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G:\Drive C Data\OneDrive\Desktop\Valuation and Modelling\Kajaria Ceramics\"/>
    </mc:Choice>
  </mc:AlternateContent>
  <xr:revisionPtr revIDLastSave="0" documentId="13_ncr:1_{5F25F968-1C09-437A-BE1B-00850A8E96ED}" xr6:coauthVersionLast="47" xr6:coauthVersionMax="47" xr10:uidLastSave="{00000000-0000-0000-0000-000000000000}"/>
  <bookViews>
    <workbookView xWindow="-108" yWindow="-108" windowWidth="23256" windowHeight="12456" xr2:uid="{00000000-000D-0000-FFFF-FFFF00000000}"/>
  </bookViews>
  <sheets>
    <sheet name="Valuation Summary" sheetId="36" r:id="rId1"/>
    <sheet name="Financial Summary" sheetId="37" r:id="rId2"/>
    <sheet name="Valuation &gt;&gt;" sheetId="31" r:id="rId3"/>
    <sheet name="WACC Inputs" sheetId="27" r:id="rId4"/>
    <sheet name="WACC" sheetId="28" r:id="rId5"/>
    <sheet name="DCF Analysis" sheetId="25" r:id="rId6"/>
    <sheet name="DCF Simulation" sheetId="30" r:id="rId7"/>
    <sheet name="Equity - Enterprise Bridge" sheetId="33" r:id="rId8"/>
    <sheet name="Charts" sheetId="35" r:id="rId9"/>
    <sheet name="Relative Valuation" sheetId="34" r:id="rId10"/>
    <sheet name="Financials &gt;&gt;" sheetId="38" r:id="rId11"/>
    <sheet name="Control Sheet" sheetId="16" r:id="rId12"/>
    <sheet name="Schedules" sheetId="18" r:id="rId13"/>
    <sheet name="Historical Data" sheetId="11" r:id="rId14"/>
    <sheet name="3-Statement Model" sheetId="21" r:id="rId15"/>
    <sheet name="Common Sized Statements" sheetId="23" r:id="rId16"/>
    <sheet name="Ratio Analysis" sheetId="24" r:id="rId17"/>
    <sheet name="Assumptions Working" sheetId="19" r:id="rId18"/>
    <sheet name="Base Datas &gt;&gt;" sheetId="32" r:id="rId19"/>
    <sheet name="Cashflow MC" sheetId="15" r:id="rId20"/>
    <sheet name="BS Moneycontrol" sheetId="14" r:id="rId21"/>
    <sheet name="Damodaran data" sheetId="26" r:id="rId22"/>
    <sheet name="PnL Moneycontrol" sheetId="13" r:id="rId23"/>
    <sheet name="Profit &amp; Loss" sheetId="1" r:id="rId24"/>
    <sheet name="Quarters" sheetId="3" r:id="rId25"/>
    <sheet name="Balance Sheet" sheetId="2" r:id="rId26"/>
    <sheet name="Cash Flow" sheetId="4" r:id="rId27"/>
    <sheet name="Data Sheet" sheetId="6" r:id="rId28"/>
  </sheets>
  <definedNames>
    <definedName name="_xlchart.v5.0" hidden="1">'Equity - Enterprise Bridge'!$B$3:$B$8</definedName>
    <definedName name="_xlchart.v5.1" hidden="1">'Equity - Enterprise Bridge'!$C$3:$C$8</definedName>
    <definedName name="_xlnm.Print_Area" localSheetId="8">Charts!$B$2:$Q$65</definedName>
    <definedName name="_xlnm.Print_Area" localSheetId="1">'Financial Summary'!$B$2:$Q$31</definedName>
    <definedName name="_xlnm.Print_Area" localSheetId="9">'Relative Valuation'!$B$2:$K$39</definedName>
    <definedName name="_xlnm.Print_Area" localSheetId="0">'Valuation Summary'!$B$2:$H$32</definedName>
    <definedName name="UPDATE">'Data Sheet'!$E$1</definedName>
  </definedNames>
  <calcPr calcId="191029"/>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23" i="36" l="1"/>
  <c r="B23" i="36"/>
  <c r="D21" i="36"/>
  <c r="D22" i="36"/>
  <c r="D20" i="36"/>
  <c r="B21" i="36"/>
  <c r="B22" i="36"/>
  <c r="B20" i="36"/>
  <c r="K34" i="34"/>
  <c r="J34" i="34"/>
  <c r="J11" i="34"/>
  <c r="J10" i="34"/>
  <c r="J8" i="34"/>
  <c r="J9" i="34"/>
  <c r="E11" i="34"/>
  <c r="E10" i="34"/>
  <c r="E9" i="34"/>
  <c r="E8" i="34"/>
  <c r="D7" i="34"/>
  <c r="E7" i="34"/>
  <c r="D9" i="34"/>
  <c r="D10" i="34"/>
  <c r="D11" i="34"/>
  <c r="C20" i="34" s="1"/>
  <c r="D8" i="34"/>
  <c r="C9" i="34"/>
  <c r="C10" i="34"/>
  <c r="C11" i="34"/>
  <c r="C8" i="34"/>
  <c r="G6" i="37"/>
  <c r="F6" i="37"/>
  <c r="E6" i="37"/>
  <c r="D6" i="37"/>
  <c r="C8" i="37"/>
  <c r="C6" i="37"/>
  <c r="H23" i="36"/>
  <c r="H11" i="36"/>
  <c r="D10" i="36"/>
  <c r="G6" i="35"/>
  <c r="F6" i="35"/>
  <c r="E6" i="35"/>
  <c r="D6" i="35"/>
  <c r="C12" i="35"/>
  <c r="C6" i="35"/>
  <c r="H20" i="34"/>
  <c r="G20" i="34"/>
  <c r="B20" i="34"/>
  <c r="H19" i="34"/>
  <c r="G19" i="34"/>
  <c r="B19" i="34"/>
  <c r="H18" i="34"/>
  <c r="G18" i="34"/>
  <c r="F18" i="34"/>
  <c r="C18" i="34"/>
  <c r="B18" i="34"/>
  <c r="H17" i="34"/>
  <c r="G17" i="34"/>
  <c r="B17" i="34"/>
  <c r="C7" i="34"/>
  <c r="G35" i="34" s="1"/>
  <c r="B7" i="34"/>
  <c r="B16" i="34" s="1"/>
  <c r="C8" i="33"/>
  <c r="Q18" i="16"/>
  <c r="R18" i="16"/>
  <c r="V18" i="16"/>
  <c r="C46" i="25"/>
  <c r="D6" i="36" s="1"/>
  <c r="D17" i="36" s="1"/>
  <c r="L34" i="11"/>
  <c r="C44" i="25" s="1"/>
  <c r="H13" i="36" s="1"/>
  <c r="E14" i="30"/>
  <c r="F14" i="30"/>
  <c r="E15" i="30"/>
  <c r="F15" i="30"/>
  <c r="E16" i="30"/>
  <c r="F16" i="30"/>
  <c r="E17" i="30"/>
  <c r="F17" i="30"/>
  <c r="E18" i="30"/>
  <c r="F18" i="30"/>
  <c r="E19" i="30"/>
  <c r="F19" i="30"/>
  <c r="E20" i="30"/>
  <c r="F20" i="30"/>
  <c r="E21" i="30"/>
  <c r="F21" i="30"/>
  <c r="E22" i="30"/>
  <c r="F22" i="30"/>
  <c r="E23" i="30"/>
  <c r="F23" i="30"/>
  <c r="E24" i="30"/>
  <c r="F24" i="30"/>
  <c r="E25" i="30"/>
  <c r="F25" i="30"/>
  <c r="E26" i="30"/>
  <c r="F26" i="30"/>
  <c r="E27" i="30"/>
  <c r="F27" i="30"/>
  <c r="E28" i="30"/>
  <c r="F28" i="30"/>
  <c r="E29" i="30"/>
  <c r="F29" i="30"/>
  <c r="E30" i="30"/>
  <c r="F30" i="30"/>
  <c r="E31" i="30"/>
  <c r="F31" i="30"/>
  <c r="E32" i="30"/>
  <c r="F32" i="30"/>
  <c r="E33" i="30"/>
  <c r="F33" i="30"/>
  <c r="E34" i="30"/>
  <c r="F34" i="30"/>
  <c r="E35" i="30"/>
  <c r="F35" i="30"/>
  <c r="E36" i="30"/>
  <c r="F36" i="30"/>
  <c r="E37" i="30"/>
  <c r="F37" i="30"/>
  <c r="E38" i="30"/>
  <c r="F38" i="30"/>
  <c r="E39" i="30"/>
  <c r="F39" i="30"/>
  <c r="E40" i="30"/>
  <c r="F40" i="30"/>
  <c r="E41" i="30"/>
  <c r="F41" i="30"/>
  <c r="E42" i="30"/>
  <c r="F42" i="30"/>
  <c r="E43" i="30"/>
  <c r="F43" i="30"/>
  <c r="E44" i="30"/>
  <c r="F44" i="30"/>
  <c r="E45" i="30"/>
  <c r="F45" i="30"/>
  <c r="E46" i="30"/>
  <c r="F46" i="30"/>
  <c r="E47" i="30"/>
  <c r="F47" i="30"/>
  <c r="E48" i="30"/>
  <c r="F48" i="30"/>
  <c r="E49" i="30"/>
  <c r="F49" i="30"/>
  <c r="E50" i="30"/>
  <c r="F50" i="30"/>
  <c r="E51" i="30"/>
  <c r="F51" i="30"/>
  <c r="E52" i="30"/>
  <c r="F52" i="30"/>
  <c r="E53" i="30"/>
  <c r="F53" i="30"/>
  <c r="E54" i="30"/>
  <c r="F54" i="30"/>
  <c r="E55" i="30"/>
  <c r="F55" i="30"/>
  <c r="E56" i="30"/>
  <c r="F56" i="30"/>
  <c r="E57" i="30"/>
  <c r="F57" i="30"/>
  <c r="E58" i="30"/>
  <c r="F58" i="30"/>
  <c r="E59" i="30"/>
  <c r="F59" i="30"/>
  <c r="E60" i="30"/>
  <c r="F60" i="30"/>
  <c r="E61" i="30"/>
  <c r="F61" i="30"/>
  <c r="E62" i="30"/>
  <c r="F62" i="30"/>
  <c r="E63" i="30"/>
  <c r="F63" i="30"/>
  <c r="E64" i="30"/>
  <c r="F64" i="30"/>
  <c r="E65" i="30"/>
  <c r="F65" i="30"/>
  <c r="E66" i="30"/>
  <c r="F66" i="30"/>
  <c r="E67" i="30"/>
  <c r="F67" i="30"/>
  <c r="E68" i="30"/>
  <c r="F68" i="30"/>
  <c r="E69" i="30"/>
  <c r="F69" i="30"/>
  <c r="E70" i="30"/>
  <c r="F70" i="30"/>
  <c r="E71" i="30"/>
  <c r="F71" i="30"/>
  <c r="E72" i="30"/>
  <c r="F72" i="30"/>
  <c r="E73" i="30"/>
  <c r="F73" i="30"/>
  <c r="E74" i="30"/>
  <c r="F74" i="30"/>
  <c r="E75" i="30"/>
  <c r="F75" i="30"/>
  <c r="E76" i="30"/>
  <c r="F76" i="30"/>
  <c r="E77" i="30"/>
  <c r="F77" i="30"/>
  <c r="E78" i="30"/>
  <c r="F78" i="30"/>
  <c r="E79" i="30"/>
  <c r="F79" i="30"/>
  <c r="E80" i="30"/>
  <c r="F80" i="30"/>
  <c r="E81" i="30"/>
  <c r="F81" i="30"/>
  <c r="E82" i="30"/>
  <c r="F82" i="30"/>
  <c r="E83" i="30"/>
  <c r="F83" i="30"/>
  <c r="E84" i="30"/>
  <c r="F84" i="30"/>
  <c r="E85" i="30"/>
  <c r="F85" i="30"/>
  <c r="E86" i="30"/>
  <c r="F86" i="30"/>
  <c r="E87" i="30"/>
  <c r="F87" i="30"/>
  <c r="E88" i="30"/>
  <c r="F88" i="30"/>
  <c r="E89" i="30"/>
  <c r="F89" i="30"/>
  <c r="E90" i="30"/>
  <c r="F90" i="30"/>
  <c r="E91" i="30"/>
  <c r="F91" i="30"/>
  <c r="E92" i="30"/>
  <c r="F92" i="30"/>
  <c r="E93" i="30"/>
  <c r="F93" i="30"/>
  <c r="E94" i="30"/>
  <c r="F94" i="30"/>
  <c r="E95" i="30"/>
  <c r="F95" i="30"/>
  <c r="E96" i="30"/>
  <c r="F96" i="30"/>
  <c r="E97" i="30"/>
  <c r="F97" i="30"/>
  <c r="E98" i="30"/>
  <c r="F98" i="30"/>
  <c r="E99" i="30"/>
  <c r="F99" i="30"/>
  <c r="E100" i="30"/>
  <c r="F100" i="30"/>
  <c r="E101" i="30"/>
  <c r="F101" i="30"/>
  <c r="E102" i="30"/>
  <c r="F102" i="30"/>
  <c r="E103" i="30"/>
  <c r="F103" i="30"/>
  <c r="E104" i="30"/>
  <c r="F104" i="30"/>
  <c r="E105" i="30"/>
  <c r="F105" i="30"/>
  <c r="E106" i="30"/>
  <c r="F106" i="30"/>
  <c r="E107" i="30"/>
  <c r="F107" i="30"/>
  <c r="E108" i="30"/>
  <c r="F108" i="30"/>
  <c r="E109" i="30"/>
  <c r="F109" i="30"/>
  <c r="E110" i="30"/>
  <c r="F110" i="30"/>
  <c r="E111" i="30"/>
  <c r="F111" i="30"/>
  <c r="E112" i="30"/>
  <c r="F112" i="30"/>
  <c r="E113" i="30"/>
  <c r="F113" i="30"/>
  <c r="E114" i="30"/>
  <c r="F114" i="30"/>
  <c r="E115" i="30"/>
  <c r="F115" i="30"/>
  <c r="E116" i="30"/>
  <c r="F116" i="30"/>
  <c r="E117" i="30"/>
  <c r="F117" i="30"/>
  <c r="E118" i="30"/>
  <c r="F118" i="30"/>
  <c r="E119" i="30"/>
  <c r="F119" i="30"/>
  <c r="E120" i="30"/>
  <c r="F120" i="30"/>
  <c r="E121" i="30"/>
  <c r="F121" i="30"/>
  <c r="E122" i="30"/>
  <c r="F122" i="30"/>
  <c r="E123" i="30"/>
  <c r="F123" i="30"/>
  <c r="E124" i="30"/>
  <c r="F124" i="30"/>
  <c r="E125" i="30"/>
  <c r="F125" i="30"/>
  <c r="E126" i="30"/>
  <c r="F126" i="30"/>
  <c r="E127" i="30"/>
  <c r="F127" i="30"/>
  <c r="E128" i="30"/>
  <c r="F128" i="30"/>
  <c r="E129" i="30"/>
  <c r="F129" i="30"/>
  <c r="E130" i="30"/>
  <c r="F130" i="30"/>
  <c r="E131" i="30"/>
  <c r="F131" i="30"/>
  <c r="E132" i="30"/>
  <c r="F132" i="30"/>
  <c r="E133" i="30"/>
  <c r="F133" i="30"/>
  <c r="E134" i="30"/>
  <c r="F134" i="30"/>
  <c r="E135" i="30"/>
  <c r="F135" i="30"/>
  <c r="E136" i="30"/>
  <c r="F136" i="30"/>
  <c r="E137" i="30"/>
  <c r="F137" i="30"/>
  <c r="E138" i="30"/>
  <c r="F138" i="30"/>
  <c r="E139" i="30"/>
  <c r="F139" i="30"/>
  <c r="E140" i="30"/>
  <c r="F140" i="30"/>
  <c r="E141" i="30"/>
  <c r="F141" i="30"/>
  <c r="E142" i="30"/>
  <c r="F142" i="30"/>
  <c r="E143" i="30"/>
  <c r="F143" i="30"/>
  <c r="E144" i="30"/>
  <c r="F144" i="30"/>
  <c r="E145" i="30"/>
  <c r="F145" i="30"/>
  <c r="E146" i="30"/>
  <c r="F146" i="30"/>
  <c r="E147" i="30"/>
  <c r="F147" i="30"/>
  <c r="E148" i="30"/>
  <c r="F148" i="30"/>
  <c r="E149" i="30"/>
  <c r="F149" i="30"/>
  <c r="E150" i="30"/>
  <c r="F150" i="30"/>
  <c r="E151" i="30"/>
  <c r="F151" i="30"/>
  <c r="E152" i="30"/>
  <c r="F152" i="30"/>
  <c r="E153" i="30"/>
  <c r="F153" i="30"/>
  <c r="E154" i="30"/>
  <c r="F154" i="30"/>
  <c r="E155" i="30"/>
  <c r="F155" i="30"/>
  <c r="E156" i="30"/>
  <c r="F156" i="30"/>
  <c r="E157" i="30"/>
  <c r="F157" i="30"/>
  <c r="E158" i="30"/>
  <c r="F158" i="30"/>
  <c r="E159" i="30"/>
  <c r="F159" i="30"/>
  <c r="E160" i="30"/>
  <c r="F160" i="30"/>
  <c r="E161" i="30"/>
  <c r="F161" i="30"/>
  <c r="E162" i="30"/>
  <c r="F162" i="30"/>
  <c r="E163" i="30"/>
  <c r="F163" i="30"/>
  <c r="E164" i="30"/>
  <c r="F164" i="30"/>
  <c r="E165" i="30"/>
  <c r="F165" i="30"/>
  <c r="E166" i="30"/>
  <c r="F166" i="30"/>
  <c r="E167" i="30"/>
  <c r="F167" i="30"/>
  <c r="E168" i="30"/>
  <c r="F168" i="30"/>
  <c r="E169" i="30"/>
  <c r="F169" i="30"/>
  <c r="E170" i="30"/>
  <c r="F170" i="30"/>
  <c r="E171" i="30"/>
  <c r="F171" i="30"/>
  <c r="E172" i="30"/>
  <c r="F172" i="30"/>
  <c r="E173" i="30"/>
  <c r="F173" i="30"/>
  <c r="E174" i="30"/>
  <c r="F174" i="30"/>
  <c r="E175" i="30"/>
  <c r="F175" i="30"/>
  <c r="E176" i="30"/>
  <c r="F176" i="30"/>
  <c r="E177" i="30"/>
  <c r="F177" i="30"/>
  <c r="E178" i="30"/>
  <c r="F178" i="30"/>
  <c r="E179" i="30"/>
  <c r="F179" i="30"/>
  <c r="E180" i="30"/>
  <c r="F180" i="30"/>
  <c r="E181" i="30"/>
  <c r="F181" i="30"/>
  <c r="E182" i="30"/>
  <c r="F182" i="30"/>
  <c r="E183" i="30"/>
  <c r="F183" i="30"/>
  <c r="E184" i="30"/>
  <c r="F184" i="30"/>
  <c r="E185" i="30"/>
  <c r="F185" i="30"/>
  <c r="E186" i="30"/>
  <c r="F186" i="30"/>
  <c r="E187" i="30"/>
  <c r="F187" i="30"/>
  <c r="E188" i="30"/>
  <c r="F188" i="30"/>
  <c r="E189" i="30"/>
  <c r="F189" i="30"/>
  <c r="E190" i="30"/>
  <c r="F190" i="30"/>
  <c r="E191" i="30"/>
  <c r="F191" i="30"/>
  <c r="E192" i="30"/>
  <c r="F192" i="30"/>
  <c r="E193" i="30"/>
  <c r="F193" i="30"/>
  <c r="E194" i="30"/>
  <c r="F194" i="30"/>
  <c r="E195" i="30"/>
  <c r="F195" i="30"/>
  <c r="E196" i="30"/>
  <c r="F196" i="30"/>
  <c r="E197" i="30"/>
  <c r="F197" i="30"/>
  <c r="E198" i="30"/>
  <c r="F198" i="30"/>
  <c r="E199" i="30"/>
  <c r="F199" i="30"/>
  <c r="E200" i="30"/>
  <c r="F200" i="30"/>
  <c r="E201" i="30"/>
  <c r="F201" i="30"/>
  <c r="E202" i="30"/>
  <c r="F202" i="30"/>
  <c r="E203" i="30"/>
  <c r="F203" i="30"/>
  <c r="E204" i="30"/>
  <c r="F204" i="30"/>
  <c r="E205" i="30"/>
  <c r="F205" i="30"/>
  <c r="E206" i="30"/>
  <c r="F206" i="30"/>
  <c r="E207" i="30"/>
  <c r="F207" i="30"/>
  <c r="E208" i="30"/>
  <c r="F208" i="30"/>
  <c r="E209" i="30"/>
  <c r="F209" i="30"/>
  <c r="E210" i="30"/>
  <c r="F210" i="30"/>
  <c r="E211" i="30"/>
  <c r="F211" i="30"/>
  <c r="E212" i="30"/>
  <c r="F212" i="30"/>
  <c r="E213" i="30"/>
  <c r="F213" i="30"/>
  <c r="E214" i="30"/>
  <c r="F214" i="30"/>
  <c r="E215" i="30"/>
  <c r="F215" i="30"/>
  <c r="E216" i="30"/>
  <c r="F216" i="30"/>
  <c r="E217" i="30"/>
  <c r="F217" i="30"/>
  <c r="E218" i="30"/>
  <c r="F218" i="30"/>
  <c r="E219" i="30"/>
  <c r="F219" i="30"/>
  <c r="E220" i="30"/>
  <c r="F220" i="30"/>
  <c r="E221" i="30"/>
  <c r="F221" i="30"/>
  <c r="E222" i="30"/>
  <c r="F222" i="30"/>
  <c r="E223" i="30"/>
  <c r="F223" i="30"/>
  <c r="E224" i="30"/>
  <c r="F224" i="30"/>
  <c r="E225" i="30"/>
  <c r="F225" i="30"/>
  <c r="E226" i="30"/>
  <c r="F226" i="30"/>
  <c r="E227" i="30"/>
  <c r="F227" i="30"/>
  <c r="E228" i="30"/>
  <c r="F228" i="30"/>
  <c r="E229" i="30"/>
  <c r="F229" i="30"/>
  <c r="E230" i="30"/>
  <c r="F230" i="30"/>
  <c r="E231" i="30"/>
  <c r="F231" i="30"/>
  <c r="E232" i="30"/>
  <c r="F232" i="30"/>
  <c r="E233" i="30"/>
  <c r="F233" i="30"/>
  <c r="E234" i="30"/>
  <c r="F234" i="30"/>
  <c r="E235" i="30"/>
  <c r="F235" i="30"/>
  <c r="E236" i="30"/>
  <c r="F236" i="30"/>
  <c r="E237" i="30"/>
  <c r="F237" i="30"/>
  <c r="E238" i="30"/>
  <c r="F238" i="30"/>
  <c r="E239" i="30"/>
  <c r="F239" i="30"/>
  <c r="E240" i="30"/>
  <c r="F240" i="30"/>
  <c r="E241" i="30"/>
  <c r="F241" i="30"/>
  <c r="E242" i="30"/>
  <c r="F242" i="30"/>
  <c r="E243" i="30"/>
  <c r="F243" i="30"/>
  <c r="E244" i="30"/>
  <c r="F244" i="30"/>
  <c r="E245" i="30"/>
  <c r="F245" i="30"/>
  <c r="E246" i="30"/>
  <c r="F246" i="30"/>
  <c r="E247" i="30"/>
  <c r="F247" i="30"/>
  <c r="E248" i="30"/>
  <c r="F248" i="30"/>
  <c r="E249" i="30"/>
  <c r="F249" i="30"/>
  <c r="E250" i="30"/>
  <c r="F250" i="30"/>
  <c r="E251" i="30"/>
  <c r="F251" i="30"/>
  <c r="E252" i="30"/>
  <c r="F252" i="30"/>
  <c r="E253" i="30"/>
  <c r="F253" i="30"/>
  <c r="E254" i="30"/>
  <c r="F254" i="30"/>
  <c r="E255" i="30"/>
  <c r="F255" i="30"/>
  <c r="E256" i="30"/>
  <c r="F256" i="30"/>
  <c r="E257" i="30"/>
  <c r="F257" i="30"/>
  <c r="E258" i="30"/>
  <c r="F258" i="30"/>
  <c r="E259" i="30"/>
  <c r="F259" i="30"/>
  <c r="E260" i="30"/>
  <c r="F260" i="30"/>
  <c r="E261" i="30"/>
  <c r="F261" i="30"/>
  <c r="E262" i="30"/>
  <c r="F262" i="30"/>
  <c r="E263" i="30"/>
  <c r="F263" i="30"/>
  <c r="E264" i="30"/>
  <c r="F264" i="30"/>
  <c r="E265" i="30"/>
  <c r="F265" i="30"/>
  <c r="E266" i="30"/>
  <c r="F266" i="30"/>
  <c r="E267" i="30"/>
  <c r="F267" i="30"/>
  <c r="E268" i="30"/>
  <c r="F268" i="30"/>
  <c r="E269" i="30"/>
  <c r="F269" i="30"/>
  <c r="E270" i="30"/>
  <c r="F270" i="30"/>
  <c r="E271" i="30"/>
  <c r="F271" i="30"/>
  <c r="E272" i="30"/>
  <c r="F272" i="30"/>
  <c r="E273" i="30"/>
  <c r="F273" i="30"/>
  <c r="E274" i="30"/>
  <c r="F274" i="30"/>
  <c r="E275" i="30"/>
  <c r="F275" i="30"/>
  <c r="E276" i="30"/>
  <c r="F276" i="30"/>
  <c r="E277" i="30"/>
  <c r="F277" i="30"/>
  <c r="E278" i="30"/>
  <c r="F278" i="30"/>
  <c r="E279" i="30"/>
  <c r="F279" i="30"/>
  <c r="E280" i="30"/>
  <c r="F280" i="30"/>
  <c r="E281" i="30"/>
  <c r="F281" i="30"/>
  <c r="E282" i="30"/>
  <c r="F282" i="30"/>
  <c r="E283" i="30"/>
  <c r="F283" i="30"/>
  <c r="E284" i="30"/>
  <c r="F284" i="30"/>
  <c r="E285" i="30"/>
  <c r="F285" i="30"/>
  <c r="E286" i="30"/>
  <c r="F286" i="30"/>
  <c r="E287" i="30"/>
  <c r="F287" i="30"/>
  <c r="E288" i="30"/>
  <c r="F288" i="30"/>
  <c r="E289" i="30"/>
  <c r="F289" i="30"/>
  <c r="E290" i="30"/>
  <c r="F290" i="30"/>
  <c r="E291" i="30"/>
  <c r="F291" i="30"/>
  <c r="E292" i="30"/>
  <c r="F292" i="30"/>
  <c r="E293" i="30"/>
  <c r="F293" i="30"/>
  <c r="E294" i="30"/>
  <c r="F294" i="30"/>
  <c r="E295" i="30"/>
  <c r="F295" i="30"/>
  <c r="E296" i="30"/>
  <c r="F296" i="30"/>
  <c r="E297" i="30"/>
  <c r="F297" i="30"/>
  <c r="E298" i="30"/>
  <c r="F298" i="30"/>
  <c r="E299" i="30"/>
  <c r="F299" i="30"/>
  <c r="E300" i="30"/>
  <c r="F300" i="30"/>
  <c r="E301" i="30"/>
  <c r="F301" i="30"/>
  <c r="E302" i="30"/>
  <c r="F302" i="30"/>
  <c r="E303" i="30"/>
  <c r="F303" i="30"/>
  <c r="E304" i="30"/>
  <c r="F304" i="30"/>
  <c r="E305" i="30"/>
  <c r="F305" i="30"/>
  <c r="E306" i="30"/>
  <c r="F306" i="30"/>
  <c r="E307" i="30"/>
  <c r="F307" i="30"/>
  <c r="E308" i="30"/>
  <c r="F308" i="30"/>
  <c r="E309" i="30"/>
  <c r="F309" i="30"/>
  <c r="E310" i="30"/>
  <c r="F310" i="30"/>
  <c r="E311" i="30"/>
  <c r="F311" i="30"/>
  <c r="E312" i="30"/>
  <c r="F312" i="30"/>
  <c r="E313" i="30"/>
  <c r="F313" i="30"/>
  <c r="E314" i="30"/>
  <c r="F314" i="30"/>
  <c r="E315" i="30"/>
  <c r="F315" i="30"/>
  <c r="E316" i="30"/>
  <c r="F316" i="30"/>
  <c r="E317" i="30"/>
  <c r="F317" i="30"/>
  <c r="E318" i="30"/>
  <c r="F318" i="30"/>
  <c r="E319" i="30"/>
  <c r="F319" i="30"/>
  <c r="E320" i="30"/>
  <c r="F320" i="30"/>
  <c r="E321" i="30"/>
  <c r="F321" i="30"/>
  <c r="E322" i="30"/>
  <c r="F322" i="30"/>
  <c r="E323" i="30"/>
  <c r="F323" i="30"/>
  <c r="E324" i="30"/>
  <c r="F324" i="30"/>
  <c r="E325" i="30"/>
  <c r="F325" i="30"/>
  <c r="E326" i="30"/>
  <c r="F326" i="30"/>
  <c r="E327" i="30"/>
  <c r="F327" i="30"/>
  <c r="E328" i="30"/>
  <c r="F328" i="30"/>
  <c r="E329" i="30"/>
  <c r="F329" i="30"/>
  <c r="E330" i="30"/>
  <c r="F330" i="30"/>
  <c r="E331" i="30"/>
  <c r="F331" i="30"/>
  <c r="E332" i="30"/>
  <c r="F332" i="30"/>
  <c r="E333" i="30"/>
  <c r="F333" i="30"/>
  <c r="E334" i="30"/>
  <c r="F334" i="30"/>
  <c r="E335" i="30"/>
  <c r="F335" i="30"/>
  <c r="E336" i="30"/>
  <c r="F336" i="30"/>
  <c r="E337" i="30"/>
  <c r="F337" i="30"/>
  <c r="E338" i="30"/>
  <c r="F338" i="30"/>
  <c r="E339" i="30"/>
  <c r="F339" i="30"/>
  <c r="E340" i="30"/>
  <c r="F340" i="30"/>
  <c r="E341" i="30"/>
  <c r="F341" i="30"/>
  <c r="E342" i="30"/>
  <c r="F342" i="30"/>
  <c r="E343" i="30"/>
  <c r="F343" i="30"/>
  <c r="E344" i="30"/>
  <c r="F344" i="30"/>
  <c r="E345" i="30"/>
  <c r="F345" i="30"/>
  <c r="E346" i="30"/>
  <c r="F346" i="30"/>
  <c r="E347" i="30"/>
  <c r="F347" i="30"/>
  <c r="E348" i="30"/>
  <c r="F348" i="30"/>
  <c r="E349" i="30"/>
  <c r="F349" i="30"/>
  <c r="E350" i="30"/>
  <c r="F350" i="30"/>
  <c r="E351" i="30"/>
  <c r="F351" i="30"/>
  <c r="E352" i="30"/>
  <c r="F352" i="30"/>
  <c r="E353" i="30"/>
  <c r="F353" i="30"/>
  <c r="E354" i="30"/>
  <c r="F354" i="30"/>
  <c r="E355" i="30"/>
  <c r="F355" i="30"/>
  <c r="E356" i="30"/>
  <c r="F356" i="30"/>
  <c r="E357" i="30"/>
  <c r="F357" i="30"/>
  <c r="E358" i="30"/>
  <c r="F358" i="30"/>
  <c r="E359" i="30"/>
  <c r="F359" i="30"/>
  <c r="E360" i="30"/>
  <c r="F360" i="30"/>
  <c r="E361" i="30"/>
  <c r="F361" i="30"/>
  <c r="E362" i="30"/>
  <c r="F362" i="30"/>
  <c r="E363" i="30"/>
  <c r="F363" i="30"/>
  <c r="E364" i="30"/>
  <c r="F364" i="30"/>
  <c r="E365" i="30"/>
  <c r="F365" i="30"/>
  <c r="E366" i="30"/>
  <c r="F366" i="30"/>
  <c r="E367" i="30"/>
  <c r="F367" i="30"/>
  <c r="E368" i="30"/>
  <c r="F368" i="30"/>
  <c r="E369" i="30"/>
  <c r="F369" i="30"/>
  <c r="E370" i="30"/>
  <c r="F370" i="30"/>
  <c r="E371" i="30"/>
  <c r="F371" i="30"/>
  <c r="E372" i="30"/>
  <c r="F372" i="30"/>
  <c r="E373" i="30"/>
  <c r="F373" i="30"/>
  <c r="E374" i="30"/>
  <c r="F374" i="30"/>
  <c r="E375" i="30"/>
  <c r="F375" i="30"/>
  <c r="E376" i="30"/>
  <c r="F376" i="30"/>
  <c r="E377" i="30"/>
  <c r="F377" i="30"/>
  <c r="E378" i="30"/>
  <c r="F378" i="30"/>
  <c r="E379" i="30"/>
  <c r="F379" i="30"/>
  <c r="E380" i="30"/>
  <c r="F380" i="30"/>
  <c r="E381" i="30"/>
  <c r="F381" i="30"/>
  <c r="E382" i="30"/>
  <c r="F382" i="30"/>
  <c r="E383" i="30"/>
  <c r="F383" i="30"/>
  <c r="E384" i="30"/>
  <c r="F384" i="30"/>
  <c r="E385" i="30"/>
  <c r="F385" i="30"/>
  <c r="E386" i="30"/>
  <c r="F386" i="30"/>
  <c r="E387" i="30"/>
  <c r="F387" i="30"/>
  <c r="E388" i="30"/>
  <c r="F388" i="30"/>
  <c r="E389" i="30"/>
  <c r="F389" i="30"/>
  <c r="E390" i="30"/>
  <c r="F390" i="30"/>
  <c r="E391" i="30"/>
  <c r="F391" i="30"/>
  <c r="E392" i="30"/>
  <c r="F392" i="30"/>
  <c r="E393" i="30"/>
  <c r="F393" i="30"/>
  <c r="E394" i="30"/>
  <c r="F394" i="30"/>
  <c r="E395" i="30"/>
  <c r="F395" i="30"/>
  <c r="E396" i="30"/>
  <c r="F396" i="30"/>
  <c r="E397" i="30"/>
  <c r="F397" i="30"/>
  <c r="E398" i="30"/>
  <c r="F398" i="30"/>
  <c r="E399" i="30"/>
  <c r="F399" i="30"/>
  <c r="E400" i="30"/>
  <c r="F400" i="30"/>
  <c r="E401" i="30"/>
  <c r="F401" i="30"/>
  <c r="E402" i="30"/>
  <c r="F402" i="30"/>
  <c r="E403" i="30"/>
  <c r="F403" i="30"/>
  <c r="E404" i="30"/>
  <c r="F404" i="30"/>
  <c r="E405" i="30"/>
  <c r="F405" i="30"/>
  <c r="E406" i="30"/>
  <c r="F406" i="30"/>
  <c r="E407" i="30"/>
  <c r="F407" i="30"/>
  <c r="E408" i="30"/>
  <c r="F408" i="30"/>
  <c r="E409" i="30"/>
  <c r="F409" i="30"/>
  <c r="E410" i="30"/>
  <c r="F410" i="30"/>
  <c r="E411" i="30"/>
  <c r="F411" i="30"/>
  <c r="E412" i="30"/>
  <c r="F412" i="30"/>
  <c r="E413" i="30"/>
  <c r="F413" i="30"/>
  <c r="E414" i="30"/>
  <c r="F414" i="30"/>
  <c r="E415" i="30"/>
  <c r="F415" i="30"/>
  <c r="E416" i="30"/>
  <c r="F416" i="30"/>
  <c r="E417" i="30"/>
  <c r="F417" i="30"/>
  <c r="E418" i="30"/>
  <c r="F418" i="30"/>
  <c r="E419" i="30"/>
  <c r="F419" i="30"/>
  <c r="E420" i="30"/>
  <c r="F420" i="30"/>
  <c r="E421" i="30"/>
  <c r="F421" i="30"/>
  <c r="E422" i="30"/>
  <c r="F422" i="30"/>
  <c r="E423" i="30"/>
  <c r="F423" i="30"/>
  <c r="E424" i="30"/>
  <c r="F424" i="30"/>
  <c r="E425" i="30"/>
  <c r="F425" i="30"/>
  <c r="E426" i="30"/>
  <c r="F426" i="30"/>
  <c r="E427" i="30"/>
  <c r="F427" i="30"/>
  <c r="E428" i="30"/>
  <c r="F428" i="30"/>
  <c r="E429" i="30"/>
  <c r="F429" i="30"/>
  <c r="E430" i="30"/>
  <c r="F430" i="30"/>
  <c r="E431" i="30"/>
  <c r="F431" i="30"/>
  <c r="E432" i="30"/>
  <c r="F432" i="30"/>
  <c r="E433" i="30"/>
  <c r="F433" i="30"/>
  <c r="E434" i="30"/>
  <c r="F434" i="30"/>
  <c r="E435" i="30"/>
  <c r="F435" i="30"/>
  <c r="E436" i="30"/>
  <c r="F436" i="30"/>
  <c r="E437" i="30"/>
  <c r="F437" i="30"/>
  <c r="E438" i="30"/>
  <c r="F438" i="30"/>
  <c r="E439" i="30"/>
  <c r="F439" i="30"/>
  <c r="E440" i="30"/>
  <c r="F440" i="30"/>
  <c r="E441" i="30"/>
  <c r="F441" i="30"/>
  <c r="E442" i="30"/>
  <c r="F442" i="30"/>
  <c r="E443" i="30"/>
  <c r="F443" i="30"/>
  <c r="E444" i="30"/>
  <c r="F444" i="30"/>
  <c r="E445" i="30"/>
  <c r="F445" i="30"/>
  <c r="E446" i="30"/>
  <c r="F446" i="30"/>
  <c r="E447" i="30"/>
  <c r="F447" i="30"/>
  <c r="E448" i="30"/>
  <c r="F448" i="30"/>
  <c r="E449" i="30"/>
  <c r="F449" i="30"/>
  <c r="E450" i="30"/>
  <c r="F450" i="30"/>
  <c r="E451" i="30"/>
  <c r="F451" i="30"/>
  <c r="E452" i="30"/>
  <c r="F452" i="30"/>
  <c r="E453" i="30"/>
  <c r="F453" i="30"/>
  <c r="E454" i="30"/>
  <c r="F454" i="30"/>
  <c r="E455" i="30"/>
  <c r="F455" i="30"/>
  <c r="E456" i="30"/>
  <c r="F456" i="30"/>
  <c r="E457" i="30"/>
  <c r="F457" i="30"/>
  <c r="E458" i="30"/>
  <c r="F458" i="30"/>
  <c r="E459" i="30"/>
  <c r="F459" i="30"/>
  <c r="E460" i="30"/>
  <c r="F460" i="30"/>
  <c r="E461" i="30"/>
  <c r="F461" i="30"/>
  <c r="E462" i="30"/>
  <c r="F462" i="30"/>
  <c r="E463" i="30"/>
  <c r="F463" i="30"/>
  <c r="E464" i="30"/>
  <c r="F464" i="30"/>
  <c r="E465" i="30"/>
  <c r="F465" i="30"/>
  <c r="E466" i="30"/>
  <c r="F466" i="30"/>
  <c r="E467" i="30"/>
  <c r="F467" i="30"/>
  <c r="E468" i="30"/>
  <c r="F468" i="30"/>
  <c r="E469" i="30"/>
  <c r="F469" i="30"/>
  <c r="E470" i="30"/>
  <c r="F470" i="30"/>
  <c r="E471" i="30"/>
  <c r="F471" i="30"/>
  <c r="E472" i="30"/>
  <c r="F472" i="30"/>
  <c r="E473" i="30"/>
  <c r="F473" i="30"/>
  <c r="E474" i="30"/>
  <c r="F474" i="30"/>
  <c r="E475" i="30"/>
  <c r="F475" i="30"/>
  <c r="E476" i="30"/>
  <c r="F476" i="30"/>
  <c r="E477" i="30"/>
  <c r="F477" i="30"/>
  <c r="E478" i="30"/>
  <c r="F478" i="30"/>
  <c r="E479" i="30"/>
  <c r="F479" i="30"/>
  <c r="E480" i="30"/>
  <c r="F480" i="30"/>
  <c r="E481" i="30"/>
  <c r="F481" i="30"/>
  <c r="E482" i="30"/>
  <c r="F482" i="30"/>
  <c r="E483" i="30"/>
  <c r="F483" i="30"/>
  <c r="E484" i="30"/>
  <c r="F484" i="30"/>
  <c r="E485" i="30"/>
  <c r="F485" i="30"/>
  <c r="E486" i="30"/>
  <c r="F486" i="30"/>
  <c r="E487" i="30"/>
  <c r="F487" i="30"/>
  <c r="E488" i="30"/>
  <c r="F488" i="30"/>
  <c r="E489" i="30"/>
  <c r="F489" i="30"/>
  <c r="E490" i="30"/>
  <c r="F490" i="30"/>
  <c r="E491" i="30"/>
  <c r="F491" i="30"/>
  <c r="E492" i="30"/>
  <c r="F492" i="30"/>
  <c r="E493" i="30"/>
  <c r="F493" i="30"/>
  <c r="E494" i="30"/>
  <c r="F494" i="30"/>
  <c r="E495" i="30"/>
  <c r="F495" i="30"/>
  <c r="E496" i="30"/>
  <c r="F496" i="30"/>
  <c r="E497" i="30"/>
  <c r="F497" i="30"/>
  <c r="E498" i="30"/>
  <c r="F498" i="30"/>
  <c r="E499" i="30"/>
  <c r="F499" i="30"/>
  <c r="E500" i="30"/>
  <c r="F500" i="30"/>
  <c r="E501" i="30"/>
  <c r="F501" i="30"/>
  <c r="E502" i="30"/>
  <c r="F502" i="30"/>
  <c r="E503" i="30"/>
  <c r="F503" i="30"/>
  <c r="E504" i="30"/>
  <c r="F504" i="30"/>
  <c r="E505" i="30"/>
  <c r="F505" i="30"/>
  <c r="E506" i="30"/>
  <c r="F506" i="30"/>
  <c r="E507" i="30"/>
  <c r="F507" i="30"/>
  <c r="E508" i="30"/>
  <c r="F508" i="30"/>
  <c r="E509" i="30"/>
  <c r="F509" i="30"/>
  <c r="E510" i="30"/>
  <c r="F510" i="30"/>
  <c r="E511" i="30"/>
  <c r="F511" i="30"/>
  <c r="E512" i="30"/>
  <c r="F512" i="30"/>
  <c r="E513" i="30"/>
  <c r="F513" i="30"/>
  <c r="E514" i="30"/>
  <c r="F514" i="30"/>
  <c r="E515" i="30"/>
  <c r="F515" i="30"/>
  <c r="E516" i="30"/>
  <c r="F516" i="30"/>
  <c r="E517" i="30"/>
  <c r="F517" i="30"/>
  <c r="E518" i="30"/>
  <c r="F518" i="30"/>
  <c r="E519" i="30"/>
  <c r="F519" i="30"/>
  <c r="E520" i="30"/>
  <c r="F520" i="30"/>
  <c r="E521" i="30"/>
  <c r="F521" i="30"/>
  <c r="E522" i="30"/>
  <c r="F522" i="30"/>
  <c r="E523" i="30"/>
  <c r="F523" i="30"/>
  <c r="E524" i="30"/>
  <c r="F524" i="30"/>
  <c r="E525" i="30"/>
  <c r="F525" i="30"/>
  <c r="E526" i="30"/>
  <c r="F526" i="30"/>
  <c r="E527" i="30"/>
  <c r="F527" i="30"/>
  <c r="E528" i="30"/>
  <c r="F528" i="30"/>
  <c r="E529" i="30"/>
  <c r="F529" i="30"/>
  <c r="E530" i="30"/>
  <c r="F530" i="30"/>
  <c r="E531" i="30"/>
  <c r="F531" i="30"/>
  <c r="E532" i="30"/>
  <c r="F532" i="30"/>
  <c r="E533" i="30"/>
  <c r="F533" i="30"/>
  <c r="E534" i="30"/>
  <c r="F534" i="30"/>
  <c r="E535" i="30"/>
  <c r="F535" i="30"/>
  <c r="E536" i="30"/>
  <c r="F536" i="30"/>
  <c r="E537" i="30"/>
  <c r="F537" i="30"/>
  <c r="E538" i="30"/>
  <c r="F538" i="30"/>
  <c r="E539" i="30"/>
  <c r="F539" i="30"/>
  <c r="E540" i="30"/>
  <c r="F540" i="30"/>
  <c r="E541" i="30"/>
  <c r="F541" i="30"/>
  <c r="E542" i="30"/>
  <c r="F542" i="30"/>
  <c r="E543" i="30"/>
  <c r="F543" i="30"/>
  <c r="E544" i="30"/>
  <c r="F544" i="30"/>
  <c r="E545" i="30"/>
  <c r="F545" i="30"/>
  <c r="E546" i="30"/>
  <c r="F546" i="30"/>
  <c r="E547" i="30"/>
  <c r="F547" i="30"/>
  <c r="E548" i="30"/>
  <c r="F548" i="30"/>
  <c r="E549" i="30"/>
  <c r="F549" i="30"/>
  <c r="E550" i="30"/>
  <c r="F550" i="30"/>
  <c r="E551" i="30"/>
  <c r="F551" i="30"/>
  <c r="E552" i="30"/>
  <c r="F552" i="30"/>
  <c r="E553" i="30"/>
  <c r="F553" i="30"/>
  <c r="E554" i="30"/>
  <c r="F554" i="30"/>
  <c r="E555" i="30"/>
  <c r="F555" i="30"/>
  <c r="E556" i="30"/>
  <c r="F556" i="30"/>
  <c r="E557" i="30"/>
  <c r="F557" i="30"/>
  <c r="E558" i="30"/>
  <c r="F558" i="30"/>
  <c r="E559" i="30"/>
  <c r="F559" i="30"/>
  <c r="E560" i="30"/>
  <c r="F560" i="30"/>
  <c r="E561" i="30"/>
  <c r="F561" i="30"/>
  <c r="E562" i="30"/>
  <c r="F562" i="30"/>
  <c r="E563" i="30"/>
  <c r="F563" i="30"/>
  <c r="E564" i="30"/>
  <c r="F564" i="30"/>
  <c r="E565" i="30"/>
  <c r="F565" i="30"/>
  <c r="E566" i="30"/>
  <c r="F566" i="30"/>
  <c r="E567" i="30"/>
  <c r="F567" i="30"/>
  <c r="E568" i="30"/>
  <c r="F568" i="30"/>
  <c r="E569" i="30"/>
  <c r="F569" i="30"/>
  <c r="E570" i="30"/>
  <c r="F570" i="30"/>
  <c r="E571" i="30"/>
  <c r="F571" i="30"/>
  <c r="E572" i="30"/>
  <c r="F572" i="30"/>
  <c r="E573" i="30"/>
  <c r="F573" i="30"/>
  <c r="E574" i="30"/>
  <c r="F574" i="30"/>
  <c r="E575" i="30"/>
  <c r="F575" i="30"/>
  <c r="E576" i="30"/>
  <c r="F576" i="30"/>
  <c r="E577" i="30"/>
  <c r="F577" i="30"/>
  <c r="E578" i="30"/>
  <c r="F578" i="30"/>
  <c r="E579" i="30"/>
  <c r="F579" i="30"/>
  <c r="E580" i="30"/>
  <c r="F580" i="30"/>
  <c r="E581" i="30"/>
  <c r="F581" i="30"/>
  <c r="E582" i="30"/>
  <c r="F582" i="30"/>
  <c r="E583" i="30"/>
  <c r="F583" i="30"/>
  <c r="E584" i="30"/>
  <c r="F584" i="30"/>
  <c r="E585" i="30"/>
  <c r="F585" i="30"/>
  <c r="E586" i="30"/>
  <c r="F586" i="30"/>
  <c r="E587" i="30"/>
  <c r="F587" i="30"/>
  <c r="E588" i="30"/>
  <c r="F588" i="30"/>
  <c r="E589" i="30"/>
  <c r="F589" i="30"/>
  <c r="E590" i="30"/>
  <c r="F590" i="30"/>
  <c r="E591" i="30"/>
  <c r="F591" i="30"/>
  <c r="E592" i="30"/>
  <c r="F592" i="30"/>
  <c r="E593" i="30"/>
  <c r="F593" i="30"/>
  <c r="E594" i="30"/>
  <c r="F594" i="30"/>
  <c r="E595" i="30"/>
  <c r="F595" i="30"/>
  <c r="E596" i="30"/>
  <c r="F596" i="30"/>
  <c r="E597" i="30"/>
  <c r="F597" i="30"/>
  <c r="E598" i="30"/>
  <c r="F598" i="30"/>
  <c r="E599" i="30"/>
  <c r="F599" i="30"/>
  <c r="E600" i="30"/>
  <c r="F600" i="30"/>
  <c r="E601" i="30"/>
  <c r="F601" i="30"/>
  <c r="E602" i="30"/>
  <c r="F602" i="30"/>
  <c r="E603" i="30"/>
  <c r="F603" i="30"/>
  <c r="E604" i="30"/>
  <c r="F604" i="30"/>
  <c r="E605" i="30"/>
  <c r="F605" i="30"/>
  <c r="E606" i="30"/>
  <c r="F606" i="30"/>
  <c r="E607" i="30"/>
  <c r="F607" i="30"/>
  <c r="E608" i="30"/>
  <c r="F608" i="30"/>
  <c r="E609" i="30"/>
  <c r="F609" i="30"/>
  <c r="E610" i="30"/>
  <c r="F610" i="30"/>
  <c r="E611" i="30"/>
  <c r="F611" i="30"/>
  <c r="E612" i="30"/>
  <c r="F612" i="30"/>
  <c r="E613" i="30"/>
  <c r="F613" i="30"/>
  <c r="E614" i="30"/>
  <c r="F614" i="30"/>
  <c r="E615" i="30"/>
  <c r="F615" i="30"/>
  <c r="E616" i="30"/>
  <c r="F616" i="30"/>
  <c r="E617" i="30"/>
  <c r="F617" i="30"/>
  <c r="E618" i="30"/>
  <c r="F618" i="30"/>
  <c r="E619" i="30"/>
  <c r="F619" i="30"/>
  <c r="E620" i="30"/>
  <c r="F620" i="30"/>
  <c r="E621" i="30"/>
  <c r="F621" i="30"/>
  <c r="E622" i="30"/>
  <c r="F622" i="30"/>
  <c r="E623" i="30"/>
  <c r="F623" i="30"/>
  <c r="E624" i="30"/>
  <c r="F624" i="30"/>
  <c r="E625" i="30"/>
  <c r="F625" i="30"/>
  <c r="E626" i="30"/>
  <c r="F626" i="30"/>
  <c r="E627" i="30"/>
  <c r="F627" i="30"/>
  <c r="E628" i="30"/>
  <c r="F628" i="30"/>
  <c r="E629" i="30"/>
  <c r="F629" i="30"/>
  <c r="E630" i="30"/>
  <c r="F630" i="30"/>
  <c r="E631" i="30"/>
  <c r="F631" i="30"/>
  <c r="E632" i="30"/>
  <c r="F632" i="30"/>
  <c r="E633" i="30"/>
  <c r="F633" i="30"/>
  <c r="E634" i="30"/>
  <c r="F634" i="30"/>
  <c r="E635" i="30"/>
  <c r="F635" i="30"/>
  <c r="E636" i="30"/>
  <c r="F636" i="30"/>
  <c r="E637" i="30"/>
  <c r="F637" i="30"/>
  <c r="E638" i="30"/>
  <c r="F638" i="30"/>
  <c r="E639" i="30"/>
  <c r="F639" i="30"/>
  <c r="E640" i="30"/>
  <c r="F640" i="30"/>
  <c r="E641" i="30"/>
  <c r="F641" i="30"/>
  <c r="E642" i="30"/>
  <c r="F642" i="30"/>
  <c r="E643" i="30"/>
  <c r="F643" i="30"/>
  <c r="E644" i="30"/>
  <c r="F644" i="30"/>
  <c r="E645" i="30"/>
  <c r="F645" i="30"/>
  <c r="E646" i="30"/>
  <c r="F646" i="30"/>
  <c r="E647" i="30"/>
  <c r="F647" i="30"/>
  <c r="E648" i="30"/>
  <c r="F648" i="30"/>
  <c r="E649" i="30"/>
  <c r="F649" i="30"/>
  <c r="E650" i="30"/>
  <c r="F650" i="30"/>
  <c r="E651" i="30"/>
  <c r="F651" i="30"/>
  <c r="E652" i="30"/>
  <c r="F652" i="30"/>
  <c r="E653" i="30"/>
  <c r="F653" i="30"/>
  <c r="E654" i="30"/>
  <c r="F654" i="30"/>
  <c r="E655" i="30"/>
  <c r="F655" i="30"/>
  <c r="E656" i="30"/>
  <c r="F656" i="30"/>
  <c r="E657" i="30"/>
  <c r="F657" i="30"/>
  <c r="E658" i="30"/>
  <c r="F658" i="30"/>
  <c r="E659" i="30"/>
  <c r="F659" i="30"/>
  <c r="E660" i="30"/>
  <c r="F660" i="30"/>
  <c r="E661" i="30"/>
  <c r="F661" i="30"/>
  <c r="E662" i="30"/>
  <c r="F662" i="30"/>
  <c r="E663" i="30"/>
  <c r="F663" i="30"/>
  <c r="E664" i="30"/>
  <c r="F664" i="30"/>
  <c r="E665" i="30"/>
  <c r="F665" i="30"/>
  <c r="E666" i="30"/>
  <c r="F666" i="30"/>
  <c r="E667" i="30"/>
  <c r="F667" i="30"/>
  <c r="E668" i="30"/>
  <c r="F668" i="30"/>
  <c r="E669" i="30"/>
  <c r="F669" i="30"/>
  <c r="E670" i="30"/>
  <c r="F670" i="30"/>
  <c r="E671" i="30"/>
  <c r="F671" i="30"/>
  <c r="E672" i="30"/>
  <c r="F672" i="30"/>
  <c r="E673" i="30"/>
  <c r="F673" i="30"/>
  <c r="E674" i="30"/>
  <c r="F674" i="30"/>
  <c r="E675" i="30"/>
  <c r="F675" i="30"/>
  <c r="E676" i="30"/>
  <c r="F676" i="30"/>
  <c r="E677" i="30"/>
  <c r="F677" i="30"/>
  <c r="E678" i="30"/>
  <c r="F678" i="30"/>
  <c r="E679" i="30"/>
  <c r="F679" i="30"/>
  <c r="E680" i="30"/>
  <c r="F680" i="30"/>
  <c r="E681" i="30"/>
  <c r="F681" i="30"/>
  <c r="E682" i="30"/>
  <c r="F682" i="30"/>
  <c r="E683" i="30"/>
  <c r="F683" i="30"/>
  <c r="E684" i="30"/>
  <c r="F684" i="30"/>
  <c r="E685" i="30"/>
  <c r="F685" i="30"/>
  <c r="E686" i="30"/>
  <c r="F686" i="30"/>
  <c r="E687" i="30"/>
  <c r="F687" i="30"/>
  <c r="E688" i="30"/>
  <c r="F688" i="30"/>
  <c r="E689" i="30"/>
  <c r="F689" i="30"/>
  <c r="E690" i="30"/>
  <c r="F690" i="30"/>
  <c r="E691" i="30"/>
  <c r="F691" i="30"/>
  <c r="E692" i="30"/>
  <c r="F692" i="30"/>
  <c r="E693" i="30"/>
  <c r="F693" i="30"/>
  <c r="E694" i="30"/>
  <c r="F694" i="30"/>
  <c r="E695" i="30"/>
  <c r="F695" i="30"/>
  <c r="E696" i="30"/>
  <c r="F696" i="30"/>
  <c r="E697" i="30"/>
  <c r="F697" i="30"/>
  <c r="E698" i="30"/>
  <c r="F698" i="30"/>
  <c r="E699" i="30"/>
  <c r="F699" i="30"/>
  <c r="E700" i="30"/>
  <c r="F700" i="30"/>
  <c r="E701" i="30"/>
  <c r="F701" i="30"/>
  <c r="E702" i="30"/>
  <c r="F702" i="30"/>
  <c r="E703" i="30"/>
  <c r="F703" i="30"/>
  <c r="E704" i="30"/>
  <c r="F704" i="30"/>
  <c r="E705" i="30"/>
  <c r="F705" i="30"/>
  <c r="E706" i="30"/>
  <c r="F706" i="30"/>
  <c r="E707" i="30"/>
  <c r="F707" i="30"/>
  <c r="E708" i="30"/>
  <c r="F708" i="30"/>
  <c r="E709" i="30"/>
  <c r="F709" i="30"/>
  <c r="E710" i="30"/>
  <c r="F710" i="30"/>
  <c r="E711" i="30"/>
  <c r="F711" i="30"/>
  <c r="E712" i="30"/>
  <c r="F712" i="30"/>
  <c r="E713" i="30"/>
  <c r="F713" i="30"/>
  <c r="E714" i="30"/>
  <c r="F714" i="30"/>
  <c r="E715" i="30"/>
  <c r="F715" i="30"/>
  <c r="E716" i="30"/>
  <c r="F716" i="30"/>
  <c r="E717" i="30"/>
  <c r="F717" i="30"/>
  <c r="E718" i="30"/>
  <c r="F718" i="30"/>
  <c r="E719" i="30"/>
  <c r="F719" i="30"/>
  <c r="E720" i="30"/>
  <c r="F720" i="30"/>
  <c r="E721" i="30"/>
  <c r="F721" i="30"/>
  <c r="E722" i="30"/>
  <c r="F722" i="30"/>
  <c r="E723" i="30"/>
  <c r="F723" i="30"/>
  <c r="E724" i="30"/>
  <c r="F724" i="30"/>
  <c r="E725" i="30"/>
  <c r="F725" i="30"/>
  <c r="E726" i="30"/>
  <c r="F726" i="30"/>
  <c r="E727" i="30"/>
  <c r="F727" i="30"/>
  <c r="E728" i="30"/>
  <c r="F728" i="30"/>
  <c r="E729" i="30"/>
  <c r="F729" i="30"/>
  <c r="E730" i="30"/>
  <c r="F730" i="30"/>
  <c r="E731" i="30"/>
  <c r="F731" i="30"/>
  <c r="E732" i="30"/>
  <c r="F732" i="30"/>
  <c r="E733" i="30"/>
  <c r="F733" i="30"/>
  <c r="E734" i="30"/>
  <c r="F734" i="30"/>
  <c r="E735" i="30"/>
  <c r="F735" i="30"/>
  <c r="E736" i="30"/>
  <c r="F736" i="30"/>
  <c r="E737" i="30"/>
  <c r="F737" i="30"/>
  <c r="E738" i="30"/>
  <c r="F738" i="30"/>
  <c r="E739" i="30"/>
  <c r="F739" i="30"/>
  <c r="E740" i="30"/>
  <c r="F740" i="30"/>
  <c r="E741" i="30"/>
  <c r="F741" i="30"/>
  <c r="E742" i="30"/>
  <c r="F742" i="30"/>
  <c r="E743" i="30"/>
  <c r="F743" i="30"/>
  <c r="E744" i="30"/>
  <c r="F744" i="30"/>
  <c r="E745" i="30"/>
  <c r="F745" i="30"/>
  <c r="E746" i="30"/>
  <c r="F746" i="30"/>
  <c r="E747" i="30"/>
  <c r="F747" i="30"/>
  <c r="E748" i="30"/>
  <c r="F748" i="30"/>
  <c r="E749" i="30"/>
  <c r="F749" i="30"/>
  <c r="E750" i="30"/>
  <c r="F750" i="30"/>
  <c r="E751" i="30"/>
  <c r="F751" i="30"/>
  <c r="E752" i="30"/>
  <c r="F752" i="30"/>
  <c r="E753" i="30"/>
  <c r="F753" i="30"/>
  <c r="E754" i="30"/>
  <c r="F754" i="30"/>
  <c r="E755" i="30"/>
  <c r="F755" i="30"/>
  <c r="E756" i="30"/>
  <c r="F756" i="30"/>
  <c r="E757" i="30"/>
  <c r="F757" i="30"/>
  <c r="E758" i="30"/>
  <c r="F758" i="30"/>
  <c r="E759" i="30"/>
  <c r="F759" i="30"/>
  <c r="E760" i="30"/>
  <c r="F760" i="30"/>
  <c r="E761" i="30"/>
  <c r="F761" i="30"/>
  <c r="E762" i="30"/>
  <c r="F762" i="30"/>
  <c r="E763" i="30"/>
  <c r="F763" i="30"/>
  <c r="E764" i="30"/>
  <c r="F764" i="30"/>
  <c r="E765" i="30"/>
  <c r="F765" i="30"/>
  <c r="E766" i="30"/>
  <c r="F766" i="30"/>
  <c r="E767" i="30"/>
  <c r="F767" i="30"/>
  <c r="E768" i="30"/>
  <c r="F768" i="30"/>
  <c r="E769" i="30"/>
  <c r="F769" i="30"/>
  <c r="E770" i="30"/>
  <c r="F770" i="30"/>
  <c r="E771" i="30"/>
  <c r="F771" i="30"/>
  <c r="E772" i="30"/>
  <c r="F772" i="30"/>
  <c r="E773" i="30"/>
  <c r="F773" i="30"/>
  <c r="E774" i="30"/>
  <c r="F774" i="30"/>
  <c r="E775" i="30"/>
  <c r="F775" i="30"/>
  <c r="E776" i="30"/>
  <c r="F776" i="30"/>
  <c r="E777" i="30"/>
  <c r="F777" i="30"/>
  <c r="E778" i="30"/>
  <c r="F778" i="30"/>
  <c r="E779" i="30"/>
  <c r="F779" i="30"/>
  <c r="E780" i="30"/>
  <c r="F780" i="30"/>
  <c r="E781" i="30"/>
  <c r="F781" i="30"/>
  <c r="E782" i="30"/>
  <c r="F782" i="30"/>
  <c r="E783" i="30"/>
  <c r="F783" i="30"/>
  <c r="E784" i="30"/>
  <c r="F784" i="30"/>
  <c r="E785" i="30"/>
  <c r="F785" i="30"/>
  <c r="E786" i="30"/>
  <c r="F786" i="30"/>
  <c r="E787" i="30"/>
  <c r="F787" i="30"/>
  <c r="E788" i="30"/>
  <c r="F788" i="30"/>
  <c r="E789" i="30"/>
  <c r="F789" i="30"/>
  <c r="E790" i="30"/>
  <c r="F790" i="30"/>
  <c r="E791" i="30"/>
  <c r="F791" i="30"/>
  <c r="E792" i="30"/>
  <c r="F792" i="30"/>
  <c r="E793" i="30"/>
  <c r="F793" i="30"/>
  <c r="E794" i="30"/>
  <c r="F794" i="30"/>
  <c r="E795" i="30"/>
  <c r="F795" i="30"/>
  <c r="E796" i="30"/>
  <c r="F796" i="30"/>
  <c r="E797" i="30"/>
  <c r="F797" i="30"/>
  <c r="E798" i="30"/>
  <c r="F798" i="30"/>
  <c r="E799" i="30"/>
  <c r="F799" i="30"/>
  <c r="E800" i="30"/>
  <c r="F800" i="30"/>
  <c r="E801" i="30"/>
  <c r="F801" i="30"/>
  <c r="E802" i="30"/>
  <c r="F802" i="30"/>
  <c r="E803" i="30"/>
  <c r="F803" i="30"/>
  <c r="E804" i="30"/>
  <c r="F804" i="30"/>
  <c r="E805" i="30"/>
  <c r="F805" i="30"/>
  <c r="E806" i="30"/>
  <c r="F806" i="30"/>
  <c r="E807" i="30"/>
  <c r="F807" i="30"/>
  <c r="E808" i="30"/>
  <c r="F808" i="30"/>
  <c r="E809" i="30"/>
  <c r="F809" i="30"/>
  <c r="E810" i="30"/>
  <c r="F810" i="30"/>
  <c r="E811" i="30"/>
  <c r="F811" i="30"/>
  <c r="E812" i="30"/>
  <c r="F812" i="30"/>
  <c r="E813" i="30"/>
  <c r="F813" i="30"/>
  <c r="E814" i="30"/>
  <c r="F814" i="30"/>
  <c r="E815" i="30"/>
  <c r="F815" i="30"/>
  <c r="E816" i="30"/>
  <c r="F816" i="30"/>
  <c r="E817" i="30"/>
  <c r="F817" i="30"/>
  <c r="E818" i="30"/>
  <c r="F818" i="30"/>
  <c r="E819" i="30"/>
  <c r="F819" i="30"/>
  <c r="E820" i="30"/>
  <c r="F820" i="30"/>
  <c r="E821" i="30"/>
  <c r="F821" i="30"/>
  <c r="E822" i="30"/>
  <c r="F822" i="30"/>
  <c r="E823" i="30"/>
  <c r="F823" i="30"/>
  <c r="E824" i="30"/>
  <c r="F824" i="30"/>
  <c r="E825" i="30"/>
  <c r="F825" i="30"/>
  <c r="E826" i="30"/>
  <c r="F826" i="30"/>
  <c r="E827" i="30"/>
  <c r="F827" i="30"/>
  <c r="E828" i="30"/>
  <c r="F828" i="30"/>
  <c r="E829" i="30"/>
  <c r="F829" i="30"/>
  <c r="E830" i="30"/>
  <c r="F830" i="30"/>
  <c r="E831" i="30"/>
  <c r="F831" i="30"/>
  <c r="E832" i="30"/>
  <c r="F832" i="30"/>
  <c r="E833" i="30"/>
  <c r="F833" i="30"/>
  <c r="E834" i="30"/>
  <c r="F834" i="30"/>
  <c r="E835" i="30"/>
  <c r="F835" i="30"/>
  <c r="E836" i="30"/>
  <c r="F836" i="30"/>
  <c r="E837" i="30"/>
  <c r="F837" i="30"/>
  <c r="E838" i="30"/>
  <c r="F838" i="30"/>
  <c r="E839" i="30"/>
  <c r="F839" i="30"/>
  <c r="E840" i="30"/>
  <c r="F840" i="30"/>
  <c r="E841" i="30"/>
  <c r="F841" i="30"/>
  <c r="E842" i="30"/>
  <c r="F842" i="30"/>
  <c r="E843" i="30"/>
  <c r="F843" i="30"/>
  <c r="E844" i="30"/>
  <c r="F844" i="30"/>
  <c r="E845" i="30"/>
  <c r="F845" i="30"/>
  <c r="E846" i="30"/>
  <c r="F846" i="30"/>
  <c r="E847" i="30"/>
  <c r="F847" i="30"/>
  <c r="E848" i="30"/>
  <c r="F848" i="30"/>
  <c r="E849" i="30"/>
  <c r="F849" i="30"/>
  <c r="E850" i="30"/>
  <c r="F850" i="30"/>
  <c r="E851" i="30"/>
  <c r="F851" i="30"/>
  <c r="E852" i="30"/>
  <c r="F852" i="30"/>
  <c r="E853" i="30"/>
  <c r="F853" i="30"/>
  <c r="E854" i="30"/>
  <c r="F854" i="30"/>
  <c r="E855" i="30"/>
  <c r="F855" i="30"/>
  <c r="E856" i="30"/>
  <c r="F856" i="30"/>
  <c r="E857" i="30"/>
  <c r="F857" i="30"/>
  <c r="E858" i="30"/>
  <c r="F858" i="30"/>
  <c r="E859" i="30"/>
  <c r="F859" i="30"/>
  <c r="E860" i="30"/>
  <c r="F860" i="30"/>
  <c r="E861" i="30"/>
  <c r="F861" i="30"/>
  <c r="E862" i="30"/>
  <c r="F862" i="30"/>
  <c r="E863" i="30"/>
  <c r="F863" i="30"/>
  <c r="E864" i="30"/>
  <c r="F864" i="30"/>
  <c r="E865" i="30"/>
  <c r="F865" i="30"/>
  <c r="E866" i="30"/>
  <c r="F866" i="30"/>
  <c r="E867" i="30"/>
  <c r="F867" i="30"/>
  <c r="E868" i="30"/>
  <c r="F868" i="30"/>
  <c r="E869" i="30"/>
  <c r="F869" i="30"/>
  <c r="E870" i="30"/>
  <c r="F870" i="30"/>
  <c r="E871" i="30"/>
  <c r="F871" i="30"/>
  <c r="E872" i="30"/>
  <c r="F872" i="30"/>
  <c r="E873" i="30"/>
  <c r="F873" i="30"/>
  <c r="E874" i="30"/>
  <c r="F874" i="30"/>
  <c r="E875" i="30"/>
  <c r="F875" i="30"/>
  <c r="E876" i="30"/>
  <c r="F876" i="30"/>
  <c r="E877" i="30"/>
  <c r="F877" i="30"/>
  <c r="E878" i="30"/>
  <c r="F878" i="30"/>
  <c r="E879" i="30"/>
  <c r="F879" i="30"/>
  <c r="E880" i="30"/>
  <c r="F880" i="30"/>
  <c r="E881" i="30"/>
  <c r="F881" i="30"/>
  <c r="E882" i="30"/>
  <c r="F882" i="30"/>
  <c r="E883" i="30"/>
  <c r="F883" i="30"/>
  <c r="E884" i="30"/>
  <c r="F884" i="30"/>
  <c r="E885" i="30"/>
  <c r="F885" i="30"/>
  <c r="E886" i="30"/>
  <c r="F886" i="30"/>
  <c r="E887" i="30"/>
  <c r="F887" i="30"/>
  <c r="E888" i="30"/>
  <c r="F888" i="30"/>
  <c r="E889" i="30"/>
  <c r="F889" i="30"/>
  <c r="E890" i="30"/>
  <c r="F890" i="30"/>
  <c r="E891" i="30"/>
  <c r="F891" i="30"/>
  <c r="E892" i="30"/>
  <c r="F892" i="30"/>
  <c r="E893" i="30"/>
  <c r="F893" i="30"/>
  <c r="E894" i="30"/>
  <c r="F894" i="30"/>
  <c r="E895" i="30"/>
  <c r="F895" i="30"/>
  <c r="E896" i="30"/>
  <c r="F896" i="30"/>
  <c r="E897" i="30"/>
  <c r="F897" i="30"/>
  <c r="E898" i="30"/>
  <c r="F898" i="30"/>
  <c r="E899" i="30"/>
  <c r="F899" i="30"/>
  <c r="E900" i="30"/>
  <c r="F900" i="30"/>
  <c r="E901" i="30"/>
  <c r="F901" i="30"/>
  <c r="E902" i="30"/>
  <c r="F902" i="30"/>
  <c r="E903" i="30"/>
  <c r="F903" i="30"/>
  <c r="E904" i="30"/>
  <c r="F904" i="30"/>
  <c r="E905" i="30"/>
  <c r="F905" i="30"/>
  <c r="E906" i="30"/>
  <c r="F906" i="30"/>
  <c r="E907" i="30"/>
  <c r="F907" i="30"/>
  <c r="E908" i="30"/>
  <c r="F908" i="30"/>
  <c r="E909" i="30"/>
  <c r="F909" i="30"/>
  <c r="E910" i="30"/>
  <c r="F910" i="30"/>
  <c r="E911" i="30"/>
  <c r="F911" i="30"/>
  <c r="E912" i="30"/>
  <c r="F912" i="30"/>
  <c r="E913" i="30"/>
  <c r="F913" i="30"/>
  <c r="E914" i="30"/>
  <c r="F914" i="30"/>
  <c r="E915" i="30"/>
  <c r="F915" i="30"/>
  <c r="E916" i="30"/>
  <c r="F916" i="30"/>
  <c r="E917" i="30"/>
  <c r="F917" i="30"/>
  <c r="E918" i="30"/>
  <c r="F918" i="30"/>
  <c r="E919" i="30"/>
  <c r="F919" i="30"/>
  <c r="E920" i="30"/>
  <c r="F920" i="30"/>
  <c r="E921" i="30"/>
  <c r="F921" i="30"/>
  <c r="E922" i="30"/>
  <c r="F922" i="30"/>
  <c r="E923" i="30"/>
  <c r="F923" i="30"/>
  <c r="E924" i="30"/>
  <c r="F924" i="30"/>
  <c r="E925" i="30"/>
  <c r="F925" i="30"/>
  <c r="E926" i="30"/>
  <c r="F926" i="30"/>
  <c r="E927" i="30"/>
  <c r="F927" i="30"/>
  <c r="E928" i="30"/>
  <c r="F928" i="30"/>
  <c r="E929" i="30"/>
  <c r="F929" i="30"/>
  <c r="E930" i="30"/>
  <c r="F930" i="30"/>
  <c r="E931" i="30"/>
  <c r="F931" i="30"/>
  <c r="E932" i="30"/>
  <c r="F932" i="30"/>
  <c r="E933" i="30"/>
  <c r="F933" i="30"/>
  <c r="E934" i="30"/>
  <c r="F934" i="30"/>
  <c r="E935" i="30"/>
  <c r="F935" i="30"/>
  <c r="E936" i="30"/>
  <c r="F936" i="30"/>
  <c r="E937" i="30"/>
  <c r="F937" i="30"/>
  <c r="E938" i="30"/>
  <c r="F938" i="30"/>
  <c r="E939" i="30"/>
  <c r="F939" i="30"/>
  <c r="E940" i="30"/>
  <c r="F940" i="30"/>
  <c r="E941" i="30"/>
  <c r="F941" i="30"/>
  <c r="E942" i="30"/>
  <c r="F942" i="30"/>
  <c r="E943" i="30"/>
  <c r="F943" i="30"/>
  <c r="E944" i="30"/>
  <c r="F944" i="30"/>
  <c r="E945" i="30"/>
  <c r="F945" i="30"/>
  <c r="E946" i="30"/>
  <c r="F946" i="30"/>
  <c r="E947" i="30"/>
  <c r="F947" i="30"/>
  <c r="E948" i="30"/>
  <c r="F948" i="30"/>
  <c r="E949" i="30"/>
  <c r="F949" i="30"/>
  <c r="E950" i="30"/>
  <c r="F950" i="30"/>
  <c r="E951" i="30"/>
  <c r="F951" i="30"/>
  <c r="E952" i="30"/>
  <c r="F952" i="30"/>
  <c r="E953" i="30"/>
  <c r="F953" i="30"/>
  <c r="E954" i="30"/>
  <c r="F954" i="30"/>
  <c r="E955" i="30"/>
  <c r="F955" i="30"/>
  <c r="E956" i="30"/>
  <c r="F956" i="30"/>
  <c r="E957" i="30"/>
  <c r="F957" i="30"/>
  <c r="E958" i="30"/>
  <c r="F958" i="30"/>
  <c r="E959" i="30"/>
  <c r="F959" i="30"/>
  <c r="E960" i="30"/>
  <c r="F960" i="30"/>
  <c r="E961" i="30"/>
  <c r="F961" i="30"/>
  <c r="E962" i="30"/>
  <c r="F962" i="30"/>
  <c r="E963" i="30"/>
  <c r="F963" i="30"/>
  <c r="E964" i="30"/>
  <c r="F964" i="30"/>
  <c r="E965" i="30"/>
  <c r="F965" i="30"/>
  <c r="E966" i="30"/>
  <c r="F966" i="30"/>
  <c r="E967" i="30"/>
  <c r="F967" i="30"/>
  <c r="E968" i="30"/>
  <c r="F968" i="30"/>
  <c r="E969" i="30"/>
  <c r="F969" i="30"/>
  <c r="E970" i="30"/>
  <c r="F970" i="30"/>
  <c r="E971" i="30"/>
  <c r="F971" i="30"/>
  <c r="E972" i="30"/>
  <c r="F972" i="30"/>
  <c r="E973" i="30"/>
  <c r="F973" i="30"/>
  <c r="E974" i="30"/>
  <c r="F974" i="30"/>
  <c r="E975" i="30"/>
  <c r="F975" i="30"/>
  <c r="E976" i="30"/>
  <c r="F976" i="30"/>
  <c r="E977" i="30"/>
  <c r="F977" i="30"/>
  <c r="E978" i="30"/>
  <c r="F978" i="30"/>
  <c r="E979" i="30"/>
  <c r="F979" i="30"/>
  <c r="E980" i="30"/>
  <c r="F980" i="30"/>
  <c r="E981" i="30"/>
  <c r="F981" i="30"/>
  <c r="E982" i="30"/>
  <c r="F982" i="30"/>
  <c r="E983" i="30"/>
  <c r="F983" i="30"/>
  <c r="E984" i="30"/>
  <c r="F984" i="30"/>
  <c r="E985" i="30"/>
  <c r="F985" i="30"/>
  <c r="E986" i="30"/>
  <c r="F986" i="30"/>
  <c r="E987" i="30"/>
  <c r="F987" i="30"/>
  <c r="E988" i="30"/>
  <c r="F988" i="30"/>
  <c r="E989" i="30"/>
  <c r="F989" i="30"/>
  <c r="E990" i="30"/>
  <c r="F990" i="30"/>
  <c r="E991" i="30"/>
  <c r="F991" i="30"/>
  <c r="E992" i="30"/>
  <c r="F992" i="30"/>
  <c r="E993" i="30"/>
  <c r="F993" i="30"/>
  <c r="E994" i="30"/>
  <c r="F994" i="30"/>
  <c r="E995" i="30"/>
  <c r="F995" i="30"/>
  <c r="E996" i="30"/>
  <c r="F996" i="30"/>
  <c r="E997" i="30"/>
  <c r="F997" i="30"/>
  <c r="E998" i="30"/>
  <c r="F998" i="30"/>
  <c r="E999" i="30"/>
  <c r="F999" i="30"/>
  <c r="E1000" i="30"/>
  <c r="F1000" i="30"/>
  <c r="E1001" i="30"/>
  <c r="F1001" i="30"/>
  <c r="E1002" i="30"/>
  <c r="F1002" i="30"/>
  <c r="E1003" i="30"/>
  <c r="F1003" i="30"/>
  <c r="E1004" i="30"/>
  <c r="F1004" i="30"/>
  <c r="E1005" i="30"/>
  <c r="F1005" i="30"/>
  <c r="E1006" i="30"/>
  <c r="F1006" i="30"/>
  <c r="E1007" i="30"/>
  <c r="F1007" i="30"/>
  <c r="E1008" i="30"/>
  <c r="F1008" i="30"/>
  <c r="E1009" i="30"/>
  <c r="F1009" i="30"/>
  <c r="E1010" i="30"/>
  <c r="F1010" i="30"/>
  <c r="E1011" i="30"/>
  <c r="F1011" i="30"/>
  <c r="E1012" i="30"/>
  <c r="F1012" i="30"/>
  <c r="E1013" i="30"/>
  <c r="F1013" i="30"/>
  <c r="E1014" i="30"/>
  <c r="F1014" i="30"/>
  <c r="E1015" i="30"/>
  <c r="F1015" i="30"/>
  <c r="E1016" i="30"/>
  <c r="F1016" i="30"/>
  <c r="E1017" i="30"/>
  <c r="F1017" i="30"/>
  <c r="E1018" i="30"/>
  <c r="F1018" i="30"/>
  <c r="E1019" i="30"/>
  <c r="F1019" i="30"/>
  <c r="E1020" i="30"/>
  <c r="F1020" i="30"/>
  <c r="E1021" i="30"/>
  <c r="F1021" i="30"/>
  <c r="E1022" i="30"/>
  <c r="F1022" i="30"/>
  <c r="E1023" i="30"/>
  <c r="F1023" i="30"/>
  <c r="E1024" i="30"/>
  <c r="F1024" i="30"/>
  <c r="E1025" i="30"/>
  <c r="F1025" i="30"/>
  <c r="E1026" i="30"/>
  <c r="F1026" i="30"/>
  <c r="E1027" i="30"/>
  <c r="F1027" i="30"/>
  <c r="E1028" i="30"/>
  <c r="F1028" i="30"/>
  <c r="E1029" i="30"/>
  <c r="F1029" i="30"/>
  <c r="E1030" i="30"/>
  <c r="F1030" i="30"/>
  <c r="E1031" i="30"/>
  <c r="F1031" i="30"/>
  <c r="E1032" i="30"/>
  <c r="F1032" i="30"/>
  <c r="E1033" i="30"/>
  <c r="F1033" i="30"/>
  <c r="E1034" i="30"/>
  <c r="F1034" i="30"/>
  <c r="E1035" i="30"/>
  <c r="F1035" i="30"/>
  <c r="E1036" i="30"/>
  <c r="F1036" i="30"/>
  <c r="E1037" i="30"/>
  <c r="F1037" i="30"/>
  <c r="E1038" i="30"/>
  <c r="F1038" i="30"/>
  <c r="E1039" i="30"/>
  <c r="F1039" i="30"/>
  <c r="E1040" i="30"/>
  <c r="F1040" i="30"/>
  <c r="E1041" i="30"/>
  <c r="F1041" i="30"/>
  <c r="E1042" i="30"/>
  <c r="F1042" i="30"/>
  <c r="E1043" i="30"/>
  <c r="F1043" i="30"/>
  <c r="E1044" i="30"/>
  <c r="F1044" i="30"/>
  <c r="E1045" i="30"/>
  <c r="F1045" i="30"/>
  <c r="E1046" i="30"/>
  <c r="F1046" i="30"/>
  <c r="E1047" i="30"/>
  <c r="F1047" i="30"/>
  <c r="E1048" i="30"/>
  <c r="F1048" i="30"/>
  <c r="E1049" i="30"/>
  <c r="F1049" i="30"/>
  <c r="E1050" i="30"/>
  <c r="F1050" i="30"/>
  <c r="E1051" i="30"/>
  <c r="F1051" i="30"/>
  <c r="E1052" i="30"/>
  <c r="F1052" i="30"/>
  <c r="E1053" i="30"/>
  <c r="F1053" i="30"/>
  <c r="E1054" i="30"/>
  <c r="F1054" i="30"/>
  <c r="E1055" i="30"/>
  <c r="F1055" i="30"/>
  <c r="E1056" i="30"/>
  <c r="F1056" i="30"/>
  <c r="E1057" i="30"/>
  <c r="F1057" i="30"/>
  <c r="E1058" i="30"/>
  <c r="F1058" i="30"/>
  <c r="E1059" i="30"/>
  <c r="F1059" i="30"/>
  <c r="E1060" i="30"/>
  <c r="F1060" i="30"/>
  <c r="E1061" i="30"/>
  <c r="F1061" i="30"/>
  <c r="E1062" i="30"/>
  <c r="F1062" i="30"/>
  <c r="E1063" i="30"/>
  <c r="F1063" i="30"/>
  <c r="E1064" i="30"/>
  <c r="F1064" i="30"/>
  <c r="E1065" i="30"/>
  <c r="F1065" i="30"/>
  <c r="E1066" i="30"/>
  <c r="F1066" i="30"/>
  <c r="E1067" i="30"/>
  <c r="F1067" i="30"/>
  <c r="E1068" i="30"/>
  <c r="F1068" i="30"/>
  <c r="E1069" i="30"/>
  <c r="F1069" i="30"/>
  <c r="E1070" i="30"/>
  <c r="F1070" i="30"/>
  <c r="E1071" i="30"/>
  <c r="F1071" i="30"/>
  <c r="E1072" i="30"/>
  <c r="F1072" i="30"/>
  <c r="E1073" i="30"/>
  <c r="F1073" i="30"/>
  <c r="E1074" i="30"/>
  <c r="F1074" i="30"/>
  <c r="E1075" i="30"/>
  <c r="F1075" i="30"/>
  <c r="E1076" i="30"/>
  <c r="F1076" i="30"/>
  <c r="E1077" i="30"/>
  <c r="F1077" i="30"/>
  <c r="E1078" i="30"/>
  <c r="F1078" i="30"/>
  <c r="E1079" i="30"/>
  <c r="F1079" i="30"/>
  <c r="E1080" i="30"/>
  <c r="F1080" i="30"/>
  <c r="E1081" i="30"/>
  <c r="F1081" i="30"/>
  <c r="E1082" i="30"/>
  <c r="F1082" i="30"/>
  <c r="E1083" i="30"/>
  <c r="F1083" i="30"/>
  <c r="E1084" i="30"/>
  <c r="F1084" i="30"/>
  <c r="E1085" i="30"/>
  <c r="F1085" i="30"/>
  <c r="E1086" i="30"/>
  <c r="F1086" i="30"/>
  <c r="E1087" i="30"/>
  <c r="F1087" i="30"/>
  <c r="E1088" i="30"/>
  <c r="F1088" i="30"/>
  <c r="E1089" i="30"/>
  <c r="F1089" i="30"/>
  <c r="E1090" i="30"/>
  <c r="F1090" i="30"/>
  <c r="E1091" i="30"/>
  <c r="F1091" i="30"/>
  <c r="E1092" i="30"/>
  <c r="F1092" i="30"/>
  <c r="E1093" i="30"/>
  <c r="F1093" i="30"/>
  <c r="E1094" i="30"/>
  <c r="F1094" i="30"/>
  <c r="E1095" i="30"/>
  <c r="F1095" i="30"/>
  <c r="E1096" i="30"/>
  <c r="F1096" i="30"/>
  <c r="E1097" i="30"/>
  <c r="F1097" i="30"/>
  <c r="E1098" i="30"/>
  <c r="F1098" i="30"/>
  <c r="E1099" i="30"/>
  <c r="F1099" i="30"/>
  <c r="E1100" i="30"/>
  <c r="F1100" i="30"/>
  <c r="E1101" i="30"/>
  <c r="F1101" i="30"/>
  <c r="E1102" i="30"/>
  <c r="F1102" i="30"/>
  <c r="E1103" i="30"/>
  <c r="F1103" i="30"/>
  <c r="E1104" i="30"/>
  <c r="F1104" i="30"/>
  <c r="E1105" i="30"/>
  <c r="F1105" i="30"/>
  <c r="E1106" i="30"/>
  <c r="F1106" i="30"/>
  <c r="E1107" i="30"/>
  <c r="F1107" i="30"/>
  <c r="E1108" i="30"/>
  <c r="F1108" i="30"/>
  <c r="E1109" i="30"/>
  <c r="F1109" i="30"/>
  <c r="E1110" i="30"/>
  <c r="F1110" i="30"/>
  <c r="E1111" i="30"/>
  <c r="F1111" i="30"/>
  <c r="E1112" i="30"/>
  <c r="F1112" i="30"/>
  <c r="E1113" i="30"/>
  <c r="F1113" i="30"/>
  <c r="E1114" i="30"/>
  <c r="F1114" i="30"/>
  <c r="E1115" i="30"/>
  <c r="F1115" i="30"/>
  <c r="E1116" i="30"/>
  <c r="F1116" i="30"/>
  <c r="E1117" i="30"/>
  <c r="F1117" i="30"/>
  <c r="E1118" i="30"/>
  <c r="F1118" i="30"/>
  <c r="E1119" i="30"/>
  <c r="F1119" i="30"/>
  <c r="E1120" i="30"/>
  <c r="F1120" i="30"/>
  <c r="E1121" i="30"/>
  <c r="F1121" i="30"/>
  <c r="E1122" i="30"/>
  <c r="F1122" i="30"/>
  <c r="E1123" i="30"/>
  <c r="F1123" i="30"/>
  <c r="E1124" i="30"/>
  <c r="F1124" i="30"/>
  <c r="E1125" i="30"/>
  <c r="F1125" i="30"/>
  <c r="E1126" i="30"/>
  <c r="F1126" i="30"/>
  <c r="E1127" i="30"/>
  <c r="F1127" i="30"/>
  <c r="E1128" i="30"/>
  <c r="F1128" i="30"/>
  <c r="E1129" i="30"/>
  <c r="F1129" i="30"/>
  <c r="E1130" i="30"/>
  <c r="F1130" i="30"/>
  <c r="E1131" i="30"/>
  <c r="F1131" i="30"/>
  <c r="E1132" i="30"/>
  <c r="F1132" i="30"/>
  <c r="E1133" i="30"/>
  <c r="F1133" i="30"/>
  <c r="E1134" i="30"/>
  <c r="F1134" i="30"/>
  <c r="E1135" i="30"/>
  <c r="F1135" i="30"/>
  <c r="E1136" i="30"/>
  <c r="F1136" i="30"/>
  <c r="E1137" i="30"/>
  <c r="F1137" i="30"/>
  <c r="E1138" i="30"/>
  <c r="F1138" i="30"/>
  <c r="E1139" i="30"/>
  <c r="F1139" i="30"/>
  <c r="E1140" i="30"/>
  <c r="F1140" i="30"/>
  <c r="E1141" i="30"/>
  <c r="F1141" i="30"/>
  <c r="E1142" i="30"/>
  <c r="F1142" i="30"/>
  <c r="E1143" i="30"/>
  <c r="F1143" i="30"/>
  <c r="E1144" i="30"/>
  <c r="F1144" i="30"/>
  <c r="E1145" i="30"/>
  <c r="F1145" i="30"/>
  <c r="E1146" i="30"/>
  <c r="F1146" i="30"/>
  <c r="E1147" i="30"/>
  <c r="F1147" i="30"/>
  <c r="E1148" i="30"/>
  <c r="F1148" i="30"/>
  <c r="E1149" i="30"/>
  <c r="F1149" i="30"/>
  <c r="E1150" i="30"/>
  <c r="F1150" i="30"/>
  <c r="E1151" i="30"/>
  <c r="F1151" i="30"/>
  <c r="E1152" i="30"/>
  <c r="F1152" i="30"/>
  <c r="E1153" i="30"/>
  <c r="F1153" i="30"/>
  <c r="E1154" i="30"/>
  <c r="F1154" i="30"/>
  <c r="E1155" i="30"/>
  <c r="F1155" i="30"/>
  <c r="E1156" i="30"/>
  <c r="F1156" i="30"/>
  <c r="E1157" i="30"/>
  <c r="F1157" i="30"/>
  <c r="E1158" i="30"/>
  <c r="F1158" i="30"/>
  <c r="E1159" i="30"/>
  <c r="F1159" i="30"/>
  <c r="E1160" i="30"/>
  <c r="F1160" i="30"/>
  <c r="E1161" i="30"/>
  <c r="F1161" i="30"/>
  <c r="E1162" i="30"/>
  <c r="F1162" i="30"/>
  <c r="E1163" i="30"/>
  <c r="F1163" i="30"/>
  <c r="E1164" i="30"/>
  <c r="F1164" i="30"/>
  <c r="E1165" i="30"/>
  <c r="F1165" i="30"/>
  <c r="E1166" i="30"/>
  <c r="F1166" i="30"/>
  <c r="E1167" i="30"/>
  <c r="F1167" i="30"/>
  <c r="E1168" i="30"/>
  <c r="F1168" i="30"/>
  <c r="E1169" i="30"/>
  <c r="F1169" i="30"/>
  <c r="E1170" i="30"/>
  <c r="F1170" i="30"/>
  <c r="E1171" i="30"/>
  <c r="F1171" i="30"/>
  <c r="E1172" i="30"/>
  <c r="F1172" i="30"/>
  <c r="E1173" i="30"/>
  <c r="F1173" i="30"/>
  <c r="E1174" i="30"/>
  <c r="F1174" i="30"/>
  <c r="E1175" i="30"/>
  <c r="F1175" i="30"/>
  <c r="E1176" i="30"/>
  <c r="F1176" i="30"/>
  <c r="E1177" i="30"/>
  <c r="F1177" i="30"/>
  <c r="E1178" i="30"/>
  <c r="F1178" i="30"/>
  <c r="E1179" i="30"/>
  <c r="F1179" i="30"/>
  <c r="E1180" i="30"/>
  <c r="F1180" i="30"/>
  <c r="E1181" i="30"/>
  <c r="F1181" i="30"/>
  <c r="E1182" i="30"/>
  <c r="F1182" i="30"/>
  <c r="E1183" i="30"/>
  <c r="F1183" i="30"/>
  <c r="E1184" i="30"/>
  <c r="F1184" i="30"/>
  <c r="E1185" i="30"/>
  <c r="F1185" i="30"/>
  <c r="E1186" i="30"/>
  <c r="F1186" i="30"/>
  <c r="E1187" i="30"/>
  <c r="F1187" i="30"/>
  <c r="E1188" i="30"/>
  <c r="F1188" i="30"/>
  <c r="E1189" i="30"/>
  <c r="F1189" i="30"/>
  <c r="E1190" i="30"/>
  <c r="F1190" i="30"/>
  <c r="E1191" i="30"/>
  <c r="F1191" i="30"/>
  <c r="E1192" i="30"/>
  <c r="F1192" i="30"/>
  <c r="E1193" i="30"/>
  <c r="F1193" i="30"/>
  <c r="E1194" i="30"/>
  <c r="F1194" i="30"/>
  <c r="E1195" i="30"/>
  <c r="F1195" i="30"/>
  <c r="E1196" i="30"/>
  <c r="F1196" i="30"/>
  <c r="E1197" i="30"/>
  <c r="F1197" i="30"/>
  <c r="E1198" i="30"/>
  <c r="F1198" i="30"/>
  <c r="E1199" i="30"/>
  <c r="F1199" i="30"/>
  <c r="E1200" i="30"/>
  <c r="F1200" i="30"/>
  <c r="E1201" i="30"/>
  <c r="F1201" i="30"/>
  <c r="E1202" i="30"/>
  <c r="F1202" i="30"/>
  <c r="E1203" i="30"/>
  <c r="F1203" i="30"/>
  <c r="E1204" i="30"/>
  <c r="F1204" i="30"/>
  <c r="E1205" i="30"/>
  <c r="F1205" i="30"/>
  <c r="E1206" i="30"/>
  <c r="F1206" i="30"/>
  <c r="E1207" i="30"/>
  <c r="F1207" i="30"/>
  <c r="E1208" i="30"/>
  <c r="F1208" i="30"/>
  <c r="E1209" i="30"/>
  <c r="F1209" i="30"/>
  <c r="E1210" i="30"/>
  <c r="F1210" i="30"/>
  <c r="E1211" i="30"/>
  <c r="F1211" i="30"/>
  <c r="E1212" i="30"/>
  <c r="F1212" i="30"/>
  <c r="E1213" i="30"/>
  <c r="F1213" i="30"/>
  <c r="E1214" i="30"/>
  <c r="F1214" i="30"/>
  <c r="E1215" i="30"/>
  <c r="F1215" i="30"/>
  <c r="E1216" i="30"/>
  <c r="F1216" i="30"/>
  <c r="E1217" i="30"/>
  <c r="F1217" i="30"/>
  <c r="E1218" i="30"/>
  <c r="F1218" i="30"/>
  <c r="E1219" i="30"/>
  <c r="F1219" i="30"/>
  <c r="E1220" i="30"/>
  <c r="F1220" i="30"/>
  <c r="E1221" i="30"/>
  <c r="F1221" i="30"/>
  <c r="E1222" i="30"/>
  <c r="F1222" i="30"/>
  <c r="E1223" i="30"/>
  <c r="F1223" i="30"/>
  <c r="E1224" i="30"/>
  <c r="F1224" i="30"/>
  <c r="E1225" i="30"/>
  <c r="F1225" i="30"/>
  <c r="E1226" i="30"/>
  <c r="F1226" i="30"/>
  <c r="E1227" i="30"/>
  <c r="F1227" i="30"/>
  <c r="E1228" i="30"/>
  <c r="F1228" i="30"/>
  <c r="E1229" i="30"/>
  <c r="F1229" i="30"/>
  <c r="E1230" i="30"/>
  <c r="F1230" i="30"/>
  <c r="E1231" i="30"/>
  <c r="F1231" i="30"/>
  <c r="E1232" i="30"/>
  <c r="F1232" i="30"/>
  <c r="E1233" i="30"/>
  <c r="F1233" i="30"/>
  <c r="E1234" i="30"/>
  <c r="F1234" i="30"/>
  <c r="E1235" i="30"/>
  <c r="F1235" i="30"/>
  <c r="E1236" i="30"/>
  <c r="F1236" i="30"/>
  <c r="E1237" i="30"/>
  <c r="F1237" i="30"/>
  <c r="E1238" i="30"/>
  <c r="F1238" i="30"/>
  <c r="E1239" i="30"/>
  <c r="F1239" i="30"/>
  <c r="E1240" i="30"/>
  <c r="F1240" i="30"/>
  <c r="E1241" i="30"/>
  <c r="F1241" i="30"/>
  <c r="E1242" i="30"/>
  <c r="F1242" i="30"/>
  <c r="E1243" i="30"/>
  <c r="F1243" i="30"/>
  <c r="E1244" i="30"/>
  <c r="F1244" i="30"/>
  <c r="E1245" i="30"/>
  <c r="F1245" i="30"/>
  <c r="E1246" i="30"/>
  <c r="F1246" i="30"/>
  <c r="E1247" i="30"/>
  <c r="F1247" i="30"/>
  <c r="E1248" i="30"/>
  <c r="F1248" i="30"/>
  <c r="E1249" i="30"/>
  <c r="F1249" i="30"/>
  <c r="E1250" i="30"/>
  <c r="F1250" i="30"/>
  <c r="E1251" i="30"/>
  <c r="F1251" i="30"/>
  <c r="E1252" i="30"/>
  <c r="F1252" i="30"/>
  <c r="E1253" i="30"/>
  <c r="F1253" i="30"/>
  <c r="E1254" i="30"/>
  <c r="F1254" i="30"/>
  <c r="E1255" i="30"/>
  <c r="F1255" i="30"/>
  <c r="E1256" i="30"/>
  <c r="F1256" i="30"/>
  <c r="E1257" i="30"/>
  <c r="F1257" i="30"/>
  <c r="E1258" i="30"/>
  <c r="F1258" i="30"/>
  <c r="E1259" i="30"/>
  <c r="F1259" i="30"/>
  <c r="E1260" i="30"/>
  <c r="F1260" i="30"/>
  <c r="E1261" i="30"/>
  <c r="F1261" i="30"/>
  <c r="E1262" i="30"/>
  <c r="F1262" i="30"/>
  <c r="E1263" i="30"/>
  <c r="F1263" i="30"/>
  <c r="E1264" i="30"/>
  <c r="F1264" i="30"/>
  <c r="E1265" i="30"/>
  <c r="F1265" i="30"/>
  <c r="E1266" i="30"/>
  <c r="F1266" i="30"/>
  <c r="E1267" i="30"/>
  <c r="F1267" i="30"/>
  <c r="E1268" i="30"/>
  <c r="F1268" i="30"/>
  <c r="E1269" i="30"/>
  <c r="F1269" i="30"/>
  <c r="E1270" i="30"/>
  <c r="F1270" i="30"/>
  <c r="E1271" i="30"/>
  <c r="F1271" i="30"/>
  <c r="E1272" i="30"/>
  <c r="F1272" i="30"/>
  <c r="E1273" i="30"/>
  <c r="F1273" i="30"/>
  <c r="E1274" i="30"/>
  <c r="F1274" i="30"/>
  <c r="E1275" i="30"/>
  <c r="F1275" i="30"/>
  <c r="E1276" i="30"/>
  <c r="F1276" i="30"/>
  <c r="E1277" i="30"/>
  <c r="F1277" i="30"/>
  <c r="E1278" i="30"/>
  <c r="F1278" i="30"/>
  <c r="E1279" i="30"/>
  <c r="F1279" i="30"/>
  <c r="E1280" i="30"/>
  <c r="F1280" i="30"/>
  <c r="E1281" i="30"/>
  <c r="F1281" i="30"/>
  <c r="E1282" i="30"/>
  <c r="F1282" i="30"/>
  <c r="E1283" i="30"/>
  <c r="F1283" i="30"/>
  <c r="E1284" i="30"/>
  <c r="F1284" i="30"/>
  <c r="E1285" i="30"/>
  <c r="F1285" i="30"/>
  <c r="E1286" i="30"/>
  <c r="F1286" i="30"/>
  <c r="E1287" i="30"/>
  <c r="F1287" i="30"/>
  <c r="E1288" i="30"/>
  <c r="F1288" i="30"/>
  <c r="E1289" i="30"/>
  <c r="F1289" i="30"/>
  <c r="E1290" i="30"/>
  <c r="F1290" i="30"/>
  <c r="E1291" i="30"/>
  <c r="F1291" i="30"/>
  <c r="E1292" i="30"/>
  <c r="F1292" i="30"/>
  <c r="E1293" i="30"/>
  <c r="F1293" i="30"/>
  <c r="E1294" i="30"/>
  <c r="F1294" i="30"/>
  <c r="E1295" i="30"/>
  <c r="F1295" i="30"/>
  <c r="E1296" i="30"/>
  <c r="F1296" i="30"/>
  <c r="E1297" i="30"/>
  <c r="F1297" i="30"/>
  <c r="E1298" i="30"/>
  <c r="F1298" i="30"/>
  <c r="E1299" i="30"/>
  <c r="F1299" i="30"/>
  <c r="E1300" i="30"/>
  <c r="F1300" i="30"/>
  <c r="E1301" i="30"/>
  <c r="F1301" i="30"/>
  <c r="E1302" i="30"/>
  <c r="F1302" i="30"/>
  <c r="E1303" i="30"/>
  <c r="F1303" i="30"/>
  <c r="E1304" i="30"/>
  <c r="F1304" i="30"/>
  <c r="E1305" i="30"/>
  <c r="F1305" i="30"/>
  <c r="E1306" i="30"/>
  <c r="F1306" i="30"/>
  <c r="E1307" i="30"/>
  <c r="F1307" i="30"/>
  <c r="E1308" i="30"/>
  <c r="F1308" i="30"/>
  <c r="E1309" i="30"/>
  <c r="F1309" i="30"/>
  <c r="E1310" i="30"/>
  <c r="F1310" i="30"/>
  <c r="E1311" i="30"/>
  <c r="F1311" i="30"/>
  <c r="E1312" i="30"/>
  <c r="F1312" i="30"/>
  <c r="E1313" i="30"/>
  <c r="F1313" i="30"/>
  <c r="E1314" i="30"/>
  <c r="F1314" i="30"/>
  <c r="E1315" i="30"/>
  <c r="F1315" i="30"/>
  <c r="E1316" i="30"/>
  <c r="F1316" i="30"/>
  <c r="E1317" i="30"/>
  <c r="F1317" i="30"/>
  <c r="E1318" i="30"/>
  <c r="F1318" i="30"/>
  <c r="E1319" i="30"/>
  <c r="F1319" i="30"/>
  <c r="E1320" i="30"/>
  <c r="F1320" i="30"/>
  <c r="E1321" i="30"/>
  <c r="F1321" i="30"/>
  <c r="E1322" i="30"/>
  <c r="F1322" i="30"/>
  <c r="E1323" i="30"/>
  <c r="F1323" i="30"/>
  <c r="E1324" i="30"/>
  <c r="F1324" i="30"/>
  <c r="E1325" i="30"/>
  <c r="F1325" i="30"/>
  <c r="E1326" i="30"/>
  <c r="F1326" i="30"/>
  <c r="E1327" i="30"/>
  <c r="F1327" i="30"/>
  <c r="E1328" i="30"/>
  <c r="F1328" i="30"/>
  <c r="E1329" i="30"/>
  <c r="F1329" i="30"/>
  <c r="E1330" i="30"/>
  <c r="F1330" i="30"/>
  <c r="E1331" i="30"/>
  <c r="F1331" i="30"/>
  <c r="E1332" i="30"/>
  <c r="F1332" i="30"/>
  <c r="E1333" i="30"/>
  <c r="F1333" i="30"/>
  <c r="E1334" i="30"/>
  <c r="F1334" i="30"/>
  <c r="E1335" i="30"/>
  <c r="F1335" i="30"/>
  <c r="E1336" i="30"/>
  <c r="F1336" i="30"/>
  <c r="E1337" i="30"/>
  <c r="F1337" i="30"/>
  <c r="E1338" i="30"/>
  <c r="F1338" i="30"/>
  <c r="E1339" i="30"/>
  <c r="F1339" i="30"/>
  <c r="E1340" i="30"/>
  <c r="F1340" i="30"/>
  <c r="E1341" i="30"/>
  <c r="F1341" i="30"/>
  <c r="E1342" i="30"/>
  <c r="F1342" i="30"/>
  <c r="E1343" i="30"/>
  <c r="F1343" i="30"/>
  <c r="E1344" i="30"/>
  <c r="F1344" i="30"/>
  <c r="E1345" i="30"/>
  <c r="F1345" i="30"/>
  <c r="E1346" i="30"/>
  <c r="F1346" i="30"/>
  <c r="E1347" i="30"/>
  <c r="F1347" i="30"/>
  <c r="E1348" i="30"/>
  <c r="F1348" i="30"/>
  <c r="E1349" i="30"/>
  <c r="F1349" i="30"/>
  <c r="E1350" i="30"/>
  <c r="F1350" i="30"/>
  <c r="E1351" i="30"/>
  <c r="F1351" i="30"/>
  <c r="E1352" i="30"/>
  <c r="F1352" i="30"/>
  <c r="E1353" i="30"/>
  <c r="F1353" i="30"/>
  <c r="E1354" i="30"/>
  <c r="F1354" i="30"/>
  <c r="E1355" i="30"/>
  <c r="F1355" i="30"/>
  <c r="E1356" i="30"/>
  <c r="F1356" i="30"/>
  <c r="E1357" i="30"/>
  <c r="F1357" i="30"/>
  <c r="E1358" i="30"/>
  <c r="F1358" i="30"/>
  <c r="E1359" i="30"/>
  <c r="F1359" i="30"/>
  <c r="E1360" i="30"/>
  <c r="F1360" i="30"/>
  <c r="E1361" i="30"/>
  <c r="F1361" i="30"/>
  <c r="E1362" i="30"/>
  <c r="F1362" i="30"/>
  <c r="E1363" i="30"/>
  <c r="F1363" i="30"/>
  <c r="E1364" i="30"/>
  <c r="F1364" i="30"/>
  <c r="E1365" i="30"/>
  <c r="F1365" i="30"/>
  <c r="E1366" i="30"/>
  <c r="F1366" i="30"/>
  <c r="E1367" i="30"/>
  <c r="F1367" i="30"/>
  <c r="E1368" i="30"/>
  <c r="F1368" i="30"/>
  <c r="E1369" i="30"/>
  <c r="F1369" i="30"/>
  <c r="E1370" i="30"/>
  <c r="F1370" i="30"/>
  <c r="E1371" i="30"/>
  <c r="F1371" i="30"/>
  <c r="E1372" i="30"/>
  <c r="F1372" i="30"/>
  <c r="E1373" i="30"/>
  <c r="F1373" i="30"/>
  <c r="E1374" i="30"/>
  <c r="F1374" i="30"/>
  <c r="E1375" i="30"/>
  <c r="F1375" i="30"/>
  <c r="E1376" i="30"/>
  <c r="F1376" i="30"/>
  <c r="E1377" i="30"/>
  <c r="F1377" i="30"/>
  <c r="E1378" i="30"/>
  <c r="F1378" i="30"/>
  <c r="E1379" i="30"/>
  <c r="F1379" i="30"/>
  <c r="E1380" i="30"/>
  <c r="F1380" i="30"/>
  <c r="E1381" i="30"/>
  <c r="F1381" i="30"/>
  <c r="E1382" i="30"/>
  <c r="F1382" i="30"/>
  <c r="E1383" i="30"/>
  <c r="F1383" i="30"/>
  <c r="E1384" i="30"/>
  <c r="F1384" i="30"/>
  <c r="E1385" i="30"/>
  <c r="F1385" i="30"/>
  <c r="E1386" i="30"/>
  <c r="F1386" i="30"/>
  <c r="E1387" i="30"/>
  <c r="F1387" i="30"/>
  <c r="E1388" i="30"/>
  <c r="F1388" i="30"/>
  <c r="E1389" i="30"/>
  <c r="F1389" i="30"/>
  <c r="E1390" i="30"/>
  <c r="F1390" i="30"/>
  <c r="E1391" i="30"/>
  <c r="F1391" i="30"/>
  <c r="E1392" i="30"/>
  <c r="F1392" i="30"/>
  <c r="E1393" i="30"/>
  <c r="F1393" i="30"/>
  <c r="E1394" i="30"/>
  <c r="F1394" i="30"/>
  <c r="E1395" i="30"/>
  <c r="F1395" i="30"/>
  <c r="E1396" i="30"/>
  <c r="F1396" i="30"/>
  <c r="E1397" i="30"/>
  <c r="F1397" i="30"/>
  <c r="E1398" i="30"/>
  <c r="F1398" i="30"/>
  <c r="E1399" i="30"/>
  <c r="F1399" i="30"/>
  <c r="E1400" i="30"/>
  <c r="F1400" i="30"/>
  <c r="E1401" i="30"/>
  <c r="F1401" i="30"/>
  <c r="E1402" i="30"/>
  <c r="F1402" i="30"/>
  <c r="E1403" i="30"/>
  <c r="F1403" i="30"/>
  <c r="E1404" i="30"/>
  <c r="F1404" i="30"/>
  <c r="E1405" i="30"/>
  <c r="F1405" i="30"/>
  <c r="E1406" i="30"/>
  <c r="F1406" i="30"/>
  <c r="E1407" i="30"/>
  <c r="F1407" i="30"/>
  <c r="E1408" i="30"/>
  <c r="F1408" i="30"/>
  <c r="E1409" i="30"/>
  <c r="F1409" i="30"/>
  <c r="E1410" i="30"/>
  <c r="F1410" i="30"/>
  <c r="E1411" i="30"/>
  <c r="F1411" i="30"/>
  <c r="E1412" i="30"/>
  <c r="F1412" i="30"/>
  <c r="E1413" i="30"/>
  <c r="F1413" i="30"/>
  <c r="E1414" i="30"/>
  <c r="F1414" i="30"/>
  <c r="E1415" i="30"/>
  <c r="F1415" i="30"/>
  <c r="E1416" i="30"/>
  <c r="F1416" i="30"/>
  <c r="E1417" i="30"/>
  <c r="F1417" i="30"/>
  <c r="E1418" i="30"/>
  <c r="F1418" i="30"/>
  <c r="E1419" i="30"/>
  <c r="F1419" i="30"/>
  <c r="E1420" i="30"/>
  <c r="F1420" i="30"/>
  <c r="E1421" i="30"/>
  <c r="F1421" i="30"/>
  <c r="E1422" i="30"/>
  <c r="F1422" i="30"/>
  <c r="E1423" i="30"/>
  <c r="F1423" i="30"/>
  <c r="E1424" i="30"/>
  <c r="F1424" i="30"/>
  <c r="E1425" i="30"/>
  <c r="F1425" i="30"/>
  <c r="E1426" i="30"/>
  <c r="F1426" i="30"/>
  <c r="E1427" i="30"/>
  <c r="F1427" i="30"/>
  <c r="E1428" i="30"/>
  <c r="F1428" i="30"/>
  <c r="E1429" i="30"/>
  <c r="F1429" i="30"/>
  <c r="E1430" i="30"/>
  <c r="F1430" i="30"/>
  <c r="E1431" i="30"/>
  <c r="F1431" i="30"/>
  <c r="E1432" i="30"/>
  <c r="F1432" i="30"/>
  <c r="E1433" i="30"/>
  <c r="F1433" i="30"/>
  <c r="E1434" i="30"/>
  <c r="F1434" i="30"/>
  <c r="E1435" i="30"/>
  <c r="F1435" i="30"/>
  <c r="E1436" i="30"/>
  <c r="F1436" i="30"/>
  <c r="E1437" i="30"/>
  <c r="F1437" i="30"/>
  <c r="E1438" i="30"/>
  <c r="F1438" i="30"/>
  <c r="E1439" i="30"/>
  <c r="F1439" i="30"/>
  <c r="E1440" i="30"/>
  <c r="F1440" i="30"/>
  <c r="E1441" i="30"/>
  <c r="F1441" i="30"/>
  <c r="E1442" i="30"/>
  <c r="F1442" i="30"/>
  <c r="E1443" i="30"/>
  <c r="F1443" i="30"/>
  <c r="E1444" i="30"/>
  <c r="F1444" i="30"/>
  <c r="E1445" i="30"/>
  <c r="F1445" i="30"/>
  <c r="E1446" i="30"/>
  <c r="F1446" i="30"/>
  <c r="E1447" i="30"/>
  <c r="F1447" i="30"/>
  <c r="E1448" i="30"/>
  <c r="F1448" i="30"/>
  <c r="E1449" i="30"/>
  <c r="F1449" i="30"/>
  <c r="E1450" i="30"/>
  <c r="F1450" i="30"/>
  <c r="E1451" i="30"/>
  <c r="F1451" i="30"/>
  <c r="E1452" i="30"/>
  <c r="F1452" i="30"/>
  <c r="E1453" i="30"/>
  <c r="F1453" i="30"/>
  <c r="E1454" i="30"/>
  <c r="F1454" i="30"/>
  <c r="E1455" i="30"/>
  <c r="F1455" i="30"/>
  <c r="E1456" i="30"/>
  <c r="F1456" i="30"/>
  <c r="E1457" i="30"/>
  <c r="F1457" i="30"/>
  <c r="E1458" i="30"/>
  <c r="F1458" i="30"/>
  <c r="E1459" i="30"/>
  <c r="F1459" i="30"/>
  <c r="E1460" i="30"/>
  <c r="F1460" i="30"/>
  <c r="E1461" i="30"/>
  <c r="F1461" i="30"/>
  <c r="E1462" i="30"/>
  <c r="F1462" i="30"/>
  <c r="E1463" i="30"/>
  <c r="F1463" i="30"/>
  <c r="E1464" i="30"/>
  <c r="F1464" i="30"/>
  <c r="E1465" i="30"/>
  <c r="F1465" i="30"/>
  <c r="E1466" i="30"/>
  <c r="F1466" i="30"/>
  <c r="E1467" i="30"/>
  <c r="F1467" i="30"/>
  <c r="E1468" i="30"/>
  <c r="F1468" i="30"/>
  <c r="E1469" i="30"/>
  <c r="F1469" i="30"/>
  <c r="E1470" i="30"/>
  <c r="F1470" i="30"/>
  <c r="E1471" i="30"/>
  <c r="F1471" i="30"/>
  <c r="E1472" i="30"/>
  <c r="F1472" i="30"/>
  <c r="E1473" i="30"/>
  <c r="F1473" i="30"/>
  <c r="E1474" i="30"/>
  <c r="F1474" i="30"/>
  <c r="E1475" i="30"/>
  <c r="F1475" i="30"/>
  <c r="E1476" i="30"/>
  <c r="F1476" i="30"/>
  <c r="E1477" i="30"/>
  <c r="F1477" i="30"/>
  <c r="E1478" i="30"/>
  <c r="F1478" i="30"/>
  <c r="E1479" i="30"/>
  <c r="F1479" i="30"/>
  <c r="E1480" i="30"/>
  <c r="F1480" i="30"/>
  <c r="E1481" i="30"/>
  <c r="F1481" i="30"/>
  <c r="E1482" i="30"/>
  <c r="F1482" i="30"/>
  <c r="E1483" i="30"/>
  <c r="F1483" i="30"/>
  <c r="E1484" i="30"/>
  <c r="F1484" i="30"/>
  <c r="E1485" i="30"/>
  <c r="F1485" i="30"/>
  <c r="E1486" i="30"/>
  <c r="F1486" i="30"/>
  <c r="E1487" i="30"/>
  <c r="F1487" i="30"/>
  <c r="E1488" i="30"/>
  <c r="F1488" i="30"/>
  <c r="E1489" i="30"/>
  <c r="F1489" i="30"/>
  <c r="E1490" i="30"/>
  <c r="F1490" i="30"/>
  <c r="E1491" i="30"/>
  <c r="F1491" i="30"/>
  <c r="E1492" i="30"/>
  <c r="F1492" i="30"/>
  <c r="E1493" i="30"/>
  <c r="F1493" i="30"/>
  <c r="E1494" i="30"/>
  <c r="F1494" i="30"/>
  <c r="E1495" i="30"/>
  <c r="F1495" i="30"/>
  <c r="E1496" i="30"/>
  <c r="F1496" i="30"/>
  <c r="E1497" i="30"/>
  <c r="F1497" i="30"/>
  <c r="E1498" i="30"/>
  <c r="F1498" i="30"/>
  <c r="E1499" i="30"/>
  <c r="F1499" i="30"/>
  <c r="E1500" i="30"/>
  <c r="F1500" i="30"/>
  <c r="E1501" i="30"/>
  <c r="F1501" i="30"/>
  <c r="E1502" i="30"/>
  <c r="F1502" i="30"/>
  <c r="E1503" i="30"/>
  <c r="F1503" i="30"/>
  <c r="E1504" i="30"/>
  <c r="F1504" i="30"/>
  <c r="E1505" i="30"/>
  <c r="F1505" i="30"/>
  <c r="E1506" i="30"/>
  <c r="F1506" i="30"/>
  <c r="E1507" i="30"/>
  <c r="F1507" i="30"/>
  <c r="E1508" i="30"/>
  <c r="F1508" i="30"/>
  <c r="E1509" i="30"/>
  <c r="F1509" i="30"/>
  <c r="E1510" i="30"/>
  <c r="F1510" i="30"/>
  <c r="E1511" i="30"/>
  <c r="F1511" i="30"/>
  <c r="E1512" i="30"/>
  <c r="F1512" i="30"/>
  <c r="E1513" i="30"/>
  <c r="F1513" i="30"/>
  <c r="E1514" i="30"/>
  <c r="F1514" i="30"/>
  <c r="E1515" i="30"/>
  <c r="F1515" i="30"/>
  <c r="E1516" i="30"/>
  <c r="F1516" i="30"/>
  <c r="E1517" i="30"/>
  <c r="F1517" i="30"/>
  <c r="E1518" i="30"/>
  <c r="F1518" i="30"/>
  <c r="E1519" i="30"/>
  <c r="F1519" i="30"/>
  <c r="E1520" i="30"/>
  <c r="F1520" i="30"/>
  <c r="E1521" i="30"/>
  <c r="F1521" i="30"/>
  <c r="E1522" i="30"/>
  <c r="F1522" i="30"/>
  <c r="E1523" i="30"/>
  <c r="F1523" i="30"/>
  <c r="E1524" i="30"/>
  <c r="F1524" i="30"/>
  <c r="E1525" i="30"/>
  <c r="F1525" i="30"/>
  <c r="E1526" i="30"/>
  <c r="F1526" i="30"/>
  <c r="E1527" i="30"/>
  <c r="F1527" i="30"/>
  <c r="E1528" i="30"/>
  <c r="F1528" i="30"/>
  <c r="E1529" i="30"/>
  <c r="F1529" i="30"/>
  <c r="E1530" i="30"/>
  <c r="F1530" i="30"/>
  <c r="E1531" i="30"/>
  <c r="F1531" i="30"/>
  <c r="E1532" i="30"/>
  <c r="F1532" i="30"/>
  <c r="E1533" i="30"/>
  <c r="F1533" i="30"/>
  <c r="E1534" i="30"/>
  <c r="F1534" i="30"/>
  <c r="E1535" i="30"/>
  <c r="F1535" i="30"/>
  <c r="E1536" i="30"/>
  <c r="F1536" i="30"/>
  <c r="E1537" i="30"/>
  <c r="F1537" i="30"/>
  <c r="E1538" i="30"/>
  <c r="F1538" i="30"/>
  <c r="E1539" i="30"/>
  <c r="F1539" i="30"/>
  <c r="E1540" i="30"/>
  <c r="F1540" i="30"/>
  <c r="E1541" i="30"/>
  <c r="F1541" i="30"/>
  <c r="E1542" i="30"/>
  <c r="F1542" i="30"/>
  <c r="E1543" i="30"/>
  <c r="F1543" i="30"/>
  <c r="E1544" i="30"/>
  <c r="F1544" i="30"/>
  <c r="E1545" i="30"/>
  <c r="F1545" i="30"/>
  <c r="E1546" i="30"/>
  <c r="F1546" i="30"/>
  <c r="E1547" i="30"/>
  <c r="F1547" i="30"/>
  <c r="E1548" i="30"/>
  <c r="F1548" i="30"/>
  <c r="E1549" i="30"/>
  <c r="F1549" i="30"/>
  <c r="E1550" i="30"/>
  <c r="F1550" i="30"/>
  <c r="E1551" i="30"/>
  <c r="F1551" i="30"/>
  <c r="E1552" i="30"/>
  <c r="F1552" i="30"/>
  <c r="E1553" i="30"/>
  <c r="F1553" i="30"/>
  <c r="E1554" i="30"/>
  <c r="F1554" i="30"/>
  <c r="E1555" i="30"/>
  <c r="F1555" i="30"/>
  <c r="E1556" i="30"/>
  <c r="F1556" i="30"/>
  <c r="E1557" i="30"/>
  <c r="F1557" i="30"/>
  <c r="E1558" i="30"/>
  <c r="F1558" i="30"/>
  <c r="E1559" i="30"/>
  <c r="F1559" i="30"/>
  <c r="E1560" i="30"/>
  <c r="F1560" i="30"/>
  <c r="E1561" i="30"/>
  <c r="F1561" i="30"/>
  <c r="E1562" i="30"/>
  <c r="F1562" i="30"/>
  <c r="E1563" i="30"/>
  <c r="F1563" i="30"/>
  <c r="E1564" i="30"/>
  <c r="F1564" i="30"/>
  <c r="E1565" i="30"/>
  <c r="F1565" i="30"/>
  <c r="E1566" i="30"/>
  <c r="F1566" i="30"/>
  <c r="E1567" i="30"/>
  <c r="F1567" i="30"/>
  <c r="E1568" i="30"/>
  <c r="F1568" i="30"/>
  <c r="E1569" i="30"/>
  <c r="F1569" i="30"/>
  <c r="E1570" i="30"/>
  <c r="F1570" i="30"/>
  <c r="E1571" i="30"/>
  <c r="F1571" i="30"/>
  <c r="E1572" i="30"/>
  <c r="F1572" i="30"/>
  <c r="E1573" i="30"/>
  <c r="F1573" i="30"/>
  <c r="E1574" i="30"/>
  <c r="F1574" i="30"/>
  <c r="E1575" i="30"/>
  <c r="F1575" i="30"/>
  <c r="E1576" i="30"/>
  <c r="F1576" i="30"/>
  <c r="E1577" i="30"/>
  <c r="F1577" i="30"/>
  <c r="E1578" i="30"/>
  <c r="F1578" i="30"/>
  <c r="E1579" i="30"/>
  <c r="F1579" i="30"/>
  <c r="E1580" i="30"/>
  <c r="F1580" i="30"/>
  <c r="E1581" i="30"/>
  <c r="F1581" i="30"/>
  <c r="E1582" i="30"/>
  <c r="F1582" i="30"/>
  <c r="E1583" i="30"/>
  <c r="F1583" i="30"/>
  <c r="E1584" i="30"/>
  <c r="F1584" i="30"/>
  <c r="E1585" i="30"/>
  <c r="F1585" i="30"/>
  <c r="E1586" i="30"/>
  <c r="F1586" i="30"/>
  <c r="E1587" i="30"/>
  <c r="F1587" i="30"/>
  <c r="E1588" i="30"/>
  <c r="F1588" i="30"/>
  <c r="E1589" i="30"/>
  <c r="F1589" i="30"/>
  <c r="E1590" i="30"/>
  <c r="F1590" i="30"/>
  <c r="E1591" i="30"/>
  <c r="F1591" i="30"/>
  <c r="E1592" i="30"/>
  <c r="F1592" i="30"/>
  <c r="E1593" i="30"/>
  <c r="F1593" i="30"/>
  <c r="E1594" i="30"/>
  <c r="F1594" i="30"/>
  <c r="E1595" i="30"/>
  <c r="F1595" i="30"/>
  <c r="E1596" i="30"/>
  <c r="F1596" i="30"/>
  <c r="E1597" i="30"/>
  <c r="F1597" i="30"/>
  <c r="E1598" i="30"/>
  <c r="F1598" i="30"/>
  <c r="E1599" i="30"/>
  <c r="F1599" i="30"/>
  <c r="E1600" i="30"/>
  <c r="F1600" i="30"/>
  <c r="E1601" i="30"/>
  <c r="F1601" i="30"/>
  <c r="E1602" i="30"/>
  <c r="F1602" i="30"/>
  <c r="E1603" i="30"/>
  <c r="F1603" i="30"/>
  <c r="E1604" i="30"/>
  <c r="F1604" i="30"/>
  <c r="E1605" i="30"/>
  <c r="F1605" i="30"/>
  <c r="E1606" i="30"/>
  <c r="F1606" i="30"/>
  <c r="E1607" i="30"/>
  <c r="F1607" i="30"/>
  <c r="E1608" i="30"/>
  <c r="F1608" i="30"/>
  <c r="E1609" i="30"/>
  <c r="F1609" i="30"/>
  <c r="E1610" i="30"/>
  <c r="F1610" i="30"/>
  <c r="E1611" i="30"/>
  <c r="F1611" i="30"/>
  <c r="E1612" i="30"/>
  <c r="F1612" i="30"/>
  <c r="E1613" i="30"/>
  <c r="F1613" i="30"/>
  <c r="E1614" i="30"/>
  <c r="F1614" i="30"/>
  <c r="E1615" i="30"/>
  <c r="F1615" i="30"/>
  <c r="E1616" i="30"/>
  <c r="F1616" i="30"/>
  <c r="E1617" i="30"/>
  <c r="F1617" i="30"/>
  <c r="E1618" i="30"/>
  <c r="F1618" i="30"/>
  <c r="E1619" i="30"/>
  <c r="F1619" i="30"/>
  <c r="E1620" i="30"/>
  <c r="F1620" i="30"/>
  <c r="E1621" i="30"/>
  <c r="F1621" i="30"/>
  <c r="E1622" i="30"/>
  <c r="F1622" i="30"/>
  <c r="E1623" i="30"/>
  <c r="F1623" i="30"/>
  <c r="E1624" i="30"/>
  <c r="F1624" i="30"/>
  <c r="E1625" i="30"/>
  <c r="F1625" i="30"/>
  <c r="E1626" i="30"/>
  <c r="F1626" i="30"/>
  <c r="E1627" i="30"/>
  <c r="F1627" i="30"/>
  <c r="E1628" i="30"/>
  <c r="F1628" i="30"/>
  <c r="E1629" i="30"/>
  <c r="F1629" i="30"/>
  <c r="E1630" i="30"/>
  <c r="F1630" i="30"/>
  <c r="E1631" i="30"/>
  <c r="F1631" i="30"/>
  <c r="E1632" i="30"/>
  <c r="F1632" i="30"/>
  <c r="E1633" i="30"/>
  <c r="F1633" i="30"/>
  <c r="E1634" i="30"/>
  <c r="F1634" i="30"/>
  <c r="E1635" i="30"/>
  <c r="F1635" i="30"/>
  <c r="E1636" i="30"/>
  <c r="F1636" i="30"/>
  <c r="E1637" i="30"/>
  <c r="F1637" i="30"/>
  <c r="E1638" i="30"/>
  <c r="F1638" i="30"/>
  <c r="E1639" i="30"/>
  <c r="F1639" i="30"/>
  <c r="E1640" i="30"/>
  <c r="F1640" i="30"/>
  <c r="E1641" i="30"/>
  <c r="F1641" i="30"/>
  <c r="E1642" i="30"/>
  <c r="F1642" i="30"/>
  <c r="E1643" i="30"/>
  <c r="F1643" i="30"/>
  <c r="E1644" i="30"/>
  <c r="F1644" i="30"/>
  <c r="E1645" i="30"/>
  <c r="F1645" i="30"/>
  <c r="E1646" i="30"/>
  <c r="F1646" i="30"/>
  <c r="E1647" i="30"/>
  <c r="F1647" i="30"/>
  <c r="E1648" i="30"/>
  <c r="F1648" i="30"/>
  <c r="E1649" i="30"/>
  <c r="F1649" i="30"/>
  <c r="E1650" i="30"/>
  <c r="F1650" i="30"/>
  <c r="E1651" i="30"/>
  <c r="F1651" i="30"/>
  <c r="E1652" i="30"/>
  <c r="F1652" i="30"/>
  <c r="E1653" i="30"/>
  <c r="F1653" i="30"/>
  <c r="E1654" i="30"/>
  <c r="F1654" i="30"/>
  <c r="E1655" i="30"/>
  <c r="F1655" i="30"/>
  <c r="E1656" i="30"/>
  <c r="F1656" i="30"/>
  <c r="E1657" i="30"/>
  <c r="F1657" i="30"/>
  <c r="E1658" i="30"/>
  <c r="F1658" i="30"/>
  <c r="E1659" i="30"/>
  <c r="F1659" i="30"/>
  <c r="E1660" i="30"/>
  <c r="F1660" i="30"/>
  <c r="E1661" i="30"/>
  <c r="F1661" i="30"/>
  <c r="E1662" i="30"/>
  <c r="F1662" i="30"/>
  <c r="E1663" i="30"/>
  <c r="F1663" i="30"/>
  <c r="E1664" i="30"/>
  <c r="F1664" i="30"/>
  <c r="E1665" i="30"/>
  <c r="F1665" i="30"/>
  <c r="E1666" i="30"/>
  <c r="F1666" i="30"/>
  <c r="E1667" i="30"/>
  <c r="F1667" i="30"/>
  <c r="E1668" i="30"/>
  <c r="F1668" i="30"/>
  <c r="E1669" i="30"/>
  <c r="F1669" i="30"/>
  <c r="E1670" i="30"/>
  <c r="F1670" i="30"/>
  <c r="E1671" i="30"/>
  <c r="F1671" i="30"/>
  <c r="E1672" i="30"/>
  <c r="F1672" i="30"/>
  <c r="E1673" i="30"/>
  <c r="F1673" i="30"/>
  <c r="E1674" i="30"/>
  <c r="F1674" i="30"/>
  <c r="E1675" i="30"/>
  <c r="F1675" i="30"/>
  <c r="E1676" i="30"/>
  <c r="F1676" i="30"/>
  <c r="E1677" i="30"/>
  <c r="F1677" i="30"/>
  <c r="E1678" i="30"/>
  <c r="F1678" i="30"/>
  <c r="E1679" i="30"/>
  <c r="F1679" i="30"/>
  <c r="E1680" i="30"/>
  <c r="F1680" i="30"/>
  <c r="E1681" i="30"/>
  <c r="F1681" i="30"/>
  <c r="E1682" i="30"/>
  <c r="F1682" i="30"/>
  <c r="E1683" i="30"/>
  <c r="F1683" i="30"/>
  <c r="E1684" i="30"/>
  <c r="F1684" i="30"/>
  <c r="E1685" i="30"/>
  <c r="F1685" i="30"/>
  <c r="E1686" i="30"/>
  <c r="F1686" i="30"/>
  <c r="E1687" i="30"/>
  <c r="F1687" i="30"/>
  <c r="E1688" i="30"/>
  <c r="F1688" i="30"/>
  <c r="E1689" i="30"/>
  <c r="F1689" i="30"/>
  <c r="E1690" i="30"/>
  <c r="F1690" i="30"/>
  <c r="E1691" i="30"/>
  <c r="F1691" i="30"/>
  <c r="E1692" i="30"/>
  <c r="F1692" i="30"/>
  <c r="E1693" i="30"/>
  <c r="F1693" i="30"/>
  <c r="E1694" i="30"/>
  <c r="F1694" i="30"/>
  <c r="E1695" i="30"/>
  <c r="F1695" i="30"/>
  <c r="E1696" i="30"/>
  <c r="F1696" i="30"/>
  <c r="E1697" i="30"/>
  <c r="F1697" i="30"/>
  <c r="E1698" i="30"/>
  <c r="F1698" i="30"/>
  <c r="E1699" i="30"/>
  <c r="F1699" i="30"/>
  <c r="E1700" i="30"/>
  <c r="F1700" i="30"/>
  <c r="E1701" i="30"/>
  <c r="F1701" i="30"/>
  <c r="E1702" i="30"/>
  <c r="F1702" i="30"/>
  <c r="E1703" i="30"/>
  <c r="F1703" i="30"/>
  <c r="E1704" i="30"/>
  <c r="F1704" i="30"/>
  <c r="E1705" i="30"/>
  <c r="F1705" i="30"/>
  <c r="E1706" i="30"/>
  <c r="F1706" i="30"/>
  <c r="E1707" i="30"/>
  <c r="F1707" i="30"/>
  <c r="E1708" i="30"/>
  <c r="F1708" i="30"/>
  <c r="E1709" i="30"/>
  <c r="F1709" i="30"/>
  <c r="E1710" i="30"/>
  <c r="F1710" i="30"/>
  <c r="E1711" i="30"/>
  <c r="F1711" i="30"/>
  <c r="E1712" i="30"/>
  <c r="F1712" i="30"/>
  <c r="E1713" i="30"/>
  <c r="F1713" i="30"/>
  <c r="E1714" i="30"/>
  <c r="F1714" i="30"/>
  <c r="E1715" i="30"/>
  <c r="F1715" i="30"/>
  <c r="E1716" i="30"/>
  <c r="F1716" i="30"/>
  <c r="E1717" i="30"/>
  <c r="F1717" i="30"/>
  <c r="E1718" i="30"/>
  <c r="F1718" i="30"/>
  <c r="E1719" i="30"/>
  <c r="F1719" i="30"/>
  <c r="E1720" i="30"/>
  <c r="F1720" i="30"/>
  <c r="E1721" i="30"/>
  <c r="F1721" i="30"/>
  <c r="E1722" i="30"/>
  <c r="F1722" i="30"/>
  <c r="E1723" i="30"/>
  <c r="F1723" i="30"/>
  <c r="E1724" i="30"/>
  <c r="F1724" i="30"/>
  <c r="E1725" i="30"/>
  <c r="F1725" i="30"/>
  <c r="E1726" i="30"/>
  <c r="F1726" i="30"/>
  <c r="E1727" i="30"/>
  <c r="F1727" i="30"/>
  <c r="E1728" i="30"/>
  <c r="F1728" i="30"/>
  <c r="E1729" i="30"/>
  <c r="F1729" i="30"/>
  <c r="E1730" i="30"/>
  <c r="F1730" i="30"/>
  <c r="E1731" i="30"/>
  <c r="F1731" i="30"/>
  <c r="E1732" i="30"/>
  <c r="F1732" i="30"/>
  <c r="E1733" i="30"/>
  <c r="F1733" i="30"/>
  <c r="E1734" i="30"/>
  <c r="F1734" i="30"/>
  <c r="E1735" i="30"/>
  <c r="F1735" i="30"/>
  <c r="E1736" i="30"/>
  <c r="F1736" i="30"/>
  <c r="E1737" i="30"/>
  <c r="F1737" i="30"/>
  <c r="E1738" i="30"/>
  <c r="F1738" i="30"/>
  <c r="E1739" i="30"/>
  <c r="F1739" i="30"/>
  <c r="E1740" i="30"/>
  <c r="F1740" i="30"/>
  <c r="E1741" i="30"/>
  <c r="F1741" i="30"/>
  <c r="E1742" i="30"/>
  <c r="F1742" i="30"/>
  <c r="E1743" i="30"/>
  <c r="F1743" i="30"/>
  <c r="E1744" i="30"/>
  <c r="F1744" i="30"/>
  <c r="E1745" i="30"/>
  <c r="F1745" i="30"/>
  <c r="E1746" i="30"/>
  <c r="F1746" i="30"/>
  <c r="E1747" i="30"/>
  <c r="F1747" i="30"/>
  <c r="E1748" i="30"/>
  <c r="F1748" i="30"/>
  <c r="E1749" i="30"/>
  <c r="F1749" i="30"/>
  <c r="E1750" i="30"/>
  <c r="F1750" i="30"/>
  <c r="E1751" i="30"/>
  <c r="F1751" i="30"/>
  <c r="E1752" i="30"/>
  <c r="F1752" i="30"/>
  <c r="E1753" i="30"/>
  <c r="F1753" i="30"/>
  <c r="E1754" i="30"/>
  <c r="F1754" i="30"/>
  <c r="E1755" i="30"/>
  <c r="F1755" i="30"/>
  <c r="E1756" i="30"/>
  <c r="F1756" i="30"/>
  <c r="E1757" i="30"/>
  <c r="F1757" i="30"/>
  <c r="E1758" i="30"/>
  <c r="F1758" i="30"/>
  <c r="E1759" i="30"/>
  <c r="F1759" i="30"/>
  <c r="E1760" i="30"/>
  <c r="F1760" i="30"/>
  <c r="E1761" i="30"/>
  <c r="F1761" i="30"/>
  <c r="E1762" i="30"/>
  <c r="F1762" i="30"/>
  <c r="E1763" i="30"/>
  <c r="F1763" i="30"/>
  <c r="E1764" i="30"/>
  <c r="F1764" i="30"/>
  <c r="E1765" i="30"/>
  <c r="F1765" i="30"/>
  <c r="E1766" i="30"/>
  <c r="F1766" i="30"/>
  <c r="E1767" i="30"/>
  <c r="F1767" i="30"/>
  <c r="E1768" i="30"/>
  <c r="F1768" i="30"/>
  <c r="E1769" i="30"/>
  <c r="F1769" i="30"/>
  <c r="E1770" i="30"/>
  <c r="F1770" i="30"/>
  <c r="E1771" i="30"/>
  <c r="F1771" i="30"/>
  <c r="E1772" i="30"/>
  <c r="F1772" i="30"/>
  <c r="E1773" i="30"/>
  <c r="F1773" i="30"/>
  <c r="E1774" i="30"/>
  <c r="F1774" i="30"/>
  <c r="E1775" i="30"/>
  <c r="F1775" i="30"/>
  <c r="E1776" i="30"/>
  <c r="F1776" i="30"/>
  <c r="E1777" i="30"/>
  <c r="F1777" i="30"/>
  <c r="E1778" i="30"/>
  <c r="F1778" i="30"/>
  <c r="E1779" i="30"/>
  <c r="F1779" i="30"/>
  <c r="E1780" i="30"/>
  <c r="F1780" i="30"/>
  <c r="E1781" i="30"/>
  <c r="F1781" i="30"/>
  <c r="E1782" i="30"/>
  <c r="F1782" i="30"/>
  <c r="E1783" i="30"/>
  <c r="F1783" i="30"/>
  <c r="E1784" i="30"/>
  <c r="F1784" i="30"/>
  <c r="E1785" i="30"/>
  <c r="F1785" i="30"/>
  <c r="E1786" i="30"/>
  <c r="F1786" i="30"/>
  <c r="E1787" i="30"/>
  <c r="F1787" i="30"/>
  <c r="E1788" i="30"/>
  <c r="F1788" i="30"/>
  <c r="E1789" i="30"/>
  <c r="F1789" i="30"/>
  <c r="E1790" i="30"/>
  <c r="F1790" i="30"/>
  <c r="E1791" i="30"/>
  <c r="F1791" i="30"/>
  <c r="E1792" i="30"/>
  <c r="F1792" i="30"/>
  <c r="E1793" i="30"/>
  <c r="F1793" i="30"/>
  <c r="E1794" i="30"/>
  <c r="F1794" i="30"/>
  <c r="E1795" i="30"/>
  <c r="F1795" i="30"/>
  <c r="E1796" i="30"/>
  <c r="F1796" i="30"/>
  <c r="E1797" i="30"/>
  <c r="F1797" i="30"/>
  <c r="E1798" i="30"/>
  <c r="F1798" i="30"/>
  <c r="E1799" i="30"/>
  <c r="F1799" i="30"/>
  <c r="E1800" i="30"/>
  <c r="F1800" i="30"/>
  <c r="E1801" i="30"/>
  <c r="F1801" i="30"/>
  <c r="E1802" i="30"/>
  <c r="F1802" i="30"/>
  <c r="E1803" i="30"/>
  <c r="F1803" i="30"/>
  <c r="E1804" i="30"/>
  <c r="F1804" i="30"/>
  <c r="E1805" i="30"/>
  <c r="F1805" i="30"/>
  <c r="E1806" i="30"/>
  <c r="F1806" i="30"/>
  <c r="E1807" i="30"/>
  <c r="F1807" i="30"/>
  <c r="E1808" i="30"/>
  <c r="F1808" i="30"/>
  <c r="E1809" i="30"/>
  <c r="F1809" i="30"/>
  <c r="E1810" i="30"/>
  <c r="F1810" i="30"/>
  <c r="E1811" i="30"/>
  <c r="F1811" i="30"/>
  <c r="E1812" i="30"/>
  <c r="F1812" i="30"/>
  <c r="E1813" i="30"/>
  <c r="F1813" i="30"/>
  <c r="E1814" i="30"/>
  <c r="F1814" i="30"/>
  <c r="E1815" i="30"/>
  <c r="F1815" i="30"/>
  <c r="E1816" i="30"/>
  <c r="F1816" i="30"/>
  <c r="E1817" i="30"/>
  <c r="F1817" i="30"/>
  <c r="E1818" i="30"/>
  <c r="F1818" i="30"/>
  <c r="E1819" i="30"/>
  <c r="F1819" i="30"/>
  <c r="E1820" i="30"/>
  <c r="F1820" i="30"/>
  <c r="E1821" i="30"/>
  <c r="F1821" i="30"/>
  <c r="E1822" i="30"/>
  <c r="F1822" i="30"/>
  <c r="E1823" i="30"/>
  <c r="F1823" i="30"/>
  <c r="E1824" i="30"/>
  <c r="F1824" i="30"/>
  <c r="E1825" i="30"/>
  <c r="F1825" i="30"/>
  <c r="E1826" i="30"/>
  <c r="F1826" i="30"/>
  <c r="E1827" i="30"/>
  <c r="F1827" i="30"/>
  <c r="E1828" i="30"/>
  <c r="F1828" i="30"/>
  <c r="E1829" i="30"/>
  <c r="F1829" i="30"/>
  <c r="E1830" i="30"/>
  <c r="F1830" i="30"/>
  <c r="E1831" i="30"/>
  <c r="F1831" i="30"/>
  <c r="E1832" i="30"/>
  <c r="F1832" i="30"/>
  <c r="E1833" i="30"/>
  <c r="F1833" i="30"/>
  <c r="E1834" i="30"/>
  <c r="F1834" i="30"/>
  <c r="E1835" i="30"/>
  <c r="F1835" i="30"/>
  <c r="E1836" i="30"/>
  <c r="F1836" i="30"/>
  <c r="E1837" i="30"/>
  <c r="F1837" i="30"/>
  <c r="E1838" i="30"/>
  <c r="F1838" i="30"/>
  <c r="E1839" i="30"/>
  <c r="F1839" i="30"/>
  <c r="E1840" i="30"/>
  <c r="F1840" i="30"/>
  <c r="E1841" i="30"/>
  <c r="F1841" i="30"/>
  <c r="E1842" i="30"/>
  <c r="F1842" i="30"/>
  <c r="E1843" i="30"/>
  <c r="F1843" i="30"/>
  <c r="E1844" i="30"/>
  <c r="F1844" i="30"/>
  <c r="E1845" i="30"/>
  <c r="F1845" i="30"/>
  <c r="E1846" i="30"/>
  <c r="F1846" i="30"/>
  <c r="E1847" i="30"/>
  <c r="F1847" i="30"/>
  <c r="E1848" i="30"/>
  <c r="F1848" i="30"/>
  <c r="E1849" i="30"/>
  <c r="F1849" i="30"/>
  <c r="E1850" i="30"/>
  <c r="F1850" i="30"/>
  <c r="E1851" i="30"/>
  <c r="F1851" i="30"/>
  <c r="E1852" i="30"/>
  <c r="F1852" i="30"/>
  <c r="E1853" i="30"/>
  <c r="F1853" i="30"/>
  <c r="E1854" i="30"/>
  <c r="F1854" i="30"/>
  <c r="E1855" i="30"/>
  <c r="F1855" i="30"/>
  <c r="E1856" i="30"/>
  <c r="F1856" i="30"/>
  <c r="E1857" i="30"/>
  <c r="F1857" i="30"/>
  <c r="E1858" i="30"/>
  <c r="F1858" i="30"/>
  <c r="E1859" i="30"/>
  <c r="F1859" i="30"/>
  <c r="E1860" i="30"/>
  <c r="F1860" i="30"/>
  <c r="E1861" i="30"/>
  <c r="F1861" i="30"/>
  <c r="E1862" i="30"/>
  <c r="F1862" i="30"/>
  <c r="E1863" i="30"/>
  <c r="F1863" i="30"/>
  <c r="E1864" i="30"/>
  <c r="F1864" i="30"/>
  <c r="E1865" i="30"/>
  <c r="F1865" i="30"/>
  <c r="E1866" i="30"/>
  <c r="F1866" i="30"/>
  <c r="E1867" i="30"/>
  <c r="F1867" i="30"/>
  <c r="E1868" i="30"/>
  <c r="F1868" i="30"/>
  <c r="E1869" i="30"/>
  <c r="F1869" i="30"/>
  <c r="E1870" i="30"/>
  <c r="F1870" i="30"/>
  <c r="E1871" i="30"/>
  <c r="F1871" i="30"/>
  <c r="E1872" i="30"/>
  <c r="F1872" i="30"/>
  <c r="E1873" i="30"/>
  <c r="F1873" i="30"/>
  <c r="E1874" i="30"/>
  <c r="F1874" i="30"/>
  <c r="E1875" i="30"/>
  <c r="F1875" i="30"/>
  <c r="E1876" i="30"/>
  <c r="F1876" i="30"/>
  <c r="E1877" i="30"/>
  <c r="F1877" i="30"/>
  <c r="E1878" i="30"/>
  <c r="F1878" i="30"/>
  <c r="E1879" i="30"/>
  <c r="F1879" i="30"/>
  <c r="E1880" i="30"/>
  <c r="F1880" i="30"/>
  <c r="E1881" i="30"/>
  <c r="F1881" i="30"/>
  <c r="E1882" i="30"/>
  <c r="F1882" i="30"/>
  <c r="E1883" i="30"/>
  <c r="F1883" i="30"/>
  <c r="E1884" i="30"/>
  <c r="F1884" i="30"/>
  <c r="E1885" i="30"/>
  <c r="F1885" i="30"/>
  <c r="E1886" i="30"/>
  <c r="F1886" i="30"/>
  <c r="E1887" i="30"/>
  <c r="F1887" i="30"/>
  <c r="E1888" i="30"/>
  <c r="F1888" i="30"/>
  <c r="E1889" i="30"/>
  <c r="F1889" i="30"/>
  <c r="E1890" i="30"/>
  <c r="F1890" i="30"/>
  <c r="E1891" i="30"/>
  <c r="F1891" i="30"/>
  <c r="E1892" i="30"/>
  <c r="F1892" i="30"/>
  <c r="E1893" i="30"/>
  <c r="F1893" i="30"/>
  <c r="E1894" i="30"/>
  <c r="F1894" i="30"/>
  <c r="E1895" i="30"/>
  <c r="F1895" i="30"/>
  <c r="E1896" i="30"/>
  <c r="F1896" i="30"/>
  <c r="E1897" i="30"/>
  <c r="F1897" i="30"/>
  <c r="E1898" i="30"/>
  <c r="F1898" i="30"/>
  <c r="E1899" i="30"/>
  <c r="F1899" i="30"/>
  <c r="E1900" i="30"/>
  <c r="F1900" i="30"/>
  <c r="E1901" i="30"/>
  <c r="F1901" i="30"/>
  <c r="E1902" i="30"/>
  <c r="F1902" i="30"/>
  <c r="E1903" i="30"/>
  <c r="F1903" i="30"/>
  <c r="E1904" i="30"/>
  <c r="F1904" i="30"/>
  <c r="E1905" i="30"/>
  <c r="F1905" i="30"/>
  <c r="E1906" i="30"/>
  <c r="F1906" i="30"/>
  <c r="E1907" i="30"/>
  <c r="F1907" i="30"/>
  <c r="E1908" i="30"/>
  <c r="F1908" i="30"/>
  <c r="E1909" i="30"/>
  <c r="F1909" i="30"/>
  <c r="E1910" i="30"/>
  <c r="F1910" i="30"/>
  <c r="E1911" i="30"/>
  <c r="F1911" i="30"/>
  <c r="E1912" i="30"/>
  <c r="F1912" i="30"/>
  <c r="E1913" i="30"/>
  <c r="F1913" i="30"/>
  <c r="E1914" i="30"/>
  <c r="F1914" i="30"/>
  <c r="E1915" i="30"/>
  <c r="F1915" i="30"/>
  <c r="E1916" i="30"/>
  <c r="F1916" i="30"/>
  <c r="E1917" i="30"/>
  <c r="F1917" i="30"/>
  <c r="E1918" i="30"/>
  <c r="F1918" i="30"/>
  <c r="E1919" i="30"/>
  <c r="F1919" i="30"/>
  <c r="E1920" i="30"/>
  <c r="F1920" i="30"/>
  <c r="E1921" i="30"/>
  <c r="F1921" i="30"/>
  <c r="E1922" i="30"/>
  <c r="F1922" i="30"/>
  <c r="E1923" i="30"/>
  <c r="F1923" i="30"/>
  <c r="E1924" i="30"/>
  <c r="F1924" i="30"/>
  <c r="E1925" i="30"/>
  <c r="F1925" i="30"/>
  <c r="E1926" i="30"/>
  <c r="F1926" i="30"/>
  <c r="E1927" i="30"/>
  <c r="F1927" i="30"/>
  <c r="E1928" i="30"/>
  <c r="F1928" i="30"/>
  <c r="E1929" i="30"/>
  <c r="F1929" i="30"/>
  <c r="E1930" i="30"/>
  <c r="F1930" i="30"/>
  <c r="E1931" i="30"/>
  <c r="F1931" i="30"/>
  <c r="E1932" i="30"/>
  <c r="F1932" i="30"/>
  <c r="E1933" i="30"/>
  <c r="F1933" i="30"/>
  <c r="E1934" i="30"/>
  <c r="F1934" i="30"/>
  <c r="E1935" i="30"/>
  <c r="F1935" i="30"/>
  <c r="E1936" i="30"/>
  <c r="F1936" i="30"/>
  <c r="E1937" i="30"/>
  <c r="F1937" i="30"/>
  <c r="E1938" i="30"/>
  <c r="F1938" i="30"/>
  <c r="E1939" i="30"/>
  <c r="F1939" i="30"/>
  <c r="E1940" i="30"/>
  <c r="F1940" i="30"/>
  <c r="E1941" i="30"/>
  <c r="F1941" i="30"/>
  <c r="E1942" i="30"/>
  <c r="F1942" i="30"/>
  <c r="E1943" i="30"/>
  <c r="F1943" i="30"/>
  <c r="E1944" i="30"/>
  <c r="F1944" i="30"/>
  <c r="E1945" i="30"/>
  <c r="F1945" i="30"/>
  <c r="E1946" i="30"/>
  <c r="F1946" i="30"/>
  <c r="E1947" i="30"/>
  <c r="F1947" i="30"/>
  <c r="E1948" i="30"/>
  <c r="F1948" i="30"/>
  <c r="E1949" i="30"/>
  <c r="F1949" i="30"/>
  <c r="E1950" i="30"/>
  <c r="F1950" i="30"/>
  <c r="E1951" i="30"/>
  <c r="F1951" i="30"/>
  <c r="E1952" i="30"/>
  <c r="F1952" i="30"/>
  <c r="E1953" i="30"/>
  <c r="F1953" i="30"/>
  <c r="E1954" i="30"/>
  <c r="F1954" i="30"/>
  <c r="E1955" i="30"/>
  <c r="F1955" i="30"/>
  <c r="E1956" i="30"/>
  <c r="F1956" i="30"/>
  <c r="E1957" i="30"/>
  <c r="F1957" i="30"/>
  <c r="E1958" i="30"/>
  <c r="F1958" i="30"/>
  <c r="E1959" i="30"/>
  <c r="F1959" i="30"/>
  <c r="E1960" i="30"/>
  <c r="F1960" i="30"/>
  <c r="E1961" i="30"/>
  <c r="F1961" i="30"/>
  <c r="E1962" i="30"/>
  <c r="F1962" i="30"/>
  <c r="E1963" i="30"/>
  <c r="F1963" i="30"/>
  <c r="E1964" i="30"/>
  <c r="F1964" i="30"/>
  <c r="E1965" i="30"/>
  <c r="F1965" i="30"/>
  <c r="E1966" i="30"/>
  <c r="F1966" i="30"/>
  <c r="E1967" i="30"/>
  <c r="F1967" i="30"/>
  <c r="E1968" i="30"/>
  <c r="F1968" i="30"/>
  <c r="E1969" i="30"/>
  <c r="F1969" i="30"/>
  <c r="E1970" i="30"/>
  <c r="F1970" i="30"/>
  <c r="E1971" i="30"/>
  <c r="F1971" i="30"/>
  <c r="E1972" i="30"/>
  <c r="F1972" i="30"/>
  <c r="E1973" i="30"/>
  <c r="F1973" i="30"/>
  <c r="E1974" i="30"/>
  <c r="F1974" i="30"/>
  <c r="E1975" i="30"/>
  <c r="F1975" i="30"/>
  <c r="E1976" i="30"/>
  <c r="F1976" i="30"/>
  <c r="E1977" i="30"/>
  <c r="F1977" i="30"/>
  <c r="E1978" i="30"/>
  <c r="F1978" i="30"/>
  <c r="E1979" i="30"/>
  <c r="F1979" i="30"/>
  <c r="E1980" i="30"/>
  <c r="F1980" i="30"/>
  <c r="E1981" i="30"/>
  <c r="F1981" i="30"/>
  <c r="E1982" i="30"/>
  <c r="F1982" i="30"/>
  <c r="E1983" i="30"/>
  <c r="F1983" i="30"/>
  <c r="E1984" i="30"/>
  <c r="F1984" i="30"/>
  <c r="E1985" i="30"/>
  <c r="F1985" i="30"/>
  <c r="E1986" i="30"/>
  <c r="F1986" i="30"/>
  <c r="E1987" i="30"/>
  <c r="F1987" i="30"/>
  <c r="E1988" i="30"/>
  <c r="F1988" i="30"/>
  <c r="E1989" i="30"/>
  <c r="F1989" i="30"/>
  <c r="E1990" i="30"/>
  <c r="F1990" i="30"/>
  <c r="E1991" i="30"/>
  <c r="F1991" i="30"/>
  <c r="E1992" i="30"/>
  <c r="F1992" i="30"/>
  <c r="E1993" i="30"/>
  <c r="F1993" i="30"/>
  <c r="E1994" i="30"/>
  <c r="F1994" i="30"/>
  <c r="E1995" i="30"/>
  <c r="F1995" i="30"/>
  <c r="E1996" i="30"/>
  <c r="F1996" i="30"/>
  <c r="E1997" i="30"/>
  <c r="F1997" i="30"/>
  <c r="E1998" i="30"/>
  <c r="F1998" i="30"/>
  <c r="E1999" i="30"/>
  <c r="F1999" i="30"/>
  <c r="E2000" i="30"/>
  <c r="F2000" i="30"/>
  <c r="E2001" i="30"/>
  <c r="F2001" i="30"/>
  <c r="E2002" i="30"/>
  <c r="F2002" i="30"/>
  <c r="E2003" i="30"/>
  <c r="F2003" i="30"/>
  <c r="E2004" i="30"/>
  <c r="F2004" i="30"/>
  <c r="E2005" i="30"/>
  <c r="F2005" i="30"/>
  <c r="E2006" i="30"/>
  <c r="F2006" i="30"/>
  <c r="E2007" i="30"/>
  <c r="F2007" i="30"/>
  <c r="E2008" i="30"/>
  <c r="F2008" i="30"/>
  <c r="E2009" i="30"/>
  <c r="F2009" i="30"/>
  <c r="E2010" i="30"/>
  <c r="F2010" i="30"/>
  <c r="E2011" i="30"/>
  <c r="F2011" i="30"/>
  <c r="E2012" i="30"/>
  <c r="F2012" i="30"/>
  <c r="E2013" i="30"/>
  <c r="F2013" i="30"/>
  <c r="E2014" i="30"/>
  <c r="F2014" i="30"/>
  <c r="E2015" i="30"/>
  <c r="F2015" i="30"/>
  <c r="E2016" i="30"/>
  <c r="F2016" i="30"/>
  <c r="E2017" i="30"/>
  <c r="F2017" i="30"/>
  <c r="E2018" i="30"/>
  <c r="F2018" i="30"/>
  <c r="E2019" i="30"/>
  <c r="F2019" i="30"/>
  <c r="E2020" i="30"/>
  <c r="F2020" i="30"/>
  <c r="E2021" i="30"/>
  <c r="F2021" i="30"/>
  <c r="E2022" i="30"/>
  <c r="F2022" i="30"/>
  <c r="E2023" i="30"/>
  <c r="F2023" i="30"/>
  <c r="E2024" i="30"/>
  <c r="F2024" i="30"/>
  <c r="E2025" i="30"/>
  <c r="F2025" i="30"/>
  <c r="E2026" i="30"/>
  <c r="F2026" i="30"/>
  <c r="E2027" i="30"/>
  <c r="F2027" i="30"/>
  <c r="E2028" i="30"/>
  <c r="F2028" i="30"/>
  <c r="E2029" i="30"/>
  <c r="F2029" i="30"/>
  <c r="E2030" i="30"/>
  <c r="F2030" i="30"/>
  <c r="E2031" i="30"/>
  <c r="F2031" i="30"/>
  <c r="E2032" i="30"/>
  <c r="F2032" i="30"/>
  <c r="E2033" i="30"/>
  <c r="F2033" i="30"/>
  <c r="E2034" i="30"/>
  <c r="F2034" i="30"/>
  <c r="E2035" i="30"/>
  <c r="F2035" i="30"/>
  <c r="E2036" i="30"/>
  <c r="F2036" i="30"/>
  <c r="E2037" i="30"/>
  <c r="F2037" i="30"/>
  <c r="E2038" i="30"/>
  <c r="F2038" i="30"/>
  <c r="E2039" i="30"/>
  <c r="F2039" i="30"/>
  <c r="E2040" i="30"/>
  <c r="F2040" i="30"/>
  <c r="E2041" i="30"/>
  <c r="F2041" i="30"/>
  <c r="E2042" i="30"/>
  <c r="F2042" i="30"/>
  <c r="E2043" i="30"/>
  <c r="F2043" i="30"/>
  <c r="E2044" i="30"/>
  <c r="F2044" i="30"/>
  <c r="E2045" i="30"/>
  <c r="F2045" i="30"/>
  <c r="E2046" i="30"/>
  <c r="F2046" i="30"/>
  <c r="E2047" i="30"/>
  <c r="F2047" i="30"/>
  <c r="E2048" i="30"/>
  <c r="F2048" i="30"/>
  <c r="E2049" i="30"/>
  <c r="F2049" i="30"/>
  <c r="E2050" i="30"/>
  <c r="F2050" i="30"/>
  <c r="E2051" i="30"/>
  <c r="F2051" i="30"/>
  <c r="E2052" i="30"/>
  <c r="F2052" i="30"/>
  <c r="E2053" i="30"/>
  <c r="F2053" i="30"/>
  <c r="E2054" i="30"/>
  <c r="F2054" i="30"/>
  <c r="E2055" i="30"/>
  <c r="F2055" i="30"/>
  <c r="E2056" i="30"/>
  <c r="F2056" i="30"/>
  <c r="E2057" i="30"/>
  <c r="F2057" i="30"/>
  <c r="E2058" i="30"/>
  <c r="F2058" i="30"/>
  <c r="E2059" i="30"/>
  <c r="F2059" i="30"/>
  <c r="E2060" i="30"/>
  <c r="F2060" i="30"/>
  <c r="E2061" i="30"/>
  <c r="F2061" i="30"/>
  <c r="E2062" i="30"/>
  <c r="F2062" i="30"/>
  <c r="E2063" i="30"/>
  <c r="F2063" i="30"/>
  <c r="E2064" i="30"/>
  <c r="F2064" i="30"/>
  <c r="E2065" i="30"/>
  <c r="F2065" i="30"/>
  <c r="E2066" i="30"/>
  <c r="F2066" i="30"/>
  <c r="E2067" i="30"/>
  <c r="F2067" i="30"/>
  <c r="E2068" i="30"/>
  <c r="F2068" i="30"/>
  <c r="E2069" i="30"/>
  <c r="F2069" i="30"/>
  <c r="E2070" i="30"/>
  <c r="F2070" i="30"/>
  <c r="E2071" i="30"/>
  <c r="F2071" i="30"/>
  <c r="E2072" i="30"/>
  <c r="F2072" i="30"/>
  <c r="E2073" i="30"/>
  <c r="F2073" i="30"/>
  <c r="E2074" i="30"/>
  <c r="F2074" i="30"/>
  <c r="E2075" i="30"/>
  <c r="F2075" i="30"/>
  <c r="E2076" i="30"/>
  <c r="F2076" i="30"/>
  <c r="E2077" i="30"/>
  <c r="F2077" i="30"/>
  <c r="E2078" i="30"/>
  <c r="F2078" i="30"/>
  <c r="E2079" i="30"/>
  <c r="F2079" i="30"/>
  <c r="E2080" i="30"/>
  <c r="F2080" i="30"/>
  <c r="E2081" i="30"/>
  <c r="F2081" i="30"/>
  <c r="E2082" i="30"/>
  <c r="F2082" i="30"/>
  <c r="E2083" i="30"/>
  <c r="F2083" i="30"/>
  <c r="E2084" i="30"/>
  <c r="F2084" i="30"/>
  <c r="E2085" i="30"/>
  <c r="F2085" i="30"/>
  <c r="E2086" i="30"/>
  <c r="F2086" i="30"/>
  <c r="E2087" i="30"/>
  <c r="F2087" i="30"/>
  <c r="E2088" i="30"/>
  <c r="F2088" i="30"/>
  <c r="E2089" i="30"/>
  <c r="F2089" i="30"/>
  <c r="E2090" i="30"/>
  <c r="F2090" i="30"/>
  <c r="E2091" i="30"/>
  <c r="F2091" i="30"/>
  <c r="E2092" i="30"/>
  <c r="F2092" i="30"/>
  <c r="E2093" i="30"/>
  <c r="F2093" i="30"/>
  <c r="E2094" i="30"/>
  <c r="F2094" i="30"/>
  <c r="E2095" i="30"/>
  <c r="F2095" i="30"/>
  <c r="E2096" i="30"/>
  <c r="F2096" i="30"/>
  <c r="E2097" i="30"/>
  <c r="F2097" i="30"/>
  <c r="E2098" i="30"/>
  <c r="F2098" i="30"/>
  <c r="E2099" i="30"/>
  <c r="F2099" i="30"/>
  <c r="E2100" i="30"/>
  <c r="F2100" i="30"/>
  <c r="E2101" i="30"/>
  <c r="F2101" i="30"/>
  <c r="E2102" i="30"/>
  <c r="F2102" i="30"/>
  <c r="E2103" i="30"/>
  <c r="F2103" i="30"/>
  <c r="E2104" i="30"/>
  <c r="F2104" i="30"/>
  <c r="E2105" i="30"/>
  <c r="F2105" i="30"/>
  <c r="E2106" i="30"/>
  <c r="F2106" i="30"/>
  <c r="E2107" i="30"/>
  <c r="F2107" i="30"/>
  <c r="E2108" i="30"/>
  <c r="F2108" i="30"/>
  <c r="E2109" i="30"/>
  <c r="F2109" i="30"/>
  <c r="E2110" i="30"/>
  <c r="F2110" i="30"/>
  <c r="E2111" i="30"/>
  <c r="F2111" i="30"/>
  <c r="E2112" i="30"/>
  <c r="F2112" i="30"/>
  <c r="E2113" i="30"/>
  <c r="F2113" i="30"/>
  <c r="E2114" i="30"/>
  <c r="F2114" i="30"/>
  <c r="E2115" i="30"/>
  <c r="F2115" i="30"/>
  <c r="E2116" i="30"/>
  <c r="F2116" i="30"/>
  <c r="E2117" i="30"/>
  <c r="F2117" i="30"/>
  <c r="E2118" i="30"/>
  <c r="F2118" i="30"/>
  <c r="E2119" i="30"/>
  <c r="F2119" i="30"/>
  <c r="E2120" i="30"/>
  <c r="F2120" i="30"/>
  <c r="E2121" i="30"/>
  <c r="F2121" i="30"/>
  <c r="E2122" i="30"/>
  <c r="F2122" i="30"/>
  <c r="E2123" i="30"/>
  <c r="F2123" i="30"/>
  <c r="E2124" i="30"/>
  <c r="F2124" i="30"/>
  <c r="E2125" i="30"/>
  <c r="F2125" i="30"/>
  <c r="E2126" i="30"/>
  <c r="F2126" i="30"/>
  <c r="E2127" i="30"/>
  <c r="F2127" i="30"/>
  <c r="E2128" i="30"/>
  <c r="F2128" i="30"/>
  <c r="E2129" i="30"/>
  <c r="F2129" i="30"/>
  <c r="E2130" i="30"/>
  <c r="F2130" i="30"/>
  <c r="E2131" i="30"/>
  <c r="F2131" i="30"/>
  <c r="E2132" i="30"/>
  <c r="F2132" i="30"/>
  <c r="E2133" i="30"/>
  <c r="F2133" i="30"/>
  <c r="E2134" i="30"/>
  <c r="F2134" i="30"/>
  <c r="E2135" i="30"/>
  <c r="F2135" i="30"/>
  <c r="E2136" i="30"/>
  <c r="F2136" i="30"/>
  <c r="E2137" i="30"/>
  <c r="F2137" i="30"/>
  <c r="E2138" i="30"/>
  <c r="F2138" i="30"/>
  <c r="E2139" i="30"/>
  <c r="F2139" i="30"/>
  <c r="E2140" i="30"/>
  <c r="F2140" i="30"/>
  <c r="E2141" i="30"/>
  <c r="F2141" i="30"/>
  <c r="E2142" i="30"/>
  <c r="F2142" i="30"/>
  <c r="E2143" i="30"/>
  <c r="F2143" i="30"/>
  <c r="E2144" i="30"/>
  <c r="F2144" i="30"/>
  <c r="E2145" i="30"/>
  <c r="F2145" i="30"/>
  <c r="E2146" i="30"/>
  <c r="F2146" i="30"/>
  <c r="E2147" i="30"/>
  <c r="F2147" i="30"/>
  <c r="E2148" i="30"/>
  <c r="F2148" i="30"/>
  <c r="E2149" i="30"/>
  <c r="F2149" i="30"/>
  <c r="E2150" i="30"/>
  <c r="F2150" i="30"/>
  <c r="E2151" i="30"/>
  <c r="F2151" i="30"/>
  <c r="E2152" i="30"/>
  <c r="F2152" i="30"/>
  <c r="E2153" i="30"/>
  <c r="F2153" i="30"/>
  <c r="E2154" i="30"/>
  <c r="F2154" i="30"/>
  <c r="E2155" i="30"/>
  <c r="F2155" i="30"/>
  <c r="E2156" i="30"/>
  <c r="F2156" i="30"/>
  <c r="E2157" i="30"/>
  <c r="F2157" i="30"/>
  <c r="E2158" i="30"/>
  <c r="F2158" i="30"/>
  <c r="E2159" i="30"/>
  <c r="F2159" i="30"/>
  <c r="E2160" i="30"/>
  <c r="F2160" i="30"/>
  <c r="E2161" i="30"/>
  <c r="F2161" i="30"/>
  <c r="E2162" i="30"/>
  <c r="F2162" i="30"/>
  <c r="E2163" i="30"/>
  <c r="F2163" i="30"/>
  <c r="E2164" i="30"/>
  <c r="F2164" i="30"/>
  <c r="E2165" i="30"/>
  <c r="F2165" i="30"/>
  <c r="E2166" i="30"/>
  <c r="F2166" i="30"/>
  <c r="E2167" i="30"/>
  <c r="F2167" i="30"/>
  <c r="E2168" i="30"/>
  <c r="F2168" i="30"/>
  <c r="E2169" i="30"/>
  <c r="F2169" i="30"/>
  <c r="E2170" i="30"/>
  <c r="F2170" i="30"/>
  <c r="E2171" i="30"/>
  <c r="F2171" i="30"/>
  <c r="E2172" i="30"/>
  <c r="F2172" i="30"/>
  <c r="E2173" i="30"/>
  <c r="F2173" i="30"/>
  <c r="E2174" i="30"/>
  <c r="F2174" i="30"/>
  <c r="E2175" i="30"/>
  <c r="F2175" i="30"/>
  <c r="E2176" i="30"/>
  <c r="F2176" i="30"/>
  <c r="E2177" i="30"/>
  <c r="F2177" i="30"/>
  <c r="E2178" i="30"/>
  <c r="F2178" i="30"/>
  <c r="E2179" i="30"/>
  <c r="F2179" i="30"/>
  <c r="E2180" i="30"/>
  <c r="F2180" i="30"/>
  <c r="E2181" i="30"/>
  <c r="F2181" i="30"/>
  <c r="E2182" i="30"/>
  <c r="F2182" i="30"/>
  <c r="E2183" i="30"/>
  <c r="F2183" i="30"/>
  <c r="E2184" i="30"/>
  <c r="F2184" i="30"/>
  <c r="E2185" i="30"/>
  <c r="F2185" i="30"/>
  <c r="E2186" i="30"/>
  <c r="F2186" i="30"/>
  <c r="E2187" i="30"/>
  <c r="F2187" i="30"/>
  <c r="E2188" i="30"/>
  <c r="F2188" i="30"/>
  <c r="E2189" i="30"/>
  <c r="F2189" i="30"/>
  <c r="E2190" i="30"/>
  <c r="F2190" i="30"/>
  <c r="E2191" i="30"/>
  <c r="F2191" i="30"/>
  <c r="E2192" i="30"/>
  <c r="F2192" i="30"/>
  <c r="E2193" i="30"/>
  <c r="F2193" i="30"/>
  <c r="E2194" i="30"/>
  <c r="F2194" i="30"/>
  <c r="E2195" i="30"/>
  <c r="F2195" i="30"/>
  <c r="E2196" i="30"/>
  <c r="F2196" i="30"/>
  <c r="E2197" i="30"/>
  <c r="F2197" i="30"/>
  <c r="E2198" i="30"/>
  <c r="F2198" i="30"/>
  <c r="E2199" i="30"/>
  <c r="F2199" i="30"/>
  <c r="E2200" i="30"/>
  <c r="F2200" i="30"/>
  <c r="E2201" i="30"/>
  <c r="F2201" i="30"/>
  <c r="E2202" i="30"/>
  <c r="F2202" i="30"/>
  <c r="E2203" i="30"/>
  <c r="F2203" i="30"/>
  <c r="E2204" i="30"/>
  <c r="F2204" i="30"/>
  <c r="E2205" i="30"/>
  <c r="F2205" i="30"/>
  <c r="E2206" i="30"/>
  <c r="F2206" i="30"/>
  <c r="E2207" i="30"/>
  <c r="F2207" i="30"/>
  <c r="E2208" i="30"/>
  <c r="F2208" i="30"/>
  <c r="E2209" i="30"/>
  <c r="F2209" i="30"/>
  <c r="E2210" i="30"/>
  <c r="F2210" i="30"/>
  <c r="E2211" i="30"/>
  <c r="F2211" i="30"/>
  <c r="E2212" i="30"/>
  <c r="F2212" i="30"/>
  <c r="E2213" i="30"/>
  <c r="F2213" i="30"/>
  <c r="E2214" i="30"/>
  <c r="F2214" i="30"/>
  <c r="E2215" i="30"/>
  <c r="F2215" i="30"/>
  <c r="E2216" i="30"/>
  <c r="F2216" i="30"/>
  <c r="E2217" i="30"/>
  <c r="F2217" i="30"/>
  <c r="E2218" i="30"/>
  <c r="F2218" i="30"/>
  <c r="E2219" i="30"/>
  <c r="F2219" i="30"/>
  <c r="E2220" i="30"/>
  <c r="F2220" i="30"/>
  <c r="E2221" i="30"/>
  <c r="F2221" i="30"/>
  <c r="E2222" i="30"/>
  <c r="F2222" i="30"/>
  <c r="E2223" i="30"/>
  <c r="F2223" i="30"/>
  <c r="E2224" i="30"/>
  <c r="F2224" i="30"/>
  <c r="E2225" i="30"/>
  <c r="F2225" i="30"/>
  <c r="E2226" i="30"/>
  <c r="F2226" i="30"/>
  <c r="E2227" i="30"/>
  <c r="F2227" i="30"/>
  <c r="E2228" i="30"/>
  <c r="F2228" i="30"/>
  <c r="E2229" i="30"/>
  <c r="F2229" i="30"/>
  <c r="E2230" i="30"/>
  <c r="F2230" i="30"/>
  <c r="E2231" i="30"/>
  <c r="F2231" i="30"/>
  <c r="E2232" i="30"/>
  <c r="F2232" i="30"/>
  <c r="E2233" i="30"/>
  <c r="F2233" i="30"/>
  <c r="E2234" i="30"/>
  <c r="F2234" i="30"/>
  <c r="E2235" i="30"/>
  <c r="F2235" i="30"/>
  <c r="E2236" i="30"/>
  <c r="F2236" i="30"/>
  <c r="E2237" i="30"/>
  <c r="F2237" i="30"/>
  <c r="E2238" i="30"/>
  <c r="F2238" i="30"/>
  <c r="E2239" i="30"/>
  <c r="F2239" i="30"/>
  <c r="E2240" i="30"/>
  <c r="F2240" i="30"/>
  <c r="E2241" i="30"/>
  <c r="F2241" i="30"/>
  <c r="E2242" i="30"/>
  <c r="F2242" i="30"/>
  <c r="E2243" i="30"/>
  <c r="F2243" i="30"/>
  <c r="E2244" i="30"/>
  <c r="F2244" i="30"/>
  <c r="E2245" i="30"/>
  <c r="F2245" i="30"/>
  <c r="E2246" i="30"/>
  <c r="F2246" i="30"/>
  <c r="E2247" i="30"/>
  <c r="F2247" i="30"/>
  <c r="E2248" i="30"/>
  <c r="F2248" i="30"/>
  <c r="E2249" i="30"/>
  <c r="F2249" i="30"/>
  <c r="E2250" i="30"/>
  <c r="F2250" i="30"/>
  <c r="E2251" i="30"/>
  <c r="F2251" i="30"/>
  <c r="E2252" i="30"/>
  <c r="F2252" i="30"/>
  <c r="E2253" i="30"/>
  <c r="F2253" i="30"/>
  <c r="E2254" i="30"/>
  <c r="F2254" i="30"/>
  <c r="E2255" i="30"/>
  <c r="F2255" i="30"/>
  <c r="E2256" i="30"/>
  <c r="F2256" i="30"/>
  <c r="E2257" i="30"/>
  <c r="F2257" i="30"/>
  <c r="E2258" i="30"/>
  <c r="F2258" i="30"/>
  <c r="E2259" i="30"/>
  <c r="F2259" i="30"/>
  <c r="E2260" i="30"/>
  <c r="F2260" i="30"/>
  <c r="E2261" i="30"/>
  <c r="F2261" i="30"/>
  <c r="E2262" i="30"/>
  <c r="F2262" i="30"/>
  <c r="E2263" i="30"/>
  <c r="F2263" i="30"/>
  <c r="E2264" i="30"/>
  <c r="F2264" i="30"/>
  <c r="E2265" i="30"/>
  <c r="F2265" i="30"/>
  <c r="E2266" i="30"/>
  <c r="F2266" i="30"/>
  <c r="E2267" i="30"/>
  <c r="F2267" i="30"/>
  <c r="E2268" i="30"/>
  <c r="F2268" i="30"/>
  <c r="E2269" i="30"/>
  <c r="F2269" i="30"/>
  <c r="E2270" i="30"/>
  <c r="F2270" i="30"/>
  <c r="E2271" i="30"/>
  <c r="F2271" i="30"/>
  <c r="E2272" i="30"/>
  <c r="F2272" i="30"/>
  <c r="E2273" i="30"/>
  <c r="F2273" i="30"/>
  <c r="E2274" i="30"/>
  <c r="F2274" i="30"/>
  <c r="E2275" i="30"/>
  <c r="F2275" i="30"/>
  <c r="E2276" i="30"/>
  <c r="F2276" i="30"/>
  <c r="E2277" i="30"/>
  <c r="F2277" i="30"/>
  <c r="E2278" i="30"/>
  <c r="F2278" i="30"/>
  <c r="E2279" i="30"/>
  <c r="F2279" i="30"/>
  <c r="E2280" i="30"/>
  <c r="F2280" i="30"/>
  <c r="E2281" i="30"/>
  <c r="F2281" i="30"/>
  <c r="E2282" i="30"/>
  <c r="F2282" i="30"/>
  <c r="E2283" i="30"/>
  <c r="F2283" i="30"/>
  <c r="E2284" i="30"/>
  <c r="F2284" i="30"/>
  <c r="E2285" i="30"/>
  <c r="F2285" i="30"/>
  <c r="E2286" i="30"/>
  <c r="F2286" i="30"/>
  <c r="E2287" i="30"/>
  <c r="F2287" i="30"/>
  <c r="E2288" i="30"/>
  <c r="F2288" i="30"/>
  <c r="E2289" i="30"/>
  <c r="F2289" i="30"/>
  <c r="E2290" i="30"/>
  <c r="F2290" i="30"/>
  <c r="E2291" i="30"/>
  <c r="F2291" i="30"/>
  <c r="E2292" i="30"/>
  <c r="F2292" i="30"/>
  <c r="E2293" i="30"/>
  <c r="F2293" i="30"/>
  <c r="E2294" i="30"/>
  <c r="F2294" i="30"/>
  <c r="E2295" i="30"/>
  <c r="F2295" i="30"/>
  <c r="E2296" i="30"/>
  <c r="F2296" i="30"/>
  <c r="E2297" i="30"/>
  <c r="F2297" i="30"/>
  <c r="E2298" i="30"/>
  <c r="F2298" i="30"/>
  <c r="E2299" i="30"/>
  <c r="F2299" i="30"/>
  <c r="E2300" i="30"/>
  <c r="F2300" i="30"/>
  <c r="E2301" i="30"/>
  <c r="F2301" i="30"/>
  <c r="E2302" i="30"/>
  <c r="F2302" i="30"/>
  <c r="E2303" i="30"/>
  <c r="F2303" i="30"/>
  <c r="E2304" i="30"/>
  <c r="F2304" i="30"/>
  <c r="E2305" i="30"/>
  <c r="F2305" i="30"/>
  <c r="E2306" i="30"/>
  <c r="F2306" i="30"/>
  <c r="E2307" i="30"/>
  <c r="F2307" i="30"/>
  <c r="E2308" i="30"/>
  <c r="F2308" i="30"/>
  <c r="E2309" i="30"/>
  <c r="F2309" i="30"/>
  <c r="E2310" i="30"/>
  <c r="F2310" i="30"/>
  <c r="E2311" i="30"/>
  <c r="F2311" i="30"/>
  <c r="E2312" i="30"/>
  <c r="F2312" i="30"/>
  <c r="E2313" i="30"/>
  <c r="F2313" i="30"/>
  <c r="E2314" i="30"/>
  <c r="F2314" i="30"/>
  <c r="E2315" i="30"/>
  <c r="F2315" i="30"/>
  <c r="E2316" i="30"/>
  <c r="F2316" i="30"/>
  <c r="E2317" i="30"/>
  <c r="F2317" i="30"/>
  <c r="E2318" i="30"/>
  <c r="F2318" i="30"/>
  <c r="E2319" i="30"/>
  <c r="F2319" i="30"/>
  <c r="E2320" i="30"/>
  <c r="F2320" i="30"/>
  <c r="E2321" i="30"/>
  <c r="F2321" i="30"/>
  <c r="E2322" i="30"/>
  <c r="F2322" i="30"/>
  <c r="E2323" i="30"/>
  <c r="F2323" i="30"/>
  <c r="E2324" i="30"/>
  <c r="F2324" i="30"/>
  <c r="E2325" i="30"/>
  <c r="F2325" i="30"/>
  <c r="E2326" i="30"/>
  <c r="F2326" i="30"/>
  <c r="E2327" i="30"/>
  <c r="F2327" i="30"/>
  <c r="E2328" i="30"/>
  <c r="F2328" i="30"/>
  <c r="E2329" i="30"/>
  <c r="F2329" i="30"/>
  <c r="E2330" i="30"/>
  <c r="F2330" i="30"/>
  <c r="E2331" i="30"/>
  <c r="F2331" i="30"/>
  <c r="E2332" i="30"/>
  <c r="F2332" i="30"/>
  <c r="E2333" i="30"/>
  <c r="F2333" i="30"/>
  <c r="E2334" i="30"/>
  <c r="F2334" i="30"/>
  <c r="E2335" i="30"/>
  <c r="F2335" i="30"/>
  <c r="E2336" i="30"/>
  <c r="F2336" i="30"/>
  <c r="E2337" i="30"/>
  <c r="F2337" i="30"/>
  <c r="E2338" i="30"/>
  <c r="F2338" i="30"/>
  <c r="E2339" i="30"/>
  <c r="F2339" i="30"/>
  <c r="E2340" i="30"/>
  <c r="F2340" i="30"/>
  <c r="E2341" i="30"/>
  <c r="F2341" i="30"/>
  <c r="E2342" i="30"/>
  <c r="F2342" i="30"/>
  <c r="E2343" i="30"/>
  <c r="F2343" i="30"/>
  <c r="E2344" i="30"/>
  <c r="F2344" i="30"/>
  <c r="E2345" i="30"/>
  <c r="F2345" i="30"/>
  <c r="E2346" i="30"/>
  <c r="F2346" i="30"/>
  <c r="E2347" i="30"/>
  <c r="F2347" i="30"/>
  <c r="E2348" i="30"/>
  <c r="F2348" i="30"/>
  <c r="E2349" i="30"/>
  <c r="F2349" i="30"/>
  <c r="E2350" i="30"/>
  <c r="F2350" i="30"/>
  <c r="E2351" i="30"/>
  <c r="F2351" i="30"/>
  <c r="E2352" i="30"/>
  <c r="F2352" i="30"/>
  <c r="E2353" i="30"/>
  <c r="F2353" i="30"/>
  <c r="E2354" i="30"/>
  <c r="F2354" i="30"/>
  <c r="E2355" i="30"/>
  <c r="F2355" i="30"/>
  <c r="E2356" i="30"/>
  <c r="F2356" i="30"/>
  <c r="E2357" i="30"/>
  <c r="F2357" i="30"/>
  <c r="E2358" i="30"/>
  <c r="F2358" i="30"/>
  <c r="E2359" i="30"/>
  <c r="F2359" i="30"/>
  <c r="E2360" i="30"/>
  <c r="F2360" i="30"/>
  <c r="E2361" i="30"/>
  <c r="F2361" i="30"/>
  <c r="E2362" i="30"/>
  <c r="F2362" i="30"/>
  <c r="E2363" i="30"/>
  <c r="F2363" i="30"/>
  <c r="E2364" i="30"/>
  <c r="F2364" i="30"/>
  <c r="E2365" i="30"/>
  <c r="F2365" i="30"/>
  <c r="E2366" i="30"/>
  <c r="F2366" i="30"/>
  <c r="E2367" i="30"/>
  <c r="F2367" i="30"/>
  <c r="E2368" i="30"/>
  <c r="F2368" i="30"/>
  <c r="E2369" i="30"/>
  <c r="F2369" i="30"/>
  <c r="E2370" i="30"/>
  <c r="F2370" i="30"/>
  <c r="E2371" i="30"/>
  <c r="F2371" i="30"/>
  <c r="E2372" i="30"/>
  <c r="F2372" i="30"/>
  <c r="E2373" i="30"/>
  <c r="F2373" i="30"/>
  <c r="E2374" i="30"/>
  <c r="F2374" i="30"/>
  <c r="E2375" i="30"/>
  <c r="F2375" i="30"/>
  <c r="E2376" i="30"/>
  <c r="F2376" i="30"/>
  <c r="E2377" i="30"/>
  <c r="F2377" i="30"/>
  <c r="E2378" i="30"/>
  <c r="F2378" i="30"/>
  <c r="E2379" i="30"/>
  <c r="F2379" i="30"/>
  <c r="E2380" i="30"/>
  <c r="F2380" i="30"/>
  <c r="E2381" i="30"/>
  <c r="F2381" i="30"/>
  <c r="E2382" i="30"/>
  <c r="F2382" i="30"/>
  <c r="E2383" i="30"/>
  <c r="F2383" i="30"/>
  <c r="E2384" i="30"/>
  <c r="F2384" i="30"/>
  <c r="E2385" i="30"/>
  <c r="F2385" i="30"/>
  <c r="E2386" i="30"/>
  <c r="F2386" i="30"/>
  <c r="E2387" i="30"/>
  <c r="F2387" i="30"/>
  <c r="E2388" i="30"/>
  <c r="F2388" i="30"/>
  <c r="E2389" i="30"/>
  <c r="F2389" i="30"/>
  <c r="E2390" i="30"/>
  <c r="F2390" i="30"/>
  <c r="E2391" i="30"/>
  <c r="F2391" i="30"/>
  <c r="E2392" i="30"/>
  <c r="F2392" i="30"/>
  <c r="E2393" i="30"/>
  <c r="F2393" i="30"/>
  <c r="E2394" i="30"/>
  <c r="F2394" i="30"/>
  <c r="E2395" i="30"/>
  <c r="F2395" i="30"/>
  <c r="E2396" i="30"/>
  <c r="F2396" i="30"/>
  <c r="E2397" i="30"/>
  <c r="F2397" i="30"/>
  <c r="E2398" i="30"/>
  <c r="F2398" i="30"/>
  <c r="E2399" i="30"/>
  <c r="F2399" i="30"/>
  <c r="E2400" i="30"/>
  <c r="F2400" i="30"/>
  <c r="E2401" i="30"/>
  <c r="F2401" i="30"/>
  <c r="E2402" i="30"/>
  <c r="F2402" i="30"/>
  <c r="E2403" i="30"/>
  <c r="F2403" i="30"/>
  <c r="E2404" i="30"/>
  <c r="F2404" i="30"/>
  <c r="E2405" i="30"/>
  <c r="F2405" i="30"/>
  <c r="E2406" i="30"/>
  <c r="F2406" i="30"/>
  <c r="E2407" i="30"/>
  <c r="F2407" i="30"/>
  <c r="E2408" i="30"/>
  <c r="F2408" i="30"/>
  <c r="E2409" i="30"/>
  <c r="F2409" i="30"/>
  <c r="E2410" i="30"/>
  <c r="F2410" i="30"/>
  <c r="E2411" i="30"/>
  <c r="F2411" i="30"/>
  <c r="E2412" i="30"/>
  <c r="F2412" i="30"/>
  <c r="E2413" i="30"/>
  <c r="F2413" i="30"/>
  <c r="E2414" i="30"/>
  <c r="F2414" i="30"/>
  <c r="E2415" i="30"/>
  <c r="F2415" i="30"/>
  <c r="E2416" i="30"/>
  <c r="F2416" i="30"/>
  <c r="E2417" i="30"/>
  <c r="F2417" i="30"/>
  <c r="E2418" i="30"/>
  <c r="F2418" i="30"/>
  <c r="E2419" i="30"/>
  <c r="F2419" i="30"/>
  <c r="E2420" i="30"/>
  <c r="F2420" i="30"/>
  <c r="E2421" i="30"/>
  <c r="F2421" i="30"/>
  <c r="E2422" i="30"/>
  <c r="F2422" i="30"/>
  <c r="E2423" i="30"/>
  <c r="F2423" i="30"/>
  <c r="E2424" i="30"/>
  <c r="F2424" i="30"/>
  <c r="E2425" i="30"/>
  <c r="F2425" i="30"/>
  <c r="E2426" i="30"/>
  <c r="F2426" i="30"/>
  <c r="E2427" i="30"/>
  <c r="F2427" i="30"/>
  <c r="E2428" i="30"/>
  <c r="F2428" i="30"/>
  <c r="E2429" i="30"/>
  <c r="F2429" i="30"/>
  <c r="E2430" i="30"/>
  <c r="F2430" i="30"/>
  <c r="E2431" i="30"/>
  <c r="F2431" i="30"/>
  <c r="E2432" i="30"/>
  <c r="F2432" i="30"/>
  <c r="E2433" i="30"/>
  <c r="F2433" i="30"/>
  <c r="E2434" i="30"/>
  <c r="F2434" i="30"/>
  <c r="E2435" i="30"/>
  <c r="F2435" i="30"/>
  <c r="E2436" i="30"/>
  <c r="F2436" i="30"/>
  <c r="E2437" i="30"/>
  <c r="F2437" i="30"/>
  <c r="E2438" i="30"/>
  <c r="F2438" i="30"/>
  <c r="E2439" i="30"/>
  <c r="F2439" i="30"/>
  <c r="E2440" i="30"/>
  <c r="F2440" i="30"/>
  <c r="E2441" i="30"/>
  <c r="F2441" i="30"/>
  <c r="E2442" i="30"/>
  <c r="F2442" i="30"/>
  <c r="E2443" i="30"/>
  <c r="F2443" i="30"/>
  <c r="E2444" i="30"/>
  <c r="F2444" i="30"/>
  <c r="E2445" i="30"/>
  <c r="F2445" i="30"/>
  <c r="E2446" i="30"/>
  <c r="F2446" i="30"/>
  <c r="E2447" i="30"/>
  <c r="F2447" i="30"/>
  <c r="E2448" i="30"/>
  <c r="F2448" i="30"/>
  <c r="E2449" i="30"/>
  <c r="F2449" i="30"/>
  <c r="E2450" i="30"/>
  <c r="F2450" i="30"/>
  <c r="E2451" i="30"/>
  <c r="F2451" i="30"/>
  <c r="E2452" i="30"/>
  <c r="F2452" i="30"/>
  <c r="E2453" i="30"/>
  <c r="F2453" i="30"/>
  <c r="E2454" i="30"/>
  <c r="F2454" i="30"/>
  <c r="E2455" i="30"/>
  <c r="F2455" i="30"/>
  <c r="E2456" i="30"/>
  <c r="F2456" i="30"/>
  <c r="E2457" i="30"/>
  <c r="F2457" i="30"/>
  <c r="E2458" i="30"/>
  <c r="F2458" i="30"/>
  <c r="E2459" i="30"/>
  <c r="F2459" i="30"/>
  <c r="E2460" i="30"/>
  <c r="F2460" i="30"/>
  <c r="E2461" i="30"/>
  <c r="F2461" i="30"/>
  <c r="E2462" i="30"/>
  <c r="F2462" i="30"/>
  <c r="E2463" i="30"/>
  <c r="F2463" i="30"/>
  <c r="E2464" i="30"/>
  <c r="F2464" i="30"/>
  <c r="E2465" i="30"/>
  <c r="F2465" i="30"/>
  <c r="E2466" i="30"/>
  <c r="F2466" i="30"/>
  <c r="E2467" i="30"/>
  <c r="F2467" i="30"/>
  <c r="E2468" i="30"/>
  <c r="F2468" i="30"/>
  <c r="E2469" i="30"/>
  <c r="F2469" i="30"/>
  <c r="E2470" i="30"/>
  <c r="F2470" i="30"/>
  <c r="E2471" i="30"/>
  <c r="F2471" i="30"/>
  <c r="E2472" i="30"/>
  <c r="F2472" i="30"/>
  <c r="E2473" i="30"/>
  <c r="F2473" i="30"/>
  <c r="E2474" i="30"/>
  <c r="F2474" i="30"/>
  <c r="E2475" i="30"/>
  <c r="F2475" i="30"/>
  <c r="E2476" i="30"/>
  <c r="F2476" i="30"/>
  <c r="E2477" i="30"/>
  <c r="F2477" i="30"/>
  <c r="E2478" i="30"/>
  <c r="F2478" i="30"/>
  <c r="E2479" i="30"/>
  <c r="F2479" i="30"/>
  <c r="E2480" i="30"/>
  <c r="F2480" i="30"/>
  <c r="E2481" i="30"/>
  <c r="F2481" i="30"/>
  <c r="E2482" i="30"/>
  <c r="F2482" i="30"/>
  <c r="E2483" i="30"/>
  <c r="F2483" i="30"/>
  <c r="E2484" i="30"/>
  <c r="F2484" i="30"/>
  <c r="E2485" i="30"/>
  <c r="F2485" i="30"/>
  <c r="E2486" i="30"/>
  <c r="F2486" i="30"/>
  <c r="E2487" i="30"/>
  <c r="F2487" i="30"/>
  <c r="E2488" i="30"/>
  <c r="F2488" i="30"/>
  <c r="E2489" i="30"/>
  <c r="F2489" i="30"/>
  <c r="E2490" i="30"/>
  <c r="F2490" i="30"/>
  <c r="E2491" i="30"/>
  <c r="F2491" i="30"/>
  <c r="E2492" i="30"/>
  <c r="F2492" i="30"/>
  <c r="E2493" i="30"/>
  <c r="F2493" i="30"/>
  <c r="E2494" i="30"/>
  <c r="F2494" i="30"/>
  <c r="E2495" i="30"/>
  <c r="F2495" i="30"/>
  <c r="E2496" i="30"/>
  <c r="F2496" i="30"/>
  <c r="E2497" i="30"/>
  <c r="F2497" i="30"/>
  <c r="E2498" i="30"/>
  <c r="F2498" i="30"/>
  <c r="E2499" i="30"/>
  <c r="F2499" i="30"/>
  <c r="E2500" i="30"/>
  <c r="F2500" i="30"/>
  <c r="E2501" i="30"/>
  <c r="F2501" i="30"/>
  <c r="E2502" i="30"/>
  <c r="F2502" i="30"/>
  <c r="E2503" i="30"/>
  <c r="F2503" i="30"/>
  <c r="E2504" i="30"/>
  <c r="F2504" i="30"/>
  <c r="E2505" i="30"/>
  <c r="F2505" i="30"/>
  <c r="E2506" i="30"/>
  <c r="F2506" i="30"/>
  <c r="E2507" i="30"/>
  <c r="F2507" i="30"/>
  <c r="E2508" i="30"/>
  <c r="F2508" i="30"/>
  <c r="E2509" i="30"/>
  <c r="F2509" i="30"/>
  <c r="E2510" i="30"/>
  <c r="F2510" i="30"/>
  <c r="E2511" i="30"/>
  <c r="F2511" i="30"/>
  <c r="E2512" i="30"/>
  <c r="F2512" i="30"/>
  <c r="E2513" i="30"/>
  <c r="F2513" i="30"/>
  <c r="E2514" i="30"/>
  <c r="F2514" i="30"/>
  <c r="E2515" i="30"/>
  <c r="F2515" i="30"/>
  <c r="E2516" i="30"/>
  <c r="F2516" i="30"/>
  <c r="E2517" i="30"/>
  <c r="F2517" i="30"/>
  <c r="E2518" i="30"/>
  <c r="F2518" i="30"/>
  <c r="E2519" i="30"/>
  <c r="F2519" i="30"/>
  <c r="E2520" i="30"/>
  <c r="F2520" i="30"/>
  <c r="E2521" i="30"/>
  <c r="F2521" i="30"/>
  <c r="E2522" i="30"/>
  <c r="F2522" i="30"/>
  <c r="E2523" i="30"/>
  <c r="F2523" i="30"/>
  <c r="E2524" i="30"/>
  <c r="F2524" i="30"/>
  <c r="E2525" i="30"/>
  <c r="F2525" i="30"/>
  <c r="E2526" i="30"/>
  <c r="F2526" i="30"/>
  <c r="E2527" i="30"/>
  <c r="F2527" i="30"/>
  <c r="E2528" i="30"/>
  <c r="F2528" i="30"/>
  <c r="E2529" i="30"/>
  <c r="F2529" i="30"/>
  <c r="E2530" i="30"/>
  <c r="F2530" i="30"/>
  <c r="E2531" i="30"/>
  <c r="F2531" i="30"/>
  <c r="E2532" i="30"/>
  <c r="F2532" i="30"/>
  <c r="E2533" i="30"/>
  <c r="F2533" i="30"/>
  <c r="E2534" i="30"/>
  <c r="F2534" i="30"/>
  <c r="E2535" i="30"/>
  <c r="F2535" i="30"/>
  <c r="E2536" i="30"/>
  <c r="F2536" i="30"/>
  <c r="E2537" i="30"/>
  <c r="F2537" i="30"/>
  <c r="E2538" i="30"/>
  <c r="F2538" i="30"/>
  <c r="E2539" i="30"/>
  <c r="F2539" i="30"/>
  <c r="E2540" i="30"/>
  <c r="F2540" i="30"/>
  <c r="E2541" i="30"/>
  <c r="F2541" i="30"/>
  <c r="E2542" i="30"/>
  <c r="F2542" i="30"/>
  <c r="E2543" i="30"/>
  <c r="F2543" i="30"/>
  <c r="E2544" i="30"/>
  <c r="F2544" i="30"/>
  <c r="E2545" i="30"/>
  <c r="F2545" i="30"/>
  <c r="E2546" i="30"/>
  <c r="F2546" i="30"/>
  <c r="E2547" i="30"/>
  <c r="F2547" i="30"/>
  <c r="E2548" i="30"/>
  <c r="F2548" i="30"/>
  <c r="E2549" i="30"/>
  <c r="F2549" i="30"/>
  <c r="E2550" i="30"/>
  <c r="F2550" i="30"/>
  <c r="E2551" i="30"/>
  <c r="F2551" i="30"/>
  <c r="E2552" i="30"/>
  <c r="F2552" i="30"/>
  <c r="E2553" i="30"/>
  <c r="F2553" i="30"/>
  <c r="E2554" i="30"/>
  <c r="F2554" i="30"/>
  <c r="E2555" i="30"/>
  <c r="F2555" i="30"/>
  <c r="E2556" i="30"/>
  <c r="F2556" i="30"/>
  <c r="E2557" i="30"/>
  <c r="F2557" i="30"/>
  <c r="E2558" i="30"/>
  <c r="F2558" i="30"/>
  <c r="E2559" i="30"/>
  <c r="F2559" i="30"/>
  <c r="E2560" i="30"/>
  <c r="F2560" i="30"/>
  <c r="E2561" i="30"/>
  <c r="F2561" i="30"/>
  <c r="E2562" i="30"/>
  <c r="F2562" i="30"/>
  <c r="E2563" i="30"/>
  <c r="F2563" i="30"/>
  <c r="E2564" i="30"/>
  <c r="F2564" i="30"/>
  <c r="E2565" i="30"/>
  <c r="F2565" i="30"/>
  <c r="E2566" i="30"/>
  <c r="F2566" i="30"/>
  <c r="E2567" i="30"/>
  <c r="F2567" i="30"/>
  <c r="E2568" i="30"/>
  <c r="F2568" i="30"/>
  <c r="E2569" i="30"/>
  <c r="F2569" i="30"/>
  <c r="E2570" i="30"/>
  <c r="F2570" i="30"/>
  <c r="E2571" i="30"/>
  <c r="F2571" i="30"/>
  <c r="E2572" i="30"/>
  <c r="F2572" i="30"/>
  <c r="E2573" i="30"/>
  <c r="F2573" i="30"/>
  <c r="E2574" i="30"/>
  <c r="F2574" i="30"/>
  <c r="E2575" i="30"/>
  <c r="F2575" i="30"/>
  <c r="E2576" i="30"/>
  <c r="F2576" i="30"/>
  <c r="E2577" i="30"/>
  <c r="F2577" i="30"/>
  <c r="E2578" i="30"/>
  <c r="F2578" i="30"/>
  <c r="E2579" i="30"/>
  <c r="F2579" i="30"/>
  <c r="E2580" i="30"/>
  <c r="F2580" i="30"/>
  <c r="E2581" i="30"/>
  <c r="F2581" i="30"/>
  <c r="E2582" i="30"/>
  <c r="F2582" i="30"/>
  <c r="E2583" i="30"/>
  <c r="F2583" i="30"/>
  <c r="E2584" i="30"/>
  <c r="F2584" i="30"/>
  <c r="E2585" i="30"/>
  <c r="F2585" i="30"/>
  <c r="E2586" i="30"/>
  <c r="F2586" i="30"/>
  <c r="E2587" i="30"/>
  <c r="F2587" i="30"/>
  <c r="E2588" i="30"/>
  <c r="F2588" i="30"/>
  <c r="E2589" i="30"/>
  <c r="F2589" i="30"/>
  <c r="E2590" i="30"/>
  <c r="F2590" i="30"/>
  <c r="E2591" i="30"/>
  <c r="F2591" i="30"/>
  <c r="E2592" i="30"/>
  <c r="F2592" i="30"/>
  <c r="E2593" i="30"/>
  <c r="F2593" i="30"/>
  <c r="E2594" i="30"/>
  <c r="F2594" i="30"/>
  <c r="E2595" i="30"/>
  <c r="F2595" i="30"/>
  <c r="E2596" i="30"/>
  <c r="F2596" i="30"/>
  <c r="E2597" i="30"/>
  <c r="F2597" i="30"/>
  <c r="E2598" i="30"/>
  <c r="F2598" i="30"/>
  <c r="E2599" i="30"/>
  <c r="F2599" i="30"/>
  <c r="E2600" i="30"/>
  <c r="F2600" i="30"/>
  <c r="E2601" i="30"/>
  <c r="F2601" i="30"/>
  <c r="E2602" i="30"/>
  <c r="F2602" i="30"/>
  <c r="E2603" i="30"/>
  <c r="F2603" i="30"/>
  <c r="E2604" i="30"/>
  <c r="F2604" i="30"/>
  <c r="E2605" i="30"/>
  <c r="F2605" i="30"/>
  <c r="E2606" i="30"/>
  <c r="F2606" i="30"/>
  <c r="E2607" i="30"/>
  <c r="F2607" i="30"/>
  <c r="E2608" i="30"/>
  <c r="F2608" i="30"/>
  <c r="E2609" i="30"/>
  <c r="F2609" i="30"/>
  <c r="E2610" i="30"/>
  <c r="F2610" i="30"/>
  <c r="E2611" i="30"/>
  <c r="F2611" i="30"/>
  <c r="E2612" i="30"/>
  <c r="F2612" i="30"/>
  <c r="E2613" i="30"/>
  <c r="F2613" i="30"/>
  <c r="E2614" i="30"/>
  <c r="F2614" i="30"/>
  <c r="E2615" i="30"/>
  <c r="F2615" i="30"/>
  <c r="E2616" i="30"/>
  <c r="F2616" i="30"/>
  <c r="E2617" i="30"/>
  <c r="F2617" i="30"/>
  <c r="E2618" i="30"/>
  <c r="F2618" i="30"/>
  <c r="E2619" i="30"/>
  <c r="F2619" i="30"/>
  <c r="E2620" i="30"/>
  <c r="F2620" i="30"/>
  <c r="E2621" i="30"/>
  <c r="F2621" i="30"/>
  <c r="E2622" i="30"/>
  <c r="F2622" i="30"/>
  <c r="E2623" i="30"/>
  <c r="F2623" i="30"/>
  <c r="E2624" i="30"/>
  <c r="F2624" i="30"/>
  <c r="E2625" i="30"/>
  <c r="F2625" i="30"/>
  <c r="E2626" i="30"/>
  <c r="F2626" i="30"/>
  <c r="E2627" i="30"/>
  <c r="F2627" i="30"/>
  <c r="E2628" i="30"/>
  <c r="F2628" i="30"/>
  <c r="E2629" i="30"/>
  <c r="F2629" i="30"/>
  <c r="E2630" i="30"/>
  <c r="F2630" i="30"/>
  <c r="E2631" i="30"/>
  <c r="F2631" i="30"/>
  <c r="E2632" i="30"/>
  <c r="F2632" i="30"/>
  <c r="E2633" i="30"/>
  <c r="F2633" i="30"/>
  <c r="E2634" i="30"/>
  <c r="F2634" i="30"/>
  <c r="E2635" i="30"/>
  <c r="F2635" i="30"/>
  <c r="E2636" i="30"/>
  <c r="F2636" i="30"/>
  <c r="E2637" i="30"/>
  <c r="F2637" i="30"/>
  <c r="E2638" i="30"/>
  <c r="F2638" i="30"/>
  <c r="E2639" i="30"/>
  <c r="F2639" i="30"/>
  <c r="E2640" i="30"/>
  <c r="F2640" i="30"/>
  <c r="E2641" i="30"/>
  <c r="F2641" i="30"/>
  <c r="E2642" i="30"/>
  <c r="F2642" i="30"/>
  <c r="E2643" i="30"/>
  <c r="F2643" i="30"/>
  <c r="E2644" i="30"/>
  <c r="F2644" i="30"/>
  <c r="E2645" i="30"/>
  <c r="F2645" i="30"/>
  <c r="E2646" i="30"/>
  <c r="F2646" i="30"/>
  <c r="E2647" i="30"/>
  <c r="F2647" i="30"/>
  <c r="E2648" i="30"/>
  <c r="F2648" i="30"/>
  <c r="E2649" i="30"/>
  <c r="F2649" i="30"/>
  <c r="E2650" i="30"/>
  <c r="F2650" i="30"/>
  <c r="E2651" i="30"/>
  <c r="F2651" i="30"/>
  <c r="E2652" i="30"/>
  <c r="F2652" i="30"/>
  <c r="E2653" i="30"/>
  <c r="F2653" i="30"/>
  <c r="E2654" i="30"/>
  <c r="F2654" i="30"/>
  <c r="E2655" i="30"/>
  <c r="F2655" i="30"/>
  <c r="E2656" i="30"/>
  <c r="F2656" i="30"/>
  <c r="E2657" i="30"/>
  <c r="F2657" i="30"/>
  <c r="E2658" i="30"/>
  <c r="F2658" i="30"/>
  <c r="E2659" i="30"/>
  <c r="F2659" i="30"/>
  <c r="E2660" i="30"/>
  <c r="F2660" i="30"/>
  <c r="E2661" i="30"/>
  <c r="F2661" i="30"/>
  <c r="E2662" i="30"/>
  <c r="F2662" i="30"/>
  <c r="E2663" i="30"/>
  <c r="F2663" i="30"/>
  <c r="E2664" i="30"/>
  <c r="F2664" i="30"/>
  <c r="E2665" i="30"/>
  <c r="F2665" i="30"/>
  <c r="E2666" i="30"/>
  <c r="F2666" i="30"/>
  <c r="E2667" i="30"/>
  <c r="F2667" i="30"/>
  <c r="E2668" i="30"/>
  <c r="F2668" i="30"/>
  <c r="E2669" i="30"/>
  <c r="F2669" i="30"/>
  <c r="E2670" i="30"/>
  <c r="F2670" i="30"/>
  <c r="E2671" i="30"/>
  <c r="F2671" i="30"/>
  <c r="E2672" i="30"/>
  <c r="F2672" i="30"/>
  <c r="E2673" i="30"/>
  <c r="F2673" i="30"/>
  <c r="E2674" i="30"/>
  <c r="F2674" i="30"/>
  <c r="E2675" i="30"/>
  <c r="F2675" i="30"/>
  <c r="E2676" i="30"/>
  <c r="F2676" i="30"/>
  <c r="E2677" i="30"/>
  <c r="F2677" i="30"/>
  <c r="E2678" i="30"/>
  <c r="F2678" i="30"/>
  <c r="E2679" i="30"/>
  <c r="F2679" i="30"/>
  <c r="E2680" i="30"/>
  <c r="F2680" i="30"/>
  <c r="E2681" i="30"/>
  <c r="F2681" i="30"/>
  <c r="E2682" i="30"/>
  <c r="F2682" i="30"/>
  <c r="E2683" i="30"/>
  <c r="F2683" i="30"/>
  <c r="E2684" i="30"/>
  <c r="F2684" i="30"/>
  <c r="E2685" i="30"/>
  <c r="F2685" i="30"/>
  <c r="E2686" i="30"/>
  <c r="F2686" i="30"/>
  <c r="E2687" i="30"/>
  <c r="F2687" i="30"/>
  <c r="E2688" i="30"/>
  <c r="F2688" i="30"/>
  <c r="E2689" i="30"/>
  <c r="F2689" i="30"/>
  <c r="E2690" i="30"/>
  <c r="F2690" i="30"/>
  <c r="E2691" i="30"/>
  <c r="F2691" i="30"/>
  <c r="E2692" i="30"/>
  <c r="F2692" i="30"/>
  <c r="E2693" i="30"/>
  <c r="F2693" i="30"/>
  <c r="E2694" i="30"/>
  <c r="F2694" i="30"/>
  <c r="E2695" i="30"/>
  <c r="F2695" i="30"/>
  <c r="E2696" i="30"/>
  <c r="F2696" i="30"/>
  <c r="E2697" i="30"/>
  <c r="F2697" i="30"/>
  <c r="E2698" i="30"/>
  <c r="F2698" i="30"/>
  <c r="E2699" i="30"/>
  <c r="F2699" i="30"/>
  <c r="E2700" i="30"/>
  <c r="F2700" i="30"/>
  <c r="E2701" i="30"/>
  <c r="F2701" i="30"/>
  <c r="E2702" i="30"/>
  <c r="F2702" i="30"/>
  <c r="E2703" i="30"/>
  <c r="F2703" i="30"/>
  <c r="E2704" i="30"/>
  <c r="F2704" i="30"/>
  <c r="E2705" i="30"/>
  <c r="F2705" i="30"/>
  <c r="E2706" i="30"/>
  <c r="F2706" i="30"/>
  <c r="E2707" i="30"/>
  <c r="F2707" i="30"/>
  <c r="E2708" i="30"/>
  <c r="F2708" i="30"/>
  <c r="E2709" i="30"/>
  <c r="F2709" i="30"/>
  <c r="E2710" i="30"/>
  <c r="F2710" i="30"/>
  <c r="E2711" i="30"/>
  <c r="F2711" i="30"/>
  <c r="E2712" i="30"/>
  <c r="F2712" i="30"/>
  <c r="E2713" i="30"/>
  <c r="F2713" i="30"/>
  <c r="E2714" i="30"/>
  <c r="F2714" i="30"/>
  <c r="E2715" i="30"/>
  <c r="F2715" i="30"/>
  <c r="E2716" i="30"/>
  <c r="F2716" i="30"/>
  <c r="E2717" i="30"/>
  <c r="F2717" i="30"/>
  <c r="E2718" i="30"/>
  <c r="F2718" i="30"/>
  <c r="E2719" i="30"/>
  <c r="F2719" i="30"/>
  <c r="E2720" i="30"/>
  <c r="F2720" i="30"/>
  <c r="E2721" i="30"/>
  <c r="F2721" i="30"/>
  <c r="E2722" i="30"/>
  <c r="F2722" i="30"/>
  <c r="E2723" i="30"/>
  <c r="F2723" i="30"/>
  <c r="E2724" i="30"/>
  <c r="F2724" i="30"/>
  <c r="E2725" i="30"/>
  <c r="F2725" i="30"/>
  <c r="E2726" i="30"/>
  <c r="F2726" i="30"/>
  <c r="E2727" i="30"/>
  <c r="F2727" i="30"/>
  <c r="E2728" i="30"/>
  <c r="F2728" i="30"/>
  <c r="E2729" i="30"/>
  <c r="F2729" i="30"/>
  <c r="E2730" i="30"/>
  <c r="F2730" i="30"/>
  <c r="E2731" i="30"/>
  <c r="F2731" i="30"/>
  <c r="E2732" i="30"/>
  <c r="F2732" i="30"/>
  <c r="E2733" i="30"/>
  <c r="F2733" i="30"/>
  <c r="E2734" i="30"/>
  <c r="F2734" i="30"/>
  <c r="E2735" i="30"/>
  <c r="F2735" i="30"/>
  <c r="E2736" i="30"/>
  <c r="F2736" i="30"/>
  <c r="E2737" i="30"/>
  <c r="F2737" i="30"/>
  <c r="E2738" i="30"/>
  <c r="F2738" i="30"/>
  <c r="E2739" i="30"/>
  <c r="F2739" i="30"/>
  <c r="E2740" i="30"/>
  <c r="F2740" i="30"/>
  <c r="E2741" i="30"/>
  <c r="F2741" i="30"/>
  <c r="E2742" i="30"/>
  <c r="F2742" i="30"/>
  <c r="E2743" i="30"/>
  <c r="F2743" i="30"/>
  <c r="E2744" i="30"/>
  <c r="F2744" i="30"/>
  <c r="E2745" i="30"/>
  <c r="F2745" i="30"/>
  <c r="E2746" i="30"/>
  <c r="F2746" i="30"/>
  <c r="E2747" i="30"/>
  <c r="F2747" i="30"/>
  <c r="E2748" i="30"/>
  <c r="F2748" i="30"/>
  <c r="E2749" i="30"/>
  <c r="F2749" i="30"/>
  <c r="E2750" i="30"/>
  <c r="F2750" i="30"/>
  <c r="E2751" i="30"/>
  <c r="F2751" i="30"/>
  <c r="E2752" i="30"/>
  <c r="F2752" i="30"/>
  <c r="E2753" i="30"/>
  <c r="F2753" i="30"/>
  <c r="E2754" i="30"/>
  <c r="F2754" i="30"/>
  <c r="E2755" i="30"/>
  <c r="F2755" i="30"/>
  <c r="E2756" i="30"/>
  <c r="F2756" i="30"/>
  <c r="E2757" i="30"/>
  <c r="F2757" i="30"/>
  <c r="E2758" i="30"/>
  <c r="F2758" i="30"/>
  <c r="E2759" i="30"/>
  <c r="F2759" i="30"/>
  <c r="E2760" i="30"/>
  <c r="F2760" i="30"/>
  <c r="E2761" i="30"/>
  <c r="F2761" i="30"/>
  <c r="E2762" i="30"/>
  <c r="F2762" i="30"/>
  <c r="E2763" i="30"/>
  <c r="F2763" i="30"/>
  <c r="E2764" i="30"/>
  <c r="F2764" i="30"/>
  <c r="E2765" i="30"/>
  <c r="F2765" i="30"/>
  <c r="E2766" i="30"/>
  <c r="F2766" i="30"/>
  <c r="E2767" i="30"/>
  <c r="F2767" i="30"/>
  <c r="E2768" i="30"/>
  <c r="F2768" i="30"/>
  <c r="E2769" i="30"/>
  <c r="F2769" i="30"/>
  <c r="E2770" i="30"/>
  <c r="F2770" i="30"/>
  <c r="E2771" i="30"/>
  <c r="F2771" i="30"/>
  <c r="E2772" i="30"/>
  <c r="F2772" i="30"/>
  <c r="E2773" i="30"/>
  <c r="F2773" i="30"/>
  <c r="E2774" i="30"/>
  <c r="F2774" i="30"/>
  <c r="E2775" i="30"/>
  <c r="F2775" i="30"/>
  <c r="E2776" i="30"/>
  <c r="F2776" i="30"/>
  <c r="E2777" i="30"/>
  <c r="F2777" i="30"/>
  <c r="E2778" i="30"/>
  <c r="F2778" i="30"/>
  <c r="E2779" i="30"/>
  <c r="F2779" i="30"/>
  <c r="E2780" i="30"/>
  <c r="F2780" i="30"/>
  <c r="E2781" i="30"/>
  <c r="F2781" i="30"/>
  <c r="E2782" i="30"/>
  <c r="F2782" i="30"/>
  <c r="E2783" i="30"/>
  <c r="F2783" i="30"/>
  <c r="E2784" i="30"/>
  <c r="F2784" i="30"/>
  <c r="E2785" i="30"/>
  <c r="F2785" i="30"/>
  <c r="E2786" i="30"/>
  <c r="F2786" i="30"/>
  <c r="E2787" i="30"/>
  <c r="F2787" i="30"/>
  <c r="E2788" i="30"/>
  <c r="F2788" i="30"/>
  <c r="E2789" i="30"/>
  <c r="F2789" i="30"/>
  <c r="E2790" i="30"/>
  <c r="F2790" i="30"/>
  <c r="E2791" i="30"/>
  <c r="F2791" i="30"/>
  <c r="E2792" i="30"/>
  <c r="F2792" i="30"/>
  <c r="E2793" i="30"/>
  <c r="F2793" i="30"/>
  <c r="E2794" i="30"/>
  <c r="F2794" i="30"/>
  <c r="E2795" i="30"/>
  <c r="F2795" i="30"/>
  <c r="E2796" i="30"/>
  <c r="F2796" i="30"/>
  <c r="E2797" i="30"/>
  <c r="F2797" i="30"/>
  <c r="E2798" i="30"/>
  <c r="F2798" i="30"/>
  <c r="E2799" i="30"/>
  <c r="F2799" i="30"/>
  <c r="E2800" i="30"/>
  <c r="F2800" i="30"/>
  <c r="E2801" i="30"/>
  <c r="F2801" i="30"/>
  <c r="E2802" i="30"/>
  <c r="F2802" i="30"/>
  <c r="E2803" i="30"/>
  <c r="F2803" i="30"/>
  <c r="E2804" i="30"/>
  <c r="F2804" i="30"/>
  <c r="E2805" i="30"/>
  <c r="F2805" i="30"/>
  <c r="E2806" i="30"/>
  <c r="F2806" i="30"/>
  <c r="E2807" i="30"/>
  <c r="F2807" i="30"/>
  <c r="E2808" i="30"/>
  <c r="F2808" i="30"/>
  <c r="E2809" i="30"/>
  <c r="F2809" i="30"/>
  <c r="E2810" i="30"/>
  <c r="F2810" i="30"/>
  <c r="E2811" i="30"/>
  <c r="F2811" i="30"/>
  <c r="E2812" i="30"/>
  <c r="F2812" i="30"/>
  <c r="E2813" i="30"/>
  <c r="F2813" i="30"/>
  <c r="E2814" i="30"/>
  <c r="F2814" i="30"/>
  <c r="E2815" i="30"/>
  <c r="F2815" i="30"/>
  <c r="E2816" i="30"/>
  <c r="F2816" i="30"/>
  <c r="E2817" i="30"/>
  <c r="F2817" i="30"/>
  <c r="E2818" i="30"/>
  <c r="F2818" i="30"/>
  <c r="E2819" i="30"/>
  <c r="F2819" i="30"/>
  <c r="E2820" i="30"/>
  <c r="F2820" i="30"/>
  <c r="E2821" i="30"/>
  <c r="F2821" i="30"/>
  <c r="E2822" i="30"/>
  <c r="F2822" i="30"/>
  <c r="E2823" i="30"/>
  <c r="F2823" i="30"/>
  <c r="E2824" i="30"/>
  <c r="F2824" i="30"/>
  <c r="E2825" i="30"/>
  <c r="F2825" i="30"/>
  <c r="E2826" i="30"/>
  <c r="F2826" i="30"/>
  <c r="E2827" i="30"/>
  <c r="F2827" i="30"/>
  <c r="E2828" i="30"/>
  <c r="F2828" i="30"/>
  <c r="E2829" i="30"/>
  <c r="F2829" i="30"/>
  <c r="E2830" i="30"/>
  <c r="F2830" i="30"/>
  <c r="E2831" i="30"/>
  <c r="F2831" i="30"/>
  <c r="E2832" i="30"/>
  <c r="F2832" i="30"/>
  <c r="E2833" i="30"/>
  <c r="F2833" i="30"/>
  <c r="E2834" i="30"/>
  <c r="F2834" i="30"/>
  <c r="E2835" i="30"/>
  <c r="F2835" i="30"/>
  <c r="E2836" i="30"/>
  <c r="F2836" i="30"/>
  <c r="E2837" i="30"/>
  <c r="F2837" i="30"/>
  <c r="E2838" i="30"/>
  <c r="F2838" i="30"/>
  <c r="E2839" i="30"/>
  <c r="F2839" i="30"/>
  <c r="E2840" i="30"/>
  <c r="F2840" i="30"/>
  <c r="E2841" i="30"/>
  <c r="F2841" i="30"/>
  <c r="E2842" i="30"/>
  <c r="F2842" i="30"/>
  <c r="E2843" i="30"/>
  <c r="F2843" i="30"/>
  <c r="E2844" i="30"/>
  <c r="F2844" i="30"/>
  <c r="E2845" i="30"/>
  <c r="F2845" i="30"/>
  <c r="E2846" i="30"/>
  <c r="F2846" i="30"/>
  <c r="E2847" i="30"/>
  <c r="F2847" i="30"/>
  <c r="E2848" i="30"/>
  <c r="F2848" i="30"/>
  <c r="E2849" i="30"/>
  <c r="F2849" i="30"/>
  <c r="E2850" i="30"/>
  <c r="F2850" i="30"/>
  <c r="E2851" i="30"/>
  <c r="F2851" i="30"/>
  <c r="E2852" i="30"/>
  <c r="F2852" i="30"/>
  <c r="E2853" i="30"/>
  <c r="F2853" i="30"/>
  <c r="E2854" i="30"/>
  <c r="F2854" i="30"/>
  <c r="E2855" i="30"/>
  <c r="F2855" i="30"/>
  <c r="E2856" i="30"/>
  <c r="F2856" i="30"/>
  <c r="E2857" i="30"/>
  <c r="F2857" i="30"/>
  <c r="E2858" i="30"/>
  <c r="F2858" i="30"/>
  <c r="E2859" i="30"/>
  <c r="F2859" i="30"/>
  <c r="E2860" i="30"/>
  <c r="F2860" i="30"/>
  <c r="E2861" i="30"/>
  <c r="F2861" i="30"/>
  <c r="E2862" i="30"/>
  <c r="F2862" i="30"/>
  <c r="E2863" i="30"/>
  <c r="F2863" i="30"/>
  <c r="E2864" i="30"/>
  <c r="F2864" i="30"/>
  <c r="E2865" i="30"/>
  <c r="F2865" i="30"/>
  <c r="E2866" i="30"/>
  <c r="F2866" i="30"/>
  <c r="E2867" i="30"/>
  <c r="F2867" i="30"/>
  <c r="E2868" i="30"/>
  <c r="F2868" i="30"/>
  <c r="E2869" i="30"/>
  <c r="F2869" i="30"/>
  <c r="E2870" i="30"/>
  <c r="F2870" i="30"/>
  <c r="E2871" i="30"/>
  <c r="F2871" i="30"/>
  <c r="E2872" i="30"/>
  <c r="F2872" i="30"/>
  <c r="E2873" i="30"/>
  <c r="F2873" i="30"/>
  <c r="E2874" i="30"/>
  <c r="F2874" i="30"/>
  <c r="E2875" i="30"/>
  <c r="F2875" i="30"/>
  <c r="E2876" i="30"/>
  <c r="F2876" i="30"/>
  <c r="E2877" i="30"/>
  <c r="F2877" i="30"/>
  <c r="E2878" i="30"/>
  <c r="F2878" i="30"/>
  <c r="E2879" i="30"/>
  <c r="F2879" i="30"/>
  <c r="E2880" i="30"/>
  <c r="F2880" i="30"/>
  <c r="E2881" i="30"/>
  <c r="F2881" i="30"/>
  <c r="E2882" i="30"/>
  <c r="F2882" i="30"/>
  <c r="E2883" i="30"/>
  <c r="F2883" i="30"/>
  <c r="E2884" i="30"/>
  <c r="F2884" i="30"/>
  <c r="E2885" i="30"/>
  <c r="F2885" i="30"/>
  <c r="E2886" i="30"/>
  <c r="F2886" i="30"/>
  <c r="E2887" i="30"/>
  <c r="F2887" i="30"/>
  <c r="E2888" i="30"/>
  <c r="F2888" i="30"/>
  <c r="E2889" i="30"/>
  <c r="F2889" i="30"/>
  <c r="E2890" i="30"/>
  <c r="F2890" i="30"/>
  <c r="E2891" i="30"/>
  <c r="F2891" i="30"/>
  <c r="E2892" i="30"/>
  <c r="F2892" i="30"/>
  <c r="E2893" i="30"/>
  <c r="F2893" i="30"/>
  <c r="E2894" i="30"/>
  <c r="F2894" i="30"/>
  <c r="E2895" i="30"/>
  <c r="F2895" i="30"/>
  <c r="E2896" i="30"/>
  <c r="F2896" i="30"/>
  <c r="E2897" i="30"/>
  <c r="F2897" i="30"/>
  <c r="E2898" i="30"/>
  <c r="F2898" i="30"/>
  <c r="E2899" i="30"/>
  <c r="F2899" i="30"/>
  <c r="E2900" i="30"/>
  <c r="F2900" i="30"/>
  <c r="E2901" i="30"/>
  <c r="F2901" i="30"/>
  <c r="E2902" i="30"/>
  <c r="F2902" i="30"/>
  <c r="E2903" i="30"/>
  <c r="F2903" i="30"/>
  <c r="E2904" i="30"/>
  <c r="F2904" i="30"/>
  <c r="E2905" i="30"/>
  <c r="F2905" i="30"/>
  <c r="E2906" i="30"/>
  <c r="F2906" i="30"/>
  <c r="E2907" i="30"/>
  <c r="F2907" i="30"/>
  <c r="E2908" i="30"/>
  <c r="F2908" i="30"/>
  <c r="E2909" i="30"/>
  <c r="F2909" i="30"/>
  <c r="E2910" i="30"/>
  <c r="F2910" i="30"/>
  <c r="E2911" i="30"/>
  <c r="F2911" i="30"/>
  <c r="E2912" i="30"/>
  <c r="F2912" i="30"/>
  <c r="E2913" i="30"/>
  <c r="F2913" i="30"/>
  <c r="E2914" i="30"/>
  <c r="F2914" i="30"/>
  <c r="E2915" i="30"/>
  <c r="F2915" i="30"/>
  <c r="E2916" i="30"/>
  <c r="F2916" i="30"/>
  <c r="E2917" i="30"/>
  <c r="F2917" i="30"/>
  <c r="E2918" i="30"/>
  <c r="F2918" i="30"/>
  <c r="E2919" i="30"/>
  <c r="F2919" i="30"/>
  <c r="E2920" i="30"/>
  <c r="F2920" i="30"/>
  <c r="E2921" i="30"/>
  <c r="F2921" i="30"/>
  <c r="E2922" i="30"/>
  <c r="F2922" i="30"/>
  <c r="E2923" i="30"/>
  <c r="F2923" i="30"/>
  <c r="E2924" i="30"/>
  <c r="F2924" i="30"/>
  <c r="E2925" i="30"/>
  <c r="F2925" i="30"/>
  <c r="E2926" i="30"/>
  <c r="F2926" i="30"/>
  <c r="E2927" i="30"/>
  <c r="F2927" i="30"/>
  <c r="E2928" i="30"/>
  <c r="F2928" i="30"/>
  <c r="E2929" i="30"/>
  <c r="F2929" i="30"/>
  <c r="E2930" i="30"/>
  <c r="F2930" i="30"/>
  <c r="E2931" i="30"/>
  <c r="F2931" i="30"/>
  <c r="E2932" i="30"/>
  <c r="F2932" i="30"/>
  <c r="E2933" i="30"/>
  <c r="F2933" i="30"/>
  <c r="E2934" i="30"/>
  <c r="F2934" i="30"/>
  <c r="E2935" i="30"/>
  <c r="F2935" i="30"/>
  <c r="E2936" i="30"/>
  <c r="F2936" i="30"/>
  <c r="E2937" i="30"/>
  <c r="F2937" i="30"/>
  <c r="E2938" i="30"/>
  <c r="F2938" i="30"/>
  <c r="E2939" i="30"/>
  <c r="F2939" i="30"/>
  <c r="E2940" i="30"/>
  <c r="F2940" i="30"/>
  <c r="E2941" i="30"/>
  <c r="F2941" i="30"/>
  <c r="E2942" i="30"/>
  <c r="F2942" i="30"/>
  <c r="E2943" i="30"/>
  <c r="F2943" i="30"/>
  <c r="E2944" i="30"/>
  <c r="F2944" i="30"/>
  <c r="E2945" i="30"/>
  <c r="F2945" i="30"/>
  <c r="E2946" i="30"/>
  <c r="F2946" i="30"/>
  <c r="E2947" i="30"/>
  <c r="F2947" i="30"/>
  <c r="E2948" i="30"/>
  <c r="F2948" i="30"/>
  <c r="E2949" i="30"/>
  <c r="F2949" i="30"/>
  <c r="E2950" i="30"/>
  <c r="F2950" i="30"/>
  <c r="E2951" i="30"/>
  <c r="F2951" i="30"/>
  <c r="E2952" i="30"/>
  <c r="F2952" i="30"/>
  <c r="E2953" i="30"/>
  <c r="F2953" i="30"/>
  <c r="E2954" i="30"/>
  <c r="F2954" i="30"/>
  <c r="E2955" i="30"/>
  <c r="F2955" i="30"/>
  <c r="E2956" i="30"/>
  <c r="F2956" i="30"/>
  <c r="E2957" i="30"/>
  <c r="F2957" i="30"/>
  <c r="E2958" i="30"/>
  <c r="F2958" i="30"/>
  <c r="E2959" i="30"/>
  <c r="F2959" i="30"/>
  <c r="E2960" i="30"/>
  <c r="F2960" i="30"/>
  <c r="E2961" i="30"/>
  <c r="F2961" i="30"/>
  <c r="E2962" i="30"/>
  <c r="F2962" i="30"/>
  <c r="E2963" i="30"/>
  <c r="F2963" i="30"/>
  <c r="E2964" i="30"/>
  <c r="F2964" i="30"/>
  <c r="E2965" i="30"/>
  <c r="F2965" i="30"/>
  <c r="E2966" i="30"/>
  <c r="F2966" i="30"/>
  <c r="E2967" i="30"/>
  <c r="F2967" i="30"/>
  <c r="E2968" i="30"/>
  <c r="F2968" i="30"/>
  <c r="E2969" i="30"/>
  <c r="F2969" i="30"/>
  <c r="E2970" i="30"/>
  <c r="F2970" i="30"/>
  <c r="E2971" i="30"/>
  <c r="F2971" i="30"/>
  <c r="E2972" i="30"/>
  <c r="F2972" i="30"/>
  <c r="E2973" i="30"/>
  <c r="F2973" i="30"/>
  <c r="E2974" i="30"/>
  <c r="F2974" i="30"/>
  <c r="E2975" i="30"/>
  <c r="F2975" i="30"/>
  <c r="E2976" i="30"/>
  <c r="F2976" i="30"/>
  <c r="E2977" i="30"/>
  <c r="F2977" i="30"/>
  <c r="E2978" i="30"/>
  <c r="F2978" i="30"/>
  <c r="E2979" i="30"/>
  <c r="F2979" i="30"/>
  <c r="E2980" i="30"/>
  <c r="F2980" i="30"/>
  <c r="E2981" i="30"/>
  <c r="F2981" i="30"/>
  <c r="E2982" i="30"/>
  <c r="F2982" i="30"/>
  <c r="E2983" i="30"/>
  <c r="F2983" i="30"/>
  <c r="E2984" i="30"/>
  <c r="F2984" i="30"/>
  <c r="E2985" i="30"/>
  <c r="F2985" i="30"/>
  <c r="E2986" i="30"/>
  <c r="F2986" i="30"/>
  <c r="E2987" i="30"/>
  <c r="F2987" i="30"/>
  <c r="E2988" i="30"/>
  <c r="F2988" i="30"/>
  <c r="E2989" i="30"/>
  <c r="F2989" i="30"/>
  <c r="E2990" i="30"/>
  <c r="F2990" i="30"/>
  <c r="E2991" i="30"/>
  <c r="F2991" i="30"/>
  <c r="E2992" i="30"/>
  <c r="F2992" i="30"/>
  <c r="E2993" i="30"/>
  <c r="F2993" i="30"/>
  <c r="E2994" i="30"/>
  <c r="F2994" i="30"/>
  <c r="E2995" i="30"/>
  <c r="F2995" i="30"/>
  <c r="E2996" i="30"/>
  <c r="F2996" i="30"/>
  <c r="E2997" i="30"/>
  <c r="F2997" i="30"/>
  <c r="E2998" i="30"/>
  <c r="F2998" i="30"/>
  <c r="E2999" i="30"/>
  <c r="F2999" i="30"/>
  <c r="E3000" i="30"/>
  <c r="F3000" i="30"/>
  <c r="E3001" i="30"/>
  <c r="F3001" i="30"/>
  <c r="E3002" i="30"/>
  <c r="F3002" i="30"/>
  <c r="E3003" i="30"/>
  <c r="F3003" i="30"/>
  <c r="E3004" i="30"/>
  <c r="F3004" i="30"/>
  <c r="E3005" i="30"/>
  <c r="F3005" i="30"/>
  <c r="E3006" i="30"/>
  <c r="F3006" i="30"/>
  <c r="E3007" i="30"/>
  <c r="F3007" i="30"/>
  <c r="E3008" i="30"/>
  <c r="F3008" i="30"/>
  <c r="E3009" i="30"/>
  <c r="F3009" i="30"/>
  <c r="E3010" i="30"/>
  <c r="F3010" i="30"/>
  <c r="E3011" i="30"/>
  <c r="F3011" i="30"/>
  <c r="E3012" i="30"/>
  <c r="F3012" i="30"/>
  <c r="E3013" i="30"/>
  <c r="F3013" i="30"/>
  <c r="E3014" i="30"/>
  <c r="F3014" i="30"/>
  <c r="E3015" i="30"/>
  <c r="F3015" i="30"/>
  <c r="E3016" i="30"/>
  <c r="F3016" i="30"/>
  <c r="E3017" i="30"/>
  <c r="F3017" i="30"/>
  <c r="E3018" i="30"/>
  <c r="F3018" i="30"/>
  <c r="E3019" i="30"/>
  <c r="F3019" i="30"/>
  <c r="E3020" i="30"/>
  <c r="F3020" i="30"/>
  <c r="E3021" i="30"/>
  <c r="F3021" i="30"/>
  <c r="E3022" i="30"/>
  <c r="F3022" i="30"/>
  <c r="E3023" i="30"/>
  <c r="F3023" i="30"/>
  <c r="E3024" i="30"/>
  <c r="F3024" i="30"/>
  <c r="E3025" i="30"/>
  <c r="F3025" i="30"/>
  <c r="E3026" i="30"/>
  <c r="F3026" i="30"/>
  <c r="E3027" i="30"/>
  <c r="F3027" i="30"/>
  <c r="E3028" i="30"/>
  <c r="F3028" i="30"/>
  <c r="E3029" i="30"/>
  <c r="F3029" i="30"/>
  <c r="E3030" i="30"/>
  <c r="F3030" i="30"/>
  <c r="E3031" i="30"/>
  <c r="F3031" i="30"/>
  <c r="E3032" i="30"/>
  <c r="F3032" i="30"/>
  <c r="E3033" i="30"/>
  <c r="F3033" i="30"/>
  <c r="E3034" i="30"/>
  <c r="F3034" i="30"/>
  <c r="E3035" i="30"/>
  <c r="F3035" i="30"/>
  <c r="E3036" i="30"/>
  <c r="F3036" i="30"/>
  <c r="E3037" i="30"/>
  <c r="F3037" i="30"/>
  <c r="E3038" i="30"/>
  <c r="F3038" i="30"/>
  <c r="E3039" i="30"/>
  <c r="F3039" i="30"/>
  <c r="E3040" i="30"/>
  <c r="F3040" i="30"/>
  <c r="E3041" i="30"/>
  <c r="F3041" i="30"/>
  <c r="E3042" i="30"/>
  <c r="F3042" i="30"/>
  <c r="E3043" i="30"/>
  <c r="F3043" i="30"/>
  <c r="E3044" i="30"/>
  <c r="F3044" i="30"/>
  <c r="E3045" i="30"/>
  <c r="F3045" i="30"/>
  <c r="E3046" i="30"/>
  <c r="F3046" i="30"/>
  <c r="E3047" i="30"/>
  <c r="F3047" i="30"/>
  <c r="E3048" i="30"/>
  <c r="F3048" i="30"/>
  <c r="E3049" i="30"/>
  <c r="F3049" i="30"/>
  <c r="E3050" i="30"/>
  <c r="F3050" i="30"/>
  <c r="E3051" i="30"/>
  <c r="F3051" i="30"/>
  <c r="E3052" i="30"/>
  <c r="F3052" i="30"/>
  <c r="E3053" i="30"/>
  <c r="F3053" i="30"/>
  <c r="E3054" i="30"/>
  <c r="F3054" i="30"/>
  <c r="E3055" i="30"/>
  <c r="F3055" i="30"/>
  <c r="E3056" i="30"/>
  <c r="F3056" i="30"/>
  <c r="E3057" i="30"/>
  <c r="F3057" i="30"/>
  <c r="E3058" i="30"/>
  <c r="F3058" i="30"/>
  <c r="E3059" i="30"/>
  <c r="F3059" i="30"/>
  <c r="E3060" i="30"/>
  <c r="F3060" i="30"/>
  <c r="E3061" i="30"/>
  <c r="F3061" i="30"/>
  <c r="E3062" i="30"/>
  <c r="F3062" i="30"/>
  <c r="E3063" i="30"/>
  <c r="F3063" i="30"/>
  <c r="E3064" i="30"/>
  <c r="F3064" i="30"/>
  <c r="E3065" i="30"/>
  <c r="F3065" i="30"/>
  <c r="E3066" i="30"/>
  <c r="F3066" i="30"/>
  <c r="E3067" i="30"/>
  <c r="F3067" i="30"/>
  <c r="E3068" i="30"/>
  <c r="F3068" i="30"/>
  <c r="E3069" i="30"/>
  <c r="F3069" i="30"/>
  <c r="E3070" i="30"/>
  <c r="F3070" i="30"/>
  <c r="E3071" i="30"/>
  <c r="F3071" i="30"/>
  <c r="E3072" i="30"/>
  <c r="F3072" i="30"/>
  <c r="E3073" i="30"/>
  <c r="F3073" i="30"/>
  <c r="E3074" i="30"/>
  <c r="F3074" i="30"/>
  <c r="E3075" i="30"/>
  <c r="F3075" i="30"/>
  <c r="E3076" i="30"/>
  <c r="F3076" i="30"/>
  <c r="E3077" i="30"/>
  <c r="F3077" i="30"/>
  <c r="E3078" i="30"/>
  <c r="F3078" i="30"/>
  <c r="E3079" i="30"/>
  <c r="F3079" i="30"/>
  <c r="E3080" i="30"/>
  <c r="F3080" i="30"/>
  <c r="E3081" i="30"/>
  <c r="F3081" i="30"/>
  <c r="E3082" i="30"/>
  <c r="F3082" i="30"/>
  <c r="E3083" i="30"/>
  <c r="F3083" i="30"/>
  <c r="E3084" i="30"/>
  <c r="F3084" i="30"/>
  <c r="E3085" i="30"/>
  <c r="F3085" i="30"/>
  <c r="E3086" i="30"/>
  <c r="F3086" i="30"/>
  <c r="E3087" i="30"/>
  <c r="F3087" i="30"/>
  <c r="E3088" i="30"/>
  <c r="F3088" i="30"/>
  <c r="E3089" i="30"/>
  <c r="F3089" i="30"/>
  <c r="E3090" i="30"/>
  <c r="F3090" i="30"/>
  <c r="E3091" i="30"/>
  <c r="F3091" i="30"/>
  <c r="E3092" i="30"/>
  <c r="F3092" i="30"/>
  <c r="E3093" i="30"/>
  <c r="F3093" i="30"/>
  <c r="E3094" i="30"/>
  <c r="F3094" i="30"/>
  <c r="E3095" i="30"/>
  <c r="F3095" i="30"/>
  <c r="E3096" i="30"/>
  <c r="F3096" i="30"/>
  <c r="E3097" i="30"/>
  <c r="F3097" i="30"/>
  <c r="E3098" i="30"/>
  <c r="F3098" i="30"/>
  <c r="E3099" i="30"/>
  <c r="F3099" i="30"/>
  <c r="E3100" i="30"/>
  <c r="F3100" i="30"/>
  <c r="E3101" i="30"/>
  <c r="F3101" i="30"/>
  <c r="E3102" i="30"/>
  <c r="F3102" i="30"/>
  <c r="E3103" i="30"/>
  <c r="F3103" i="30"/>
  <c r="E3104" i="30"/>
  <c r="F3104" i="30"/>
  <c r="E3105" i="30"/>
  <c r="F3105" i="30"/>
  <c r="E3106" i="30"/>
  <c r="F3106" i="30"/>
  <c r="E3107" i="30"/>
  <c r="F3107" i="30"/>
  <c r="E3108" i="30"/>
  <c r="F3108" i="30"/>
  <c r="E3109" i="30"/>
  <c r="F3109" i="30"/>
  <c r="E3110" i="30"/>
  <c r="F3110" i="30"/>
  <c r="E3111" i="30"/>
  <c r="F3111" i="30"/>
  <c r="E3112" i="30"/>
  <c r="F3112" i="30"/>
  <c r="E3113" i="30"/>
  <c r="F3113" i="30"/>
  <c r="E3114" i="30"/>
  <c r="F3114" i="30"/>
  <c r="E3115" i="30"/>
  <c r="F3115" i="30"/>
  <c r="E3116" i="30"/>
  <c r="F3116" i="30"/>
  <c r="E3117" i="30"/>
  <c r="F3117" i="30"/>
  <c r="E3118" i="30"/>
  <c r="F3118" i="30"/>
  <c r="E3119" i="30"/>
  <c r="F3119" i="30"/>
  <c r="E3120" i="30"/>
  <c r="F3120" i="30"/>
  <c r="E3121" i="30"/>
  <c r="F3121" i="30"/>
  <c r="E3122" i="30"/>
  <c r="F3122" i="30"/>
  <c r="E3123" i="30"/>
  <c r="F3123" i="30"/>
  <c r="E3124" i="30"/>
  <c r="F3124" i="30"/>
  <c r="E3125" i="30"/>
  <c r="F3125" i="30"/>
  <c r="E3126" i="30"/>
  <c r="F3126" i="30"/>
  <c r="E3127" i="30"/>
  <c r="F3127" i="30"/>
  <c r="E3128" i="30"/>
  <c r="F3128" i="30"/>
  <c r="E3129" i="30"/>
  <c r="F3129" i="30"/>
  <c r="E3130" i="30"/>
  <c r="F3130" i="30"/>
  <c r="E3131" i="30"/>
  <c r="F3131" i="30"/>
  <c r="E3132" i="30"/>
  <c r="F3132" i="30"/>
  <c r="E3133" i="30"/>
  <c r="F3133" i="30"/>
  <c r="E3134" i="30"/>
  <c r="F3134" i="30"/>
  <c r="E3135" i="30"/>
  <c r="F3135" i="30"/>
  <c r="E3136" i="30"/>
  <c r="F3136" i="30"/>
  <c r="E3137" i="30"/>
  <c r="F3137" i="30"/>
  <c r="E3138" i="30"/>
  <c r="F3138" i="30"/>
  <c r="E3139" i="30"/>
  <c r="F3139" i="30"/>
  <c r="E3140" i="30"/>
  <c r="F3140" i="30"/>
  <c r="E3141" i="30"/>
  <c r="F3141" i="30"/>
  <c r="E3142" i="30"/>
  <c r="F3142" i="30"/>
  <c r="E3143" i="30"/>
  <c r="F3143" i="30"/>
  <c r="E3144" i="30"/>
  <c r="F3144" i="30"/>
  <c r="E3145" i="30"/>
  <c r="F3145" i="30"/>
  <c r="E3146" i="30"/>
  <c r="F3146" i="30"/>
  <c r="E3147" i="30"/>
  <c r="F3147" i="30"/>
  <c r="E3148" i="30"/>
  <c r="F3148" i="30"/>
  <c r="E3149" i="30"/>
  <c r="F3149" i="30"/>
  <c r="E3150" i="30"/>
  <c r="F3150" i="30"/>
  <c r="E3151" i="30"/>
  <c r="F3151" i="30"/>
  <c r="E3152" i="30"/>
  <c r="F3152" i="30"/>
  <c r="E3153" i="30"/>
  <c r="F3153" i="30"/>
  <c r="E3154" i="30"/>
  <c r="F3154" i="30"/>
  <c r="E3155" i="30"/>
  <c r="F3155" i="30"/>
  <c r="E3156" i="30"/>
  <c r="F3156" i="30"/>
  <c r="E3157" i="30"/>
  <c r="F3157" i="30"/>
  <c r="E3158" i="30"/>
  <c r="F3158" i="30"/>
  <c r="E3159" i="30"/>
  <c r="F3159" i="30"/>
  <c r="E3160" i="30"/>
  <c r="F3160" i="30"/>
  <c r="E3161" i="30"/>
  <c r="F3161" i="30"/>
  <c r="E3162" i="30"/>
  <c r="F3162" i="30"/>
  <c r="E3163" i="30"/>
  <c r="F3163" i="30"/>
  <c r="E3164" i="30"/>
  <c r="F3164" i="30"/>
  <c r="E3165" i="30"/>
  <c r="F3165" i="30"/>
  <c r="E3166" i="30"/>
  <c r="F3166" i="30"/>
  <c r="E3167" i="30"/>
  <c r="F3167" i="30"/>
  <c r="E3168" i="30"/>
  <c r="F3168" i="30"/>
  <c r="E3169" i="30"/>
  <c r="F3169" i="30"/>
  <c r="E3170" i="30"/>
  <c r="F3170" i="30"/>
  <c r="E3171" i="30"/>
  <c r="F3171" i="30"/>
  <c r="E3172" i="30"/>
  <c r="F3172" i="30"/>
  <c r="E3173" i="30"/>
  <c r="F3173" i="30"/>
  <c r="E3174" i="30"/>
  <c r="F3174" i="30"/>
  <c r="E3175" i="30"/>
  <c r="F3175" i="30"/>
  <c r="E3176" i="30"/>
  <c r="F3176" i="30"/>
  <c r="E3177" i="30"/>
  <c r="F3177" i="30"/>
  <c r="E3178" i="30"/>
  <c r="F3178" i="30"/>
  <c r="E3179" i="30"/>
  <c r="F3179" i="30"/>
  <c r="E3180" i="30"/>
  <c r="F3180" i="30"/>
  <c r="E3181" i="30"/>
  <c r="F3181" i="30"/>
  <c r="E3182" i="30"/>
  <c r="F3182" i="30"/>
  <c r="E3183" i="30"/>
  <c r="F3183" i="30"/>
  <c r="E3184" i="30"/>
  <c r="F3184" i="30"/>
  <c r="E3185" i="30"/>
  <c r="F3185" i="30"/>
  <c r="E3186" i="30"/>
  <c r="F3186" i="30"/>
  <c r="E3187" i="30"/>
  <c r="F3187" i="30"/>
  <c r="E3188" i="30"/>
  <c r="F3188" i="30"/>
  <c r="E3189" i="30"/>
  <c r="F3189" i="30"/>
  <c r="E3190" i="30"/>
  <c r="F3190" i="30"/>
  <c r="E3191" i="30"/>
  <c r="F3191" i="30"/>
  <c r="E3192" i="30"/>
  <c r="F3192" i="30"/>
  <c r="E3193" i="30"/>
  <c r="F3193" i="30"/>
  <c r="E3194" i="30"/>
  <c r="F3194" i="30"/>
  <c r="E3195" i="30"/>
  <c r="F3195" i="30"/>
  <c r="E3196" i="30"/>
  <c r="F3196" i="30"/>
  <c r="E3197" i="30"/>
  <c r="F3197" i="30"/>
  <c r="E3198" i="30"/>
  <c r="F3198" i="30"/>
  <c r="E3199" i="30"/>
  <c r="F3199" i="30"/>
  <c r="E3200" i="30"/>
  <c r="F3200" i="30"/>
  <c r="E3201" i="30"/>
  <c r="F3201" i="30"/>
  <c r="E3202" i="30"/>
  <c r="F3202" i="30"/>
  <c r="E3203" i="30"/>
  <c r="F3203" i="30"/>
  <c r="E3204" i="30"/>
  <c r="F3204" i="30"/>
  <c r="E3205" i="30"/>
  <c r="F3205" i="30"/>
  <c r="E3206" i="30"/>
  <c r="F3206" i="30"/>
  <c r="E3207" i="30"/>
  <c r="F3207" i="30"/>
  <c r="E3208" i="30"/>
  <c r="F3208" i="30"/>
  <c r="E3209" i="30"/>
  <c r="F3209" i="30"/>
  <c r="E3210" i="30"/>
  <c r="F3210" i="30"/>
  <c r="E3211" i="30"/>
  <c r="F3211" i="30"/>
  <c r="E3212" i="30"/>
  <c r="F3212" i="30"/>
  <c r="E3213" i="30"/>
  <c r="F3213" i="30"/>
  <c r="E3214" i="30"/>
  <c r="F3214" i="30"/>
  <c r="E3215" i="30"/>
  <c r="F3215" i="30"/>
  <c r="E3216" i="30"/>
  <c r="F3216" i="30"/>
  <c r="E3217" i="30"/>
  <c r="F3217" i="30"/>
  <c r="E3218" i="30"/>
  <c r="F3218" i="30"/>
  <c r="E3219" i="30"/>
  <c r="F3219" i="30"/>
  <c r="E3220" i="30"/>
  <c r="F3220" i="30"/>
  <c r="E3221" i="30"/>
  <c r="F3221" i="30"/>
  <c r="E3222" i="30"/>
  <c r="F3222" i="30"/>
  <c r="E3223" i="30"/>
  <c r="F3223" i="30"/>
  <c r="E3224" i="30"/>
  <c r="F3224" i="30"/>
  <c r="E3225" i="30"/>
  <c r="F3225" i="30"/>
  <c r="E3226" i="30"/>
  <c r="F3226" i="30"/>
  <c r="E3227" i="30"/>
  <c r="F3227" i="30"/>
  <c r="E3228" i="30"/>
  <c r="F3228" i="30"/>
  <c r="E3229" i="30"/>
  <c r="F3229" i="30"/>
  <c r="E3230" i="30"/>
  <c r="F3230" i="30"/>
  <c r="E3231" i="30"/>
  <c r="F3231" i="30"/>
  <c r="E3232" i="30"/>
  <c r="F3232" i="30"/>
  <c r="E3233" i="30"/>
  <c r="F3233" i="30"/>
  <c r="E3234" i="30"/>
  <c r="F3234" i="30"/>
  <c r="E3235" i="30"/>
  <c r="F3235" i="30"/>
  <c r="E3236" i="30"/>
  <c r="F3236" i="30"/>
  <c r="E3237" i="30"/>
  <c r="F3237" i="30"/>
  <c r="E3238" i="30"/>
  <c r="F3238" i="30"/>
  <c r="E3239" i="30"/>
  <c r="F3239" i="30"/>
  <c r="E3240" i="30"/>
  <c r="F3240" i="30"/>
  <c r="E3241" i="30"/>
  <c r="F3241" i="30"/>
  <c r="E3242" i="30"/>
  <c r="F3242" i="30"/>
  <c r="E3243" i="30"/>
  <c r="F3243" i="30"/>
  <c r="E3244" i="30"/>
  <c r="F3244" i="30"/>
  <c r="E3245" i="30"/>
  <c r="F3245" i="30"/>
  <c r="E3246" i="30"/>
  <c r="F3246" i="30"/>
  <c r="E3247" i="30"/>
  <c r="F3247" i="30"/>
  <c r="E3248" i="30"/>
  <c r="F3248" i="30"/>
  <c r="E3249" i="30"/>
  <c r="F3249" i="30"/>
  <c r="E3250" i="30"/>
  <c r="F3250" i="30"/>
  <c r="E3251" i="30"/>
  <c r="F3251" i="30"/>
  <c r="E3252" i="30"/>
  <c r="F3252" i="30"/>
  <c r="E3253" i="30"/>
  <c r="F3253" i="30"/>
  <c r="E3254" i="30"/>
  <c r="F3254" i="30"/>
  <c r="E3255" i="30"/>
  <c r="F3255" i="30"/>
  <c r="E3256" i="30"/>
  <c r="F3256" i="30"/>
  <c r="E3257" i="30"/>
  <c r="F3257" i="30"/>
  <c r="E3258" i="30"/>
  <c r="F3258" i="30"/>
  <c r="E3259" i="30"/>
  <c r="F3259" i="30"/>
  <c r="E3260" i="30"/>
  <c r="F3260" i="30"/>
  <c r="E3261" i="30"/>
  <c r="F3261" i="30"/>
  <c r="E3262" i="30"/>
  <c r="F3262" i="30"/>
  <c r="E3263" i="30"/>
  <c r="F3263" i="30"/>
  <c r="E3264" i="30"/>
  <c r="F3264" i="30"/>
  <c r="E3265" i="30"/>
  <c r="F3265" i="30"/>
  <c r="E3266" i="30"/>
  <c r="F3266" i="30"/>
  <c r="E3267" i="30"/>
  <c r="F3267" i="30"/>
  <c r="E3268" i="30"/>
  <c r="F3268" i="30"/>
  <c r="E3269" i="30"/>
  <c r="F3269" i="30"/>
  <c r="E3270" i="30"/>
  <c r="F3270" i="30"/>
  <c r="E3271" i="30"/>
  <c r="F3271" i="30"/>
  <c r="E3272" i="30"/>
  <c r="F3272" i="30"/>
  <c r="E3273" i="30"/>
  <c r="F3273" i="30"/>
  <c r="E3274" i="30"/>
  <c r="F3274" i="30"/>
  <c r="E3275" i="30"/>
  <c r="F3275" i="30"/>
  <c r="E3276" i="30"/>
  <c r="F3276" i="30"/>
  <c r="E3277" i="30"/>
  <c r="F3277" i="30"/>
  <c r="E3278" i="30"/>
  <c r="F3278" i="30"/>
  <c r="E3279" i="30"/>
  <c r="F3279" i="30"/>
  <c r="E3280" i="30"/>
  <c r="F3280" i="30"/>
  <c r="E3281" i="30"/>
  <c r="F3281" i="30"/>
  <c r="E3282" i="30"/>
  <c r="F3282" i="30"/>
  <c r="E3283" i="30"/>
  <c r="F3283" i="30"/>
  <c r="E3284" i="30"/>
  <c r="F3284" i="30"/>
  <c r="E3285" i="30"/>
  <c r="F3285" i="30"/>
  <c r="E3286" i="30"/>
  <c r="F3286" i="30"/>
  <c r="E3287" i="30"/>
  <c r="F3287" i="30"/>
  <c r="E3288" i="30"/>
  <c r="F3288" i="30"/>
  <c r="E3289" i="30"/>
  <c r="F3289" i="30"/>
  <c r="E3290" i="30"/>
  <c r="F3290" i="30"/>
  <c r="E3291" i="30"/>
  <c r="F3291" i="30"/>
  <c r="E3292" i="30"/>
  <c r="F3292" i="30"/>
  <c r="E3293" i="30"/>
  <c r="F3293" i="30"/>
  <c r="E3294" i="30"/>
  <c r="F3294" i="30"/>
  <c r="E3295" i="30"/>
  <c r="F3295" i="30"/>
  <c r="E3296" i="30"/>
  <c r="F3296" i="30"/>
  <c r="E3297" i="30"/>
  <c r="F3297" i="30"/>
  <c r="E3298" i="30"/>
  <c r="F3298" i="30"/>
  <c r="E3299" i="30"/>
  <c r="F3299" i="30"/>
  <c r="E3300" i="30"/>
  <c r="F3300" i="30"/>
  <c r="E3301" i="30"/>
  <c r="F3301" i="30"/>
  <c r="E3302" i="30"/>
  <c r="F3302" i="30"/>
  <c r="E3303" i="30"/>
  <c r="F3303" i="30"/>
  <c r="E3304" i="30"/>
  <c r="F3304" i="30"/>
  <c r="E3305" i="30"/>
  <c r="F3305" i="30"/>
  <c r="E3306" i="30"/>
  <c r="F3306" i="30"/>
  <c r="E3307" i="30"/>
  <c r="F3307" i="30"/>
  <c r="E3308" i="30"/>
  <c r="F3308" i="30"/>
  <c r="E3309" i="30"/>
  <c r="F3309" i="30"/>
  <c r="E3310" i="30"/>
  <c r="F3310" i="30"/>
  <c r="E3311" i="30"/>
  <c r="F3311" i="30"/>
  <c r="E3312" i="30"/>
  <c r="F3312" i="30"/>
  <c r="E3313" i="30"/>
  <c r="F3313" i="30"/>
  <c r="E3314" i="30"/>
  <c r="F3314" i="30"/>
  <c r="E3315" i="30"/>
  <c r="F3315" i="30"/>
  <c r="E3316" i="30"/>
  <c r="F3316" i="30"/>
  <c r="E3317" i="30"/>
  <c r="F3317" i="30"/>
  <c r="E3318" i="30"/>
  <c r="F3318" i="30"/>
  <c r="E3319" i="30"/>
  <c r="F3319" i="30"/>
  <c r="E3320" i="30"/>
  <c r="F3320" i="30"/>
  <c r="E3321" i="30"/>
  <c r="F3321" i="30"/>
  <c r="E3322" i="30"/>
  <c r="F3322" i="30"/>
  <c r="E3323" i="30"/>
  <c r="F3323" i="30"/>
  <c r="E3324" i="30"/>
  <c r="F3324" i="30"/>
  <c r="E3325" i="30"/>
  <c r="F3325" i="30"/>
  <c r="E3326" i="30"/>
  <c r="F3326" i="30"/>
  <c r="E3327" i="30"/>
  <c r="F3327" i="30"/>
  <c r="E3328" i="30"/>
  <c r="F3328" i="30"/>
  <c r="E3329" i="30"/>
  <c r="F3329" i="30"/>
  <c r="E3330" i="30"/>
  <c r="F3330" i="30"/>
  <c r="E3331" i="30"/>
  <c r="F3331" i="30"/>
  <c r="E3332" i="30"/>
  <c r="F3332" i="30"/>
  <c r="E3333" i="30"/>
  <c r="F3333" i="30"/>
  <c r="E3334" i="30"/>
  <c r="F3334" i="30"/>
  <c r="E3335" i="30"/>
  <c r="F3335" i="30"/>
  <c r="E3336" i="30"/>
  <c r="F3336" i="30"/>
  <c r="E3337" i="30"/>
  <c r="F3337" i="30"/>
  <c r="E3338" i="30"/>
  <c r="F3338" i="30"/>
  <c r="E3339" i="30"/>
  <c r="F3339" i="30"/>
  <c r="E3340" i="30"/>
  <c r="F3340" i="30"/>
  <c r="E3341" i="30"/>
  <c r="F3341" i="30"/>
  <c r="E3342" i="30"/>
  <c r="F3342" i="30"/>
  <c r="E3343" i="30"/>
  <c r="F3343" i="30"/>
  <c r="E3344" i="30"/>
  <c r="F3344" i="30"/>
  <c r="E3345" i="30"/>
  <c r="F3345" i="30"/>
  <c r="E3346" i="30"/>
  <c r="F3346" i="30"/>
  <c r="E3347" i="30"/>
  <c r="F3347" i="30"/>
  <c r="E3348" i="30"/>
  <c r="F3348" i="30"/>
  <c r="E3349" i="30"/>
  <c r="F3349" i="30"/>
  <c r="E3350" i="30"/>
  <c r="F3350" i="30"/>
  <c r="E3351" i="30"/>
  <c r="F3351" i="30"/>
  <c r="E3352" i="30"/>
  <c r="F3352" i="30"/>
  <c r="E3353" i="30"/>
  <c r="F3353" i="30"/>
  <c r="E3354" i="30"/>
  <c r="F3354" i="30"/>
  <c r="E3355" i="30"/>
  <c r="F3355" i="30"/>
  <c r="E3356" i="30"/>
  <c r="F3356" i="30"/>
  <c r="E3357" i="30"/>
  <c r="F3357" i="30"/>
  <c r="E3358" i="30"/>
  <c r="F3358" i="30"/>
  <c r="E3359" i="30"/>
  <c r="F3359" i="30"/>
  <c r="E3360" i="30"/>
  <c r="F3360" i="30"/>
  <c r="E3361" i="30"/>
  <c r="F3361" i="30"/>
  <c r="E3362" i="30"/>
  <c r="F3362" i="30"/>
  <c r="E3363" i="30"/>
  <c r="F3363" i="30"/>
  <c r="E3364" i="30"/>
  <c r="F3364" i="30"/>
  <c r="E3365" i="30"/>
  <c r="F3365" i="30"/>
  <c r="E3366" i="30"/>
  <c r="F3366" i="30"/>
  <c r="E3367" i="30"/>
  <c r="F3367" i="30"/>
  <c r="E3368" i="30"/>
  <c r="F3368" i="30"/>
  <c r="E3369" i="30"/>
  <c r="F3369" i="30"/>
  <c r="E3370" i="30"/>
  <c r="F3370" i="30"/>
  <c r="E3371" i="30"/>
  <c r="F3371" i="30"/>
  <c r="E3372" i="30"/>
  <c r="F3372" i="30"/>
  <c r="E3373" i="30"/>
  <c r="F3373" i="30"/>
  <c r="E3374" i="30"/>
  <c r="F3374" i="30"/>
  <c r="E3375" i="30"/>
  <c r="F3375" i="30"/>
  <c r="E3376" i="30"/>
  <c r="F3376" i="30"/>
  <c r="E3377" i="30"/>
  <c r="F3377" i="30"/>
  <c r="E3378" i="30"/>
  <c r="F3378" i="30"/>
  <c r="E3379" i="30"/>
  <c r="F3379" i="30"/>
  <c r="E3380" i="30"/>
  <c r="F3380" i="30"/>
  <c r="E3381" i="30"/>
  <c r="F3381" i="30"/>
  <c r="E3382" i="30"/>
  <c r="F3382" i="30"/>
  <c r="E3383" i="30"/>
  <c r="F3383" i="30"/>
  <c r="E3384" i="30"/>
  <c r="F3384" i="30"/>
  <c r="E3385" i="30"/>
  <c r="F3385" i="30"/>
  <c r="E3386" i="30"/>
  <c r="F3386" i="30"/>
  <c r="E3387" i="30"/>
  <c r="F3387" i="30"/>
  <c r="E3388" i="30"/>
  <c r="F3388" i="30"/>
  <c r="E3389" i="30"/>
  <c r="F3389" i="30"/>
  <c r="E3390" i="30"/>
  <c r="F3390" i="30"/>
  <c r="E3391" i="30"/>
  <c r="F3391" i="30"/>
  <c r="E3392" i="30"/>
  <c r="F3392" i="30"/>
  <c r="E3393" i="30"/>
  <c r="F3393" i="30"/>
  <c r="E3394" i="30"/>
  <c r="F3394" i="30"/>
  <c r="E3395" i="30"/>
  <c r="F3395" i="30"/>
  <c r="E3396" i="30"/>
  <c r="F3396" i="30"/>
  <c r="E3397" i="30"/>
  <c r="F3397" i="30"/>
  <c r="E3398" i="30"/>
  <c r="F3398" i="30"/>
  <c r="E3399" i="30"/>
  <c r="F3399" i="30"/>
  <c r="E3400" i="30"/>
  <c r="F3400" i="30"/>
  <c r="E3401" i="30"/>
  <c r="F3401" i="30"/>
  <c r="E3402" i="30"/>
  <c r="F3402" i="30"/>
  <c r="E3403" i="30"/>
  <c r="F3403" i="30"/>
  <c r="E3404" i="30"/>
  <c r="F3404" i="30"/>
  <c r="E3405" i="30"/>
  <c r="F3405" i="30"/>
  <c r="E3406" i="30"/>
  <c r="F3406" i="30"/>
  <c r="E3407" i="30"/>
  <c r="F3407" i="30"/>
  <c r="E3408" i="30"/>
  <c r="F3408" i="30"/>
  <c r="E3409" i="30"/>
  <c r="F3409" i="30"/>
  <c r="E3410" i="30"/>
  <c r="F3410" i="30"/>
  <c r="E3411" i="30"/>
  <c r="F3411" i="30"/>
  <c r="E3412" i="30"/>
  <c r="F3412" i="30"/>
  <c r="E3413" i="30"/>
  <c r="F3413" i="30"/>
  <c r="E3414" i="30"/>
  <c r="F3414" i="30"/>
  <c r="E3415" i="30"/>
  <c r="F3415" i="30"/>
  <c r="E3416" i="30"/>
  <c r="F3416" i="30"/>
  <c r="E3417" i="30"/>
  <c r="F3417" i="30"/>
  <c r="E3418" i="30"/>
  <c r="F3418" i="30"/>
  <c r="E3419" i="30"/>
  <c r="F3419" i="30"/>
  <c r="E3420" i="30"/>
  <c r="F3420" i="30"/>
  <c r="E3421" i="30"/>
  <c r="F3421" i="30"/>
  <c r="E3422" i="30"/>
  <c r="F3422" i="30"/>
  <c r="E3423" i="30"/>
  <c r="F3423" i="30"/>
  <c r="E3424" i="30"/>
  <c r="F3424" i="30"/>
  <c r="E3425" i="30"/>
  <c r="F3425" i="30"/>
  <c r="E3426" i="30"/>
  <c r="F3426" i="30"/>
  <c r="E3427" i="30"/>
  <c r="F3427" i="30"/>
  <c r="E3428" i="30"/>
  <c r="F3428" i="30"/>
  <c r="E3429" i="30"/>
  <c r="F3429" i="30"/>
  <c r="E3430" i="30"/>
  <c r="F3430" i="30"/>
  <c r="E3431" i="30"/>
  <c r="F3431" i="30"/>
  <c r="E3432" i="30"/>
  <c r="F3432" i="30"/>
  <c r="E3433" i="30"/>
  <c r="F3433" i="30"/>
  <c r="E3434" i="30"/>
  <c r="F3434" i="30"/>
  <c r="E3435" i="30"/>
  <c r="F3435" i="30"/>
  <c r="E3436" i="30"/>
  <c r="F3436" i="30"/>
  <c r="E3437" i="30"/>
  <c r="F3437" i="30"/>
  <c r="E3438" i="30"/>
  <c r="F3438" i="30"/>
  <c r="E3439" i="30"/>
  <c r="F3439" i="30"/>
  <c r="E3440" i="30"/>
  <c r="F3440" i="30"/>
  <c r="E3441" i="30"/>
  <c r="F3441" i="30"/>
  <c r="E3442" i="30"/>
  <c r="F3442" i="30"/>
  <c r="E3443" i="30"/>
  <c r="F3443" i="30"/>
  <c r="E3444" i="30"/>
  <c r="F3444" i="30"/>
  <c r="E3445" i="30"/>
  <c r="F3445" i="30"/>
  <c r="E3446" i="30"/>
  <c r="F3446" i="30"/>
  <c r="E3447" i="30"/>
  <c r="F3447" i="30"/>
  <c r="E3448" i="30"/>
  <c r="F3448" i="30"/>
  <c r="E3449" i="30"/>
  <c r="F3449" i="30"/>
  <c r="E3450" i="30"/>
  <c r="F3450" i="30"/>
  <c r="E3451" i="30"/>
  <c r="F3451" i="30"/>
  <c r="E3452" i="30"/>
  <c r="F3452" i="30"/>
  <c r="E3453" i="30"/>
  <c r="F3453" i="30"/>
  <c r="E3454" i="30"/>
  <c r="F3454" i="30"/>
  <c r="E3455" i="30"/>
  <c r="F3455" i="30"/>
  <c r="E3456" i="30"/>
  <c r="F3456" i="30"/>
  <c r="E3457" i="30"/>
  <c r="F3457" i="30"/>
  <c r="E3458" i="30"/>
  <c r="F3458" i="30"/>
  <c r="E3459" i="30"/>
  <c r="F3459" i="30"/>
  <c r="E3460" i="30"/>
  <c r="F3460" i="30"/>
  <c r="E3461" i="30"/>
  <c r="F3461" i="30"/>
  <c r="E3462" i="30"/>
  <c r="F3462" i="30"/>
  <c r="E3463" i="30"/>
  <c r="F3463" i="30"/>
  <c r="E3464" i="30"/>
  <c r="F3464" i="30"/>
  <c r="E3465" i="30"/>
  <c r="F3465" i="30"/>
  <c r="E3466" i="30"/>
  <c r="F3466" i="30"/>
  <c r="E3467" i="30"/>
  <c r="F3467" i="30"/>
  <c r="E3468" i="30"/>
  <c r="F3468" i="30"/>
  <c r="E3469" i="30"/>
  <c r="F3469" i="30"/>
  <c r="E3470" i="30"/>
  <c r="F3470" i="30"/>
  <c r="E3471" i="30"/>
  <c r="F3471" i="30"/>
  <c r="E3472" i="30"/>
  <c r="F3472" i="30"/>
  <c r="E3473" i="30"/>
  <c r="F3473" i="30"/>
  <c r="E3474" i="30"/>
  <c r="F3474" i="30"/>
  <c r="E3475" i="30"/>
  <c r="F3475" i="30"/>
  <c r="E3476" i="30"/>
  <c r="F3476" i="30"/>
  <c r="E3477" i="30"/>
  <c r="F3477" i="30"/>
  <c r="E3478" i="30"/>
  <c r="F3478" i="30"/>
  <c r="E3479" i="30"/>
  <c r="F3479" i="30"/>
  <c r="E3480" i="30"/>
  <c r="F3480" i="30"/>
  <c r="E3481" i="30"/>
  <c r="F3481" i="30"/>
  <c r="E3482" i="30"/>
  <c r="F3482" i="30"/>
  <c r="E3483" i="30"/>
  <c r="F3483" i="30"/>
  <c r="E3484" i="30"/>
  <c r="F3484" i="30"/>
  <c r="E3485" i="30"/>
  <c r="F3485" i="30"/>
  <c r="E3486" i="30"/>
  <c r="F3486" i="30"/>
  <c r="E3487" i="30"/>
  <c r="F3487" i="30"/>
  <c r="E3488" i="30"/>
  <c r="F3488" i="30"/>
  <c r="E3489" i="30"/>
  <c r="F3489" i="30"/>
  <c r="E3490" i="30"/>
  <c r="F3490" i="30"/>
  <c r="E3491" i="30"/>
  <c r="F3491" i="30"/>
  <c r="E3492" i="30"/>
  <c r="F3492" i="30"/>
  <c r="E3493" i="30"/>
  <c r="F3493" i="30"/>
  <c r="E3494" i="30"/>
  <c r="F3494" i="30"/>
  <c r="E3495" i="30"/>
  <c r="F3495" i="30"/>
  <c r="E3496" i="30"/>
  <c r="F3496" i="30"/>
  <c r="E3497" i="30"/>
  <c r="F3497" i="30"/>
  <c r="E3498" i="30"/>
  <c r="F3498" i="30"/>
  <c r="E3499" i="30"/>
  <c r="F3499" i="30"/>
  <c r="E3500" i="30"/>
  <c r="F3500" i="30"/>
  <c r="E3501" i="30"/>
  <c r="F3501" i="30"/>
  <c r="E3502" i="30"/>
  <c r="F3502" i="30"/>
  <c r="E3503" i="30"/>
  <c r="F3503" i="30"/>
  <c r="E3504" i="30"/>
  <c r="F3504" i="30"/>
  <c r="E3505" i="30"/>
  <c r="F3505" i="30"/>
  <c r="E3506" i="30"/>
  <c r="F3506" i="30"/>
  <c r="E3507" i="30"/>
  <c r="F3507" i="30"/>
  <c r="E3508" i="30"/>
  <c r="F3508" i="30"/>
  <c r="E3509" i="30"/>
  <c r="F3509" i="30"/>
  <c r="E3510" i="30"/>
  <c r="F3510" i="30"/>
  <c r="E3511" i="30"/>
  <c r="F3511" i="30"/>
  <c r="E3512" i="30"/>
  <c r="F3512" i="30"/>
  <c r="E3513" i="30"/>
  <c r="F3513" i="30"/>
  <c r="E3514" i="30"/>
  <c r="F3514" i="30"/>
  <c r="E3515" i="30"/>
  <c r="F3515" i="30"/>
  <c r="E3516" i="30"/>
  <c r="F3516" i="30"/>
  <c r="E3517" i="30"/>
  <c r="F3517" i="30"/>
  <c r="E3518" i="30"/>
  <c r="F3518" i="30"/>
  <c r="E3519" i="30"/>
  <c r="F3519" i="30"/>
  <c r="E3520" i="30"/>
  <c r="F3520" i="30"/>
  <c r="E3521" i="30"/>
  <c r="F3521" i="30"/>
  <c r="E3522" i="30"/>
  <c r="F3522" i="30"/>
  <c r="E3523" i="30"/>
  <c r="F3523" i="30"/>
  <c r="E3524" i="30"/>
  <c r="F3524" i="30"/>
  <c r="E3525" i="30"/>
  <c r="F3525" i="30"/>
  <c r="E3526" i="30"/>
  <c r="F3526" i="30"/>
  <c r="E3527" i="30"/>
  <c r="F3527" i="30"/>
  <c r="E3528" i="30"/>
  <c r="F3528" i="30"/>
  <c r="E3529" i="30"/>
  <c r="F3529" i="30"/>
  <c r="E3530" i="30"/>
  <c r="F3530" i="30"/>
  <c r="E3531" i="30"/>
  <c r="F3531" i="30"/>
  <c r="E3532" i="30"/>
  <c r="F3532" i="30"/>
  <c r="E3533" i="30"/>
  <c r="F3533" i="30"/>
  <c r="E3534" i="30"/>
  <c r="F3534" i="30"/>
  <c r="E3535" i="30"/>
  <c r="F3535" i="30"/>
  <c r="E3536" i="30"/>
  <c r="F3536" i="30"/>
  <c r="E3537" i="30"/>
  <c r="F3537" i="30"/>
  <c r="E3538" i="30"/>
  <c r="F3538" i="30"/>
  <c r="E3539" i="30"/>
  <c r="F3539" i="30"/>
  <c r="E3540" i="30"/>
  <c r="F3540" i="30"/>
  <c r="E3541" i="30"/>
  <c r="F3541" i="30"/>
  <c r="E3542" i="30"/>
  <c r="F3542" i="30"/>
  <c r="E3543" i="30"/>
  <c r="F3543" i="30"/>
  <c r="E3544" i="30"/>
  <c r="F3544" i="30"/>
  <c r="E3545" i="30"/>
  <c r="F3545" i="30"/>
  <c r="E3546" i="30"/>
  <c r="F3546" i="30"/>
  <c r="E3547" i="30"/>
  <c r="F3547" i="30"/>
  <c r="E3548" i="30"/>
  <c r="F3548" i="30"/>
  <c r="E3549" i="30"/>
  <c r="F3549" i="30"/>
  <c r="E3550" i="30"/>
  <c r="F3550" i="30"/>
  <c r="E3551" i="30"/>
  <c r="F3551" i="30"/>
  <c r="E3552" i="30"/>
  <c r="F3552" i="30"/>
  <c r="E3553" i="30"/>
  <c r="F3553" i="30"/>
  <c r="E3554" i="30"/>
  <c r="F3554" i="30"/>
  <c r="E3555" i="30"/>
  <c r="F3555" i="30"/>
  <c r="E3556" i="30"/>
  <c r="F3556" i="30"/>
  <c r="E3557" i="30"/>
  <c r="F3557" i="30"/>
  <c r="E3558" i="30"/>
  <c r="F3558" i="30"/>
  <c r="E3559" i="30"/>
  <c r="F3559" i="30"/>
  <c r="E3560" i="30"/>
  <c r="F3560" i="30"/>
  <c r="E3561" i="30"/>
  <c r="F3561" i="30"/>
  <c r="E3562" i="30"/>
  <c r="F3562" i="30"/>
  <c r="E3563" i="30"/>
  <c r="F3563" i="30"/>
  <c r="E3564" i="30"/>
  <c r="F3564" i="30"/>
  <c r="E3565" i="30"/>
  <c r="F3565" i="30"/>
  <c r="E3566" i="30"/>
  <c r="F3566" i="30"/>
  <c r="E3567" i="30"/>
  <c r="F3567" i="30"/>
  <c r="E3568" i="30"/>
  <c r="F3568" i="30"/>
  <c r="E3569" i="30"/>
  <c r="F3569" i="30"/>
  <c r="E3570" i="30"/>
  <c r="F3570" i="30"/>
  <c r="E3571" i="30"/>
  <c r="F3571" i="30"/>
  <c r="E3572" i="30"/>
  <c r="F3572" i="30"/>
  <c r="E3573" i="30"/>
  <c r="F3573" i="30"/>
  <c r="E3574" i="30"/>
  <c r="F3574" i="30"/>
  <c r="E3575" i="30"/>
  <c r="F3575" i="30"/>
  <c r="E3576" i="30"/>
  <c r="F3576" i="30"/>
  <c r="E3577" i="30"/>
  <c r="F3577" i="30"/>
  <c r="E3578" i="30"/>
  <c r="F3578" i="30"/>
  <c r="E3579" i="30"/>
  <c r="F3579" i="30"/>
  <c r="E3580" i="30"/>
  <c r="F3580" i="30"/>
  <c r="E3581" i="30"/>
  <c r="F3581" i="30"/>
  <c r="E3582" i="30"/>
  <c r="F3582" i="30"/>
  <c r="E3583" i="30"/>
  <c r="F3583" i="30"/>
  <c r="E3584" i="30"/>
  <c r="F3584" i="30"/>
  <c r="E3585" i="30"/>
  <c r="F3585" i="30"/>
  <c r="E3586" i="30"/>
  <c r="F3586" i="30"/>
  <c r="E3587" i="30"/>
  <c r="F3587" i="30"/>
  <c r="E3588" i="30"/>
  <c r="F3588" i="30"/>
  <c r="E3589" i="30"/>
  <c r="F3589" i="30"/>
  <c r="E3590" i="30"/>
  <c r="F3590" i="30"/>
  <c r="E3591" i="30"/>
  <c r="F3591" i="30"/>
  <c r="E3592" i="30"/>
  <c r="F3592" i="30"/>
  <c r="E3593" i="30"/>
  <c r="F3593" i="30"/>
  <c r="E3594" i="30"/>
  <c r="F3594" i="30"/>
  <c r="E3595" i="30"/>
  <c r="F3595" i="30"/>
  <c r="E3596" i="30"/>
  <c r="F3596" i="30"/>
  <c r="E3597" i="30"/>
  <c r="F3597" i="30"/>
  <c r="E3598" i="30"/>
  <c r="F3598" i="30"/>
  <c r="E3599" i="30"/>
  <c r="F3599" i="30"/>
  <c r="E3600" i="30"/>
  <c r="F3600" i="30"/>
  <c r="E3601" i="30"/>
  <c r="F3601" i="30"/>
  <c r="E3602" i="30"/>
  <c r="F3602" i="30"/>
  <c r="E3603" i="30"/>
  <c r="F3603" i="30"/>
  <c r="E3604" i="30"/>
  <c r="F3604" i="30"/>
  <c r="E3605" i="30"/>
  <c r="F3605" i="30"/>
  <c r="E3606" i="30"/>
  <c r="F3606" i="30"/>
  <c r="E3607" i="30"/>
  <c r="F3607" i="30"/>
  <c r="E3608" i="30"/>
  <c r="F3608" i="30"/>
  <c r="E3609" i="30"/>
  <c r="F3609" i="30"/>
  <c r="E3610" i="30"/>
  <c r="F3610" i="30"/>
  <c r="E3611" i="30"/>
  <c r="F3611" i="30"/>
  <c r="E3612" i="30"/>
  <c r="F3612" i="30"/>
  <c r="E3613" i="30"/>
  <c r="F3613" i="30"/>
  <c r="E3614" i="30"/>
  <c r="F3614" i="30"/>
  <c r="E3615" i="30"/>
  <c r="F3615" i="30"/>
  <c r="E3616" i="30"/>
  <c r="F3616" i="30"/>
  <c r="E3617" i="30"/>
  <c r="F3617" i="30"/>
  <c r="E3618" i="30"/>
  <c r="F3618" i="30"/>
  <c r="E3619" i="30"/>
  <c r="F3619" i="30"/>
  <c r="E3620" i="30"/>
  <c r="F3620" i="30"/>
  <c r="E3621" i="30"/>
  <c r="F3621" i="30"/>
  <c r="E3622" i="30"/>
  <c r="F3622" i="30"/>
  <c r="E3623" i="30"/>
  <c r="F3623" i="30"/>
  <c r="E3624" i="30"/>
  <c r="F3624" i="30"/>
  <c r="E3625" i="30"/>
  <c r="F3625" i="30"/>
  <c r="E3626" i="30"/>
  <c r="F3626" i="30"/>
  <c r="E3627" i="30"/>
  <c r="F3627" i="30"/>
  <c r="E3628" i="30"/>
  <c r="F3628" i="30"/>
  <c r="E3629" i="30"/>
  <c r="F3629" i="30"/>
  <c r="E3630" i="30"/>
  <c r="F3630" i="30"/>
  <c r="E3631" i="30"/>
  <c r="F3631" i="30"/>
  <c r="E3632" i="30"/>
  <c r="F3632" i="30"/>
  <c r="E3633" i="30"/>
  <c r="F3633" i="30"/>
  <c r="E3634" i="30"/>
  <c r="F3634" i="30"/>
  <c r="E3635" i="30"/>
  <c r="F3635" i="30"/>
  <c r="E3636" i="30"/>
  <c r="F3636" i="30"/>
  <c r="E3637" i="30"/>
  <c r="F3637" i="30"/>
  <c r="E3638" i="30"/>
  <c r="F3638" i="30"/>
  <c r="E3639" i="30"/>
  <c r="F3639" i="30"/>
  <c r="E3640" i="30"/>
  <c r="F3640" i="30"/>
  <c r="E3641" i="30"/>
  <c r="F3641" i="30"/>
  <c r="E3642" i="30"/>
  <c r="F3642" i="30"/>
  <c r="E3643" i="30"/>
  <c r="F3643" i="30"/>
  <c r="E3644" i="30"/>
  <c r="F3644" i="30"/>
  <c r="E3645" i="30"/>
  <c r="F3645" i="30"/>
  <c r="E3646" i="30"/>
  <c r="F3646" i="30"/>
  <c r="E3647" i="30"/>
  <c r="F3647" i="30"/>
  <c r="E3648" i="30"/>
  <c r="F3648" i="30"/>
  <c r="E3649" i="30"/>
  <c r="F3649" i="30"/>
  <c r="E3650" i="30"/>
  <c r="F3650" i="30"/>
  <c r="E3651" i="30"/>
  <c r="F3651" i="30"/>
  <c r="E3652" i="30"/>
  <c r="F3652" i="30"/>
  <c r="E3653" i="30"/>
  <c r="F3653" i="30"/>
  <c r="E3654" i="30"/>
  <c r="F3654" i="30"/>
  <c r="E3655" i="30"/>
  <c r="F3655" i="30"/>
  <c r="E3656" i="30"/>
  <c r="F3656" i="30"/>
  <c r="E3657" i="30"/>
  <c r="F3657" i="30"/>
  <c r="E3658" i="30"/>
  <c r="F3658" i="30"/>
  <c r="E3659" i="30"/>
  <c r="F3659" i="30"/>
  <c r="E3660" i="30"/>
  <c r="F3660" i="30"/>
  <c r="E3661" i="30"/>
  <c r="F3661" i="30"/>
  <c r="E3662" i="30"/>
  <c r="F3662" i="30"/>
  <c r="E3663" i="30"/>
  <c r="F3663" i="30"/>
  <c r="E3664" i="30"/>
  <c r="F3664" i="30"/>
  <c r="E3665" i="30"/>
  <c r="F3665" i="30"/>
  <c r="E3666" i="30"/>
  <c r="F3666" i="30"/>
  <c r="E3667" i="30"/>
  <c r="F3667" i="30"/>
  <c r="E3668" i="30"/>
  <c r="F3668" i="30"/>
  <c r="E3669" i="30"/>
  <c r="F3669" i="30"/>
  <c r="E3670" i="30"/>
  <c r="F3670" i="30"/>
  <c r="E3671" i="30"/>
  <c r="F3671" i="30"/>
  <c r="E3672" i="30"/>
  <c r="F3672" i="30"/>
  <c r="E3673" i="30"/>
  <c r="F3673" i="30"/>
  <c r="E3674" i="30"/>
  <c r="F3674" i="30"/>
  <c r="E3675" i="30"/>
  <c r="F3675" i="30"/>
  <c r="E3676" i="30"/>
  <c r="F3676" i="30"/>
  <c r="E3677" i="30"/>
  <c r="F3677" i="30"/>
  <c r="E3678" i="30"/>
  <c r="F3678" i="30"/>
  <c r="E3679" i="30"/>
  <c r="F3679" i="30"/>
  <c r="E3680" i="30"/>
  <c r="F3680" i="30"/>
  <c r="E3681" i="30"/>
  <c r="F3681" i="30"/>
  <c r="E3682" i="30"/>
  <c r="F3682" i="30"/>
  <c r="E3683" i="30"/>
  <c r="F3683" i="30"/>
  <c r="E3684" i="30"/>
  <c r="F3684" i="30"/>
  <c r="E3685" i="30"/>
  <c r="F3685" i="30"/>
  <c r="E3686" i="30"/>
  <c r="F3686" i="30"/>
  <c r="E3687" i="30"/>
  <c r="F3687" i="30"/>
  <c r="E3688" i="30"/>
  <c r="F3688" i="30"/>
  <c r="E3689" i="30"/>
  <c r="F3689" i="30"/>
  <c r="E3690" i="30"/>
  <c r="F3690" i="30"/>
  <c r="E3691" i="30"/>
  <c r="F3691" i="30"/>
  <c r="E3692" i="30"/>
  <c r="F3692" i="30"/>
  <c r="E3693" i="30"/>
  <c r="F3693" i="30"/>
  <c r="E3694" i="30"/>
  <c r="F3694" i="30"/>
  <c r="E3695" i="30"/>
  <c r="F3695" i="30"/>
  <c r="E3696" i="30"/>
  <c r="F3696" i="30"/>
  <c r="E3697" i="30"/>
  <c r="F3697" i="30"/>
  <c r="E3698" i="30"/>
  <c r="F3698" i="30"/>
  <c r="E3699" i="30"/>
  <c r="F3699" i="30"/>
  <c r="E3700" i="30"/>
  <c r="F3700" i="30"/>
  <c r="E3701" i="30"/>
  <c r="F3701" i="30"/>
  <c r="E3702" i="30"/>
  <c r="F3702" i="30"/>
  <c r="E3703" i="30"/>
  <c r="F3703" i="30"/>
  <c r="E3704" i="30"/>
  <c r="F3704" i="30"/>
  <c r="E3705" i="30"/>
  <c r="F3705" i="30"/>
  <c r="E3706" i="30"/>
  <c r="F3706" i="30"/>
  <c r="E3707" i="30"/>
  <c r="F3707" i="30"/>
  <c r="E3708" i="30"/>
  <c r="F3708" i="30"/>
  <c r="E3709" i="30"/>
  <c r="F3709" i="30"/>
  <c r="E3710" i="30"/>
  <c r="F3710" i="30"/>
  <c r="E3711" i="30"/>
  <c r="F3711" i="30"/>
  <c r="E3712" i="30"/>
  <c r="F3712" i="30"/>
  <c r="E3713" i="30"/>
  <c r="F3713" i="30"/>
  <c r="E3714" i="30"/>
  <c r="F3714" i="30"/>
  <c r="E3715" i="30"/>
  <c r="F3715" i="30"/>
  <c r="E3716" i="30"/>
  <c r="F3716" i="30"/>
  <c r="E3717" i="30"/>
  <c r="F3717" i="30"/>
  <c r="E3718" i="30"/>
  <c r="F3718" i="30"/>
  <c r="E3719" i="30"/>
  <c r="F3719" i="30"/>
  <c r="E3720" i="30"/>
  <c r="F3720" i="30"/>
  <c r="E3721" i="30"/>
  <c r="F3721" i="30"/>
  <c r="E3722" i="30"/>
  <c r="F3722" i="30"/>
  <c r="E3723" i="30"/>
  <c r="F3723" i="30"/>
  <c r="E3724" i="30"/>
  <c r="F3724" i="30"/>
  <c r="E3725" i="30"/>
  <c r="F3725" i="30"/>
  <c r="E3726" i="30"/>
  <c r="F3726" i="30"/>
  <c r="E3727" i="30"/>
  <c r="F3727" i="30"/>
  <c r="E3728" i="30"/>
  <c r="F3728" i="30"/>
  <c r="E3729" i="30"/>
  <c r="F3729" i="30"/>
  <c r="E3730" i="30"/>
  <c r="F3730" i="30"/>
  <c r="E3731" i="30"/>
  <c r="F3731" i="30"/>
  <c r="E3732" i="30"/>
  <c r="F3732" i="30"/>
  <c r="E3733" i="30"/>
  <c r="F3733" i="30"/>
  <c r="E3734" i="30"/>
  <c r="F3734" i="30"/>
  <c r="E3735" i="30"/>
  <c r="F3735" i="30"/>
  <c r="E3736" i="30"/>
  <c r="F3736" i="30"/>
  <c r="E3737" i="30"/>
  <c r="F3737" i="30"/>
  <c r="E3738" i="30"/>
  <c r="F3738" i="30"/>
  <c r="E3739" i="30"/>
  <c r="F3739" i="30"/>
  <c r="E3740" i="30"/>
  <c r="F3740" i="30"/>
  <c r="E3741" i="30"/>
  <c r="F3741" i="30"/>
  <c r="E3742" i="30"/>
  <c r="F3742" i="30"/>
  <c r="E3743" i="30"/>
  <c r="F3743" i="30"/>
  <c r="E3744" i="30"/>
  <c r="F3744" i="30"/>
  <c r="E3745" i="30"/>
  <c r="F3745" i="30"/>
  <c r="E3746" i="30"/>
  <c r="F3746" i="30"/>
  <c r="E3747" i="30"/>
  <c r="F3747" i="30"/>
  <c r="E3748" i="30"/>
  <c r="F3748" i="30"/>
  <c r="E3749" i="30"/>
  <c r="F3749" i="30"/>
  <c r="E3750" i="30"/>
  <c r="F3750" i="30"/>
  <c r="E3751" i="30"/>
  <c r="F3751" i="30"/>
  <c r="E3752" i="30"/>
  <c r="F3752" i="30"/>
  <c r="E3753" i="30"/>
  <c r="F3753" i="30"/>
  <c r="E3754" i="30"/>
  <c r="F3754" i="30"/>
  <c r="E3755" i="30"/>
  <c r="F3755" i="30"/>
  <c r="E3756" i="30"/>
  <c r="F3756" i="30"/>
  <c r="E3757" i="30"/>
  <c r="F3757" i="30"/>
  <c r="E3758" i="30"/>
  <c r="F3758" i="30"/>
  <c r="E3759" i="30"/>
  <c r="F3759" i="30"/>
  <c r="E3760" i="30"/>
  <c r="F3760" i="30"/>
  <c r="E3761" i="30"/>
  <c r="F3761" i="30"/>
  <c r="E3762" i="30"/>
  <c r="F3762" i="30"/>
  <c r="E3763" i="30"/>
  <c r="F3763" i="30"/>
  <c r="E3764" i="30"/>
  <c r="F3764" i="30"/>
  <c r="E3765" i="30"/>
  <c r="F3765" i="30"/>
  <c r="E3766" i="30"/>
  <c r="F3766" i="30"/>
  <c r="E3767" i="30"/>
  <c r="F3767" i="30"/>
  <c r="E3768" i="30"/>
  <c r="F3768" i="30"/>
  <c r="E3769" i="30"/>
  <c r="F3769" i="30"/>
  <c r="E3770" i="30"/>
  <c r="F3770" i="30"/>
  <c r="E3771" i="30"/>
  <c r="F3771" i="30"/>
  <c r="E3772" i="30"/>
  <c r="F3772" i="30"/>
  <c r="E3773" i="30"/>
  <c r="F3773" i="30"/>
  <c r="E3774" i="30"/>
  <c r="F3774" i="30"/>
  <c r="E3775" i="30"/>
  <c r="F3775" i="30"/>
  <c r="E3776" i="30"/>
  <c r="F3776" i="30"/>
  <c r="E3777" i="30"/>
  <c r="F3777" i="30"/>
  <c r="E3778" i="30"/>
  <c r="F3778" i="30"/>
  <c r="E3779" i="30"/>
  <c r="F3779" i="30"/>
  <c r="E3780" i="30"/>
  <c r="F3780" i="30"/>
  <c r="E3781" i="30"/>
  <c r="F3781" i="30"/>
  <c r="E3782" i="30"/>
  <c r="F3782" i="30"/>
  <c r="E3783" i="30"/>
  <c r="F3783" i="30"/>
  <c r="E3784" i="30"/>
  <c r="F3784" i="30"/>
  <c r="E3785" i="30"/>
  <c r="F3785" i="30"/>
  <c r="E3786" i="30"/>
  <c r="F3786" i="30"/>
  <c r="E3787" i="30"/>
  <c r="F3787" i="30"/>
  <c r="E3788" i="30"/>
  <c r="F3788" i="30"/>
  <c r="E3789" i="30"/>
  <c r="F3789" i="30"/>
  <c r="E3790" i="30"/>
  <c r="F3790" i="30"/>
  <c r="E3791" i="30"/>
  <c r="F3791" i="30"/>
  <c r="E3792" i="30"/>
  <c r="F3792" i="30"/>
  <c r="E3793" i="30"/>
  <c r="F3793" i="30"/>
  <c r="E3794" i="30"/>
  <c r="F3794" i="30"/>
  <c r="E3795" i="30"/>
  <c r="F3795" i="30"/>
  <c r="E3796" i="30"/>
  <c r="F3796" i="30"/>
  <c r="E3797" i="30"/>
  <c r="F3797" i="30"/>
  <c r="E3798" i="30"/>
  <c r="F3798" i="30"/>
  <c r="E3799" i="30"/>
  <c r="F3799" i="30"/>
  <c r="E3800" i="30"/>
  <c r="F3800" i="30"/>
  <c r="E3801" i="30"/>
  <c r="F3801" i="30"/>
  <c r="E3802" i="30"/>
  <c r="F3802" i="30"/>
  <c r="E3803" i="30"/>
  <c r="F3803" i="30"/>
  <c r="E3804" i="30"/>
  <c r="F3804" i="30"/>
  <c r="E3805" i="30"/>
  <c r="F3805" i="30"/>
  <c r="E3806" i="30"/>
  <c r="F3806" i="30"/>
  <c r="E3807" i="30"/>
  <c r="F3807" i="30"/>
  <c r="E3808" i="30"/>
  <c r="F3808" i="30"/>
  <c r="E3809" i="30"/>
  <c r="F3809" i="30"/>
  <c r="E3810" i="30"/>
  <c r="F3810" i="30"/>
  <c r="E3811" i="30"/>
  <c r="F3811" i="30"/>
  <c r="E3812" i="30"/>
  <c r="F3812" i="30"/>
  <c r="E3813" i="30"/>
  <c r="F3813" i="30"/>
  <c r="E3814" i="30"/>
  <c r="F3814" i="30"/>
  <c r="E3815" i="30"/>
  <c r="F3815" i="30"/>
  <c r="E3816" i="30"/>
  <c r="F3816" i="30"/>
  <c r="E3817" i="30"/>
  <c r="F3817" i="30"/>
  <c r="E3818" i="30"/>
  <c r="F3818" i="30"/>
  <c r="E3819" i="30"/>
  <c r="F3819" i="30"/>
  <c r="E3820" i="30"/>
  <c r="F3820" i="30"/>
  <c r="E3821" i="30"/>
  <c r="F3821" i="30"/>
  <c r="E3822" i="30"/>
  <c r="F3822" i="30"/>
  <c r="E3823" i="30"/>
  <c r="F3823" i="30"/>
  <c r="E3824" i="30"/>
  <c r="F3824" i="30"/>
  <c r="E3825" i="30"/>
  <c r="F3825" i="30"/>
  <c r="E3826" i="30"/>
  <c r="F3826" i="30"/>
  <c r="E3827" i="30"/>
  <c r="F3827" i="30"/>
  <c r="E3828" i="30"/>
  <c r="F3828" i="30"/>
  <c r="E3829" i="30"/>
  <c r="F3829" i="30"/>
  <c r="E3830" i="30"/>
  <c r="F3830" i="30"/>
  <c r="E3831" i="30"/>
  <c r="F3831" i="30"/>
  <c r="E3832" i="30"/>
  <c r="F3832" i="30"/>
  <c r="E3833" i="30"/>
  <c r="F3833" i="30"/>
  <c r="E3834" i="30"/>
  <c r="F3834" i="30"/>
  <c r="E3835" i="30"/>
  <c r="F3835" i="30"/>
  <c r="E3836" i="30"/>
  <c r="F3836" i="30"/>
  <c r="E3837" i="30"/>
  <c r="F3837" i="30"/>
  <c r="E3838" i="30"/>
  <c r="F3838" i="30"/>
  <c r="E3839" i="30"/>
  <c r="F3839" i="30"/>
  <c r="E3840" i="30"/>
  <c r="F3840" i="30"/>
  <c r="E3841" i="30"/>
  <c r="F3841" i="30"/>
  <c r="E3842" i="30"/>
  <c r="F3842" i="30"/>
  <c r="E3843" i="30"/>
  <c r="F3843" i="30"/>
  <c r="E3844" i="30"/>
  <c r="F3844" i="30"/>
  <c r="E3845" i="30"/>
  <c r="F3845" i="30"/>
  <c r="E3846" i="30"/>
  <c r="F3846" i="30"/>
  <c r="E3847" i="30"/>
  <c r="F3847" i="30"/>
  <c r="E3848" i="30"/>
  <c r="F3848" i="30"/>
  <c r="E3849" i="30"/>
  <c r="F3849" i="30"/>
  <c r="E3850" i="30"/>
  <c r="F3850" i="30"/>
  <c r="E3851" i="30"/>
  <c r="F3851" i="30"/>
  <c r="E3852" i="30"/>
  <c r="F3852" i="30"/>
  <c r="E3853" i="30"/>
  <c r="F3853" i="30"/>
  <c r="E3854" i="30"/>
  <c r="F3854" i="30"/>
  <c r="E3855" i="30"/>
  <c r="F3855" i="30"/>
  <c r="E3856" i="30"/>
  <c r="F3856" i="30"/>
  <c r="E3857" i="30"/>
  <c r="F3857" i="30"/>
  <c r="E3858" i="30"/>
  <c r="F3858" i="30"/>
  <c r="E3859" i="30"/>
  <c r="F3859" i="30"/>
  <c r="E3860" i="30"/>
  <c r="F3860" i="30"/>
  <c r="E3861" i="30"/>
  <c r="F3861" i="30"/>
  <c r="E3862" i="30"/>
  <c r="F3862" i="30"/>
  <c r="E3863" i="30"/>
  <c r="F3863" i="30"/>
  <c r="E3864" i="30"/>
  <c r="F3864" i="30"/>
  <c r="E3865" i="30"/>
  <c r="F3865" i="30"/>
  <c r="E3866" i="30"/>
  <c r="F3866" i="30"/>
  <c r="E3867" i="30"/>
  <c r="F3867" i="30"/>
  <c r="E3868" i="30"/>
  <c r="F3868" i="30"/>
  <c r="E3869" i="30"/>
  <c r="F3869" i="30"/>
  <c r="E3870" i="30"/>
  <c r="F3870" i="30"/>
  <c r="E3871" i="30"/>
  <c r="F3871" i="30"/>
  <c r="E3872" i="30"/>
  <c r="F3872" i="30"/>
  <c r="E3873" i="30"/>
  <c r="F3873" i="30"/>
  <c r="E3874" i="30"/>
  <c r="F3874" i="30"/>
  <c r="E3875" i="30"/>
  <c r="F3875" i="30"/>
  <c r="E3876" i="30"/>
  <c r="F3876" i="30"/>
  <c r="E3877" i="30"/>
  <c r="F3877" i="30"/>
  <c r="E3878" i="30"/>
  <c r="F3878" i="30"/>
  <c r="E3879" i="30"/>
  <c r="F3879" i="30"/>
  <c r="E3880" i="30"/>
  <c r="F3880" i="30"/>
  <c r="E3881" i="30"/>
  <c r="F3881" i="30"/>
  <c r="E3882" i="30"/>
  <c r="F3882" i="30"/>
  <c r="E3883" i="30"/>
  <c r="F3883" i="30"/>
  <c r="E3884" i="30"/>
  <c r="F3884" i="30"/>
  <c r="E3885" i="30"/>
  <c r="F3885" i="30"/>
  <c r="E3886" i="30"/>
  <c r="F3886" i="30"/>
  <c r="E3887" i="30"/>
  <c r="F3887" i="30"/>
  <c r="E3888" i="30"/>
  <c r="F3888" i="30"/>
  <c r="E3889" i="30"/>
  <c r="F3889" i="30"/>
  <c r="E3890" i="30"/>
  <c r="F3890" i="30"/>
  <c r="E3891" i="30"/>
  <c r="F3891" i="30"/>
  <c r="E3892" i="30"/>
  <c r="F3892" i="30"/>
  <c r="E3893" i="30"/>
  <c r="F3893" i="30"/>
  <c r="E3894" i="30"/>
  <c r="F3894" i="30"/>
  <c r="E3895" i="30"/>
  <c r="F3895" i="30"/>
  <c r="E3896" i="30"/>
  <c r="F3896" i="30"/>
  <c r="E3897" i="30"/>
  <c r="F3897" i="30"/>
  <c r="E3898" i="30"/>
  <c r="F3898" i="30"/>
  <c r="E3899" i="30"/>
  <c r="F3899" i="30"/>
  <c r="E3900" i="30"/>
  <c r="F3900" i="30"/>
  <c r="E3901" i="30"/>
  <c r="F3901" i="30"/>
  <c r="E3902" i="30"/>
  <c r="F3902" i="30"/>
  <c r="E3903" i="30"/>
  <c r="F3903" i="30"/>
  <c r="E3904" i="30"/>
  <c r="F3904" i="30"/>
  <c r="E3905" i="30"/>
  <c r="F3905" i="30"/>
  <c r="E3906" i="30"/>
  <c r="F3906" i="30"/>
  <c r="E3907" i="30"/>
  <c r="F3907" i="30"/>
  <c r="E3908" i="30"/>
  <c r="F3908" i="30"/>
  <c r="E3909" i="30"/>
  <c r="F3909" i="30"/>
  <c r="E3910" i="30"/>
  <c r="F3910" i="30"/>
  <c r="E3911" i="30"/>
  <c r="F3911" i="30"/>
  <c r="E3912" i="30"/>
  <c r="F3912" i="30"/>
  <c r="E3913" i="30"/>
  <c r="F3913" i="30"/>
  <c r="E3914" i="30"/>
  <c r="F3914" i="30"/>
  <c r="E3915" i="30"/>
  <c r="F3915" i="30"/>
  <c r="E3916" i="30"/>
  <c r="F3916" i="30"/>
  <c r="E3917" i="30"/>
  <c r="F3917" i="30"/>
  <c r="E3918" i="30"/>
  <c r="F3918" i="30"/>
  <c r="E3919" i="30"/>
  <c r="F3919" i="30"/>
  <c r="E3920" i="30"/>
  <c r="F3920" i="30"/>
  <c r="E3921" i="30"/>
  <c r="F3921" i="30"/>
  <c r="E3922" i="30"/>
  <c r="F3922" i="30"/>
  <c r="E3923" i="30"/>
  <c r="F3923" i="30"/>
  <c r="E3924" i="30"/>
  <c r="F3924" i="30"/>
  <c r="E3925" i="30"/>
  <c r="F3925" i="30"/>
  <c r="E3926" i="30"/>
  <c r="F3926" i="30"/>
  <c r="E3927" i="30"/>
  <c r="F3927" i="30"/>
  <c r="E3928" i="30"/>
  <c r="F3928" i="30"/>
  <c r="E3929" i="30"/>
  <c r="F3929" i="30"/>
  <c r="E3930" i="30"/>
  <c r="F3930" i="30"/>
  <c r="E3931" i="30"/>
  <c r="F3931" i="30"/>
  <c r="E3932" i="30"/>
  <c r="F3932" i="30"/>
  <c r="E3933" i="30"/>
  <c r="F3933" i="30"/>
  <c r="E3934" i="30"/>
  <c r="F3934" i="30"/>
  <c r="E3935" i="30"/>
  <c r="F3935" i="30"/>
  <c r="E3936" i="30"/>
  <c r="F3936" i="30"/>
  <c r="E3937" i="30"/>
  <c r="F3937" i="30"/>
  <c r="E3938" i="30"/>
  <c r="F3938" i="30"/>
  <c r="E3939" i="30"/>
  <c r="F3939" i="30"/>
  <c r="E3940" i="30"/>
  <c r="F3940" i="30"/>
  <c r="E3941" i="30"/>
  <c r="F3941" i="30"/>
  <c r="E3942" i="30"/>
  <c r="F3942" i="30"/>
  <c r="E3943" i="30"/>
  <c r="F3943" i="30"/>
  <c r="E3944" i="30"/>
  <c r="F3944" i="30"/>
  <c r="E3945" i="30"/>
  <c r="F3945" i="30"/>
  <c r="E3946" i="30"/>
  <c r="F3946" i="30"/>
  <c r="E3947" i="30"/>
  <c r="F3947" i="30"/>
  <c r="E3948" i="30"/>
  <c r="F3948" i="30"/>
  <c r="E3949" i="30"/>
  <c r="F3949" i="30"/>
  <c r="E3950" i="30"/>
  <c r="F3950" i="30"/>
  <c r="E3951" i="30"/>
  <c r="F3951" i="30"/>
  <c r="E3952" i="30"/>
  <c r="F3952" i="30"/>
  <c r="E3953" i="30"/>
  <c r="F3953" i="30"/>
  <c r="E3954" i="30"/>
  <c r="F3954" i="30"/>
  <c r="E3955" i="30"/>
  <c r="F3955" i="30"/>
  <c r="E3956" i="30"/>
  <c r="F3956" i="30"/>
  <c r="E3957" i="30"/>
  <c r="F3957" i="30"/>
  <c r="E3958" i="30"/>
  <c r="F3958" i="30"/>
  <c r="E3959" i="30"/>
  <c r="F3959" i="30"/>
  <c r="E3960" i="30"/>
  <c r="F3960" i="30"/>
  <c r="E3961" i="30"/>
  <c r="F3961" i="30"/>
  <c r="E3962" i="30"/>
  <c r="F3962" i="30"/>
  <c r="E3963" i="30"/>
  <c r="F3963" i="30"/>
  <c r="E3964" i="30"/>
  <c r="F3964" i="30"/>
  <c r="E3965" i="30"/>
  <c r="F3965" i="30"/>
  <c r="E3966" i="30"/>
  <c r="F3966" i="30"/>
  <c r="E3967" i="30"/>
  <c r="F3967" i="30"/>
  <c r="E3968" i="30"/>
  <c r="F3968" i="30"/>
  <c r="E3969" i="30"/>
  <c r="F3969" i="30"/>
  <c r="E3970" i="30"/>
  <c r="F3970" i="30"/>
  <c r="E3971" i="30"/>
  <c r="F3971" i="30"/>
  <c r="E3972" i="30"/>
  <c r="F3972" i="30"/>
  <c r="E3973" i="30"/>
  <c r="F3973" i="30"/>
  <c r="E3974" i="30"/>
  <c r="F3974" i="30"/>
  <c r="E3975" i="30"/>
  <c r="F3975" i="30"/>
  <c r="E3976" i="30"/>
  <c r="F3976" i="30"/>
  <c r="E3977" i="30"/>
  <c r="F3977" i="30"/>
  <c r="E3978" i="30"/>
  <c r="F3978" i="30"/>
  <c r="E3979" i="30"/>
  <c r="F3979" i="30"/>
  <c r="E3980" i="30"/>
  <c r="F3980" i="30"/>
  <c r="E3981" i="30"/>
  <c r="F3981" i="30"/>
  <c r="E3982" i="30"/>
  <c r="F3982" i="30"/>
  <c r="E3983" i="30"/>
  <c r="F3983" i="30"/>
  <c r="E3984" i="30"/>
  <c r="F3984" i="30"/>
  <c r="E3985" i="30"/>
  <c r="F3985" i="30"/>
  <c r="E3986" i="30"/>
  <c r="F3986" i="30"/>
  <c r="E3987" i="30"/>
  <c r="F3987" i="30"/>
  <c r="E3988" i="30"/>
  <c r="F3988" i="30"/>
  <c r="E3989" i="30"/>
  <c r="F3989" i="30"/>
  <c r="E3990" i="30"/>
  <c r="F3990" i="30"/>
  <c r="E3991" i="30"/>
  <c r="F3991" i="30"/>
  <c r="E3992" i="30"/>
  <c r="F3992" i="30"/>
  <c r="E3993" i="30"/>
  <c r="F3993" i="30"/>
  <c r="E3994" i="30"/>
  <c r="F3994" i="30"/>
  <c r="E3995" i="30"/>
  <c r="F3995" i="30"/>
  <c r="E3996" i="30"/>
  <c r="F3996" i="30"/>
  <c r="E3997" i="30"/>
  <c r="F3997" i="30"/>
  <c r="E3998" i="30"/>
  <c r="F3998" i="30"/>
  <c r="E3999" i="30"/>
  <c r="F3999" i="30"/>
  <c r="E4000" i="30"/>
  <c r="F4000" i="30"/>
  <c r="E4001" i="30"/>
  <c r="F4001" i="30"/>
  <c r="E4002" i="30"/>
  <c r="F4002" i="30"/>
  <c r="E4003" i="30"/>
  <c r="F4003" i="30"/>
  <c r="E4004" i="30"/>
  <c r="F4004" i="30"/>
  <c r="E4005" i="30"/>
  <c r="F4005" i="30"/>
  <c r="E4006" i="30"/>
  <c r="F4006" i="30"/>
  <c r="E4007" i="30"/>
  <c r="F4007" i="30"/>
  <c r="E4008" i="30"/>
  <c r="F4008" i="30"/>
  <c r="E4009" i="30"/>
  <c r="F4009" i="30"/>
  <c r="E4010" i="30"/>
  <c r="F4010" i="30"/>
  <c r="E4011" i="30"/>
  <c r="F4011" i="30"/>
  <c r="E4012" i="30"/>
  <c r="F4012" i="30"/>
  <c r="E4013" i="30"/>
  <c r="F4013" i="30"/>
  <c r="E4014" i="30"/>
  <c r="F4014" i="30"/>
  <c r="E4015" i="30"/>
  <c r="F4015" i="30"/>
  <c r="E4016" i="30"/>
  <c r="F4016" i="30"/>
  <c r="E4017" i="30"/>
  <c r="F4017" i="30"/>
  <c r="E4018" i="30"/>
  <c r="F4018" i="30"/>
  <c r="E4019" i="30"/>
  <c r="F4019" i="30"/>
  <c r="E4020" i="30"/>
  <c r="F4020" i="30"/>
  <c r="E4021" i="30"/>
  <c r="F4021" i="30"/>
  <c r="E4022" i="30"/>
  <c r="F4022" i="30"/>
  <c r="E4023" i="30"/>
  <c r="F4023" i="30"/>
  <c r="E4024" i="30"/>
  <c r="F4024" i="30"/>
  <c r="E4025" i="30"/>
  <c r="F4025" i="30"/>
  <c r="E4026" i="30"/>
  <c r="F4026" i="30"/>
  <c r="E4027" i="30"/>
  <c r="F4027" i="30"/>
  <c r="E4028" i="30"/>
  <c r="F4028" i="30"/>
  <c r="E4029" i="30"/>
  <c r="F4029" i="30"/>
  <c r="E4030" i="30"/>
  <c r="F4030" i="30"/>
  <c r="E4031" i="30"/>
  <c r="F4031" i="30"/>
  <c r="E4032" i="30"/>
  <c r="F4032" i="30"/>
  <c r="E4033" i="30"/>
  <c r="F4033" i="30"/>
  <c r="E4034" i="30"/>
  <c r="F4034" i="30"/>
  <c r="E4035" i="30"/>
  <c r="F4035" i="30"/>
  <c r="E4036" i="30"/>
  <c r="F4036" i="30"/>
  <c r="E4037" i="30"/>
  <c r="F4037" i="30"/>
  <c r="E4038" i="30"/>
  <c r="F4038" i="30"/>
  <c r="E4039" i="30"/>
  <c r="F4039" i="30"/>
  <c r="E4040" i="30"/>
  <c r="F4040" i="30"/>
  <c r="E4041" i="30"/>
  <c r="F4041" i="30"/>
  <c r="E4042" i="30"/>
  <c r="F4042" i="30"/>
  <c r="E4043" i="30"/>
  <c r="F4043" i="30"/>
  <c r="E4044" i="30"/>
  <c r="F4044" i="30"/>
  <c r="E4045" i="30"/>
  <c r="F4045" i="30"/>
  <c r="E4046" i="30"/>
  <c r="F4046" i="30"/>
  <c r="E4047" i="30"/>
  <c r="F4047" i="30"/>
  <c r="E4048" i="30"/>
  <c r="F4048" i="30"/>
  <c r="E4049" i="30"/>
  <c r="F4049" i="30"/>
  <c r="E4050" i="30"/>
  <c r="F4050" i="30"/>
  <c r="E4051" i="30"/>
  <c r="F4051" i="30"/>
  <c r="E4052" i="30"/>
  <c r="F4052" i="30"/>
  <c r="E4053" i="30"/>
  <c r="F4053" i="30"/>
  <c r="E4054" i="30"/>
  <c r="F4054" i="30"/>
  <c r="E4055" i="30"/>
  <c r="F4055" i="30"/>
  <c r="E4056" i="30"/>
  <c r="F4056" i="30"/>
  <c r="E4057" i="30"/>
  <c r="F4057" i="30"/>
  <c r="E4058" i="30"/>
  <c r="F4058" i="30"/>
  <c r="E4059" i="30"/>
  <c r="F4059" i="30"/>
  <c r="E4060" i="30"/>
  <c r="F4060" i="30"/>
  <c r="E4061" i="30"/>
  <c r="F4061" i="30"/>
  <c r="E4062" i="30"/>
  <c r="F4062" i="30"/>
  <c r="E4063" i="30"/>
  <c r="F4063" i="30"/>
  <c r="E4064" i="30"/>
  <c r="F4064" i="30"/>
  <c r="E4065" i="30"/>
  <c r="F4065" i="30"/>
  <c r="E4066" i="30"/>
  <c r="F4066" i="30"/>
  <c r="E4067" i="30"/>
  <c r="F4067" i="30"/>
  <c r="E4068" i="30"/>
  <c r="F4068" i="30"/>
  <c r="E4069" i="30"/>
  <c r="F4069" i="30"/>
  <c r="E4070" i="30"/>
  <c r="F4070" i="30"/>
  <c r="E4071" i="30"/>
  <c r="F4071" i="30"/>
  <c r="E4072" i="30"/>
  <c r="F4072" i="30"/>
  <c r="E4073" i="30"/>
  <c r="F4073" i="30"/>
  <c r="E4074" i="30"/>
  <c r="F4074" i="30"/>
  <c r="E4075" i="30"/>
  <c r="F4075" i="30"/>
  <c r="E4076" i="30"/>
  <c r="F4076" i="30"/>
  <c r="E4077" i="30"/>
  <c r="F4077" i="30"/>
  <c r="E4078" i="30"/>
  <c r="F4078" i="30"/>
  <c r="E4079" i="30"/>
  <c r="F4079" i="30"/>
  <c r="E4080" i="30"/>
  <c r="F4080" i="30"/>
  <c r="E4081" i="30"/>
  <c r="F4081" i="30"/>
  <c r="E4082" i="30"/>
  <c r="F4082" i="30"/>
  <c r="E4083" i="30"/>
  <c r="F4083" i="30"/>
  <c r="E4084" i="30"/>
  <c r="F4084" i="30"/>
  <c r="E4085" i="30"/>
  <c r="F4085" i="30"/>
  <c r="E4086" i="30"/>
  <c r="F4086" i="30"/>
  <c r="E4087" i="30"/>
  <c r="F4087" i="30"/>
  <c r="E4088" i="30"/>
  <c r="F4088" i="30"/>
  <c r="E4089" i="30"/>
  <c r="F4089" i="30"/>
  <c r="E4090" i="30"/>
  <c r="F4090" i="30"/>
  <c r="E4091" i="30"/>
  <c r="F4091" i="30"/>
  <c r="E4092" i="30"/>
  <c r="F4092" i="30"/>
  <c r="E4093" i="30"/>
  <c r="F4093" i="30"/>
  <c r="E4094" i="30"/>
  <c r="F4094" i="30"/>
  <c r="E4095" i="30"/>
  <c r="F4095" i="30"/>
  <c r="E4096" i="30"/>
  <c r="F4096" i="30"/>
  <c r="E4097" i="30"/>
  <c r="F4097" i="30"/>
  <c r="E4098" i="30"/>
  <c r="F4098" i="30"/>
  <c r="E4099" i="30"/>
  <c r="F4099" i="30"/>
  <c r="E4100" i="30"/>
  <c r="F4100" i="30"/>
  <c r="E4101" i="30"/>
  <c r="F4101" i="30"/>
  <c r="E4102" i="30"/>
  <c r="F4102" i="30"/>
  <c r="E4103" i="30"/>
  <c r="F4103" i="30"/>
  <c r="E4104" i="30"/>
  <c r="F4104" i="30"/>
  <c r="E4105" i="30"/>
  <c r="F4105" i="30"/>
  <c r="E4106" i="30"/>
  <c r="F4106" i="30"/>
  <c r="E4107" i="30"/>
  <c r="F4107" i="30"/>
  <c r="E4108" i="30"/>
  <c r="F4108" i="30"/>
  <c r="E4109" i="30"/>
  <c r="F4109" i="30"/>
  <c r="E4110" i="30"/>
  <c r="F4110" i="30"/>
  <c r="E4111" i="30"/>
  <c r="F4111" i="30"/>
  <c r="E4112" i="30"/>
  <c r="F4112" i="30"/>
  <c r="E4113" i="30"/>
  <c r="F4113" i="30"/>
  <c r="E4114" i="30"/>
  <c r="F4114" i="30"/>
  <c r="E4115" i="30"/>
  <c r="F4115" i="30"/>
  <c r="E4116" i="30"/>
  <c r="F4116" i="30"/>
  <c r="E4117" i="30"/>
  <c r="F4117" i="30"/>
  <c r="E4118" i="30"/>
  <c r="F4118" i="30"/>
  <c r="E4119" i="30"/>
  <c r="F4119" i="30"/>
  <c r="E4120" i="30"/>
  <c r="F4120" i="30"/>
  <c r="E4121" i="30"/>
  <c r="F4121" i="30"/>
  <c r="E4122" i="30"/>
  <c r="F4122" i="30"/>
  <c r="E4123" i="30"/>
  <c r="F4123" i="30"/>
  <c r="E4124" i="30"/>
  <c r="F4124" i="30"/>
  <c r="E4125" i="30"/>
  <c r="F4125" i="30"/>
  <c r="E4126" i="30"/>
  <c r="F4126" i="30"/>
  <c r="E4127" i="30"/>
  <c r="F4127" i="30"/>
  <c r="E4128" i="30"/>
  <c r="F4128" i="30"/>
  <c r="E4129" i="30"/>
  <c r="F4129" i="30"/>
  <c r="E4130" i="30"/>
  <c r="F4130" i="30"/>
  <c r="E4131" i="30"/>
  <c r="F4131" i="30"/>
  <c r="E4132" i="30"/>
  <c r="F4132" i="30"/>
  <c r="E4133" i="30"/>
  <c r="F4133" i="30"/>
  <c r="E4134" i="30"/>
  <c r="F4134" i="30"/>
  <c r="E4135" i="30"/>
  <c r="F4135" i="30"/>
  <c r="E4136" i="30"/>
  <c r="F4136" i="30"/>
  <c r="E4137" i="30"/>
  <c r="F4137" i="30"/>
  <c r="E4138" i="30"/>
  <c r="F4138" i="30"/>
  <c r="E4139" i="30"/>
  <c r="F4139" i="30"/>
  <c r="E4140" i="30"/>
  <c r="F4140" i="30"/>
  <c r="E4141" i="30"/>
  <c r="F4141" i="30"/>
  <c r="E4142" i="30"/>
  <c r="F4142" i="30"/>
  <c r="E4143" i="30"/>
  <c r="F4143" i="30"/>
  <c r="E4144" i="30"/>
  <c r="F4144" i="30"/>
  <c r="E4145" i="30"/>
  <c r="F4145" i="30"/>
  <c r="E4146" i="30"/>
  <c r="F4146" i="30"/>
  <c r="E4147" i="30"/>
  <c r="F4147" i="30"/>
  <c r="E4148" i="30"/>
  <c r="F4148" i="30"/>
  <c r="E4149" i="30"/>
  <c r="F4149" i="30"/>
  <c r="E4150" i="30"/>
  <c r="F4150" i="30"/>
  <c r="E4151" i="30"/>
  <c r="F4151" i="30"/>
  <c r="E4152" i="30"/>
  <c r="F4152" i="30"/>
  <c r="E4153" i="30"/>
  <c r="F4153" i="30"/>
  <c r="E4154" i="30"/>
  <c r="F4154" i="30"/>
  <c r="E4155" i="30"/>
  <c r="F4155" i="30"/>
  <c r="E4156" i="30"/>
  <c r="F4156" i="30"/>
  <c r="E4157" i="30"/>
  <c r="F4157" i="30"/>
  <c r="E4158" i="30"/>
  <c r="F4158" i="30"/>
  <c r="E4159" i="30"/>
  <c r="F4159" i="30"/>
  <c r="E4160" i="30"/>
  <c r="F4160" i="30"/>
  <c r="E4161" i="30"/>
  <c r="F4161" i="30"/>
  <c r="E4162" i="30"/>
  <c r="F4162" i="30"/>
  <c r="E4163" i="30"/>
  <c r="F4163" i="30"/>
  <c r="E4164" i="30"/>
  <c r="F4164" i="30"/>
  <c r="E4165" i="30"/>
  <c r="F4165" i="30"/>
  <c r="E4166" i="30"/>
  <c r="F4166" i="30"/>
  <c r="E4167" i="30"/>
  <c r="F4167" i="30"/>
  <c r="E4168" i="30"/>
  <c r="F4168" i="30"/>
  <c r="E4169" i="30"/>
  <c r="F4169" i="30"/>
  <c r="E4170" i="30"/>
  <c r="F4170" i="30"/>
  <c r="E4171" i="30"/>
  <c r="F4171" i="30"/>
  <c r="E4172" i="30"/>
  <c r="F4172" i="30"/>
  <c r="E4173" i="30"/>
  <c r="F4173" i="30"/>
  <c r="E4174" i="30"/>
  <c r="F4174" i="30"/>
  <c r="E4175" i="30"/>
  <c r="F4175" i="30"/>
  <c r="E4176" i="30"/>
  <c r="F4176" i="30"/>
  <c r="E4177" i="30"/>
  <c r="F4177" i="30"/>
  <c r="E4178" i="30"/>
  <c r="F4178" i="30"/>
  <c r="E4179" i="30"/>
  <c r="F4179" i="30"/>
  <c r="E4180" i="30"/>
  <c r="F4180" i="30"/>
  <c r="E4181" i="30"/>
  <c r="F4181" i="30"/>
  <c r="E4182" i="30"/>
  <c r="F4182" i="30"/>
  <c r="E4183" i="30"/>
  <c r="F4183" i="30"/>
  <c r="E4184" i="30"/>
  <c r="F4184" i="30"/>
  <c r="E4185" i="30"/>
  <c r="F4185" i="30"/>
  <c r="E4186" i="30"/>
  <c r="F4186" i="30"/>
  <c r="E4187" i="30"/>
  <c r="F4187" i="30"/>
  <c r="E4188" i="30"/>
  <c r="F4188" i="30"/>
  <c r="E4189" i="30"/>
  <c r="F4189" i="30"/>
  <c r="E4190" i="30"/>
  <c r="F4190" i="30"/>
  <c r="E4191" i="30"/>
  <c r="F4191" i="30"/>
  <c r="E4192" i="30"/>
  <c r="F4192" i="30"/>
  <c r="E4193" i="30"/>
  <c r="F4193" i="30"/>
  <c r="E4194" i="30"/>
  <c r="F4194" i="30"/>
  <c r="E4195" i="30"/>
  <c r="F4195" i="30"/>
  <c r="E4196" i="30"/>
  <c r="F4196" i="30"/>
  <c r="E4197" i="30"/>
  <c r="F4197" i="30"/>
  <c r="E4198" i="30"/>
  <c r="F4198" i="30"/>
  <c r="E4199" i="30"/>
  <c r="F4199" i="30"/>
  <c r="E4200" i="30"/>
  <c r="F4200" i="30"/>
  <c r="E4201" i="30"/>
  <c r="F4201" i="30"/>
  <c r="E4202" i="30"/>
  <c r="F4202" i="30"/>
  <c r="E4203" i="30"/>
  <c r="F4203" i="30"/>
  <c r="E4204" i="30"/>
  <c r="F4204" i="30"/>
  <c r="E4205" i="30"/>
  <c r="F4205" i="30"/>
  <c r="E4206" i="30"/>
  <c r="F4206" i="30"/>
  <c r="E4207" i="30"/>
  <c r="F4207" i="30"/>
  <c r="E4208" i="30"/>
  <c r="F4208" i="30"/>
  <c r="E4209" i="30"/>
  <c r="F4209" i="30"/>
  <c r="E4210" i="30"/>
  <c r="F4210" i="30"/>
  <c r="E4211" i="30"/>
  <c r="F4211" i="30"/>
  <c r="E4212" i="30"/>
  <c r="F4212" i="30"/>
  <c r="E4213" i="30"/>
  <c r="F4213" i="30"/>
  <c r="E4214" i="30"/>
  <c r="F4214" i="30"/>
  <c r="E4215" i="30"/>
  <c r="F4215" i="30"/>
  <c r="E4216" i="30"/>
  <c r="F4216" i="30"/>
  <c r="E4217" i="30"/>
  <c r="F4217" i="30"/>
  <c r="E4218" i="30"/>
  <c r="F4218" i="30"/>
  <c r="E4219" i="30"/>
  <c r="F4219" i="30"/>
  <c r="E4220" i="30"/>
  <c r="F4220" i="30"/>
  <c r="E4221" i="30"/>
  <c r="F4221" i="30"/>
  <c r="E4222" i="30"/>
  <c r="F4222" i="30"/>
  <c r="E4223" i="30"/>
  <c r="F4223" i="30"/>
  <c r="E4224" i="30"/>
  <c r="F4224" i="30"/>
  <c r="E4225" i="30"/>
  <c r="F4225" i="30"/>
  <c r="E4226" i="30"/>
  <c r="F4226" i="30"/>
  <c r="E4227" i="30"/>
  <c r="F4227" i="30"/>
  <c r="E4228" i="30"/>
  <c r="F4228" i="30"/>
  <c r="E4229" i="30"/>
  <c r="F4229" i="30"/>
  <c r="E4230" i="30"/>
  <c r="F4230" i="30"/>
  <c r="E4231" i="30"/>
  <c r="F4231" i="30"/>
  <c r="E4232" i="30"/>
  <c r="F4232" i="30"/>
  <c r="E4233" i="30"/>
  <c r="F4233" i="30"/>
  <c r="E4234" i="30"/>
  <c r="F4234" i="30"/>
  <c r="E4235" i="30"/>
  <c r="F4235" i="30"/>
  <c r="E4236" i="30"/>
  <c r="F4236" i="30"/>
  <c r="E4237" i="30"/>
  <c r="F4237" i="30"/>
  <c r="E4238" i="30"/>
  <c r="F4238" i="30"/>
  <c r="E4239" i="30"/>
  <c r="F4239" i="30"/>
  <c r="E4240" i="30"/>
  <c r="F4240" i="30"/>
  <c r="E4241" i="30"/>
  <c r="F4241" i="30"/>
  <c r="E4242" i="30"/>
  <c r="F4242" i="30"/>
  <c r="E4243" i="30"/>
  <c r="F4243" i="30"/>
  <c r="E4244" i="30"/>
  <c r="F4244" i="30"/>
  <c r="E4245" i="30"/>
  <c r="F4245" i="30"/>
  <c r="E4246" i="30"/>
  <c r="F4246" i="30"/>
  <c r="E4247" i="30"/>
  <c r="F4247" i="30"/>
  <c r="E4248" i="30"/>
  <c r="F4248" i="30"/>
  <c r="E4249" i="30"/>
  <c r="F4249" i="30"/>
  <c r="E4250" i="30"/>
  <c r="F4250" i="30"/>
  <c r="E4251" i="30"/>
  <c r="F4251" i="30"/>
  <c r="E4252" i="30"/>
  <c r="F4252" i="30"/>
  <c r="E4253" i="30"/>
  <c r="F4253" i="30"/>
  <c r="E4254" i="30"/>
  <c r="F4254" i="30"/>
  <c r="E4255" i="30"/>
  <c r="F4255" i="30"/>
  <c r="E4256" i="30"/>
  <c r="F4256" i="30"/>
  <c r="E4257" i="30"/>
  <c r="F4257" i="30"/>
  <c r="E4258" i="30"/>
  <c r="F4258" i="30"/>
  <c r="E4259" i="30"/>
  <c r="F4259" i="30"/>
  <c r="E4260" i="30"/>
  <c r="F4260" i="30"/>
  <c r="E4261" i="30"/>
  <c r="F4261" i="30"/>
  <c r="E4262" i="30"/>
  <c r="F4262" i="30"/>
  <c r="E4263" i="30"/>
  <c r="F4263" i="30"/>
  <c r="E4264" i="30"/>
  <c r="F4264" i="30"/>
  <c r="E4265" i="30"/>
  <c r="F4265" i="30"/>
  <c r="E4266" i="30"/>
  <c r="F4266" i="30"/>
  <c r="E4267" i="30"/>
  <c r="F4267" i="30"/>
  <c r="E4268" i="30"/>
  <c r="F4268" i="30"/>
  <c r="E4269" i="30"/>
  <c r="F4269" i="30"/>
  <c r="E4270" i="30"/>
  <c r="F4270" i="30"/>
  <c r="E4271" i="30"/>
  <c r="F4271" i="30"/>
  <c r="E4272" i="30"/>
  <c r="F4272" i="30"/>
  <c r="E4273" i="30"/>
  <c r="F4273" i="30"/>
  <c r="E4274" i="30"/>
  <c r="F4274" i="30"/>
  <c r="E4275" i="30"/>
  <c r="F4275" i="30"/>
  <c r="E4276" i="30"/>
  <c r="F4276" i="30"/>
  <c r="E4277" i="30"/>
  <c r="F4277" i="30"/>
  <c r="E4278" i="30"/>
  <c r="F4278" i="30"/>
  <c r="E4279" i="30"/>
  <c r="F4279" i="30"/>
  <c r="E4280" i="30"/>
  <c r="F4280" i="30"/>
  <c r="E4281" i="30"/>
  <c r="F4281" i="30"/>
  <c r="E4282" i="30"/>
  <c r="F4282" i="30"/>
  <c r="E4283" i="30"/>
  <c r="F4283" i="30"/>
  <c r="E4284" i="30"/>
  <c r="F4284" i="30"/>
  <c r="E4285" i="30"/>
  <c r="F4285" i="30"/>
  <c r="E4286" i="30"/>
  <c r="F4286" i="30"/>
  <c r="E4287" i="30"/>
  <c r="F4287" i="30"/>
  <c r="E4288" i="30"/>
  <c r="F4288" i="30"/>
  <c r="E4289" i="30"/>
  <c r="F4289" i="30"/>
  <c r="E4290" i="30"/>
  <c r="F4290" i="30"/>
  <c r="E4291" i="30"/>
  <c r="F4291" i="30"/>
  <c r="E4292" i="30"/>
  <c r="F4292" i="30"/>
  <c r="E4293" i="30"/>
  <c r="F4293" i="30"/>
  <c r="E4294" i="30"/>
  <c r="F4294" i="30"/>
  <c r="E4295" i="30"/>
  <c r="F4295" i="30"/>
  <c r="E4296" i="30"/>
  <c r="F4296" i="30"/>
  <c r="E4297" i="30"/>
  <c r="F4297" i="30"/>
  <c r="E4298" i="30"/>
  <c r="F4298" i="30"/>
  <c r="E4299" i="30"/>
  <c r="F4299" i="30"/>
  <c r="E4300" i="30"/>
  <c r="F4300" i="30"/>
  <c r="E4301" i="30"/>
  <c r="F4301" i="30"/>
  <c r="E4302" i="30"/>
  <c r="F4302" i="30"/>
  <c r="E4303" i="30"/>
  <c r="F4303" i="30"/>
  <c r="E4304" i="30"/>
  <c r="F4304" i="30"/>
  <c r="E4305" i="30"/>
  <c r="F4305" i="30"/>
  <c r="E4306" i="30"/>
  <c r="F4306" i="30"/>
  <c r="E4307" i="30"/>
  <c r="F4307" i="30"/>
  <c r="E4308" i="30"/>
  <c r="F4308" i="30"/>
  <c r="E4309" i="30"/>
  <c r="F4309" i="30"/>
  <c r="E4310" i="30"/>
  <c r="F4310" i="30"/>
  <c r="E4311" i="30"/>
  <c r="F4311" i="30"/>
  <c r="E4312" i="30"/>
  <c r="F4312" i="30"/>
  <c r="E4313" i="30"/>
  <c r="F4313" i="30"/>
  <c r="E4314" i="30"/>
  <c r="F4314" i="30"/>
  <c r="E4315" i="30"/>
  <c r="F4315" i="30"/>
  <c r="E4316" i="30"/>
  <c r="F4316" i="30"/>
  <c r="E4317" i="30"/>
  <c r="F4317" i="30"/>
  <c r="E4318" i="30"/>
  <c r="F4318" i="30"/>
  <c r="E4319" i="30"/>
  <c r="F4319" i="30"/>
  <c r="E4320" i="30"/>
  <c r="F4320" i="30"/>
  <c r="E4321" i="30"/>
  <c r="F4321" i="30"/>
  <c r="E4322" i="30"/>
  <c r="F4322" i="30"/>
  <c r="E4323" i="30"/>
  <c r="F4323" i="30"/>
  <c r="E4324" i="30"/>
  <c r="F4324" i="30"/>
  <c r="E4325" i="30"/>
  <c r="F4325" i="30"/>
  <c r="E4326" i="30"/>
  <c r="F4326" i="30"/>
  <c r="E4327" i="30"/>
  <c r="F4327" i="30"/>
  <c r="E4328" i="30"/>
  <c r="F4328" i="30"/>
  <c r="E4329" i="30"/>
  <c r="F4329" i="30"/>
  <c r="E4330" i="30"/>
  <c r="F4330" i="30"/>
  <c r="E4331" i="30"/>
  <c r="F4331" i="30"/>
  <c r="E4332" i="30"/>
  <c r="F4332" i="30"/>
  <c r="E4333" i="30"/>
  <c r="F4333" i="30"/>
  <c r="E4334" i="30"/>
  <c r="F4334" i="30"/>
  <c r="E4335" i="30"/>
  <c r="F4335" i="30"/>
  <c r="E4336" i="30"/>
  <c r="F4336" i="30"/>
  <c r="E4337" i="30"/>
  <c r="F4337" i="30"/>
  <c r="E4338" i="30"/>
  <c r="F4338" i="30"/>
  <c r="E4339" i="30"/>
  <c r="F4339" i="30"/>
  <c r="E4340" i="30"/>
  <c r="F4340" i="30"/>
  <c r="E4341" i="30"/>
  <c r="F4341" i="30"/>
  <c r="E4342" i="30"/>
  <c r="F4342" i="30"/>
  <c r="E4343" i="30"/>
  <c r="F4343" i="30"/>
  <c r="E4344" i="30"/>
  <c r="F4344" i="30"/>
  <c r="E4345" i="30"/>
  <c r="F4345" i="30"/>
  <c r="E4346" i="30"/>
  <c r="F4346" i="30"/>
  <c r="E4347" i="30"/>
  <c r="F4347" i="30"/>
  <c r="E4348" i="30"/>
  <c r="F4348" i="30"/>
  <c r="E4349" i="30"/>
  <c r="F4349" i="30"/>
  <c r="E4350" i="30"/>
  <c r="F4350" i="30"/>
  <c r="E4351" i="30"/>
  <c r="F4351" i="30"/>
  <c r="E4352" i="30"/>
  <c r="F4352" i="30"/>
  <c r="E4353" i="30"/>
  <c r="F4353" i="30"/>
  <c r="E4354" i="30"/>
  <c r="F4354" i="30"/>
  <c r="E4355" i="30"/>
  <c r="F4355" i="30"/>
  <c r="E4356" i="30"/>
  <c r="F4356" i="30"/>
  <c r="E4357" i="30"/>
  <c r="F4357" i="30"/>
  <c r="E4358" i="30"/>
  <c r="F4358" i="30"/>
  <c r="E4359" i="30"/>
  <c r="F4359" i="30"/>
  <c r="E4360" i="30"/>
  <c r="F4360" i="30"/>
  <c r="E4361" i="30"/>
  <c r="F4361" i="30"/>
  <c r="E4362" i="30"/>
  <c r="F4362" i="30"/>
  <c r="E4363" i="30"/>
  <c r="F4363" i="30"/>
  <c r="E4364" i="30"/>
  <c r="F4364" i="30"/>
  <c r="E4365" i="30"/>
  <c r="F4365" i="30"/>
  <c r="E4366" i="30"/>
  <c r="F4366" i="30"/>
  <c r="E4367" i="30"/>
  <c r="F4367" i="30"/>
  <c r="E4368" i="30"/>
  <c r="F4368" i="30"/>
  <c r="E4369" i="30"/>
  <c r="F4369" i="30"/>
  <c r="E4370" i="30"/>
  <c r="F4370" i="30"/>
  <c r="E4371" i="30"/>
  <c r="F4371" i="30"/>
  <c r="E4372" i="30"/>
  <c r="F4372" i="30"/>
  <c r="E4373" i="30"/>
  <c r="F4373" i="30"/>
  <c r="E4374" i="30"/>
  <c r="F4374" i="30"/>
  <c r="E4375" i="30"/>
  <c r="F4375" i="30"/>
  <c r="E4376" i="30"/>
  <c r="F4376" i="30"/>
  <c r="E4377" i="30"/>
  <c r="F4377" i="30"/>
  <c r="E4378" i="30"/>
  <c r="F4378" i="30"/>
  <c r="E4379" i="30"/>
  <c r="F4379" i="30"/>
  <c r="E4380" i="30"/>
  <c r="F4380" i="30"/>
  <c r="E4381" i="30"/>
  <c r="F4381" i="30"/>
  <c r="E4382" i="30"/>
  <c r="F4382" i="30"/>
  <c r="E4383" i="30"/>
  <c r="F4383" i="30"/>
  <c r="E4384" i="30"/>
  <c r="F4384" i="30"/>
  <c r="E4385" i="30"/>
  <c r="F4385" i="30"/>
  <c r="E4386" i="30"/>
  <c r="F4386" i="30"/>
  <c r="E4387" i="30"/>
  <c r="F4387" i="30"/>
  <c r="E4388" i="30"/>
  <c r="F4388" i="30"/>
  <c r="E4389" i="30"/>
  <c r="F4389" i="30"/>
  <c r="E4390" i="30"/>
  <c r="F4390" i="30"/>
  <c r="E4391" i="30"/>
  <c r="F4391" i="30"/>
  <c r="E4392" i="30"/>
  <c r="F4392" i="30"/>
  <c r="E4393" i="30"/>
  <c r="F4393" i="30"/>
  <c r="E4394" i="30"/>
  <c r="F4394" i="30"/>
  <c r="E4395" i="30"/>
  <c r="F4395" i="30"/>
  <c r="E4396" i="30"/>
  <c r="F4396" i="30"/>
  <c r="E4397" i="30"/>
  <c r="F4397" i="30"/>
  <c r="E4398" i="30"/>
  <c r="F4398" i="30"/>
  <c r="E4399" i="30"/>
  <c r="F4399" i="30"/>
  <c r="E4400" i="30"/>
  <c r="F4400" i="30"/>
  <c r="E4401" i="30"/>
  <c r="F4401" i="30"/>
  <c r="E4402" i="30"/>
  <c r="F4402" i="30"/>
  <c r="E4403" i="30"/>
  <c r="F4403" i="30"/>
  <c r="E4404" i="30"/>
  <c r="F4404" i="30"/>
  <c r="E4405" i="30"/>
  <c r="F4405" i="30"/>
  <c r="E4406" i="30"/>
  <c r="F4406" i="30"/>
  <c r="E4407" i="30"/>
  <c r="F4407" i="30"/>
  <c r="E4408" i="30"/>
  <c r="F4408" i="30"/>
  <c r="E4409" i="30"/>
  <c r="F4409" i="30"/>
  <c r="E4410" i="30"/>
  <c r="F4410" i="30"/>
  <c r="E4411" i="30"/>
  <c r="F4411" i="30"/>
  <c r="E4412" i="30"/>
  <c r="F4412" i="30"/>
  <c r="E4413" i="30"/>
  <c r="F4413" i="30"/>
  <c r="E4414" i="30"/>
  <c r="F4414" i="30"/>
  <c r="E4415" i="30"/>
  <c r="F4415" i="30"/>
  <c r="E4416" i="30"/>
  <c r="F4416" i="30"/>
  <c r="E4417" i="30"/>
  <c r="F4417" i="30"/>
  <c r="E4418" i="30"/>
  <c r="F4418" i="30"/>
  <c r="E4419" i="30"/>
  <c r="F4419" i="30"/>
  <c r="E4420" i="30"/>
  <c r="F4420" i="30"/>
  <c r="E4421" i="30"/>
  <c r="F4421" i="30"/>
  <c r="E4422" i="30"/>
  <c r="F4422" i="30"/>
  <c r="E4423" i="30"/>
  <c r="F4423" i="30"/>
  <c r="E4424" i="30"/>
  <c r="F4424" i="30"/>
  <c r="E4425" i="30"/>
  <c r="F4425" i="30"/>
  <c r="E4426" i="30"/>
  <c r="F4426" i="30"/>
  <c r="E4427" i="30"/>
  <c r="F4427" i="30"/>
  <c r="E4428" i="30"/>
  <c r="F4428" i="30"/>
  <c r="E4429" i="30"/>
  <c r="F4429" i="30"/>
  <c r="E4430" i="30"/>
  <c r="F4430" i="30"/>
  <c r="E4431" i="30"/>
  <c r="F4431" i="30"/>
  <c r="E4432" i="30"/>
  <c r="F4432" i="30"/>
  <c r="E4433" i="30"/>
  <c r="F4433" i="30"/>
  <c r="E4434" i="30"/>
  <c r="F4434" i="30"/>
  <c r="E4435" i="30"/>
  <c r="F4435" i="30"/>
  <c r="E4436" i="30"/>
  <c r="F4436" i="30"/>
  <c r="E4437" i="30"/>
  <c r="F4437" i="30"/>
  <c r="E4438" i="30"/>
  <c r="F4438" i="30"/>
  <c r="E4439" i="30"/>
  <c r="F4439" i="30"/>
  <c r="E4440" i="30"/>
  <c r="F4440" i="30"/>
  <c r="E4441" i="30"/>
  <c r="F4441" i="30"/>
  <c r="E4442" i="30"/>
  <c r="F4442" i="30"/>
  <c r="E4443" i="30"/>
  <c r="F4443" i="30"/>
  <c r="E4444" i="30"/>
  <c r="F4444" i="30"/>
  <c r="E4445" i="30"/>
  <c r="F4445" i="30"/>
  <c r="E4446" i="30"/>
  <c r="F4446" i="30"/>
  <c r="E4447" i="30"/>
  <c r="F4447" i="30"/>
  <c r="E4448" i="30"/>
  <c r="F4448" i="30"/>
  <c r="E4449" i="30"/>
  <c r="F4449" i="30"/>
  <c r="E4450" i="30"/>
  <c r="F4450" i="30"/>
  <c r="E4451" i="30"/>
  <c r="F4451" i="30"/>
  <c r="E4452" i="30"/>
  <c r="F4452" i="30"/>
  <c r="E4453" i="30"/>
  <c r="F4453" i="30"/>
  <c r="E4454" i="30"/>
  <c r="F4454" i="30"/>
  <c r="E4455" i="30"/>
  <c r="F4455" i="30"/>
  <c r="E4456" i="30"/>
  <c r="F4456" i="30"/>
  <c r="E4457" i="30"/>
  <c r="F4457" i="30"/>
  <c r="E4458" i="30"/>
  <c r="F4458" i="30"/>
  <c r="E4459" i="30"/>
  <c r="F4459" i="30"/>
  <c r="E4460" i="30"/>
  <c r="F4460" i="30"/>
  <c r="E4461" i="30"/>
  <c r="F4461" i="30"/>
  <c r="E4462" i="30"/>
  <c r="F4462" i="30"/>
  <c r="E4463" i="30"/>
  <c r="F4463" i="30"/>
  <c r="E4464" i="30"/>
  <c r="F4464" i="30"/>
  <c r="E4465" i="30"/>
  <c r="F4465" i="30"/>
  <c r="E4466" i="30"/>
  <c r="F4466" i="30"/>
  <c r="E4467" i="30"/>
  <c r="F4467" i="30"/>
  <c r="E4468" i="30"/>
  <c r="F4468" i="30"/>
  <c r="E4469" i="30"/>
  <c r="F4469" i="30"/>
  <c r="E4470" i="30"/>
  <c r="F4470" i="30"/>
  <c r="E4471" i="30"/>
  <c r="F4471" i="30"/>
  <c r="E4472" i="30"/>
  <c r="F4472" i="30"/>
  <c r="E4473" i="30"/>
  <c r="F4473" i="30"/>
  <c r="E4474" i="30"/>
  <c r="F4474" i="30"/>
  <c r="E4475" i="30"/>
  <c r="F4475" i="30"/>
  <c r="E4476" i="30"/>
  <c r="F4476" i="30"/>
  <c r="E4477" i="30"/>
  <c r="F4477" i="30"/>
  <c r="E4478" i="30"/>
  <c r="F4478" i="30"/>
  <c r="E4479" i="30"/>
  <c r="F4479" i="30"/>
  <c r="E4480" i="30"/>
  <c r="F4480" i="30"/>
  <c r="E4481" i="30"/>
  <c r="F4481" i="30"/>
  <c r="E4482" i="30"/>
  <c r="F4482" i="30"/>
  <c r="E4483" i="30"/>
  <c r="F4483" i="30"/>
  <c r="E4484" i="30"/>
  <c r="F4484" i="30"/>
  <c r="E4485" i="30"/>
  <c r="F4485" i="30"/>
  <c r="E4486" i="30"/>
  <c r="F4486" i="30"/>
  <c r="E4487" i="30"/>
  <c r="F4487" i="30"/>
  <c r="E4488" i="30"/>
  <c r="F4488" i="30"/>
  <c r="E4489" i="30"/>
  <c r="F4489" i="30"/>
  <c r="E4490" i="30"/>
  <c r="F4490" i="30"/>
  <c r="E4491" i="30"/>
  <c r="F4491" i="30"/>
  <c r="E4492" i="30"/>
  <c r="F4492" i="30"/>
  <c r="E4493" i="30"/>
  <c r="F4493" i="30"/>
  <c r="E4494" i="30"/>
  <c r="F4494" i="30"/>
  <c r="E4495" i="30"/>
  <c r="F4495" i="30"/>
  <c r="E4496" i="30"/>
  <c r="F4496" i="30"/>
  <c r="E4497" i="30"/>
  <c r="F4497" i="30"/>
  <c r="E4498" i="30"/>
  <c r="F4498" i="30"/>
  <c r="E4499" i="30"/>
  <c r="F4499" i="30"/>
  <c r="E4500" i="30"/>
  <c r="F4500" i="30"/>
  <c r="E4501" i="30"/>
  <c r="F4501" i="30"/>
  <c r="E4502" i="30"/>
  <c r="F4502" i="30"/>
  <c r="E4503" i="30"/>
  <c r="F4503" i="30"/>
  <c r="E4504" i="30"/>
  <c r="F4504" i="30"/>
  <c r="E4505" i="30"/>
  <c r="F4505" i="30"/>
  <c r="E4506" i="30"/>
  <c r="F4506" i="30"/>
  <c r="E4507" i="30"/>
  <c r="F4507" i="30"/>
  <c r="E4508" i="30"/>
  <c r="F4508" i="30"/>
  <c r="E4509" i="30"/>
  <c r="F4509" i="30"/>
  <c r="E4510" i="30"/>
  <c r="F4510" i="30"/>
  <c r="E4511" i="30"/>
  <c r="F4511" i="30"/>
  <c r="E4512" i="30"/>
  <c r="F4512" i="30"/>
  <c r="E4513" i="30"/>
  <c r="F4513" i="30"/>
  <c r="E4514" i="30"/>
  <c r="F4514" i="30"/>
  <c r="E4515" i="30"/>
  <c r="F4515" i="30"/>
  <c r="E4516" i="30"/>
  <c r="F4516" i="30"/>
  <c r="E4517" i="30"/>
  <c r="F4517" i="30"/>
  <c r="E4518" i="30"/>
  <c r="F4518" i="30"/>
  <c r="E4519" i="30"/>
  <c r="F4519" i="30"/>
  <c r="E4520" i="30"/>
  <c r="F4520" i="30"/>
  <c r="E4521" i="30"/>
  <c r="F4521" i="30"/>
  <c r="E4522" i="30"/>
  <c r="F4522" i="30"/>
  <c r="E4523" i="30"/>
  <c r="F4523" i="30"/>
  <c r="E4524" i="30"/>
  <c r="F4524" i="30"/>
  <c r="E4525" i="30"/>
  <c r="F4525" i="30"/>
  <c r="E4526" i="30"/>
  <c r="F4526" i="30"/>
  <c r="E4527" i="30"/>
  <c r="F4527" i="30"/>
  <c r="E4528" i="30"/>
  <c r="F4528" i="30"/>
  <c r="E4529" i="30"/>
  <c r="F4529" i="30"/>
  <c r="E4530" i="30"/>
  <c r="F4530" i="30"/>
  <c r="E4531" i="30"/>
  <c r="F4531" i="30"/>
  <c r="E4532" i="30"/>
  <c r="F4532" i="30"/>
  <c r="E4533" i="30"/>
  <c r="F4533" i="30"/>
  <c r="E4534" i="30"/>
  <c r="F4534" i="30"/>
  <c r="E4535" i="30"/>
  <c r="F4535" i="30"/>
  <c r="E4536" i="30"/>
  <c r="F4536" i="30"/>
  <c r="E4537" i="30"/>
  <c r="F4537" i="30"/>
  <c r="E4538" i="30"/>
  <c r="F4538" i="30"/>
  <c r="E4539" i="30"/>
  <c r="F4539" i="30"/>
  <c r="E4540" i="30"/>
  <c r="F4540" i="30"/>
  <c r="E4541" i="30"/>
  <c r="F4541" i="30"/>
  <c r="E4542" i="30"/>
  <c r="F4542" i="30"/>
  <c r="E4543" i="30"/>
  <c r="F4543" i="30"/>
  <c r="E4544" i="30"/>
  <c r="F4544" i="30"/>
  <c r="E4545" i="30"/>
  <c r="F4545" i="30"/>
  <c r="E4546" i="30"/>
  <c r="F4546" i="30"/>
  <c r="E4547" i="30"/>
  <c r="F4547" i="30"/>
  <c r="E4548" i="30"/>
  <c r="F4548" i="30"/>
  <c r="E4549" i="30"/>
  <c r="F4549" i="30"/>
  <c r="E4550" i="30"/>
  <c r="F4550" i="30"/>
  <c r="E4551" i="30"/>
  <c r="F4551" i="30"/>
  <c r="E4552" i="30"/>
  <c r="F4552" i="30"/>
  <c r="E4553" i="30"/>
  <c r="F4553" i="30"/>
  <c r="E4554" i="30"/>
  <c r="F4554" i="30"/>
  <c r="E4555" i="30"/>
  <c r="F4555" i="30"/>
  <c r="E4556" i="30"/>
  <c r="F4556" i="30"/>
  <c r="E4557" i="30"/>
  <c r="F4557" i="30"/>
  <c r="E4558" i="30"/>
  <c r="F4558" i="30"/>
  <c r="E4559" i="30"/>
  <c r="F4559" i="30"/>
  <c r="E4560" i="30"/>
  <c r="F4560" i="30"/>
  <c r="E4561" i="30"/>
  <c r="F4561" i="30"/>
  <c r="E4562" i="30"/>
  <c r="F4562" i="30"/>
  <c r="E4563" i="30"/>
  <c r="F4563" i="30"/>
  <c r="E4564" i="30"/>
  <c r="F4564" i="30"/>
  <c r="E4565" i="30"/>
  <c r="F4565" i="30"/>
  <c r="E4566" i="30"/>
  <c r="F4566" i="30"/>
  <c r="E4567" i="30"/>
  <c r="F4567" i="30"/>
  <c r="E4568" i="30"/>
  <c r="F4568" i="30"/>
  <c r="E4569" i="30"/>
  <c r="F4569" i="30"/>
  <c r="E4570" i="30"/>
  <c r="F4570" i="30"/>
  <c r="E4571" i="30"/>
  <c r="F4571" i="30"/>
  <c r="E4572" i="30"/>
  <c r="F4572" i="30"/>
  <c r="E4573" i="30"/>
  <c r="F4573" i="30"/>
  <c r="E4574" i="30"/>
  <c r="F4574" i="30"/>
  <c r="E4575" i="30"/>
  <c r="F4575" i="30"/>
  <c r="E4576" i="30"/>
  <c r="F4576" i="30"/>
  <c r="E4577" i="30"/>
  <c r="F4577" i="30"/>
  <c r="E4578" i="30"/>
  <c r="F4578" i="30"/>
  <c r="E4579" i="30"/>
  <c r="F4579" i="30"/>
  <c r="E4580" i="30"/>
  <c r="F4580" i="30"/>
  <c r="E4581" i="30"/>
  <c r="F4581" i="30"/>
  <c r="E4582" i="30"/>
  <c r="F4582" i="30"/>
  <c r="E4583" i="30"/>
  <c r="F4583" i="30"/>
  <c r="E4584" i="30"/>
  <c r="F4584" i="30"/>
  <c r="E4585" i="30"/>
  <c r="F4585" i="30"/>
  <c r="E4586" i="30"/>
  <c r="F4586" i="30"/>
  <c r="E4587" i="30"/>
  <c r="F4587" i="30"/>
  <c r="E4588" i="30"/>
  <c r="F4588" i="30"/>
  <c r="E4589" i="30"/>
  <c r="F4589" i="30"/>
  <c r="E4590" i="30"/>
  <c r="F4590" i="30"/>
  <c r="E4591" i="30"/>
  <c r="F4591" i="30"/>
  <c r="E4592" i="30"/>
  <c r="F4592" i="30"/>
  <c r="E4593" i="30"/>
  <c r="F4593" i="30"/>
  <c r="E4594" i="30"/>
  <c r="F4594" i="30"/>
  <c r="E4595" i="30"/>
  <c r="F4595" i="30"/>
  <c r="E4596" i="30"/>
  <c r="F4596" i="30"/>
  <c r="E4597" i="30"/>
  <c r="F4597" i="30"/>
  <c r="E4598" i="30"/>
  <c r="F4598" i="30"/>
  <c r="E4599" i="30"/>
  <c r="F4599" i="30"/>
  <c r="E4600" i="30"/>
  <c r="F4600" i="30"/>
  <c r="E4601" i="30"/>
  <c r="F4601" i="30"/>
  <c r="E4602" i="30"/>
  <c r="F4602" i="30"/>
  <c r="E4603" i="30"/>
  <c r="F4603" i="30"/>
  <c r="E4604" i="30"/>
  <c r="F4604" i="30"/>
  <c r="E4605" i="30"/>
  <c r="F4605" i="30"/>
  <c r="E4606" i="30"/>
  <c r="F4606" i="30"/>
  <c r="E4607" i="30"/>
  <c r="F4607" i="30"/>
  <c r="E4608" i="30"/>
  <c r="F4608" i="30"/>
  <c r="E4609" i="30"/>
  <c r="F4609" i="30"/>
  <c r="E4610" i="30"/>
  <c r="F4610" i="30"/>
  <c r="E4611" i="30"/>
  <c r="F4611" i="30"/>
  <c r="E4612" i="30"/>
  <c r="F4612" i="30"/>
  <c r="E4613" i="30"/>
  <c r="F4613" i="30"/>
  <c r="E4614" i="30"/>
  <c r="F4614" i="30"/>
  <c r="E4615" i="30"/>
  <c r="F4615" i="30"/>
  <c r="E4616" i="30"/>
  <c r="F4616" i="30"/>
  <c r="E4617" i="30"/>
  <c r="F4617" i="30"/>
  <c r="E4618" i="30"/>
  <c r="F4618" i="30"/>
  <c r="E4619" i="30"/>
  <c r="F4619" i="30"/>
  <c r="E4620" i="30"/>
  <c r="F4620" i="30"/>
  <c r="E4621" i="30"/>
  <c r="F4621" i="30"/>
  <c r="E4622" i="30"/>
  <c r="F4622" i="30"/>
  <c r="E4623" i="30"/>
  <c r="F4623" i="30"/>
  <c r="E4624" i="30"/>
  <c r="F4624" i="30"/>
  <c r="E4625" i="30"/>
  <c r="F4625" i="30"/>
  <c r="E4626" i="30"/>
  <c r="F4626" i="30"/>
  <c r="E4627" i="30"/>
  <c r="F4627" i="30"/>
  <c r="E4628" i="30"/>
  <c r="F4628" i="30"/>
  <c r="E4629" i="30"/>
  <c r="F4629" i="30"/>
  <c r="E4630" i="30"/>
  <c r="F4630" i="30"/>
  <c r="E4631" i="30"/>
  <c r="F4631" i="30"/>
  <c r="E4632" i="30"/>
  <c r="F4632" i="30"/>
  <c r="E4633" i="30"/>
  <c r="F4633" i="30"/>
  <c r="E4634" i="30"/>
  <c r="F4634" i="30"/>
  <c r="E4635" i="30"/>
  <c r="F4635" i="30"/>
  <c r="E4636" i="30"/>
  <c r="F4636" i="30"/>
  <c r="E4637" i="30"/>
  <c r="F4637" i="30"/>
  <c r="E4638" i="30"/>
  <c r="F4638" i="30"/>
  <c r="E4639" i="30"/>
  <c r="F4639" i="30"/>
  <c r="E4640" i="30"/>
  <c r="F4640" i="30"/>
  <c r="E4641" i="30"/>
  <c r="F4641" i="30"/>
  <c r="E4642" i="30"/>
  <c r="F4642" i="30"/>
  <c r="E4643" i="30"/>
  <c r="F4643" i="30"/>
  <c r="E4644" i="30"/>
  <c r="F4644" i="30"/>
  <c r="E4645" i="30"/>
  <c r="F4645" i="30"/>
  <c r="E4646" i="30"/>
  <c r="F4646" i="30"/>
  <c r="E4647" i="30"/>
  <c r="F4647" i="30"/>
  <c r="E4648" i="30"/>
  <c r="F4648" i="30"/>
  <c r="E4649" i="30"/>
  <c r="F4649" i="30"/>
  <c r="E4650" i="30"/>
  <c r="F4650" i="30"/>
  <c r="E4651" i="30"/>
  <c r="F4651" i="30"/>
  <c r="E4652" i="30"/>
  <c r="F4652" i="30"/>
  <c r="E4653" i="30"/>
  <c r="F4653" i="30"/>
  <c r="E4654" i="30"/>
  <c r="F4654" i="30"/>
  <c r="E4655" i="30"/>
  <c r="F4655" i="30"/>
  <c r="E4656" i="30"/>
  <c r="F4656" i="30"/>
  <c r="E4657" i="30"/>
  <c r="F4657" i="30"/>
  <c r="E4658" i="30"/>
  <c r="F4658" i="30"/>
  <c r="E4659" i="30"/>
  <c r="F4659" i="30"/>
  <c r="E4660" i="30"/>
  <c r="F4660" i="30"/>
  <c r="E4661" i="30"/>
  <c r="F4661" i="30"/>
  <c r="E4662" i="30"/>
  <c r="F4662" i="30"/>
  <c r="E4663" i="30"/>
  <c r="F4663" i="30"/>
  <c r="E4664" i="30"/>
  <c r="F4664" i="30"/>
  <c r="E4665" i="30"/>
  <c r="F4665" i="30"/>
  <c r="E4666" i="30"/>
  <c r="F4666" i="30"/>
  <c r="E4667" i="30"/>
  <c r="F4667" i="30"/>
  <c r="E4668" i="30"/>
  <c r="F4668" i="30"/>
  <c r="E4669" i="30"/>
  <c r="F4669" i="30"/>
  <c r="E4670" i="30"/>
  <c r="F4670" i="30"/>
  <c r="E4671" i="30"/>
  <c r="F4671" i="30"/>
  <c r="E4672" i="30"/>
  <c r="F4672" i="30"/>
  <c r="E4673" i="30"/>
  <c r="F4673" i="30"/>
  <c r="E4674" i="30"/>
  <c r="F4674" i="30"/>
  <c r="E4675" i="30"/>
  <c r="F4675" i="30"/>
  <c r="E4676" i="30"/>
  <c r="F4676" i="30"/>
  <c r="E4677" i="30"/>
  <c r="F4677" i="30"/>
  <c r="E4678" i="30"/>
  <c r="F4678" i="30"/>
  <c r="E4679" i="30"/>
  <c r="F4679" i="30"/>
  <c r="E4680" i="30"/>
  <c r="F4680" i="30"/>
  <c r="E4681" i="30"/>
  <c r="F4681" i="30"/>
  <c r="E4682" i="30"/>
  <c r="F4682" i="30"/>
  <c r="E4683" i="30"/>
  <c r="F4683" i="30"/>
  <c r="E4684" i="30"/>
  <c r="F4684" i="30"/>
  <c r="E4685" i="30"/>
  <c r="F4685" i="30"/>
  <c r="E4686" i="30"/>
  <c r="F4686" i="30"/>
  <c r="E4687" i="30"/>
  <c r="F4687" i="30"/>
  <c r="E4688" i="30"/>
  <c r="F4688" i="30"/>
  <c r="E4689" i="30"/>
  <c r="F4689" i="30"/>
  <c r="E4690" i="30"/>
  <c r="F4690" i="30"/>
  <c r="E4691" i="30"/>
  <c r="F4691" i="30"/>
  <c r="E4692" i="30"/>
  <c r="F4692" i="30"/>
  <c r="E4693" i="30"/>
  <c r="F4693" i="30"/>
  <c r="E4694" i="30"/>
  <c r="F4694" i="30"/>
  <c r="E4695" i="30"/>
  <c r="F4695" i="30"/>
  <c r="E4696" i="30"/>
  <c r="F4696" i="30"/>
  <c r="E4697" i="30"/>
  <c r="F4697" i="30"/>
  <c r="E4698" i="30"/>
  <c r="F4698" i="30"/>
  <c r="E4699" i="30"/>
  <c r="F4699" i="30"/>
  <c r="E4700" i="30"/>
  <c r="F4700" i="30"/>
  <c r="E4701" i="30"/>
  <c r="F4701" i="30"/>
  <c r="E4702" i="30"/>
  <c r="F4702" i="30"/>
  <c r="E4703" i="30"/>
  <c r="F4703" i="30"/>
  <c r="E4704" i="30"/>
  <c r="F4704" i="30"/>
  <c r="E4705" i="30"/>
  <c r="F4705" i="30"/>
  <c r="E4706" i="30"/>
  <c r="F4706" i="30"/>
  <c r="E4707" i="30"/>
  <c r="F4707" i="30"/>
  <c r="E4708" i="30"/>
  <c r="F4708" i="30"/>
  <c r="E4709" i="30"/>
  <c r="F4709" i="30"/>
  <c r="E4710" i="30"/>
  <c r="F4710" i="30"/>
  <c r="E4711" i="30"/>
  <c r="F4711" i="30"/>
  <c r="E4712" i="30"/>
  <c r="F4712" i="30"/>
  <c r="E4713" i="30"/>
  <c r="F4713" i="30"/>
  <c r="E4714" i="30"/>
  <c r="F4714" i="30"/>
  <c r="E4715" i="30"/>
  <c r="F4715" i="30"/>
  <c r="E4716" i="30"/>
  <c r="F4716" i="30"/>
  <c r="E4717" i="30"/>
  <c r="F4717" i="30"/>
  <c r="E4718" i="30"/>
  <c r="F4718" i="30"/>
  <c r="E4719" i="30"/>
  <c r="F4719" i="30"/>
  <c r="E4720" i="30"/>
  <c r="F4720" i="30"/>
  <c r="E4721" i="30"/>
  <c r="F4721" i="30"/>
  <c r="E4722" i="30"/>
  <c r="F4722" i="30"/>
  <c r="E4723" i="30"/>
  <c r="F4723" i="30"/>
  <c r="E4724" i="30"/>
  <c r="F4724" i="30"/>
  <c r="E4725" i="30"/>
  <c r="F4725" i="30"/>
  <c r="E4726" i="30"/>
  <c r="F4726" i="30"/>
  <c r="E4727" i="30"/>
  <c r="F4727" i="30"/>
  <c r="E4728" i="30"/>
  <c r="F4728" i="30"/>
  <c r="E4729" i="30"/>
  <c r="F4729" i="30"/>
  <c r="E4730" i="30"/>
  <c r="F4730" i="30"/>
  <c r="E4731" i="30"/>
  <c r="F4731" i="30"/>
  <c r="E4732" i="30"/>
  <c r="F4732" i="30"/>
  <c r="E4733" i="30"/>
  <c r="F4733" i="30"/>
  <c r="E4734" i="30"/>
  <c r="F4734" i="30"/>
  <c r="E4735" i="30"/>
  <c r="F4735" i="30"/>
  <c r="E4736" i="30"/>
  <c r="F4736" i="30"/>
  <c r="E4737" i="30"/>
  <c r="F4737" i="30"/>
  <c r="E4738" i="30"/>
  <c r="F4738" i="30"/>
  <c r="E4739" i="30"/>
  <c r="F4739" i="30"/>
  <c r="E4740" i="30"/>
  <c r="F4740" i="30"/>
  <c r="E4741" i="30"/>
  <c r="F4741" i="30"/>
  <c r="E4742" i="30"/>
  <c r="F4742" i="30"/>
  <c r="E4743" i="30"/>
  <c r="F4743" i="30"/>
  <c r="E4744" i="30"/>
  <c r="F4744" i="30"/>
  <c r="E4745" i="30"/>
  <c r="F4745" i="30"/>
  <c r="E4746" i="30"/>
  <c r="F4746" i="30"/>
  <c r="E4747" i="30"/>
  <c r="F4747" i="30"/>
  <c r="E4748" i="30"/>
  <c r="F4748" i="30"/>
  <c r="E4749" i="30"/>
  <c r="F4749" i="30"/>
  <c r="E4750" i="30"/>
  <c r="F4750" i="30"/>
  <c r="E4751" i="30"/>
  <c r="F4751" i="30"/>
  <c r="E4752" i="30"/>
  <c r="F4752" i="30"/>
  <c r="E4753" i="30"/>
  <c r="F4753" i="30"/>
  <c r="E4754" i="30"/>
  <c r="F4754" i="30"/>
  <c r="E4755" i="30"/>
  <c r="F4755" i="30"/>
  <c r="E4756" i="30"/>
  <c r="F4756" i="30"/>
  <c r="E4757" i="30"/>
  <c r="F4757" i="30"/>
  <c r="E4758" i="30"/>
  <c r="F4758" i="30"/>
  <c r="E4759" i="30"/>
  <c r="F4759" i="30"/>
  <c r="E4760" i="30"/>
  <c r="F4760" i="30"/>
  <c r="E4761" i="30"/>
  <c r="F4761" i="30"/>
  <c r="E4762" i="30"/>
  <c r="F4762" i="30"/>
  <c r="E4763" i="30"/>
  <c r="F4763" i="30"/>
  <c r="E4764" i="30"/>
  <c r="F4764" i="30"/>
  <c r="E4765" i="30"/>
  <c r="F4765" i="30"/>
  <c r="E4766" i="30"/>
  <c r="F4766" i="30"/>
  <c r="E4767" i="30"/>
  <c r="F4767" i="30"/>
  <c r="E4768" i="30"/>
  <c r="F4768" i="30"/>
  <c r="E4769" i="30"/>
  <c r="F4769" i="30"/>
  <c r="E4770" i="30"/>
  <c r="F4770" i="30"/>
  <c r="E4771" i="30"/>
  <c r="F4771" i="30"/>
  <c r="E4772" i="30"/>
  <c r="F4772" i="30"/>
  <c r="E4773" i="30"/>
  <c r="F4773" i="30"/>
  <c r="E4774" i="30"/>
  <c r="F4774" i="30"/>
  <c r="E4775" i="30"/>
  <c r="F4775" i="30"/>
  <c r="E4776" i="30"/>
  <c r="F4776" i="30"/>
  <c r="E4777" i="30"/>
  <c r="F4777" i="30"/>
  <c r="E4778" i="30"/>
  <c r="F4778" i="30"/>
  <c r="E4779" i="30"/>
  <c r="F4779" i="30"/>
  <c r="E4780" i="30"/>
  <c r="F4780" i="30"/>
  <c r="E4781" i="30"/>
  <c r="F4781" i="30"/>
  <c r="E4782" i="30"/>
  <c r="F4782" i="30"/>
  <c r="E4783" i="30"/>
  <c r="F4783" i="30"/>
  <c r="E4784" i="30"/>
  <c r="F4784" i="30"/>
  <c r="E4785" i="30"/>
  <c r="F4785" i="30"/>
  <c r="E4786" i="30"/>
  <c r="F4786" i="30"/>
  <c r="E4787" i="30"/>
  <c r="F4787" i="30"/>
  <c r="E4788" i="30"/>
  <c r="F4788" i="30"/>
  <c r="E4789" i="30"/>
  <c r="F4789" i="30"/>
  <c r="E4790" i="30"/>
  <c r="F4790" i="30"/>
  <c r="E4791" i="30"/>
  <c r="F4791" i="30"/>
  <c r="E4792" i="30"/>
  <c r="F4792" i="30"/>
  <c r="E4793" i="30"/>
  <c r="F4793" i="30"/>
  <c r="E4794" i="30"/>
  <c r="F4794" i="30"/>
  <c r="E4795" i="30"/>
  <c r="F4795" i="30"/>
  <c r="E4796" i="30"/>
  <c r="F4796" i="30"/>
  <c r="E4797" i="30"/>
  <c r="F4797" i="30"/>
  <c r="E4798" i="30"/>
  <c r="F4798" i="30"/>
  <c r="E4799" i="30"/>
  <c r="F4799" i="30"/>
  <c r="E4800" i="30"/>
  <c r="F4800" i="30"/>
  <c r="E4801" i="30"/>
  <c r="F4801" i="30"/>
  <c r="E4802" i="30"/>
  <c r="F4802" i="30"/>
  <c r="E4803" i="30"/>
  <c r="F4803" i="30"/>
  <c r="E4804" i="30"/>
  <c r="F4804" i="30"/>
  <c r="E4805" i="30"/>
  <c r="F4805" i="30"/>
  <c r="E4806" i="30"/>
  <c r="F4806" i="30"/>
  <c r="E4807" i="30"/>
  <c r="F4807" i="30"/>
  <c r="E4808" i="30"/>
  <c r="F4808" i="30"/>
  <c r="E4809" i="30"/>
  <c r="F4809" i="30"/>
  <c r="E4810" i="30"/>
  <c r="F4810" i="30"/>
  <c r="E4811" i="30"/>
  <c r="F4811" i="30"/>
  <c r="E4812" i="30"/>
  <c r="F4812" i="30"/>
  <c r="E4813" i="30"/>
  <c r="F4813" i="30"/>
  <c r="E4814" i="30"/>
  <c r="F4814" i="30"/>
  <c r="E4815" i="30"/>
  <c r="F4815" i="30"/>
  <c r="E4816" i="30"/>
  <c r="F4816" i="30"/>
  <c r="E4817" i="30"/>
  <c r="F4817" i="30"/>
  <c r="E4818" i="30"/>
  <c r="F4818" i="30"/>
  <c r="E4819" i="30"/>
  <c r="F4819" i="30"/>
  <c r="E4820" i="30"/>
  <c r="F4820" i="30"/>
  <c r="E4821" i="30"/>
  <c r="F4821" i="30"/>
  <c r="E4822" i="30"/>
  <c r="F4822" i="30"/>
  <c r="E4823" i="30"/>
  <c r="F4823" i="30"/>
  <c r="E4824" i="30"/>
  <c r="F4824" i="30"/>
  <c r="E4825" i="30"/>
  <c r="F4825" i="30"/>
  <c r="E4826" i="30"/>
  <c r="F4826" i="30"/>
  <c r="E4827" i="30"/>
  <c r="F4827" i="30"/>
  <c r="E4828" i="30"/>
  <c r="F4828" i="30"/>
  <c r="E4829" i="30"/>
  <c r="F4829" i="30"/>
  <c r="E4830" i="30"/>
  <c r="F4830" i="30"/>
  <c r="E4831" i="30"/>
  <c r="F4831" i="30"/>
  <c r="E4832" i="30"/>
  <c r="F4832" i="30"/>
  <c r="E4833" i="30"/>
  <c r="F4833" i="30"/>
  <c r="E4834" i="30"/>
  <c r="F4834" i="30"/>
  <c r="E4835" i="30"/>
  <c r="F4835" i="30"/>
  <c r="E4836" i="30"/>
  <c r="F4836" i="30"/>
  <c r="E4837" i="30"/>
  <c r="F4837" i="30"/>
  <c r="E4838" i="30"/>
  <c r="F4838" i="30"/>
  <c r="E4839" i="30"/>
  <c r="F4839" i="30"/>
  <c r="E4840" i="30"/>
  <c r="F4840" i="30"/>
  <c r="E4841" i="30"/>
  <c r="F4841" i="30"/>
  <c r="E4842" i="30"/>
  <c r="F4842" i="30"/>
  <c r="E4843" i="30"/>
  <c r="F4843" i="30"/>
  <c r="E4844" i="30"/>
  <c r="F4844" i="30"/>
  <c r="E4845" i="30"/>
  <c r="F4845" i="30"/>
  <c r="E4846" i="30"/>
  <c r="F4846" i="30"/>
  <c r="E4847" i="30"/>
  <c r="F4847" i="30"/>
  <c r="E4848" i="30"/>
  <c r="F4848" i="30"/>
  <c r="E4849" i="30"/>
  <c r="F4849" i="30"/>
  <c r="E4850" i="30"/>
  <c r="F4850" i="30"/>
  <c r="E4851" i="30"/>
  <c r="F4851" i="30"/>
  <c r="E4852" i="30"/>
  <c r="F4852" i="30"/>
  <c r="E4853" i="30"/>
  <c r="F4853" i="30"/>
  <c r="E4854" i="30"/>
  <c r="F4854" i="30"/>
  <c r="E4855" i="30"/>
  <c r="F4855" i="30"/>
  <c r="E4856" i="30"/>
  <c r="F4856" i="30"/>
  <c r="E4857" i="30"/>
  <c r="F4857" i="30"/>
  <c r="E4858" i="30"/>
  <c r="F4858" i="30"/>
  <c r="E4859" i="30"/>
  <c r="F4859" i="30"/>
  <c r="E4860" i="30"/>
  <c r="F4860" i="30"/>
  <c r="E4861" i="30"/>
  <c r="F4861" i="30"/>
  <c r="E4862" i="30"/>
  <c r="F4862" i="30"/>
  <c r="E4863" i="30"/>
  <c r="F4863" i="30"/>
  <c r="E4864" i="30"/>
  <c r="F4864" i="30"/>
  <c r="E4865" i="30"/>
  <c r="F4865" i="30"/>
  <c r="E4866" i="30"/>
  <c r="F4866" i="30"/>
  <c r="E4867" i="30"/>
  <c r="F4867" i="30"/>
  <c r="E4868" i="30"/>
  <c r="F4868" i="30"/>
  <c r="E4869" i="30"/>
  <c r="F4869" i="30"/>
  <c r="E4870" i="30"/>
  <c r="F4870" i="30"/>
  <c r="E4871" i="30"/>
  <c r="F4871" i="30"/>
  <c r="E4872" i="30"/>
  <c r="F4872" i="30"/>
  <c r="E4873" i="30"/>
  <c r="F4873" i="30"/>
  <c r="E4874" i="30"/>
  <c r="F4874" i="30"/>
  <c r="E4875" i="30"/>
  <c r="F4875" i="30"/>
  <c r="E4876" i="30"/>
  <c r="F4876" i="30"/>
  <c r="E4877" i="30"/>
  <c r="F4877" i="30"/>
  <c r="E4878" i="30"/>
  <c r="F4878" i="30"/>
  <c r="E4879" i="30"/>
  <c r="F4879" i="30"/>
  <c r="E4880" i="30"/>
  <c r="F4880" i="30"/>
  <c r="E4881" i="30"/>
  <c r="F4881" i="30"/>
  <c r="E4882" i="30"/>
  <c r="F4882" i="30"/>
  <c r="E4883" i="30"/>
  <c r="F4883" i="30"/>
  <c r="E4884" i="30"/>
  <c r="F4884" i="30"/>
  <c r="E4885" i="30"/>
  <c r="F4885" i="30"/>
  <c r="E4886" i="30"/>
  <c r="F4886" i="30"/>
  <c r="E4887" i="30"/>
  <c r="F4887" i="30"/>
  <c r="E4888" i="30"/>
  <c r="F4888" i="30"/>
  <c r="E4889" i="30"/>
  <c r="F4889" i="30"/>
  <c r="E4890" i="30"/>
  <c r="F4890" i="30"/>
  <c r="E4891" i="30"/>
  <c r="F4891" i="30"/>
  <c r="E4892" i="30"/>
  <c r="F4892" i="30"/>
  <c r="E4893" i="30"/>
  <c r="F4893" i="30"/>
  <c r="E4894" i="30"/>
  <c r="F4894" i="30"/>
  <c r="E4895" i="30"/>
  <c r="F4895" i="30"/>
  <c r="E4896" i="30"/>
  <c r="F4896" i="30"/>
  <c r="E4897" i="30"/>
  <c r="F4897" i="30"/>
  <c r="E4898" i="30"/>
  <c r="F4898" i="30"/>
  <c r="E4899" i="30"/>
  <c r="F4899" i="30"/>
  <c r="E4900" i="30"/>
  <c r="F4900" i="30"/>
  <c r="E4901" i="30"/>
  <c r="F4901" i="30"/>
  <c r="E4902" i="30"/>
  <c r="F4902" i="30"/>
  <c r="E4903" i="30"/>
  <c r="F4903" i="30"/>
  <c r="E4904" i="30"/>
  <c r="F4904" i="30"/>
  <c r="E4905" i="30"/>
  <c r="F4905" i="30"/>
  <c r="E4906" i="30"/>
  <c r="F4906" i="30"/>
  <c r="E4907" i="30"/>
  <c r="F4907" i="30"/>
  <c r="E4908" i="30"/>
  <c r="F4908" i="30"/>
  <c r="E4909" i="30"/>
  <c r="F4909" i="30"/>
  <c r="E4910" i="30"/>
  <c r="F4910" i="30"/>
  <c r="E4911" i="30"/>
  <c r="F4911" i="30"/>
  <c r="E4912" i="30"/>
  <c r="F4912" i="30"/>
  <c r="E4913" i="30"/>
  <c r="F4913" i="30"/>
  <c r="E4914" i="30"/>
  <c r="F4914" i="30"/>
  <c r="E4915" i="30"/>
  <c r="F4915" i="30"/>
  <c r="E4916" i="30"/>
  <c r="F4916" i="30"/>
  <c r="E4917" i="30"/>
  <c r="F4917" i="30"/>
  <c r="E4918" i="30"/>
  <c r="F4918" i="30"/>
  <c r="E4919" i="30"/>
  <c r="F4919" i="30"/>
  <c r="E4920" i="30"/>
  <c r="F4920" i="30"/>
  <c r="E4921" i="30"/>
  <c r="F4921" i="30"/>
  <c r="E4922" i="30"/>
  <c r="F4922" i="30"/>
  <c r="E4923" i="30"/>
  <c r="F4923" i="30"/>
  <c r="E4924" i="30"/>
  <c r="F4924" i="30"/>
  <c r="E4925" i="30"/>
  <c r="F4925" i="30"/>
  <c r="E4926" i="30"/>
  <c r="F4926" i="30"/>
  <c r="E4927" i="30"/>
  <c r="F4927" i="30"/>
  <c r="E4928" i="30"/>
  <c r="F4928" i="30"/>
  <c r="E4929" i="30"/>
  <c r="F4929" i="30"/>
  <c r="E4930" i="30"/>
  <c r="F4930" i="30"/>
  <c r="E4931" i="30"/>
  <c r="F4931" i="30"/>
  <c r="E4932" i="30"/>
  <c r="F4932" i="30"/>
  <c r="E4933" i="30"/>
  <c r="F4933" i="30"/>
  <c r="E4934" i="30"/>
  <c r="F4934" i="30"/>
  <c r="E4935" i="30"/>
  <c r="F4935" i="30"/>
  <c r="E4936" i="30"/>
  <c r="F4936" i="30"/>
  <c r="E4937" i="30"/>
  <c r="F4937" i="30"/>
  <c r="E4938" i="30"/>
  <c r="F4938" i="30"/>
  <c r="E4939" i="30"/>
  <c r="F4939" i="30"/>
  <c r="E4940" i="30"/>
  <c r="F4940" i="30"/>
  <c r="E4941" i="30"/>
  <c r="F4941" i="30"/>
  <c r="E4942" i="30"/>
  <c r="F4942" i="30"/>
  <c r="E4943" i="30"/>
  <c r="F4943" i="30"/>
  <c r="E4944" i="30"/>
  <c r="F4944" i="30"/>
  <c r="E4945" i="30"/>
  <c r="F4945" i="30"/>
  <c r="E4946" i="30"/>
  <c r="F4946" i="30"/>
  <c r="E4947" i="30"/>
  <c r="F4947" i="30"/>
  <c r="E4948" i="30"/>
  <c r="F4948" i="30"/>
  <c r="E4949" i="30"/>
  <c r="F4949" i="30"/>
  <c r="E4950" i="30"/>
  <c r="F4950" i="30"/>
  <c r="E4951" i="30"/>
  <c r="F4951" i="30"/>
  <c r="E4952" i="30"/>
  <c r="F4952" i="30"/>
  <c r="E4953" i="30"/>
  <c r="F4953" i="30"/>
  <c r="E4954" i="30"/>
  <c r="F4954" i="30"/>
  <c r="E4955" i="30"/>
  <c r="F4955" i="30"/>
  <c r="E4956" i="30"/>
  <c r="F4956" i="30"/>
  <c r="E4957" i="30"/>
  <c r="F4957" i="30"/>
  <c r="E4958" i="30"/>
  <c r="F4958" i="30"/>
  <c r="E4959" i="30"/>
  <c r="F4959" i="30"/>
  <c r="E4960" i="30"/>
  <c r="F4960" i="30"/>
  <c r="E4961" i="30"/>
  <c r="F4961" i="30"/>
  <c r="E4962" i="30"/>
  <c r="F4962" i="30"/>
  <c r="E4963" i="30"/>
  <c r="F4963" i="30"/>
  <c r="E4964" i="30"/>
  <c r="F4964" i="30"/>
  <c r="E4965" i="30"/>
  <c r="F4965" i="30"/>
  <c r="E4966" i="30"/>
  <c r="F4966" i="30"/>
  <c r="E4967" i="30"/>
  <c r="F4967" i="30"/>
  <c r="E4968" i="30"/>
  <c r="F4968" i="30"/>
  <c r="E4969" i="30"/>
  <c r="F4969" i="30"/>
  <c r="E4970" i="30"/>
  <c r="F4970" i="30"/>
  <c r="E4971" i="30"/>
  <c r="F4971" i="30"/>
  <c r="E4972" i="30"/>
  <c r="F4972" i="30"/>
  <c r="E4973" i="30"/>
  <c r="F4973" i="30"/>
  <c r="E4974" i="30"/>
  <c r="F4974" i="30"/>
  <c r="E4975" i="30"/>
  <c r="F4975" i="30"/>
  <c r="E4976" i="30"/>
  <c r="F4976" i="30"/>
  <c r="E4977" i="30"/>
  <c r="F4977" i="30"/>
  <c r="E4978" i="30"/>
  <c r="F4978" i="30"/>
  <c r="E4979" i="30"/>
  <c r="F4979" i="30"/>
  <c r="E4980" i="30"/>
  <c r="F4980" i="30"/>
  <c r="E4981" i="30"/>
  <c r="F4981" i="30"/>
  <c r="E4982" i="30"/>
  <c r="F4982" i="30"/>
  <c r="E4983" i="30"/>
  <c r="F4983" i="30"/>
  <c r="E4984" i="30"/>
  <c r="F4984" i="30"/>
  <c r="E4985" i="30"/>
  <c r="F4985" i="30"/>
  <c r="E4986" i="30"/>
  <c r="F4986" i="30"/>
  <c r="E4987" i="30"/>
  <c r="F4987" i="30"/>
  <c r="E4988" i="30"/>
  <c r="F4988" i="30"/>
  <c r="E4989" i="30"/>
  <c r="F4989" i="30"/>
  <c r="E4990" i="30"/>
  <c r="F4990" i="30"/>
  <c r="E4991" i="30"/>
  <c r="F4991" i="30"/>
  <c r="E4992" i="30"/>
  <c r="F4992" i="30"/>
  <c r="E4993" i="30"/>
  <c r="F4993" i="30"/>
  <c r="E4994" i="30"/>
  <c r="F4994" i="30"/>
  <c r="E4995" i="30"/>
  <c r="F4995" i="30"/>
  <c r="E4996" i="30"/>
  <c r="F4996" i="30"/>
  <c r="E4997" i="30"/>
  <c r="F4997" i="30"/>
  <c r="E4998" i="30"/>
  <c r="F4998" i="30"/>
  <c r="E4999" i="30"/>
  <c r="F4999" i="30"/>
  <c r="E5000" i="30"/>
  <c r="F5000" i="30"/>
  <c r="E5001" i="30"/>
  <c r="F5001" i="30"/>
  <c r="E5002" i="30"/>
  <c r="F5002" i="30"/>
  <c r="E5003" i="30"/>
  <c r="F5003" i="30"/>
  <c r="E5004" i="30"/>
  <c r="F5004" i="30"/>
  <c r="E5005" i="30"/>
  <c r="F5005" i="30"/>
  <c r="E5006" i="30"/>
  <c r="F5006" i="30"/>
  <c r="E5007" i="30"/>
  <c r="F5007" i="30"/>
  <c r="E5008" i="30"/>
  <c r="F5008" i="30"/>
  <c r="E5009" i="30"/>
  <c r="F5009" i="30"/>
  <c r="E5010" i="30"/>
  <c r="F5010" i="30"/>
  <c r="E5011" i="30"/>
  <c r="F5011" i="30"/>
  <c r="E5012" i="30"/>
  <c r="F5012" i="30"/>
  <c r="F13" i="30"/>
  <c r="E13" i="30"/>
  <c r="D14" i="30"/>
  <c r="D15" i="30"/>
  <c r="D16" i="30"/>
  <c r="D17" i="30"/>
  <c r="D18" i="30"/>
  <c r="D19" i="30"/>
  <c r="D20" i="30"/>
  <c r="D21" i="30"/>
  <c r="D22" i="30"/>
  <c r="D23" i="30"/>
  <c r="D24" i="30"/>
  <c r="D25" i="30"/>
  <c r="D26" i="30"/>
  <c r="D27" i="30"/>
  <c r="D28" i="30"/>
  <c r="D29" i="30"/>
  <c r="D30" i="30"/>
  <c r="D31" i="30"/>
  <c r="D32" i="30"/>
  <c r="D33" i="30"/>
  <c r="D34" i="30"/>
  <c r="D35" i="30"/>
  <c r="D36" i="30"/>
  <c r="D37" i="30"/>
  <c r="D38" i="30"/>
  <c r="D39" i="30"/>
  <c r="D40" i="30"/>
  <c r="D41" i="30"/>
  <c r="D42" i="30"/>
  <c r="D43" i="30"/>
  <c r="D44" i="30"/>
  <c r="D45" i="30"/>
  <c r="D46" i="30"/>
  <c r="D47" i="30"/>
  <c r="D48" i="30"/>
  <c r="D49" i="30"/>
  <c r="D50" i="30"/>
  <c r="D51" i="30"/>
  <c r="D52" i="30"/>
  <c r="D53" i="30"/>
  <c r="D54" i="30"/>
  <c r="D55" i="30"/>
  <c r="D56" i="30"/>
  <c r="D57" i="30"/>
  <c r="D58" i="30"/>
  <c r="D59" i="30"/>
  <c r="D60" i="30"/>
  <c r="D61" i="30"/>
  <c r="D62" i="30"/>
  <c r="D63" i="30"/>
  <c r="D64" i="30"/>
  <c r="D65" i="30"/>
  <c r="D66" i="30"/>
  <c r="D67" i="30"/>
  <c r="D68" i="30"/>
  <c r="D69" i="30"/>
  <c r="D70" i="30"/>
  <c r="D71" i="30"/>
  <c r="D72" i="30"/>
  <c r="D73" i="30"/>
  <c r="D74" i="30"/>
  <c r="D75" i="30"/>
  <c r="D76" i="30"/>
  <c r="D77" i="30"/>
  <c r="D78" i="30"/>
  <c r="D79" i="30"/>
  <c r="D80" i="30"/>
  <c r="D81" i="30"/>
  <c r="D82" i="30"/>
  <c r="D83" i="30"/>
  <c r="D84" i="30"/>
  <c r="D85" i="30"/>
  <c r="D86" i="30"/>
  <c r="D87" i="30"/>
  <c r="D88" i="30"/>
  <c r="D89" i="30"/>
  <c r="D90" i="30"/>
  <c r="D91" i="30"/>
  <c r="D92" i="30"/>
  <c r="D93" i="30"/>
  <c r="D94" i="30"/>
  <c r="D95" i="30"/>
  <c r="D96" i="30"/>
  <c r="D97" i="30"/>
  <c r="D98" i="30"/>
  <c r="D99" i="30"/>
  <c r="D100" i="30"/>
  <c r="D101" i="30"/>
  <c r="D102" i="30"/>
  <c r="D103" i="30"/>
  <c r="D104" i="30"/>
  <c r="D105" i="30"/>
  <c r="D106" i="30"/>
  <c r="D107" i="30"/>
  <c r="D108" i="30"/>
  <c r="D109" i="30"/>
  <c r="D110" i="30"/>
  <c r="D111" i="30"/>
  <c r="D112" i="30"/>
  <c r="D113" i="30"/>
  <c r="D114" i="30"/>
  <c r="D115" i="30"/>
  <c r="D116" i="30"/>
  <c r="D117" i="30"/>
  <c r="D118" i="30"/>
  <c r="D119" i="30"/>
  <c r="D120" i="30"/>
  <c r="D121" i="30"/>
  <c r="D122" i="30"/>
  <c r="D123" i="30"/>
  <c r="D124" i="30"/>
  <c r="D125" i="30"/>
  <c r="D126" i="30"/>
  <c r="D127" i="30"/>
  <c r="D128" i="30"/>
  <c r="D129" i="30"/>
  <c r="D130" i="30"/>
  <c r="D131" i="30"/>
  <c r="D132" i="30"/>
  <c r="D133" i="30"/>
  <c r="D134" i="30"/>
  <c r="D135" i="30"/>
  <c r="D136" i="30"/>
  <c r="D137" i="30"/>
  <c r="D138" i="30"/>
  <c r="D139" i="30"/>
  <c r="D140" i="30"/>
  <c r="D141" i="30"/>
  <c r="D142" i="30"/>
  <c r="D143" i="30"/>
  <c r="D144" i="30"/>
  <c r="D145" i="30"/>
  <c r="D146" i="30"/>
  <c r="D147" i="30"/>
  <c r="D148" i="30"/>
  <c r="D149" i="30"/>
  <c r="D150" i="30"/>
  <c r="D151" i="30"/>
  <c r="D152" i="30"/>
  <c r="D153" i="30"/>
  <c r="D154" i="30"/>
  <c r="D155" i="30"/>
  <c r="D156" i="30"/>
  <c r="D157" i="30"/>
  <c r="D158" i="30"/>
  <c r="D159" i="30"/>
  <c r="D160" i="30"/>
  <c r="D161" i="30"/>
  <c r="D162" i="30"/>
  <c r="D163" i="30"/>
  <c r="D164" i="30"/>
  <c r="D165" i="30"/>
  <c r="D166" i="30"/>
  <c r="D167" i="30"/>
  <c r="D168" i="30"/>
  <c r="D169" i="30"/>
  <c r="D170" i="30"/>
  <c r="D171" i="30"/>
  <c r="D172" i="30"/>
  <c r="D173" i="30"/>
  <c r="D174" i="30"/>
  <c r="D175" i="30"/>
  <c r="D176" i="30"/>
  <c r="D177" i="30"/>
  <c r="D178" i="30"/>
  <c r="D179" i="30"/>
  <c r="D180" i="30"/>
  <c r="D181" i="30"/>
  <c r="D182" i="30"/>
  <c r="D183" i="30"/>
  <c r="D184" i="30"/>
  <c r="D185" i="30"/>
  <c r="D186" i="30"/>
  <c r="D187" i="30"/>
  <c r="D188" i="30"/>
  <c r="D189" i="30"/>
  <c r="D190" i="30"/>
  <c r="D191" i="30"/>
  <c r="D192" i="30"/>
  <c r="D193" i="30"/>
  <c r="D194" i="30"/>
  <c r="D195" i="30"/>
  <c r="D196" i="30"/>
  <c r="D197" i="30"/>
  <c r="D198" i="30"/>
  <c r="D199" i="30"/>
  <c r="D200" i="30"/>
  <c r="D201" i="30"/>
  <c r="D202" i="30"/>
  <c r="D203" i="30"/>
  <c r="D204" i="30"/>
  <c r="D205" i="30"/>
  <c r="D206" i="30"/>
  <c r="D207" i="30"/>
  <c r="D208" i="30"/>
  <c r="D209" i="30"/>
  <c r="D210" i="30"/>
  <c r="D211" i="30"/>
  <c r="D212" i="30"/>
  <c r="D213" i="30"/>
  <c r="D214" i="30"/>
  <c r="D215" i="30"/>
  <c r="D216" i="30"/>
  <c r="D217" i="30"/>
  <c r="D218" i="30"/>
  <c r="D219" i="30"/>
  <c r="D220" i="30"/>
  <c r="D221" i="30"/>
  <c r="D222" i="30"/>
  <c r="D223" i="30"/>
  <c r="D224" i="30"/>
  <c r="D225" i="30"/>
  <c r="D226" i="30"/>
  <c r="D227" i="30"/>
  <c r="D228" i="30"/>
  <c r="D229" i="30"/>
  <c r="D230" i="30"/>
  <c r="D231" i="30"/>
  <c r="D232" i="30"/>
  <c r="D233" i="30"/>
  <c r="D234" i="30"/>
  <c r="D235" i="30"/>
  <c r="D236" i="30"/>
  <c r="D237" i="30"/>
  <c r="D238" i="30"/>
  <c r="D239" i="30"/>
  <c r="D240" i="30"/>
  <c r="D241" i="30"/>
  <c r="D242" i="30"/>
  <c r="D243" i="30"/>
  <c r="D244" i="30"/>
  <c r="D245" i="30"/>
  <c r="D246" i="30"/>
  <c r="D247" i="30"/>
  <c r="D248" i="30"/>
  <c r="D249" i="30"/>
  <c r="D250" i="30"/>
  <c r="D251" i="30"/>
  <c r="D252" i="30"/>
  <c r="D253" i="30"/>
  <c r="D254" i="30"/>
  <c r="D255" i="30"/>
  <c r="D256" i="30"/>
  <c r="D257" i="30"/>
  <c r="D258" i="30"/>
  <c r="D259" i="30"/>
  <c r="D260" i="30"/>
  <c r="D261" i="30"/>
  <c r="D262" i="30"/>
  <c r="D263" i="30"/>
  <c r="D264" i="30"/>
  <c r="D265" i="30"/>
  <c r="D266" i="30"/>
  <c r="D267" i="30"/>
  <c r="D268" i="30"/>
  <c r="D269" i="30"/>
  <c r="D270" i="30"/>
  <c r="D271" i="30"/>
  <c r="D272" i="30"/>
  <c r="D273" i="30"/>
  <c r="D274" i="30"/>
  <c r="D275" i="30"/>
  <c r="D276" i="30"/>
  <c r="D277" i="30"/>
  <c r="D278" i="30"/>
  <c r="D279" i="30"/>
  <c r="D280" i="30"/>
  <c r="D281" i="30"/>
  <c r="D282" i="30"/>
  <c r="D283" i="30"/>
  <c r="D284" i="30"/>
  <c r="D285" i="30"/>
  <c r="D286" i="30"/>
  <c r="D287" i="30"/>
  <c r="D288" i="30"/>
  <c r="D289" i="30"/>
  <c r="D290" i="30"/>
  <c r="D291" i="30"/>
  <c r="D292" i="30"/>
  <c r="D293" i="30"/>
  <c r="D294" i="30"/>
  <c r="D295" i="30"/>
  <c r="D296" i="30"/>
  <c r="D297" i="30"/>
  <c r="D298" i="30"/>
  <c r="D299" i="30"/>
  <c r="D300" i="30"/>
  <c r="D301" i="30"/>
  <c r="D302" i="30"/>
  <c r="D303" i="30"/>
  <c r="D304" i="30"/>
  <c r="D305" i="30"/>
  <c r="D306" i="30"/>
  <c r="D307" i="30"/>
  <c r="D308" i="30"/>
  <c r="D309" i="30"/>
  <c r="D310" i="30"/>
  <c r="D311" i="30"/>
  <c r="D312" i="30"/>
  <c r="D313" i="30"/>
  <c r="D314" i="30"/>
  <c r="D315" i="30"/>
  <c r="D316" i="30"/>
  <c r="D317" i="30"/>
  <c r="D318" i="30"/>
  <c r="D319" i="30"/>
  <c r="D320" i="30"/>
  <c r="D321" i="30"/>
  <c r="D322" i="30"/>
  <c r="D323" i="30"/>
  <c r="D324" i="30"/>
  <c r="D325" i="30"/>
  <c r="D326" i="30"/>
  <c r="D327" i="30"/>
  <c r="D328" i="30"/>
  <c r="D329" i="30"/>
  <c r="D330" i="30"/>
  <c r="D331" i="30"/>
  <c r="D332" i="30"/>
  <c r="D333" i="30"/>
  <c r="D334" i="30"/>
  <c r="D335" i="30"/>
  <c r="D336" i="30"/>
  <c r="D337" i="30"/>
  <c r="D338" i="30"/>
  <c r="D339" i="30"/>
  <c r="D340" i="30"/>
  <c r="D341" i="30"/>
  <c r="D342" i="30"/>
  <c r="D343" i="30"/>
  <c r="D344" i="30"/>
  <c r="D345" i="30"/>
  <c r="D346" i="30"/>
  <c r="D347" i="30"/>
  <c r="D348" i="30"/>
  <c r="D349" i="30"/>
  <c r="D350" i="30"/>
  <c r="D351" i="30"/>
  <c r="D352" i="30"/>
  <c r="D353" i="30"/>
  <c r="D354" i="30"/>
  <c r="D355" i="30"/>
  <c r="D356" i="30"/>
  <c r="D357" i="30"/>
  <c r="D358" i="30"/>
  <c r="D359" i="30"/>
  <c r="D360" i="30"/>
  <c r="D361" i="30"/>
  <c r="D362" i="30"/>
  <c r="D363" i="30"/>
  <c r="D364" i="30"/>
  <c r="D365" i="30"/>
  <c r="D366" i="30"/>
  <c r="D367" i="30"/>
  <c r="D368" i="30"/>
  <c r="D369" i="30"/>
  <c r="D370" i="30"/>
  <c r="D371" i="30"/>
  <c r="D372" i="30"/>
  <c r="D373" i="30"/>
  <c r="D374" i="30"/>
  <c r="D375" i="30"/>
  <c r="D376" i="30"/>
  <c r="D377" i="30"/>
  <c r="D378" i="30"/>
  <c r="D379" i="30"/>
  <c r="D380" i="30"/>
  <c r="D381" i="30"/>
  <c r="D382" i="30"/>
  <c r="D383" i="30"/>
  <c r="D384" i="30"/>
  <c r="D385" i="30"/>
  <c r="D386" i="30"/>
  <c r="D387" i="30"/>
  <c r="D388" i="30"/>
  <c r="D389" i="30"/>
  <c r="D390" i="30"/>
  <c r="D391" i="30"/>
  <c r="D392" i="30"/>
  <c r="D393" i="30"/>
  <c r="D394" i="30"/>
  <c r="D395" i="30"/>
  <c r="D396" i="30"/>
  <c r="D397" i="30"/>
  <c r="D398" i="30"/>
  <c r="D399" i="30"/>
  <c r="D400" i="30"/>
  <c r="D401" i="30"/>
  <c r="D402" i="30"/>
  <c r="D403" i="30"/>
  <c r="D404" i="30"/>
  <c r="D405" i="30"/>
  <c r="D406" i="30"/>
  <c r="D407" i="30"/>
  <c r="D408" i="30"/>
  <c r="D409" i="30"/>
  <c r="D410" i="30"/>
  <c r="D411" i="30"/>
  <c r="D412" i="30"/>
  <c r="D413" i="30"/>
  <c r="D414" i="30"/>
  <c r="D415" i="30"/>
  <c r="D416" i="30"/>
  <c r="D417" i="30"/>
  <c r="D418" i="30"/>
  <c r="D419" i="30"/>
  <c r="D420" i="30"/>
  <c r="D421" i="30"/>
  <c r="D422" i="30"/>
  <c r="D423" i="30"/>
  <c r="D424" i="30"/>
  <c r="D425" i="30"/>
  <c r="D426" i="30"/>
  <c r="D427" i="30"/>
  <c r="D428" i="30"/>
  <c r="D429" i="30"/>
  <c r="D430" i="30"/>
  <c r="D431" i="30"/>
  <c r="D432" i="30"/>
  <c r="D433" i="30"/>
  <c r="D434" i="30"/>
  <c r="D435" i="30"/>
  <c r="D436" i="30"/>
  <c r="D437" i="30"/>
  <c r="D438" i="30"/>
  <c r="D439" i="30"/>
  <c r="D440" i="30"/>
  <c r="D441" i="30"/>
  <c r="D442" i="30"/>
  <c r="D443" i="30"/>
  <c r="D444" i="30"/>
  <c r="D445" i="30"/>
  <c r="D446" i="30"/>
  <c r="D447" i="30"/>
  <c r="D448" i="30"/>
  <c r="D449" i="30"/>
  <c r="D450" i="30"/>
  <c r="D451" i="30"/>
  <c r="D452" i="30"/>
  <c r="D453" i="30"/>
  <c r="D454" i="30"/>
  <c r="D455" i="30"/>
  <c r="D456" i="30"/>
  <c r="D457" i="30"/>
  <c r="D458" i="30"/>
  <c r="D459" i="30"/>
  <c r="D460" i="30"/>
  <c r="D461" i="30"/>
  <c r="D462" i="30"/>
  <c r="D463" i="30"/>
  <c r="D464" i="30"/>
  <c r="D465" i="30"/>
  <c r="D466" i="30"/>
  <c r="D467" i="30"/>
  <c r="D468" i="30"/>
  <c r="D469" i="30"/>
  <c r="D470" i="30"/>
  <c r="D471" i="30"/>
  <c r="D472" i="30"/>
  <c r="D473" i="30"/>
  <c r="D474" i="30"/>
  <c r="D475" i="30"/>
  <c r="D476" i="30"/>
  <c r="D477" i="30"/>
  <c r="D478" i="30"/>
  <c r="D479" i="30"/>
  <c r="D480" i="30"/>
  <c r="D481" i="30"/>
  <c r="D482" i="30"/>
  <c r="D483" i="30"/>
  <c r="D484" i="30"/>
  <c r="D485" i="30"/>
  <c r="D486" i="30"/>
  <c r="D487" i="30"/>
  <c r="D488" i="30"/>
  <c r="D489" i="30"/>
  <c r="D490" i="30"/>
  <c r="D491" i="30"/>
  <c r="D492" i="30"/>
  <c r="D493" i="30"/>
  <c r="D494" i="30"/>
  <c r="D495" i="30"/>
  <c r="D496" i="30"/>
  <c r="D497" i="30"/>
  <c r="D498" i="30"/>
  <c r="D499" i="30"/>
  <c r="D500" i="30"/>
  <c r="D501" i="30"/>
  <c r="D502" i="30"/>
  <c r="D503" i="30"/>
  <c r="D504" i="30"/>
  <c r="D505" i="30"/>
  <c r="D506" i="30"/>
  <c r="D507" i="30"/>
  <c r="D508" i="30"/>
  <c r="D509" i="30"/>
  <c r="D510" i="30"/>
  <c r="D511" i="30"/>
  <c r="D512" i="30"/>
  <c r="D513" i="30"/>
  <c r="D514" i="30"/>
  <c r="D515" i="30"/>
  <c r="D516" i="30"/>
  <c r="D517" i="30"/>
  <c r="D518" i="30"/>
  <c r="D519" i="30"/>
  <c r="D520" i="30"/>
  <c r="D521" i="30"/>
  <c r="D522" i="30"/>
  <c r="D523" i="30"/>
  <c r="D524" i="30"/>
  <c r="D525" i="30"/>
  <c r="D526" i="30"/>
  <c r="D527" i="30"/>
  <c r="D528" i="30"/>
  <c r="D529" i="30"/>
  <c r="D530" i="30"/>
  <c r="D531" i="30"/>
  <c r="D532" i="30"/>
  <c r="D533" i="30"/>
  <c r="D534" i="30"/>
  <c r="D535" i="30"/>
  <c r="D536" i="30"/>
  <c r="D537" i="30"/>
  <c r="D538" i="30"/>
  <c r="D539" i="30"/>
  <c r="D540" i="30"/>
  <c r="D541" i="30"/>
  <c r="D542" i="30"/>
  <c r="D543" i="30"/>
  <c r="D544" i="30"/>
  <c r="D545" i="30"/>
  <c r="D546" i="30"/>
  <c r="D547" i="30"/>
  <c r="D548" i="30"/>
  <c r="D549" i="30"/>
  <c r="D550" i="30"/>
  <c r="D551" i="30"/>
  <c r="D552" i="30"/>
  <c r="D553" i="30"/>
  <c r="D554" i="30"/>
  <c r="D555" i="30"/>
  <c r="D556" i="30"/>
  <c r="D557" i="30"/>
  <c r="D558" i="30"/>
  <c r="D559" i="30"/>
  <c r="D560" i="30"/>
  <c r="D561" i="30"/>
  <c r="D562" i="30"/>
  <c r="D563" i="30"/>
  <c r="D564" i="30"/>
  <c r="D565" i="30"/>
  <c r="D566" i="30"/>
  <c r="D567" i="30"/>
  <c r="D568" i="30"/>
  <c r="D569" i="30"/>
  <c r="D570" i="30"/>
  <c r="D571" i="30"/>
  <c r="D572" i="30"/>
  <c r="D573" i="30"/>
  <c r="D574" i="30"/>
  <c r="D575" i="30"/>
  <c r="D576" i="30"/>
  <c r="D577" i="30"/>
  <c r="D578" i="30"/>
  <c r="D579" i="30"/>
  <c r="D580" i="30"/>
  <c r="D581" i="30"/>
  <c r="D582" i="30"/>
  <c r="D583" i="30"/>
  <c r="D584" i="30"/>
  <c r="D585" i="30"/>
  <c r="D586" i="30"/>
  <c r="D587" i="30"/>
  <c r="D588" i="30"/>
  <c r="D589" i="30"/>
  <c r="D590" i="30"/>
  <c r="D591" i="30"/>
  <c r="D592" i="30"/>
  <c r="D593" i="30"/>
  <c r="D594" i="30"/>
  <c r="D595" i="30"/>
  <c r="D596" i="30"/>
  <c r="D597" i="30"/>
  <c r="D598" i="30"/>
  <c r="D599" i="30"/>
  <c r="D600" i="30"/>
  <c r="D601" i="30"/>
  <c r="D602" i="30"/>
  <c r="D603" i="30"/>
  <c r="D604" i="30"/>
  <c r="D605" i="30"/>
  <c r="D606" i="30"/>
  <c r="D607" i="30"/>
  <c r="D608" i="30"/>
  <c r="D609" i="30"/>
  <c r="D610" i="30"/>
  <c r="D611" i="30"/>
  <c r="D612" i="30"/>
  <c r="D613" i="30"/>
  <c r="D614" i="30"/>
  <c r="D615" i="30"/>
  <c r="D616" i="30"/>
  <c r="D617" i="30"/>
  <c r="D618" i="30"/>
  <c r="D619" i="30"/>
  <c r="D620" i="30"/>
  <c r="D621" i="30"/>
  <c r="D622" i="30"/>
  <c r="D623" i="30"/>
  <c r="D624" i="30"/>
  <c r="D625" i="30"/>
  <c r="D626" i="30"/>
  <c r="D627" i="30"/>
  <c r="D628" i="30"/>
  <c r="D629" i="30"/>
  <c r="D630" i="30"/>
  <c r="D631" i="30"/>
  <c r="D632" i="30"/>
  <c r="D633" i="30"/>
  <c r="D634" i="30"/>
  <c r="D635" i="30"/>
  <c r="D636" i="30"/>
  <c r="D637" i="30"/>
  <c r="D638" i="30"/>
  <c r="D639" i="30"/>
  <c r="D640" i="30"/>
  <c r="D641" i="30"/>
  <c r="D642" i="30"/>
  <c r="D643" i="30"/>
  <c r="D644" i="30"/>
  <c r="D645" i="30"/>
  <c r="D646" i="30"/>
  <c r="D647" i="30"/>
  <c r="D648" i="30"/>
  <c r="D649" i="30"/>
  <c r="D650" i="30"/>
  <c r="D651" i="30"/>
  <c r="D652" i="30"/>
  <c r="D653" i="30"/>
  <c r="D654" i="30"/>
  <c r="D655" i="30"/>
  <c r="D656" i="30"/>
  <c r="D657" i="30"/>
  <c r="D658" i="30"/>
  <c r="D659" i="30"/>
  <c r="D660" i="30"/>
  <c r="D661" i="30"/>
  <c r="D662" i="30"/>
  <c r="D663" i="30"/>
  <c r="D664" i="30"/>
  <c r="D665" i="30"/>
  <c r="D666" i="30"/>
  <c r="D667" i="30"/>
  <c r="D668" i="30"/>
  <c r="D669" i="30"/>
  <c r="D670" i="30"/>
  <c r="D671" i="30"/>
  <c r="D672" i="30"/>
  <c r="D673" i="30"/>
  <c r="D674" i="30"/>
  <c r="D675" i="30"/>
  <c r="D676" i="30"/>
  <c r="D677" i="30"/>
  <c r="D678" i="30"/>
  <c r="D679" i="30"/>
  <c r="D680" i="30"/>
  <c r="D681" i="30"/>
  <c r="D682" i="30"/>
  <c r="D683" i="30"/>
  <c r="D684" i="30"/>
  <c r="D685" i="30"/>
  <c r="D686" i="30"/>
  <c r="D687" i="30"/>
  <c r="D688" i="30"/>
  <c r="D689" i="30"/>
  <c r="D690" i="30"/>
  <c r="D691" i="30"/>
  <c r="D692" i="30"/>
  <c r="D693" i="30"/>
  <c r="D694" i="30"/>
  <c r="D695" i="30"/>
  <c r="D696" i="30"/>
  <c r="D697" i="30"/>
  <c r="D698" i="30"/>
  <c r="D699" i="30"/>
  <c r="D700" i="30"/>
  <c r="D701" i="30"/>
  <c r="D702" i="30"/>
  <c r="D703" i="30"/>
  <c r="D704" i="30"/>
  <c r="D705" i="30"/>
  <c r="D706" i="30"/>
  <c r="D707" i="30"/>
  <c r="D708" i="30"/>
  <c r="D709" i="30"/>
  <c r="D710" i="30"/>
  <c r="D711" i="30"/>
  <c r="D712" i="30"/>
  <c r="D713" i="30"/>
  <c r="D714" i="30"/>
  <c r="D715" i="30"/>
  <c r="D716" i="30"/>
  <c r="D717" i="30"/>
  <c r="D718" i="30"/>
  <c r="D719" i="30"/>
  <c r="D720" i="30"/>
  <c r="D721" i="30"/>
  <c r="D722" i="30"/>
  <c r="D723" i="30"/>
  <c r="D724" i="30"/>
  <c r="D725" i="30"/>
  <c r="D726" i="30"/>
  <c r="D727" i="30"/>
  <c r="D728" i="30"/>
  <c r="D729" i="30"/>
  <c r="D730" i="30"/>
  <c r="D731" i="30"/>
  <c r="D732" i="30"/>
  <c r="D733" i="30"/>
  <c r="D734" i="30"/>
  <c r="D735" i="30"/>
  <c r="D736" i="30"/>
  <c r="D737" i="30"/>
  <c r="D738" i="30"/>
  <c r="D739" i="30"/>
  <c r="D740" i="30"/>
  <c r="D741" i="30"/>
  <c r="D742" i="30"/>
  <c r="D743" i="30"/>
  <c r="D744" i="30"/>
  <c r="D745" i="30"/>
  <c r="D746" i="30"/>
  <c r="D747" i="30"/>
  <c r="D748" i="30"/>
  <c r="D749" i="30"/>
  <c r="D750" i="30"/>
  <c r="D751" i="30"/>
  <c r="D752" i="30"/>
  <c r="D753" i="30"/>
  <c r="D754" i="30"/>
  <c r="D755" i="30"/>
  <c r="D756" i="30"/>
  <c r="D757" i="30"/>
  <c r="D758" i="30"/>
  <c r="D759" i="30"/>
  <c r="D760" i="30"/>
  <c r="D761" i="30"/>
  <c r="D762" i="30"/>
  <c r="D763" i="30"/>
  <c r="D764" i="30"/>
  <c r="D765" i="30"/>
  <c r="D766" i="30"/>
  <c r="D767" i="30"/>
  <c r="D768" i="30"/>
  <c r="D769" i="30"/>
  <c r="D770" i="30"/>
  <c r="D771" i="30"/>
  <c r="D772" i="30"/>
  <c r="D773" i="30"/>
  <c r="D774" i="30"/>
  <c r="D775" i="30"/>
  <c r="D776" i="30"/>
  <c r="D777" i="30"/>
  <c r="D778" i="30"/>
  <c r="D779" i="30"/>
  <c r="D780" i="30"/>
  <c r="D781" i="30"/>
  <c r="D782" i="30"/>
  <c r="D783" i="30"/>
  <c r="D784" i="30"/>
  <c r="D785" i="30"/>
  <c r="D786" i="30"/>
  <c r="D787" i="30"/>
  <c r="D788" i="30"/>
  <c r="D789" i="30"/>
  <c r="D790" i="30"/>
  <c r="D791" i="30"/>
  <c r="D792" i="30"/>
  <c r="D793" i="30"/>
  <c r="D794" i="30"/>
  <c r="D795" i="30"/>
  <c r="D796" i="30"/>
  <c r="D797" i="30"/>
  <c r="D798" i="30"/>
  <c r="D799" i="30"/>
  <c r="D800" i="30"/>
  <c r="D801" i="30"/>
  <c r="D802" i="30"/>
  <c r="D803" i="30"/>
  <c r="D804" i="30"/>
  <c r="D805" i="30"/>
  <c r="D806" i="30"/>
  <c r="D807" i="30"/>
  <c r="D808" i="30"/>
  <c r="D809" i="30"/>
  <c r="D810" i="30"/>
  <c r="D811" i="30"/>
  <c r="D812" i="30"/>
  <c r="D813" i="30"/>
  <c r="D814" i="30"/>
  <c r="D815" i="30"/>
  <c r="D816" i="30"/>
  <c r="D817" i="30"/>
  <c r="D818" i="30"/>
  <c r="D819" i="30"/>
  <c r="D820" i="30"/>
  <c r="D821" i="30"/>
  <c r="D822" i="30"/>
  <c r="D823" i="30"/>
  <c r="D824" i="30"/>
  <c r="D825" i="30"/>
  <c r="D826" i="30"/>
  <c r="D827" i="30"/>
  <c r="D828" i="30"/>
  <c r="D829" i="30"/>
  <c r="D830" i="30"/>
  <c r="D831" i="30"/>
  <c r="D832" i="30"/>
  <c r="D833" i="30"/>
  <c r="D834" i="30"/>
  <c r="D835" i="30"/>
  <c r="D836" i="30"/>
  <c r="D837" i="30"/>
  <c r="D838" i="30"/>
  <c r="D839" i="30"/>
  <c r="D840" i="30"/>
  <c r="D841" i="30"/>
  <c r="D842" i="30"/>
  <c r="D843" i="30"/>
  <c r="D844" i="30"/>
  <c r="D845" i="30"/>
  <c r="D846" i="30"/>
  <c r="D847" i="30"/>
  <c r="D848" i="30"/>
  <c r="D849" i="30"/>
  <c r="D850" i="30"/>
  <c r="D851" i="30"/>
  <c r="D852" i="30"/>
  <c r="D853" i="30"/>
  <c r="D854" i="30"/>
  <c r="D855" i="30"/>
  <c r="D856" i="30"/>
  <c r="D857" i="30"/>
  <c r="D858" i="30"/>
  <c r="D859" i="30"/>
  <c r="D860" i="30"/>
  <c r="D861" i="30"/>
  <c r="D862" i="30"/>
  <c r="D863" i="30"/>
  <c r="D864" i="30"/>
  <c r="D865" i="30"/>
  <c r="D866" i="30"/>
  <c r="D867" i="30"/>
  <c r="D868" i="30"/>
  <c r="D869" i="30"/>
  <c r="D870" i="30"/>
  <c r="D871" i="30"/>
  <c r="D872" i="30"/>
  <c r="D873" i="30"/>
  <c r="D874" i="30"/>
  <c r="D875" i="30"/>
  <c r="D876" i="30"/>
  <c r="D877" i="30"/>
  <c r="D878" i="30"/>
  <c r="D879" i="30"/>
  <c r="D880" i="30"/>
  <c r="D881" i="30"/>
  <c r="D882" i="30"/>
  <c r="D883" i="30"/>
  <c r="D884" i="30"/>
  <c r="D885" i="30"/>
  <c r="D886" i="30"/>
  <c r="D887" i="30"/>
  <c r="D888" i="30"/>
  <c r="D889" i="30"/>
  <c r="D890" i="30"/>
  <c r="D891" i="30"/>
  <c r="D892" i="30"/>
  <c r="D893" i="30"/>
  <c r="D894" i="30"/>
  <c r="D895" i="30"/>
  <c r="D896" i="30"/>
  <c r="D897" i="30"/>
  <c r="D898" i="30"/>
  <c r="D899" i="30"/>
  <c r="D900" i="30"/>
  <c r="D901" i="30"/>
  <c r="D902" i="30"/>
  <c r="D903" i="30"/>
  <c r="D904" i="30"/>
  <c r="D905" i="30"/>
  <c r="D906" i="30"/>
  <c r="D907" i="30"/>
  <c r="D908" i="30"/>
  <c r="D909" i="30"/>
  <c r="D910" i="30"/>
  <c r="D911" i="30"/>
  <c r="D912" i="30"/>
  <c r="D913" i="30"/>
  <c r="D914" i="30"/>
  <c r="D915" i="30"/>
  <c r="D916" i="30"/>
  <c r="D917" i="30"/>
  <c r="D918" i="30"/>
  <c r="D919" i="30"/>
  <c r="D920" i="30"/>
  <c r="D921" i="30"/>
  <c r="D922" i="30"/>
  <c r="D923" i="30"/>
  <c r="D924" i="30"/>
  <c r="D925" i="30"/>
  <c r="D926" i="30"/>
  <c r="D927" i="30"/>
  <c r="D928" i="30"/>
  <c r="D929" i="30"/>
  <c r="D930" i="30"/>
  <c r="D931" i="30"/>
  <c r="D932" i="30"/>
  <c r="D933" i="30"/>
  <c r="D934" i="30"/>
  <c r="D935" i="30"/>
  <c r="D936" i="30"/>
  <c r="D937" i="30"/>
  <c r="D938" i="30"/>
  <c r="D939" i="30"/>
  <c r="D940" i="30"/>
  <c r="D941" i="30"/>
  <c r="D942" i="30"/>
  <c r="D943" i="30"/>
  <c r="D944" i="30"/>
  <c r="D945" i="30"/>
  <c r="D946" i="30"/>
  <c r="D947" i="30"/>
  <c r="D948" i="30"/>
  <c r="D949" i="30"/>
  <c r="D950" i="30"/>
  <c r="D951" i="30"/>
  <c r="D952" i="30"/>
  <c r="D953" i="30"/>
  <c r="D954" i="30"/>
  <c r="D955" i="30"/>
  <c r="D956" i="30"/>
  <c r="D957" i="30"/>
  <c r="D958" i="30"/>
  <c r="D959" i="30"/>
  <c r="D960" i="30"/>
  <c r="D961" i="30"/>
  <c r="D962" i="30"/>
  <c r="D963" i="30"/>
  <c r="D964" i="30"/>
  <c r="D965" i="30"/>
  <c r="D966" i="30"/>
  <c r="D967" i="30"/>
  <c r="D968" i="30"/>
  <c r="D969" i="30"/>
  <c r="D970" i="30"/>
  <c r="D971" i="30"/>
  <c r="D972" i="30"/>
  <c r="D973" i="30"/>
  <c r="D974" i="30"/>
  <c r="D975" i="30"/>
  <c r="D976" i="30"/>
  <c r="D977" i="30"/>
  <c r="D978" i="30"/>
  <c r="D979" i="30"/>
  <c r="D980" i="30"/>
  <c r="D981" i="30"/>
  <c r="D982" i="30"/>
  <c r="D983" i="30"/>
  <c r="D984" i="30"/>
  <c r="D985" i="30"/>
  <c r="D986" i="30"/>
  <c r="D987" i="30"/>
  <c r="D988" i="30"/>
  <c r="D989" i="30"/>
  <c r="D990" i="30"/>
  <c r="D991" i="30"/>
  <c r="D992" i="30"/>
  <c r="D993" i="30"/>
  <c r="D994" i="30"/>
  <c r="D995" i="30"/>
  <c r="D996" i="30"/>
  <c r="D997" i="30"/>
  <c r="D998" i="30"/>
  <c r="D999" i="30"/>
  <c r="D1000" i="30"/>
  <c r="D1001" i="30"/>
  <c r="D1002" i="30"/>
  <c r="D1003" i="30"/>
  <c r="D1004" i="30"/>
  <c r="D1005" i="30"/>
  <c r="D1006" i="30"/>
  <c r="D1007" i="30"/>
  <c r="D1008" i="30"/>
  <c r="D1009" i="30"/>
  <c r="D1010" i="30"/>
  <c r="D1011" i="30"/>
  <c r="D1012" i="30"/>
  <c r="D1013" i="30"/>
  <c r="D1014" i="30"/>
  <c r="D1015" i="30"/>
  <c r="D1016" i="30"/>
  <c r="D1017" i="30"/>
  <c r="D1018" i="30"/>
  <c r="D1019" i="30"/>
  <c r="D1020" i="30"/>
  <c r="D1021" i="30"/>
  <c r="D1022" i="30"/>
  <c r="D1023" i="30"/>
  <c r="D1024" i="30"/>
  <c r="D1025" i="30"/>
  <c r="D1026" i="30"/>
  <c r="D1027" i="30"/>
  <c r="D1028" i="30"/>
  <c r="D1029" i="30"/>
  <c r="D1030" i="30"/>
  <c r="D1031" i="30"/>
  <c r="D1032" i="30"/>
  <c r="D1033" i="30"/>
  <c r="D1034" i="30"/>
  <c r="D1035" i="30"/>
  <c r="D1036" i="30"/>
  <c r="D1037" i="30"/>
  <c r="D1038" i="30"/>
  <c r="D1039" i="30"/>
  <c r="D1040" i="30"/>
  <c r="D1041" i="30"/>
  <c r="D1042" i="30"/>
  <c r="D1043" i="30"/>
  <c r="D1044" i="30"/>
  <c r="D1045" i="30"/>
  <c r="D1046" i="30"/>
  <c r="D1047" i="30"/>
  <c r="D1048" i="30"/>
  <c r="D1049" i="30"/>
  <c r="D1050" i="30"/>
  <c r="D1051" i="30"/>
  <c r="D1052" i="30"/>
  <c r="D1053" i="30"/>
  <c r="D1054" i="30"/>
  <c r="D1055" i="30"/>
  <c r="D1056" i="30"/>
  <c r="D1057" i="30"/>
  <c r="D1058" i="30"/>
  <c r="D1059" i="30"/>
  <c r="D1060" i="30"/>
  <c r="D1061" i="30"/>
  <c r="D1062" i="30"/>
  <c r="D1063" i="30"/>
  <c r="D1064" i="30"/>
  <c r="D1065" i="30"/>
  <c r="D1066" i="30"/>
  <c r="D1067" i="30"/>
  <c r="D1068" i="30"/>
  <c r="D1069" i="30"/>
  <c r="D1070" i="30"/>
  <c r="D1071" i="30"/>
  <c r="D1072" i="30"/>
  <c r="D1073" i="30"/>
  <c r="D1074" i="30"/>
  <c r="D1075" i="30"/>
  <c r="D1076" i="30"/>
  <c r="D1077" i="30"/>
  <c r="D1078" i="30"/>
  <c r="D1079" i="30"/>
  <c r="D1080" i="30"/>
  <c r="D1081" i="30"/>
  <c r="D1082" i="30"/>
  <c r="D1083" i="30"/>
  <c r="D1084" i="30"/>
  <c r="D1085" i="30"/>
  <c r="D1086" i="30"/>
  <c r="D1087" i="30"/>
  <c r="D1088" i="30"/>
  <c r="D1089" i="30"/>
  <c r="D1090" i="30"/>
  <c r="D1091" i="30"/>
  <c r="D1092" i="30"/>
  <c r="D1093" i="30"/>
  <c r="D1094" i="30"/>
  <c r="D1095" i="30"/>
  <c r="D1096" i="30"/>
  <c r="D1097" i="30"/>
  <c r="D1098" i="30"/>
  <c r="D1099" i="30"/>
  <c r="D1100" i="30"/>
  <c r="D1101" i="30"/>
  <c r="D1102" i="30"/>
  <c r="D1103" i="30"/>
  <c r="D1104" i="30"/>
  <c r="D1105" i="30"/>
  <c r="D1106" i="30"/>
  <c r="D1107" i="30"/>
  <c r="D1108" i="30"/>
  <c r="D1109" i="30"/>
  <c r="D1110" i="30"/>
  <c r="D1111" i="30"/>
  <c r="D1112" i="30"/>
  <c r="D1113" i="30"/>
  <c r="D1114" i="30"/>
  <c r="D1115" i="30"/>
  <c r="D1116" i="30"/>
  <c r="D1117" i="30"/>
  <c r="D1118" i="30"/>
  <c r="D1119" i="30"/>
  <c r="D1120" i="30"/>
  <c r="D1121" i="30"/>
  <c r="D1122" i="30"/>
  <c r="D1123" i="30"/>
  <c r="D1124" i="30"/>
  <c r="D1125" i="30"/>
  <c r="D1126" i="30"/>
  <c r="D1127" i="30"/>
  <c r="D1128" i="30"/>
  <c r="D1129" i="30"/>
  <c r="D1130" i="30"/>
  <c r="D1131" i="30"/>
  <c r="D1132" i="30"/>
  <c r="D1133" i="30"/>
  <c r="D1134" i="30"/>
  <c r="D1135" i="30"/>
  <c r="D1136" i="30"/>
  <c r="D1137" i="30"/>
  <c r="D1138" i="30"/>
  <c r="D1139" i="30"/>
  <c r="D1140" i="30"/>
  <c r="D1141" i="30"/>
  <c r="D1142" i="30"/>
  <c r="D1143" i="30"/>
  <c r="D1144" i="30"/>
  <c r="D1145" i="30"/>
  <c r="D1146" i="30"/>
  <c r="D1147" i="30"/>
  <c r="D1148" i="30"/>
  <c r="D1149" i="30"/>
  <c r="D1150" i="30"/>
  <c r="D1151" i="30"/>
  <c r="D1152" i="30"/>
  <c r="D1153" i="30"/>
  <c r="D1154" i="30"/>
  <c r="D1155" i="30"/>
  <c r="D1156" i="30"/>
  <c r="D1157" i="30"/>
  <c r="D1158" i="30"/>
  <c r="D1159" i="30"/>
  <c r="D1160" i="30"/>
  <c r="D1161" i="30"/>
  <c r="D1162" i="30"/>
  <c r="D1163" i="30"/>
  <c r="D1164" i="30"/>
  <c r="D1165" i="30"/>
  <c r="D1166" i="30"/>
  <c r="D1167" i="30"/>
  <c r="D1168" i="30"/>
  <c r="D1169" i="30"/>
  <c r="D1170" i="30"/>
  <c r="D1171" i="30"/>
  <c r="D1172" i="30"/>
  <c r="D1173" i="30"/>
  <c r="D1174" i="30"/>
  <c r="D1175" i="30"/>
  <c r="D1176" i="30"/>
  <c r="D1177" i="30"/>
  <c r="D1178" i="30"/>
  <c r="D1179" i="30"/>
  <c r="D1180" i="30"/>
  <c r="D1181" i="30"/>
  <c r="D1182" i="30"/>
  <c r="D1183" i="30"/>
  <c r="D1184" i="30"/>
  <c r="D1185" i="30"/>
  <c r="D1186" i="30"/>
  <c r="D1187" i="30"/>
  <c r="D1188" i="30"/>
  <c r="D1189" i="30"/>
  <c r="D1190" i="30"/>
  <c r="D1191" i="30"/>
  <c r="D1192" i="30"/>
  <c r="D1193" i="30"/>
  <c r="D1194" i="30"/>
  <c r="D1195" i="30"/>
  <c r="D1196" i="30"/>
  <c r="D1197" i="30"/>
  <c r="D1198" i="30"/>
  <c r="D1199" i="30"/>
  <c r="D1200" i="30"/>
  <c r="D1201" i="30"/>
  <c r="D1202" i="30"/>
  <c r="D1203" i="30"/>
  <c r="D1204" i="30"/>
  <c r="D1205" i="30"/>
  <c r="D1206" i="30"/>
  <c r="D1207" i="30"/>
  <c r="D1208" i="30"/>
  <c r="D1209" i="30"/>
  <c r="D1210" i="30"/>
  <c r="D1211" i="30"/>
  <c r="D1212" i="30"/>
  <c r="D1213" i="30"/>
  <c r="D1214" i="30"/>
  <c r="D1215" i="30"/>
  <c r="D1216" i="30"/>
  <c r="D1217" i="30"/>
  <c r="D1218" i="30"/>
  <c r="D1219" i="30"/>
  <c r="D1220" i="30"/>
  <c r="D1221" i="30"/>
  <c r="D1222" i="30"/>
  <c r="D1223" i="30"/>
  <c r="D1224" i="30"/>
  <c r="D1225" i="30"/>
  <c r="D1226" i="30"/>
  <c r="D1227" i="30"/>
  <c r="D1228" i="30"/>
  <c r="D1229" i="30"/>
  <c r="D1230" i="30"/>
  <c r="D1231" i="30"/>
  <c r="D1232" i="30"/>
  <c r="D1233" i="30"/>
  <c r="D1234" i="30"/>
  <c r="D1235" i="30"/>
  <c r="D1236" i="30"/>
  <c r="D1237" i="30"/>
  <c r="D1238" i="30"/>
  <c r="D1239" i="30"/>
  <c r="D1240" i="30"/>
  <c r="D1241" i="30"/>
  <c r="D1242" i="30"/>
  <c r="D1243" i="30"/>
  <c r="D1244" i="30"/>
  <c r="D1245" i="30"/>
  <c r="D1246" i="30"/>
  <c r="D1247" i="30"/>
  <c r="D1248" i="30"/>
  <c r="D1249" i="30"/>
  <c r="D1250" i="30"/>
  <c r="D1251" i="30"/>
  <c r="D1252" i="30"/>
  <c r="D1253" i="30"/>
  <c r="D1254" i="30"/>
  <c r="D1255" i="30"/>
  <c r="D1256" i="30"/>
  <c r="D1257" i="30"/>
  <c r="D1258" i="30"/>
  <c r="D1259" i="30"/>
  <c r="D1260" i="30"/>
  <c r="D1261" i="30"/>
  <c r="D1262" i="30"/>
  <c r="D1263" i="30"/>
  <c r="D1264" i="30"/>
  <c r="D1265" i="30"/>
  <c r="D1266" i="30"/>
  <c r="D1267" i="30"/>
  <c r="D1268" i="30"/>
  <c r="D1269" i="30"/>
  <c r="D1270" i="30"/>
  <c r="D1271" i="30"/>
  <c r="D1272" i="30"/>
  <c r="D1273" i="30"/>
  <c r="D1274" i="30"/>
  <c r="D1275" i="30"/>
  <c r="D1276" i="30"/>
  <c r="D1277" i="30"/>
  <c r="D1278" i="30"/>
  <c r="D1279" i="30"/>
  <c r="D1280" i="30"/>
  <c r="D1281" i="30"/>
  <c r="D1282" i="30"/>
  <c r="D1283" i="30"/>
  <c r="D1284" i="30"/>
  <c r="D1285" i="30"/>
  <c r="D1286" i="30"/>
  <c r="D1287" i="30"/>
  <c r="D1288" i="30"/>
  <c r="D1289" i="30"/>
  <c r="D1290" i="30"/>
  <c r="D1291" i="30"/>
  <c r="D1292" i="30"/>
  <c r="D1293" i="30"/>
  <c r="D1294" i="30"/>
  <c r="D1295" i="30"/>
  <c r="D1296" i="30"/>
  <c r="D1297" i="30"/>
  <c r="D1298" i="30"/>
  <c r="D1299" i="30"/>
  <c r="D1300" i="30"/>
  <c r="D1301" i="30"/>
  <c r="D1302" i="30"/>
  <c r="D1303" i="30"/>
  <c r="D1304" i="30"/>
  <c r="D1305" i="30"/>
  <c r="D1306" i="30"/>
  <c r="D1307" i="30"/>
  <c r="D1308" i="30"/>
  <c r="D1309" i="30"/>
  <c r="D1310" i="30"/>
  <c r="D1311" i="30"/>
  <c r="D1312" i="30"/>
  <c r="D1313" i="30"/>
  <c r="D1314" i="30"/>
  <c r="D1315" i="30"/>
  <c r="D1316" i="30"/>
  <c r="D1317" i="30"/>
  <c r="D1318" i="30"/>
  <c r="D1319" i="30"/>
  <c r="D1320" i="30"/>
  <c r="D1321" i="30"/>
  <c r="D1322" i="30"/>
  <c r="D1323" i="30"/>
  <c r="D1324" i="30"/>
  <c r="D1325" i="30"/>
  <c r="D1326" i="30"/>
  <c r="D1327" i="30"/>
  <c r="D1328" i="30"/>
  <c r="D1329" i="30"/>
  <c r="D1330" i="30"/>
  <c r="D1331" i="30"/>
  <c r="D1332" i="30"/>
  <c r="D1333" i="30"/>
  <c r="D1334" i="30"/>
  <c r="D1335" i="30"/>
  <c r="D1336" i="30"/>
  <c r="D1337" i="30"/>
  <c r="D1338" i="30"/>
  <c r="D1339" i="30"/>
  <c r="D1340" i="30"/>
  <c r="D1341" i="30"/>
  <c r="D1342" i="30"/>
  <c r="D1343" i="30"/>
  <c r="D1344" i="30"/>
  <c r="D1345" i="30"/>
  <c r="D1346" i="30"/>
  <c r="D1347" i="30"/>
  <c r="D1348" i="30"/>
  <c r="D1349" i="30"/>
  <c r="D1350" i="30"/>
  <c r="D1351" i="30"/>
  <c r="D1352" i="30"/>
  <c r="D1353" i="30"/>
  <c r="D1354" i="30"/>
  <c r="D1355" i="30"/>
  <c r="D1356" i="30"/>
  <c r="D1357" i="30"/>
  <c r="D1358" i="30"/>
  <c r="D1359" i="30"/>
  <c r="D1360" i="30"/>
  <c r="D1361" i="30"/>
  <c r="D1362" i="30"/>
  <c r="D1363" i="30"/>
  <c r="D1364" i="30"/>
  <c r="D1365" i="30"/>
  <c r="D1366" i="30"/>
  <c r="D1367" i="30"/>
  <c r="D1368" i="30"/>
  <c r="D1369" i="30"/>
  <c r="D1370" i="30"/>
  <c r="D1371" i="30"/>
  <c r="D1372" i="30"/>
  <c r="D1373" i="30"/>
  <c r="D1374" i="30"/>
  <c r="D1375" i="30"/>
  <c r="D1376" i="30"/>
  <c r="D1377" i="30"/>
  <c r="D1378" i="30"/>
  <c r="D1379" i="30"/>
  <c r="D1380" i="30"/>
  <c r="D1381" i="30"/>
  <c r="D1382" i="30"/>
  <c r="D1383" i="30"/>
  <c r="D1384" i="30"/>
  <c r="D1385" i="30"/>
  <c r="D1386" i="30"/>
  <c r="D1387" i="30"/>
  <c r="D1388" i="30"/>
  <c r="D1389" i="30"/>
  <c r="D1390" i="30"/>
  <c r="D1391" i="30"/>
  <c r="D1392" i="30"/>
  <c r="D1393" i="30"/>
  <c r="D1394" i="30"/>
  <c r="D1395" i="30"/>
  <c r="D1396" i="30"/>
  <c r="D1397" i="30"/>
  <c r="D1398" i="30"/>
  <c r="D1399" i="30"/>
  <c r="D1400" i="30"/>
  <c r="D1401" i="30"/>
  <c r="D1402" i="30"/>
  <c r="D1403" i="30"/>
  <c r="D1404" i="30"/>
  <c r="D1405" i="30"/>
  <c r="D1406" i="30"/>
  <c r="D1407" i="30"/>
  <c r="D1408" i="30"/>
  <c r="D1409" i="30"/>
  <c r="D1410" i="30"/>
  <c r="D1411" i="30"/>
  <c r="D1412" i="30"/>
  <c r="D1413" i="30"/>
  <c r="D1414" i="30"/>
  <c r="D1415" i="30"/>
  <c r="D1416" i="30"/>
  <c r="D1417" i="30"/>
  <c r="D1418" i="30"/>
  <c r="D1419" i="30"/>
  <c r="D1420" i="30"/>
  <c r="D1421" i="30"/>
  <c r="D1422" i="30"/>
  <c r="D1423" i="30"/>
  <c r="D1424" i="30"/>
  <c r="D1425" i="30"/>
  <c r="D1426" i="30"/>
  <c r="D1427" i="30"/>
  <c r="D1428" i="30"/>
  <c r="D1429" i="30"/>
  <c r="D1430" i="30"/>
  <c r="D1431" i="30"/>
  <c r="D1432" i="30"/>
  <c r="D1433" i="30"/>
  <c r="D1434" i="30"/>
  <c r="D1435" i="30"/>
  <c r="D1436" i="30"/>
  <c r="D1437" i="30"/>
  <c r="D1438" i="30"/>
  <c r="D1439" i="30"/>
  <c r="D1440" i="30"/>
  <c r="D1441" i="30"/>
  <c r="D1442" i="30"/>
  <c r="D1443" i="30"/>
  <c r="D1444" i="30"/>
  <c r="D1445" i="30"/>
  <c r="D1446" i="30"/>
  <c r="D1447" i="30"/>
  <c r="D1448" i="30"/>
  <c r="D1449" i="30"/>
  <c r="D1450" i="30"/>
  <c r="D1451" i="30"/>
  <c r="D1452" i="30"/>
  <c r="D1453" i="30"/>
  <c r="D1454" i="30"/>
  <c r="D1455" i="30"/>
  <c r="D1456" i="30"/>
  <c r="D1457" i="30"/>
  <c r="D1458" i="30"/>
  <c r="D1459" i="30"/>
  <c r="D1460" i="30"/>
  <c r="D1461" i="30"/>
  <c r="D1462" i="30"/>
  <c r="D1463" i="30"/>
  <c r="D1464" i="30"/>
  <c r="D1465" i="30"/>
  <c r="D1466" i="30"/>
  <c r="D1467" i="30"/>
  <c r="D1468" i="30"/>
  <c r="D1469" i="30"/>
  <c r="D1470" i="30"/>
  <c r="D1471" i="30"/>
  <c r="D1472" i="30"/>
  <c r="D1473" i="30"/>
  <c r="D1474" i="30"/>
  <c r="D1475" i="30"/>
  <c r="D1476" i="30"/>
  <c r="D1477" i="30"/>
  <c r="D1478" i="30"/>
  <c r="D1479" i="30"/>
  <c r="D1480" i="30"/>
  <c r="D1481" i="30"/>
  <c r="D1482" i="30"/>
  <c r="D1483" i="30"/>
  <c r="D1484" i="30"/>
  <c r="D1485" i="30"/>
  <c r="D1486" i="30"/>
  <c r="D1487" i="30"/>
  <c r="D1488" i="30"/>
  <c r="D1489" i="30"/>
  <c r="D1490" i="30"/>
  <c r="D1491" i="30"/>
  <c r="D1492" i="30"/>
  <c r="D1493" i="30"/>
  <c r="D1494" i="30"/>
  <c r="D1495" i="30"/>
  <c r="D1496" i="30"/>
  <c r="D1497" i="30"/>
  <c r="D1498" i="30"/>
  <c r="D1499" i="30"/>
  <c r="D1500" i="30"/>
  <c r="D1501" i="30"/>
  <c r="D1502" i="30"/>
  <c r="D1503" i="30"/>
  <c r="D1504" i="30"/>
  <c r="D1505" i="30"/>
  <c r="D1506" i="30"/>
  <c r="D1507" i="30"/>
  <c r="D1508" i="30"/>
  <c r="D1509" i="30"/>
  <c r="D1510" i="30"/>
  <c r="D1511" i="30"/>
  <c r="D1512" i="30"/>
  <c r="D1513" i="30"/>
  <c r="D1514" i="30"/>
  <c r="D1515" i="30"/>
  <c r="D1516" i="30"/>
  <c r="D1517" i="30"/>
  <c r="D1518" i="30"/>
  <c r="D1519" i="30"/>
  <c r="D1520" i="30"/>
  <c r="D1521" i="30"/>
  <c r="D1522" i="30"/>
  <c r="D1523" i="30"/>
  <c r="D1524" i="30"/>
  <c r="D1525" i="30"/>
  <c r="D1526" i="30"/>
  <c r="D1527" i="30"/>
  <c r="D1528" i="30"/>
  <c r="D1529" i="30"/>
  <c r="D1530" i="30"/>
  <c r="D1531" i="30"/>
  <c r="D1532" i="30"/>
  <c r="D1533" i="30"/>
  <c r="D1534" i="30"/>
  <c r="D1535" i="30"/>
  <c r="D1536" i="30"/>
  <c r="D1537" i="30"/>
  <c r="D1538" i="30"/>
  <c r="D1539" i="30"/>
  <c r="D1540" i="30"/>
  <c r="D1541" i="30"/>
  <c r="D1542" i="30"/>
  <c r="D1543" i="30"/>
  <c r="D1544" i="30"/>
  <c r="D1545" i="30"/>
  <c r="D1546" i="30"/>
  <c r="D1547" i="30"/>
  <c r="D1548" i="30"/>
  <c r="D1549" i="30"/>
  <c r="D1550" i="30"/>
  <c r="D1551" i="30"/>
  <c r="D1552" i="30"/>
  <c r="D1553" i="30"/>
  <c r="D1554" i="30"/>
  <c r="D1555" i="30"/>
  <c r="D1556" i="30"/>
  <c r="D1557" i="30"/>
  <c r="D1558" i="30"/>
  <c r="D1559" i="30"/>
  <c r="D1560" i="30"/>
  <c r="D1561" i="30"/>
  <c r="D1562" i="30"/>
  <c r="D1563" i="30"/>
  <c r="D1564" i="30"/>
  <c r="D1565" i="30"/>
  <c r="D1566" i="30"/>
  <c r="D1567" i="30"/>
  <c r="D1568" i="30"/>
  <c r="D1569" i="30"/>
  <c r="D1570" i="30"/>
  <c r="D1571" i="30"/>
  <c r="D1572" i="30"/>
  <c r="D1573" i="30"/>
  <c r="D1574" i="30"/>
  <c r="D1575" i="30"/>
  <c r="D1576" i="30"/>
  <c r="D1577" i="30"/>
  <c r="D1578" i="30"/>
  <c r="D1579" i="30"/>
  <c r="D1580" i="30"/>
  <c r="D1581" i="30"/>
  <c r="D1582" i="30"/>
  <c r="D1583" i="30"/>
  <c r="D1584" i="30"/>
  <c r="D1585" i="30"/>
  <c r="D1586" i="30"/>
  <c r="D1587" i="30"/>
  <c r="D1588" i="30"/>
  <c r="D1589" i="30"/>
  <c r="D1590" i="30"/>
  <c r="D1591" i="30"/>
  <c r="D1592" i="30"/>
  <c r="D1593" i="30"/>
  <c r="D1594" i="30"/>
  <c r="D1595" i="30"/>
  <c r="D1596" i="30"/>
  <c r="D1597" i="30"/>
  <c r="D1598" i="30"/>
  <c r="D1599" i="30"/>
  <c r="D1600" i="30"/>
  <c r="D1601" i="30"/>
  <c r="D1602" i="30"/>
  <c r="D1603" i="30"/>
  <c r="D1604" i="30"/>
  <c r="D1605" i="30"/>
  <c r="D1606" i="30"/>
  <c r="D1607" i="30"/>
  <c r="D1608" i="30"/>
  <c r="D1609" i="30"/>
  <c r="D1610" i="30"/>
  <c r="D1611" i="30"/>
  <c r="D1612" i="30"/>
  <c r="D1613" i="30"/>
  <c r="D1614" i="30"/>
  <c r="D1615" i="30"/>
  <c r="D1616" i="30"/>
  <c r="D1617" i="30"/>
  <c r="D1618" i="30"/>
  <c r="D1619" i="30"/>
  <c r="D1620" i="30"/>
  <c r="D1621" i="30"/>
  <c r="D1622" i="30"/>
  <c r="D1623" i="30"/>
  <c r="D1624" i="30"/>
  <c r="D1625" i="30"/>
  <c r="D1626" i="30"/>
  <c r="D1627" i="30"/>
  <c r="D1628" i="30"/>
  <c r="D1629" i="30"/>
  <c r="D1630" i="30"/>
  <c r="D1631" i="30"/>
  <c r="D1632" i="30"/>
  <c r="D1633" i="30"/>
  <c r="D1634" i="30"/>
  <c r="D1635" i="30"/>
  <c r="D1636" i="30"/>
  <c r="D1637" i="30"/>
  <c r="D1638" i="30"/>
  <c r="D1639" i="30"/>
  <c r="D1640" i="30"/>
  <c r="D1641" i="30"/>
  <c r="D1642" i="30"/>
  <c r="D1643" i="30"/>
  <c r="D1644" i="30"/>
  <c r="D1645" i="30"/>
  <c r="D1646" i="30"/>
  <c r="D1647" i="30"/>
  <c r="D1648" i="30"/>
  <c r="D1649" i="30"/>
  <c r="D1650" i="30"/>
  <c r="D1651" i="30"/>
  <c r="D1652" i="30"/>
  <c r="D1653" i="30"/>
  <c r="D1654" i="30"/>
  <c r="D1655" i="30"/>
  <c r="D1656" i="30"/>
  <c r="D1657" i="30"/>
  <c r="D1658" i="30"/>
  <c r="D1659" i="30"/>
  <c r="D1660" i="30"/>
  <c r="D1661" i="30"/>
  <c r="D1662" i="30"/>
  <c r="D1663" i="30"/>
  <c r="D1664" i="30"/>
  <c r="D1665" i="30"/>
  <c r="D1666" i="30"/>
  <c r="D1667" i="30"/>
  <c r="D1668" i="30"/>
  <c r="D1669" i="30"/>
  <c r="D1670" i="30"/>
  <c r="D1671" i="30"/>
  <c r="D1672" i="30"/>
  <c r="D1673" i="30"/>
  <c r="D1674" i="30"/>
  <c r="D1675" i="30"/>
  <c r="D1676" i="30"/>
  <c r="D1677" i="30"/>
  <c r="D1678" i="30"/>
  <c r="D1679" i="30"/>
  <c r="D1680" i="30"/>
  <c r="D1681" i="30"/>
  <c r="D1682" i="30"/>
  <c r="D1683" i="30"/>
  <c r="D1684" i="30"/>
  <c r="D1685" i="30"/>
  <c r="D1686" i="30"/>
  <c r="D1687" i="30"/>
  <c r="D1688" i="30"/>
  <c r="D1689" i="30"/>
  <c r="D1690" i="30"/>
  <c r="D1691" i="30"/>
  <c r="D1692" i="30"/>
  <c r="D1693" i="30"/>
  <c r="D1694" i="30"/>
  <c r="D1695" i="30"/>
  <c r="D1696" i="30"/>
  <c r="D1697" i="30"/>
  <c r="D1698" i="30"/>
  <c r="D1699" i="30"/>
  <c r="D1700" i="30"/>
  <c r="D1701" i="30"/>
  <c r="D1702" i="30"/>
  <c r="D1703" i="30"/>
  <c r="D1704" i="30"/>
  <c r="D1705" i="30"/>
  <c r="D1706" i="30"/>
  <c r="D1707" i="30"/>
  <c r="D1708" i="30"/>
  <c r="D1709" i="30"/>
  <c r="D1710" i="30"/>
  <c r="D1711" i="30"/>
  <c r="D1712" i="30"/>
  <c r="D1713" i="30"/>
  <c r="D1714" i="30"/>
  <c r="D1715" i="30"/>
  <c r="D1716" i="30"/>
  <c r="D1717" i="30"/>
  <c r="D1718" i="30"/>
  <c r="D1719" i="30"/>
  <c r="D1720" i="30"/>
  <c r="D1721" i="30"/>
  <c r="D1722" i="30"/>
  <c r="D1723" i="30"/>
  <c r="D1724" i="30"/>
  <c r="D1725" i="30"/>
  <c r="D1726" i="30"/>
  <c r="D1727" i="30"/>
  <c r="D1728" i="30"/>
  <c r="D1729" i="30"/>
  <c r="D1730" i="30"/>
  <c r="D1731" i="30"/>
  <c r="D1732" i="30"/>
  <c r="D1733" i="30"/>
  <c r="D1734" i="30"/>
  <c r="D1735" i="30"/>
  <c r="D1736" i="30"/>
  <c r="D1737" i="30"/>
  <c r="D1738" i="30"/>
  <c r="D1739" i="30"/>
  <c r="D1740" i="30"/>
  <c r="D1741" i="30"/>
  <c r="D1742" i="30"/>
  <c r="D1743" i="30"/>
  <c r="D1744" i="30"/>
  <c r="D1745" i="30"/>
  <c r="D1746" i="30"/>
  <c r="D1747" i="30"/>
  <c r="D1748" i="30"/>
  <c r="D1749" i="30"/>
  <c r="D1750" i="30"/>
  <c r="D1751" i="30"/>
  <c r="D1752" i="30"/>
  <c r="D1753" i="30"/>
  <c r="D1754" i="30"/>
  <c r="D1755" i="30"/>
  <c r="D1756" i="30"/>
  <c r="D1757" i="30"/>
  <c r="D1758" i="30"/>
  <c r="D1759" i="30"/>
  <c r="D1760" i="30"/>
  <c r="D1761" i="30"/>
  <c r="D1762" i="30"/>
  <c r="D1763" i="30"/>
  <c r="D1764" i="30"/>
  <c r="D1765" i="30"/>
  <c r="D1766" i="30"/>
  <c r="D1767" i="30"/>
  <c r="D1768" i="30"/>
  <c r="D1769" i="30"/>
  <c r="D1770" i="30"/>
  <c r="D1771" i="30"/>
  <c r="D1772" i="30"/>
  <c r="D1773" i="30"/>
  <c r="D1774" i="30"/>
  <c r="D1775" i="30"/>
  <c r="D1776" i="30"/>
  <c r="D1777" i="30"/>
  <c r="D1778" i="30"/>
  <c r="D1779" i="30"/>
  <c r="D1780" i="30"/>
  <c r="D1781" i="30"/>
  <c r="D1782" i="30"/>
  <c r="D1783" i="30"/>
  <c r="D1784" i="30"/>
  <c r="D1785" i="30"/>
  <c r="D1786" i="30"/>
  <c r="D1787" i="30"/>
  <c r="D1788" i="30"/>
  <c r="D1789" i="30"/>
  <c r="D1790" i="30"/>
  <c r="D1791" i="30"/>
  <c r="D1792" i="30"/>
  <c r="D1793" i="30"/>
  <c r="D1794" i="30"/>
  <c r="D1795" i="30"/>
  <c r="D1796" i="30"/>
  <c r="D1797" i="30"/>
  <c r="D1798" i="30"/>
  <c r="D1799" i="30"/>
  <c r="D1800" i="30"/>
  <c r="D1801" i="30"/>
  <c r="D1802" i="30"/>
  <c r="D1803" i="30"/>
  <c r="D1804" i="30"/>
  <c r="D1805" i="30"/>
  <c r="D1806" i="30"/>
  <c r="D1807" i="30"/>
  <c r="D1808" i="30"/>
  <c r="D1809" i="30"/>
  <c r="D1810" i="30"/>
  <c r="D1811" i="30"/>
  <c r="D1812" i="30"/>
  <c r="D1813" i="30"/>
  <c r="D1814" i="30"/>
  <c r="D1815" i="30"/>
  <c r="D1816" i="30"/>
  <c r="D1817" i="30"/>
  <c r="D1818" i="30"/>
  <c r="D1819" i="30"/>
  <c r="D1820" i="30"/>
  <c r="D1821" i="30"/>
  <c r="D1822" i="30"/>
  <c r="D1823" i="30"/>
  <c r="D1824" i="30"/>
  <c r="D1825" i="30"/>
  <c r="D1826" i="30"/>
  <c r="D1827" i="30"/>
  <c r="D1828" i="30"/>
  <c r="D1829" i="30"/>
  <c r="D1830" i="30"/>
  <c r="D1831" i="30"/>
  <c r="D1832" i="30"/>
  <c r="D1833" i="30"/>
  <c r="D1834" i="30"/>
  <c r="D1835" i="30"/>
  <c r="D1836" i="30"/>
  <c r="D1837" i="30"/>
  <c r="D1838" i="30"/>
  <c r="D1839" i="30"/>
  <c r="D1840" i="30"/>
  <c r="D1841" i="30"/>
  <c r="D1842" i="30"/>
  <c r="D1843" i="30"/>
  <c r="D1844" i="30"/>
  <c r="D1845" i="30"/>
  <c r="D1846" i="30"/>
  <c r="D1847" i="30"/>
  <c r="D1848" i="30"/>
  <c r="D1849" i="30"/>
  <c r="D1850" i="30"/>
  <c r="D1851" i="30"/>
  <c r="D1852" i="30"/>
  <c r="D1853" i="30"/>
  <c r="D1854" i="30"/>
  <c r="D1855" i="30"/>
  <c r="D1856" i="30"/>
  <c r="D1857" i="30"/>
  <c r="D1858" i="30"/>
  <c r="D1859" i="30"/>
  <c r="D1860" i="30"/>
  <c r="D1861" i="30"/>
  <c r="D1862" i="30"/>
  <c r="D1863" i="30"/>
  <c r="D1864" i="30"/>
  <c r="D1865" i="30"/>
  <c r="D1866" i="30"/>
  <c r="D1867" i="30"/>
  <c r="D1868" i="30"/>
  <c r="D1869" i="30"/>
  <c r="D1870" i="30"/>
  <c r="D1871" i="30"/>
  <c r="D1872" i="30"/>
  <c r="D1873" i="30"/>
  <c r="D1874" i="30"/>
  <c r="D1875" i="30"/>
  <c r="D1876" i="30"/>
  <c r="D1877" i="30"/>
  <c r="D1878" i="30"/>
  <c r="D1879" i="30"/>
  <c r="D1880" i="30"/>
  <c r="D1881" i="30"/>
  <c r="D1882" i="30"/>
  <c r="D1883" i="30"/>
  <c r="D1884" i="30"/>
  <c r="D1885" i="30"/>
  <c r="D1886" i="30"/>
  <c r="D1887" i="30"/>
  <c r="D1888" i="30"/>
  <c r="D1889" i="30"/>
  <c r="D1890" i="30"/>
  <c r="D1891" i="30"/>
  <c r="D1892" i="30"/>
  <c r="D1893" i="30"/>
  <c r="D1894" i="30"/>
  <c r="D1895" i="30"/>
  <c r="D1896" i="30"/>
  <c r="D1897" i="30"/>
  <c r="D1898" i="30"/>
  <c r="D1899" i="30"/>
  <c r="D1900" i="30"/>
  <c r="D1901" i="30"/>
  <c r="D1902" i="30"/>
  <c r="D1903" i="30"/>
  <c r="D1904" i="30"/>
  <c r="D1905" i="30"/>
  <c r="D1906" i="30"/>
  <c r="D1907" i="30"/>
  <c r="D1908" i="30"/>
  <c r="D1909" i="30"/>
  <c r="D1910" i="30"/>
  <c r="D1911" i="30"/>
  <c r="D1912" i="30"/>
  <c r="D1913" i="30"/>
  <c r="D1914" i="30"/>
  <c r="D1915" i="30"/>
  <c r="D1916" i="30"/>
  <c r="D1917" i="30"/>
  <c r="D1918" i="30"/>
  <c r="D1919" i="30"/>
  <c r="D1920" i="30"/>
  <c r="D1921" i="30"/>
  <c r="D1922" i="30"/>
  <c r="D1923" i="30"/>
  <c r="D1924" i="30"/>
  <c r="D1925" i="30"/>
  <c r="D1926" i="30"/>
  <c r="D1927" i="30"/>
  <c r="D1928" i="30"/>
  <c r="D1929" i="30"/>
  <c r="D1930" i="30"/>
  <c r="D1931" i="30"/>
  <c r="D1932" i="30"/>
  <c r="D1933" i="30"/>
  <c r="D1934" i="30"/>
  <c r="D1935" i="30"/>
  <c r="D1936" i="30"/>
  <c r="D1937" i="30"/>
  <c r="D1938" i="30"/>
  <c r="D1939" i="30"/>
  <c r="D1940" i="30"/>
  <c r="D1941" i="30"/>
  <c r="D1942" i="30"/>
  <c r="D1943" i="30"/>
  <c r="D1944" i="30"/>
  <c r="D1945" i="30"/>
  <c r="D1946" i="30"/>
  <c r="D1947" i="30"/>
  <c r="D1948" i="30"/>
  <c r="D1949" i="30"/>
  <c r="D1950" i="30"/>
  <c r="D1951" i="30"/>
  <c r="D1952" i="30"/>
  <c r="D1953" i="30"/>
  <c r="D1954" i="30"/>
  <c r="D1955" i="30"/>
  <c r="D1956" i="30"/>
  <c r="D1957" i="30"/>
  <c r="D1958" i="30"/>
  <c r="D1959" i="30"/>
  <c r="D1960" i="30"/>
  <c r="D1961" i="30"/>
  <c r="D1962" i="30"/>
  <c r="D1963" i="30"/>
  <c r="D1964" i="30"/>
  <c r="D1965" i="30"/>
  <c r="D1966" i="30"/>
  <c r="D1967" i="30"/>
  <c r="D1968" i="30"/>
  <c r="D1969" i="30"/>
  <c r="D1970" i="30"/>
  <c r="D1971" i="30"/>
  <c r="D1972" i="30"/>
  <c r="D1973" i="30"/>
  <c r="D1974" i="30"/>
  <c r="D1975" i="30"/>
  <c r="D1976" i="30"/>
  <c r="D1977" i="30"/>
  <c r="D1978" i="30"/>
  <c r="D1979" i="30"/>
  <c r="D1980" i="30"/>
  <c r="D1981" i="30"/>
  <c r="D1982" i="30"/>
  <c r="D1983" i="30"/>
  <c r="D1984" i="30"/>
  <c r="D1985" i="30"/>
  <c r="D1986" i="30"/>
  <c r="D1987" i="30"/>
  <c r="D1988" i="30"/>
  <c r="D1989" i="30"/>
  <c r="D1990" i="30"/>
  <c r="D1991" i="30"/>
  <c r="D1992" i="30"/>
  <c r="D1993" i="30"/>
  <c r="D1994" i="30"/>
  <c r="D1995" i="30"/>
  <c r="D1996" i="30"/>
  <c r="D1997" i="30"/>
  <c r="D1998" i="30"/>
  <c r="D1999" i="30"/>
  <c r="D2000" i="30"/>
  <c r="D2001" i="30"/>
  <c r="D2002" i="30"/>
  <c r="D2003" i="30"/>
  <c r="D2004" i="30"/>
  <c r="D2005" i="30"/>
  <c r="D2006" i="30"/>
  <c r="D2007" i="30"/>
  <c r="D2008" i="30"/>
  <c r="D2009" i="30"/>
  <c r="D2010" i="30"/>
  <c r="D2011" i="30"/>
  <c r="D2012" i="30"/>
  <c r="D2013" i="30"/>
  <c r="D2014" i="30"/>
  <c r="D2015" i="30"/>
  <c r="D2016" i="30"/>
  <c r="D2017" i="30"/>
  <c r="D2018" i="30"/>
  <c r="D2019" i="30"/>
  <c r="D2020" i="30"/>
  <c r="D2021" i="30"/>
  <c r="D2022" i="30"/>
  <c r="D2023" i="30"/>
  <c r="D2024" i="30"/>
  <c r="D2025" i="30"/>
  <c r="D2026" i="30"/>
  <c r="D2027" i="30"/>
  <c r="D2028" i="30"/>
  <c r="D2029" i="30"/>
  <c r="D2030" i="30"/>
  <c r="D2031" i="30"/>
  <c r="D2032" i="30"/>
  <c r="D2033" i="30"/>
  <c r="D2034" i="30"/>
  <c r="D2035" i="30"/>
  <c r="D2036" i="30"/>
  <c r="D2037" i="30"/>
  <c r="D2038" i="30"/>
  <c r="D2039" i="30"/>
  <c r="D2040" i="30"/>
  <c r="D2041" i="30"/>
  <c r="D2042" i="30"/>
  <c r="D2043" i="30"/>
  <c r="D2044" i="30"/>
  <c r="D2045" i="30"/>
  <c r="D2046" i="30"/>
  <c r="D2047" i="30"/>
  <c r="D2048" i="30"/>
  <c r="D2049" i="30"/>
  <c r="D2050" i="30"/>
  <c r="D2051" i="30"/>
  <c r="D2052" i="30"/>
  <c r="D2053" i="30"/>
  <c r="D2054" i="30"/>
  <c r="D2055" i="30"/>
  <c r="D2056" i="30"/>
  <c r="D2057" i="30"/>
  <c r="D2058" i="30"/>
  <c r="D2059" i="30"/>
  <c r="D2060" i="30"/>
  <c r="D2061" i="30"/>
  <c r="D2062" i="30"/>
  <c r="D2063" i="30"/>
  <c r="D2064" i="30"/>
  <c r="D2065" i="30"/>
  <c r="D2066" i="30"/>
  <c r="D2067" i="30"/>
  <c r="D2068" i="30"/>
  <c r="D2069" i="30"/>
  <c r="D2070" i="30"/>
  <c r="D2071" i="30"/>
  <c r="D2072" i="30"/>
  <c r="D2073" i="30"/>
  <c r="D2074" i="30"/>
  <c r="D2075" i="30"/>
  <c r="D2076" i="30"/>
  <c r="D2077" i="30"/>
  <c r="D2078" i="30"/>
  <c r="D2079" i="30"/>
  <c r="D2080" i="30"/>
  <c r="D2081" i="30"/>
  <c r="D2082" i="30"/>
  <c r="D2083" i="30"/>
  <c r="D2084" i="30"/>
  <c r="D2085" i="30"/>
  <c r="D2086" i="30"/>
  <c r="D2087" i="30"/>
  <c r="D2088" i="30"/>
  <c r="D2089" i="30"/>
  <c r="D2090" i="30"/>
  <c r="D2091" i="30"/>
  <c r="D2092" i="30"/>
  <c r="D2093" i="30"/>
  <c r="D2094" i="30"/>
  <c r="D2095" i="30"/>
  <c r="D2096" i="30"/>
  <c r="D2097" i="30"/>
  <c r="D2098" i="30"/>
  <c r="D2099" i="30"/>
  <c r="D2100" i="30"/>
  <c r="D2101" i="30"/>
  <c r="D2102" i="30"/>
  <c r="D2103" i="30"/>
  <c r="D2104" i="30"/>
  <c r="D2105" i="30"/>
  <c r="D2106" i="30"/>
  <c r="D2107" i="30"/>
  <c r="D2108" i="30"/>
  <c r="D2109" i="30"/>
  <c r="D2110" i="30"/>
  <c r="D2111" i="30"/>
  <c r="D2112" i="30"/>
  <c r="D2113" i="30"/>
  <c r="D2114" i="30"/>
  <c r="D2115" i="30"/>
  <c r="D2116" i="30"/>
  <c r="D2117" i="30"/>
  <c r="D2118" i="30"/>
  <c r="D2119" i="30"/>
  <c r="D2120" i="30"/>
  <c r="D2121" i="30"/>
  <c r="D2122" i="30"/>
  <c r="D2123" i="30"/>
  <c r="D2124" i="30"/>
  <c r="D2125" i="30"/>
  <c r="D2126" i="30"/>
  <c r="D2127" i="30"/>
  <c r="D2128" i="30"/>
  <c r="D2129" i="30"/>
  <c r="D2130" i="30"/>
  <c r="D2131" i="30"/>
  <c r="D2132" i="30"/>
  <c r="D2133" i="30"/>
  <c r="D2134" i="30"/>
  <c r="D2135" i="30"/>
  <c r="D2136" i="30"/>
  <c r="D2137" i="30"/>
  <c r="D2138" i="30"/>
  <c r="D2139" i="30"/>
  <c r="D2140" i="30"/>
  <c r="D2141" i="30"/>
  <c r="D2142" i="30"/>
  <c r="D2143" i="30"/>
  <c r="D2144" i="30"/>
  <c r="D2145" i="30"/>
  <c r="D2146" i="30"/>
  <c r="D2147" i="30"/>
  <c r="D2148" i="30"/>
  <c r="D2149" i="30"/>
  <c r="D2150" i="30"/>
  <c r="D2151" i="30"/>
  <c r="D2152" i="30"/>
  <c r="D2153" i="30"/>
  <c r="D2154" i="30"/>
  <c r="D2155" i="30"/>
  <c r="D2156" i="30"/>
  <c r="D2157" i="30"/>
  <c r="D2158" i="30"/>
  <c r="D2159" i="30"/>
  <c r="D2160" i="30"/>
  <c r="D2161" i="30"/>
  <c r="D2162" i="30"/>
  <c r="D2163" i="30"/>
  <c r="D2164" i="30"/>
  <c r="D2165" i="30"/>
  <c r="D2166" i="30"/>
  <c r="D2167" i="30"/>
  <c r="D2168" i="30"/>
  <c r="D2169" i="30"/>
  <c r="D2170" i="30"/>
  <c r="D2171" i="30"/>
  <c r="D2172" i="30"/>
  <c r="D2173" i="30"/>
  <c r="D2174" i="30"/>
  <c r="D2175" i="30"/>
  <c r="D2176" i="30"/>
  <c r="D2177" i="30"/>
  <c r="D2178" i="30"/>
  <c r="D2179" i="30"/>
  <c r="D2180" i="30"/>
  <c r="D2181" i="30"/>
  <c r="D2182" i="30"/>
  <c r="D2183" i="30"/>
  <c r="D2184" i="30"/>
  <c r="D2185" i="30"/>
  <c r="D2186" i="30"/>
  <c r="D2187" i="30"/>
  <c r="D2188" i="30"/>
  <c r="D2189" i="30"/>
  <c r="D2190" i="30"/>
  <c r="D2191" i="30"/>
  <c r="D2192" i="30"/>
  <c r="D2193" i="30"/>
  <c r="D2194" i="30"/>
  <c r="D2195" i="30"/>
  <c r="D2196" i="30"/>
  <c r="D2197" i="30"/>
  <c r="D2198" i="30"/>
  <c r="D2199" i="30"/>
  <c r="D2200" i="30"/>
  <c r="D2201" i="30"/>
  <c r="D2202" i="30"/>
  <c r="D2203" i="30"/>
  <c r="D2204" i="30"/>
  <c r="D2205" i="30"/>
  <c r="D2206" i="30"/>
  <c r="D2207" i="30"/>
  <c r="D2208" i="30"/>
  <c r="D2209" i="30"/>
  <c r="D2210" i="30"/>
  <c r="D2211" i="30"/>
  <c r="D2212" i="30"/>
  <c r="D2213" i="30"/>
  <c r="D2214" i="30"/>
  <c r="D2215" i="30"/>
  <c r="D2216" i="30"/>
  <c r="D2217" i="30"/>
  <c r="D2218" i="30"/>
  <c r="D2219" i="30"/>
  <c r="D2220" i="30"/>
  <c r="D2221" i="30"/>
  <c r="D2222" i="30"/>
  <c r="D2223" i="30"/>
  <c r="D2224" i="30"/>
  <c r="D2225" i="30"/>
  <c r="D2226" i="30"/>
  <c r="D2227" i="30"/>
  <c r="D2228" i="30"/>
  <c r="D2229" i="30"/>
  <c r="D2230" i="30"/>
  <c r="D2231" i="30"/>
  <c r="D2232" i="30"/>
  <c r="D2233" i="30"/>
  <c r="D2234" i="30"/>
  <c r="D2235" i="30"/>
  <c r="D2236" i="30"/>
  <c r="D2237" i="30"/>
  <c r="D2238" i="30"/>
  <c r="D2239" i="30"/>
  <c r="D2240" i="30"/>
  <c r="D2241" i="30"/>
  <c r="D2242" i="30"/>
  <c r="D2243" i="30"/>
  <c r="D2244" i="30"/>
  <c r="D2245" i="30"/>
  <c r="D2246" i="30"/>
  <c r="D2247" i="30"/>
  <c r="D2248" i="30"/>
  <c r="D2249" i="30"/>
  <c r="D2250" i="30"/>
  <c r="D2251" i="30"/>
  <c r="D2252" i="30"/>
  <c r="D2253" i="30"/>
  <c r="D2254" i="30"/>
  <c r="D2255" i="30"/>
  <c r="D2256" i="30"/>
  <c r="D2257" i="30"/>
  <c r="D2258" i="30"/>
  <c r="D2259" i="30"/>
  <c r="D2260" i="30"/>
  <c r="D2261" i="30"/>
  <c r="D2262" i="30"/>
  <c r="D2263" i="30"/>
  <c r="D2264" i="30"/>
  <c r="D2265" i="30"/>
  <c r="D2266" i="30"/>
  <c r="D2267" i="30"/>
  <c r="D2268" i="30"/>
  <c r="D2269" i="30"/>
  <c r="D2270" i="30"/>
  <c r="D2271" i="30"/>
  <c r="D2272" i="30"/>
  <c r="D2273" i="30"/>
  <c r="D2274" i="30"/>
  <c r="D2275" i="30"/>
  <c r="D2276" i="30"/>
  <c r="D2277" i="30"/>
  <c r="D2278" i="30"/>
  <c r="D2279" i="30"/>
  <c r="D2280" i="30"/>
  <c r="D2281" i="30"/>
  <c r="D2282" i="30"/>
  <c r="D2283" i="30"/>
  <c r="D2284" i="30"/>
  <c r="D2285" i="30"/>
  <c r="D2286" i="30"/>
  <c r="D2287" i="30"/>
  <c r="D2288" i="30"/>
  <c r="D2289" i="30"/>
  <c r="D2290" i="30"/>
  <c r="D2291" i="30"/>
  <c r="D2292" i="30"/>
  <c r="D2293" i="30"/>
  <c r="D2294" i="30"/>
  <c r="D2295" i="30"/>
  <c r="D2296" i="30"/>
  <c r="D2297" i="30"/>
  <c r="D2298" i="30"/>
  <c r="D2299" i="30"/>
  <c r="D2300" i="30"/>
  <c r="D2301" i="30"/>
  <c r="D2302" i="30"/>
  <c r="D2303" i="30"/>
  <c r="D2304" i="30"/>
  <c r="D2305" i="30"/>
  <c r="D2306" i="30"/>
  <c r="D2307" i="30"/>
  <c r="D2308" i="30"/>
  <c r="D2309" i="30"/>
  <c r="D2310" i="30"/>
  <c r="D2311" i="30"/>
  <c r="D2312" i="30"/>
  <c r="D2313" i="30"/>
  <c r="D2314" i="30"/>
  <c r="D2315" i="30"/>
  <c r="D2316" i="30"/>
  <c r="D2317" i="30"/>
  <c r="D2318" i="30"/>
  <c r="D2319" i="30"/>
  <c r="D2320" i="30"/>
  <c r="D2321" i="30"/>
  <c r="D2322" i="30"/>
  <c r="D2323" i="30"/>
  <c r="D2324" i="30"/>
  <c r="D2325" i="30"/>
  <c r="D2326" i="30"/>
  <c r="D2327" i="30"/>
  <c r="D2328" i="30"/>
  <c r="D2329" i="30"/>
  <c r="D2330" i="30"/>
  <c r="D2331" i="30"/>
  <c r="D2332" i="30"/>
  <c r="D2333" i="30"/>
  <c r="D2334" i="30"/>
  <c r="D2335" i="30"/>
  <c r="D2336" i="30"/>
  <c r="D2337" i="30"/>
  <c r="D2338" i="30"/>
  <c r="D2339" i="30"/>
  <c r="D2340" i="30"/>
  <c r="D2341" i="30"/>
  <c r="D2342" i="30"/>
  <c r="D2343" i="30"/>
  <c r="D2344" i="30"/>
  <c r="D2345" i="30"/>
  <c r="D2346" i="30"/>
  <c r="D2347" i="30"/>
  <c r="D2348" i="30"/>
  <c r="D2349" i="30"/>
  <c r="D2350" i="30"/>
  <c r="D2351" i="30"/>
  <c r="D2352" i="30"/>
  <c r="D2353" i="30"/>
  <c r="D2354" i="30"/>
  <c r="D2355" i="30"/>
  <c r="D2356" i="30"/>
  <c r="D2357" i="30"/>
  <c r="D2358" i="30"/>
  <c r="D2359" i="30"/>
  <c r="D2360" i="30"/>
  <c r="D2361" i="30"/>
  <c r="D2362" i="30"/>
  <c r="D2363" i="30"/>
  <c r="D2364" i="30"/>
  <c r="D2365" i="30"/>
  <c r="D2366" i="30"/>
  <c r="D2367" i="30"/>
  <c r="D2368" i="30"/>
  <c r="D2369" i="30"/>
  <c r="D2370" i="30"/>
  <c r="D2371" i="30"/>
  <c r="D2372" i="30"/>
  <c r="D2373" i="30"/>
  <c r="D2374" i="30"/>
  <c r="D2375" i="30"/>
  <c r="D2376" i="30"/>
  <c r="D2377" i="30"/>
  <c r="D2378" i="30"/>
  <c r="D2379" i="30"/>
  <c r="D2380" i="30"/>
  <c r="D2381" i="30"/>
  <c r="D2382" i="30"/>
  <c r="D2383" i="30"/>
  <c r="D2384" i="30"/>
  <c r="D2385" i="30"/>
  <c r="D2386" i="30"/>
  <c r="D2387" i="30"/>
  <c r="D2388" i="30"/>
  <c r="D2389" i="30"/>
  <c r="D2390" i="30"/>
  <c r="D2391" i="30"/>
  <c r="D2392" i="30"/>
  <c r="D2393" i="30"/>
  <c r="D2394" i="30"/>
  <c r="D2395" i="30"/>
  <c r="D2396" i="30"/>
  <c r="D2397" i="30"/>
  <c r="D2398" i="30"/>
  <c r="D2399" i="30"/>
  <c r="D2400" i="30"/>
  <c r="D2401" i="30"/>
  <c r="D2402" i="30"/>
  <c r="D2403" i="30"/>
  <c r="D2404" i="30"/>
  <c r="D2405" i="30"/>
  <c r="D2406" i="30"/>
  <c r="D2407" i="30"/>
  <c r="D2408" i="30"/>
  <c r="D2409" i="30"/>
  <c r="D2410" i="30"/>
  <c r="D2411" i="30"/>
  <c r="D2412" i="30"/>
  <c r="D2413" i="30"/>
  <c r="D2414" i="30"/>
  <c r="D2415" i="30"/>
  <c r="D2416" i="30"/>
  <c r="D2417" i="30"/>
  <c r="D2418" i="30"/>
  <c r="D2419" i="30"/>
  <c r="D2420" i="30"/>
  <c r="D2421" i="30"/>
  <c r="D2422" i="30"/>
  <c r="D2423" i="30"/>
  <c r="D2424" i="30"/>
  <c r="D2425" i="30"/>
  <c r="D2426" i="30"/>
  <c r="D2427" i="30"/>
  <c r="D2428" i="30"/>
  <c r="D2429" i="30"/>
  <c r="D2430" i="30"/>
  <c r="D2431" i="30"/>
  <c r="D2432" i="30"/>
  <c r="D2433" i="30"/>
  <c r="D2434" i="30"/>
  <c r="D2435" i="30"/>
  <c r="D2436" i="30"/>
  <c r="D2437" i="30"/>
  <c r="D2438" i="30"/>
  <c r="D2439" i="30"/>
  <c r="D2440" i="30"/>
  <c r="D2441" i="30"/>
  <c r="D2442" i="30"/>
  <c r="D2443" i="30"/>
  <c r="D2444" i="30"/>
  <c r="D2445" i="30"/>
  <c r="D2446" i="30"/>
  <c r="D2447" i="30"/>
  <c r="D2448" i="30"/>
  <c r="D2449" i="30"/>
  <c r="D2450" i="30"/>
  <c r="D2451" i="30"/>
  <c r="D2452" i="30"/>
  <c r="D2453" i="30"/>
  <c r="D2454" i="30"/>
  <c r="D2455" i="30"/>
  <c r="D2456" i="30"/>
  <c r="D2457" i="30"/>
  <c r="D2458" i="30"/>
  <c r="D2459" i="30"/>
  <c r="D2460" i="30"/>
  <c r="D2461" i="30"/>
  <c r="D2462" i="30"/>
  <c r="D2463" i="30"/>
  <c r="D2464" i="30"/>
  <c r="D2465" i="30"/>
  <c r="D2466" i="30"/>
  <c r="D2467" i="30"/>
  <c r="D2468" i="30"/>
  <c r="D2469" i="30"/>
  <c r="D2470" i="30"/>
  <c r="D2471" i="30"/>
  <c r="D2472" i="30"/>
  <c r="D2473" i="30"/>
  <c r="D2474" i="30"/>
  <c r="D2475" i="30"/>
  <c r="D2476" i="30"/>
  <c r="D2477" i="30"/>
  <c r="D2478" i="30"/>
  <c r="D2479" i="30"/>
  <c r="D2480" i="30"/>
  <c r="D2481" i="30"/>
  <c r="D2482" i="30"/>
  <c r="D2483" i="30"/>
  <c r="D2484" i="30"/>
  <c r="D2485" i="30"/>
  <c r="D2486" i="30"/>
  <c r="D2487" i="30"/>
  <c r="D2488" i="30"/>
  <c r="D2489" i="30"/>
  <c r="D2490" i="30"/>
  <c r="D2491" i="30"/>
  <c r="D2492" i="30"/>
  <c r="D2493" i="30"/>
  <c r="D2494" i="30"/>
  <c r="D2495" i="30"/>
  <c r="D2496" i="30"/>
  <c r="D2497" i="30"/>
  <c r="D2498" i="30"/>
  <c r="D2499" i="30"/>
  <c r="D2500" i="30"/>
  <c r="D2501" i="30"/>
  <c r="D2502" i="30"/>
  <c r="D2503" i="30"/>
  <c r="D2504" i="30"/>
  <c r="D2505" i="30"/>
  <c r="D2506" i="30"/>
  <c r="D2507" i="30"/>
  <c r="D2508" i="30"/>
  <c r="D2509" i="30"/>
  <c r="D2510" i="30"/>
  <c r="D2511" i="30"/>
  <c r="D2512" i="30"/>
  <c r="D2513" i="30"/>
  <c r="D2514" i="30"/>
  <c r="D2515" i="30"/>
  <c r="D2516" i="30"/>
  <c r="D2517" i="30"/>
  <c r="D2518" i="30"/>
  <c r="D2519" i="30"/>
  <c r="D2520" i="30"/>
  <c r="D2521" i="30"/>
  <c r="D2522" i="30"/>
  <c r="D2523" i="30"/>
  <c r="D2524" i="30"/>
  <c r="D2525" i="30"/>
  <c r="D2526" i="30"/>
  <c r="D2527" i="30"/>
  <c r="D2528" i="30"/>
  <c r="D2529" i="30"/>
  <c r="D2530" i="30"/>
  <c r="D2531" i="30"/>
  <c r="D2532" i="30"/>
  <c r="D2533" i="30"/>
  <c r="D2534" i="30"/>
  <c r="D2535" i="30"/>
  <c r="D2536" i="30"/>
  <c r="D2537" i="30"/>
  <c r="D2538" i="30"/>
  <c r="D2539" i="30"/>
  <c r="D2540" i="30"/>
  <c r="D2541" i="30"/>
  <c r="D2542" i="30"/>
  <c r="D2543" i="30"/>
  <c r="D2544" i="30"/>
  <c r="D2545" i="30"/>
  <c r="D2546" i="30"/>
  <c r="D2547" i="30"/>
  <c r="D2548" i="30"/>
  <c r="D2549" i="30"/>
  <c r="D2550" i="30"/>
  <c r="D2551" i="30"/>
  <c r="D2552" i="30"/>
  <c r="D2553" i="30"/>
  <c r="D2554" i="30"/>
  <c r="D2555" i="30"/>
  <c r="D2556" i="30"/>
  <c r="D2557" i="30"/>
  <c r="D2558" i="30"/>
  <c r="D2559" i="30"/>
  <c r="D2560" i="30"/>
  <c r="D2561" i="30"/>
  <c r="D2562" i="30"/>
  <c r="D2563" i="30"/>
  <c r="D2564" i="30"/>
  <c r="D2565" i="30"/>
  <c r="D2566" i="30"/>
  <c r="D2567" i="30"/>
  <c r="D2568" i="30"/>
  <c r="D2569" i="30"/>
  <c r="D2570" i="30"/>
  <c r="D2571" i="30"/>
  <c r="D2572" i="30"/>
  <c r="D2573" i="30"/>
  <c r="D2574" i="30"/>
  <c r="D2575" i="30"/>
  <c r="D2576" i="30"/>
  <c r="D2577" i="30"/>
  <c r="D2578" i="30"/>
  <c r="D2579" i="30"/>
  <c r="D2580" i="30"/>
  <c r="D2581" i="30"/>
  <c r="D2582" i="30"/>
  <c r="D2583" i="30"/>
  <c r="D2584" i="30"/>
  <c r="D2585" i="30"/>
  <c r="D2586" i="30"/>
  <c r="D2587" i="30"/>
  <c r="D2588" i="30"/>
  <c r="D2589" i="30"/>
  <c r="D2590" i="30"/>
  <c r="D2591" i="30"/>
  <c r="D2592" i="30"/>
  <c r="D2593" i="30"/>
  <c r="D2594" i="30"/>
  <c r="D2595" i="30"/>
  <c r="D2596" i="30"/>
  <c r="D2597" i="30"/>
  <c r="D2598" i="30"/>
  <c r="D2599" i="30"/>
  <c r="D2600" i="30"/>
  <c r="D2601" i="30"/>
  <c r="D2602" i="30"/>
  <c r="D2603" i="30"/>
  <c r="D2604" i="30"/>
  <c r="D2605" i="30"/>
  <c r="D2606" i="30"/>
  <c r="D2607" i="30"/>
  <c r="D2608" i="30"/>
  <c r="D2609" i="30"/>
  <c r="D2610" i="30"/>
  <c r="D2611" i="30"/>
  <c r="D2612" i="30"/>
  <c r="D2613" i="30"/>
  <c r="D2614" i="30"/>
  <c r="D2615" i="30"/>
  <c r="D2616" i="30"/>
  <c r="D2617" i="30"/>
  <c r="D2618" i="30"/>
  <c r="D2619" i="30"/>
  <c r="D2620" i="30"/>
  <c r="D2621" i="30"/>
  <c r="D2622" i="30"/>
  <c r="D2623" i="30"/>
  <c r="D2624" i="30"/>
  <c r="D2625" i="30"/>
  <c r="D2626" i="30"/>
  <c r="D2627" i="30"/>
  <c r="D2628" i="30"/>
  <c r="D2629" i="30"/>
  <c r="D2630" i="30"/>
  <c r="D2631" i="30"/>
  <c r="D2632" i="30"/>
  <c r="D2633" i="30"/>
  <c r="D2634" i="30"/>
  <c r="D2635" i="30"/>
  <c r="D2636" i="30"/>
  <c r="D2637" i="30"/>
  <c r="D2638" i="30"/>
  <c r="D2639" i="30"/>
  <c r="D2640" i="30"/>
  <c r="D2641" i="30"/>
  <c r="D2642" i="30"/>
  <c r="D2643" i="30"/>
  <c r="D2644" i="30"/>
  <c r="D2645" i="30"/>
  <c r="D2646" i="30"/>
  <c r="D2647" i="30"/>
  <c r="D2648" i="30"/>
  <c r="D2649" i="30"/>
  <c r="D2650" i="30"/>
  <c r="D2651" i="30"/>
  <c r="D2652" i="30"/>
  <c r="D2653" i="30"/>
  <c r="D2654" i="30"/>
  <c r="D2655" i="30"/>
  <c r="D2656" i="30"/>
  <c r="D2657" i="30"/>
  <c r="D2658" i="30"/>
  <c r="D2659" i="30"/>
  <c r="D2660" i="30"/>
  <c r="D2661" i="30"/>
  <c r="D2662" i="30"/>
  <c r="D2663" i="30"/>
  <c r="D2664" i="30"/>
  <c r="D2665" i="30"/>
  <c r="D2666" i="30"/>
  <c r="D2667" i="30"/>
  <c r="D2668" i="30"/>
  <c r="D2669" i="30"/>
  <c r="D2670" i="30"/>
  <c r="D2671" i="30"/>
  <c r="D2672" i="30"/>
  <c r="D2673" i="30"/>
  <c r="D2674" i="30"/>
  <c r="D2675" i="30"/>
  <c r="D2676" i="30"/>
  <c r="D2677" i="30"/>
  <c r="D2678" i="30"/>
  <c r="D2679" i="30"/>
  <c r="D2680" i="30"/>
  <c r="D2681" i="30"/>
  <c r="D2682" i="30"/>
  <c r="D2683" i="30"/>
  <c r="D2684" i="30"/>
  <c r="D2685" i="30"/>
  <c r="D2686" i="30"/>
  <c r="D2687" i="30"/>
  <c r="D2688" i="30"/>
  <c r="D2689" i="30"/>
  <c r="D2690" i="30"/>
  <c r="D2691" i="30"/>
  <c r="D2692" i="30"/>
  <c r="D2693" i="30"/>
  <c r="D2694" i="30"/>
  <c r="D2695" i="30"/>
  <c r="D2696" i="30"/>
  <c r="D2697" i="30"/>
  <c r="D2698" i="30"/>
  <c r="D2699" i="30"/>
  <c r="D2700" i="30"/>
  <c r="D2701" i="30"/>
  <c r="D2702" i="30"/>
  <c r="D2703" i="30"/>
  <c r="D2704" i="30"/>
  <c r="D2705" i="30"/>
  <c r="D2706" i="30"/>
  <c r="D2707" i="30"/>
  <c r="D2708" i="30"/>
  <c r="D2709" i="30"/>
  <c r="D2710" i="30"/>
  <c r="D2711" i="30"/>
  <c r="D2712" i="30"/>
  <c r="D2713" i="30"/>
  <c r="D2714" i="30"/>
  <c r="D2715" i="30"/>
  <c r="D2716" i="30"/>
  <c r="D2717" i="30"/>
  <c r="D2718" i="30"/>
  <c r="D2719" i="30"/>
  <c r="D2720" i="30"/>
  <c r="D2721" i="30"/>
  <c r="D2722" i="30"/>
  <c r="D2723" i="30"/>
  <c r="D2724" i="30"/>
  <c r="D2725" i="30"/>
  <c r="D2726" i="30"/>
  <c r="D2727" i="30"/>
  <c r="D2728" i="30"/>
  <c r="D2729" i="30"/>
  <c r="D2730" i="30"/>
  <c r="D2731" i="30"/>
  <c r="D2732" i="30"/>
  <c r="D2733" i="30"/>
  <c r="D2734" i="30"/>
  <c r="D2735" i="30"/>
  <c r="D2736" i="30"/>
  <c r="D2737" i="30"/>
  <c r="D2738" i="30"/>
  <c r="D2739" i="30"/>
  <c r="D2740" i="30"/>
  <c r="D2741" i="30"/>
  <c r="D2742" i="30"/>
  <c r="D2743" i="30"/>
  <c r="D2744" i="30"/>
  <c r="D2745" i="30"/>
  <c r="D2746" i="30"/>
  <c r="D2747" i="30"/>
  <c r="D2748" i="30"/>
  <c r="D2749" i="30"/>
  <c r="D2750" i="30"/>
  <c r="D2751" i="30"/>
  <c r="D2752" i="30"/>
  <c r="D2753" i="30"/>
  <c r="D2754" i="30"/>
  <c r="D2755" i="30"/>
  <c r="D2756" i="30"/>
  <c r="D2757" i="30"/>
  <c r="D2758" i="30"/>
  <c r="D2759" i="30"/>
  <c r="D2760" i="30"/>
  <c r="D2761" i="30"/>
  <c r="D2762" i="30"/>
  <c r="D2763" i="30"/>
  <c r="D2764" i="30"/>
  <c r="D2765" i="30"/>
  <c r="D2766" i="30"/>
  <c r="D2767" i="30"/>
  <c r="D2768" i="30"/>
  <c r="D2769" i="30"/>
  <c r="D2770" i="30"/>
  <c r="D2771" i="30"/>
  <c r="D2772" i="30"/>
  <c r="D2773" i="30"/>
  <c r="D2774" i="30"/>
  <c r="D2775" i="30"/>
  <c r="D2776" i="30"/>
  <c r="D2777" i="30"/>
  <c r="D2778" i="30"/>
  <c r="D2779" i="30"/>
  <c r="D2780" i="30"/>
  <c r="D2781" i="30"/>
  <c r="D2782" i="30"/>
  <c r="D2783" i="30"/>
  <c r="D2784" i="30"/>
  <c r="D2785" i="30"/>
  <c r="D2786" i="30"/>
  <c r="D2787" i="30"/>
  <c r="D2788" i="30"/>
  <c r="D2789" i="30"/>
  <c r="D2790" i="30"/>
  <c r="D2791" i="30"/>
  <c r="D2792" i="30"/>
  <c r="D2793" i="30"/>
  <c r="D2794" i="30"/>
  <c r="D2795" i="30"/>
  <c r="D2796" i="30"/>
  <c r="D2797" i="30"/>
  <c r="D2798" i="30"/>
  <c r="D2799" i="30"/>
  <c r="D2800" i="30"/>
  <c r="D2801" i="30"/>
  <c r="D2802" i="30"/>
  <c r="D2803" i="30"/>
  <c r="D2804" i="30"/>
  <c r="D2805" i="30"/>
  <c r="D2806" i="30"/>
  <c r="D2807" i="30"/>
  <c r="D2808" i="30"/>
  <c r="D2809" i="30"/>
  <c r="D2810" i="30"/>
  <c r="D2811" i="30"/>
  <c r="D2812" i="30"/>
  <c r="D2813" i="30"/>
  <c r="D2814" i="30"/>
  <c r="D2815" i="30"/>
  <c r="D2816" i="30"/>
  <c r="D2817" i="30"/>
  <c r="D2818" i="30"/>
  <c r="D2819" i="30"/>
  <c r="D2820" i="30"/>
  <c r="D2821" i="30"/>
  <c r="D2822" i="30"/>
  <c r="D2823" i="30"/>
  <c r="D2824" i="30"/>
  <c r="D2825" i="30"/>
  <c r="D2826" i="30"/>
  <c r="D2827" i="30"/>
  <c r="D2828" i="30"/>
  <c r="D2829" i="30"/>
  <c r="D2830" i="30"/>
  <c r="D2831" i="30"/>
  <c r="D2832" i="30"/>
  <c r="D2833" i="30"/>
  <c r="D2834" i="30"/>
  <c r="D2835" i="30"/>
  <c r="D2836" i="30"/>
  <c r="D2837" i="30"/>
  <c r="D2838" i="30"/>
  <c r="D2839" i="30"/>
  <c r="D2840" i="30"/>
  <c r="D2841" i="30"/>
  <c r="D2842" i="30"/>
  <c r="D2843" i="30"/>
  <c r="D2844" i="30"/>
  <c r="D2845" i="30"/>
  <c r="D2846" i="30"/>
  <c r="D2847" i="30"/>
  <c r="D2848" i="30"/>
  <c r="D2849" i="30"/>
  <c r="D2850" i="30"/>
  <c r="D2851" i="30"/>
  <c r="D2852" i="30"/>
  <c r="D2853" i="30"/>
  <c r="D2854" i="30"/>
  <c r="D2855" i="30"/>
  <c r="D2856" i="30"/>
  <c r="D2857" i="30"/>
  <c r="D2858" i="30"/>
  <c r="D2859" i="30"/>
  <c r="D2860" i="30"/>
  <c r="D2861" i="30"/>
  <c r="D2862" i="30"/>
  <c r="D2863" i="30"/>
  <c r="D2864" i="30"/>
  <c r="D2865" i="30"/>
  <c r="D2866" i="30"/>
  <c r="D2867" i="30"/>
  <c r="D2868" i="30"/>
  <c r="D2869" i="30"/>
  <c r="D2870" i="30"/>
  <c r="D2871" i="30"/>
  <c r="D2872" i="30"/>
  <c r="D2873" i="30"/>
  <c r="D2874" i="30"/>
  <c r="D2875" i="30"/>
  <c r="D2876" i="30"/>
  <c r="D2877" i="30"/>
  <c r="D2878" i="30"/>
  <c r="D2879" i="30"/>
  <c r="D2880" i="30"/>
  <c r="D2881" i="30"/>
  <c r="D2882" i="30"/>
  <c r="D2883" i="30"/>
  <c r="D2884" i="30"/>
  <c r="D2885" i="30"/>
  <c r="D2886" i="30"/>
  <c r="D2887" i="30"/>
  <c r="D2888" i="30"/>
  <c r="D2889" i="30"/>
  <c r="D2890" i="30"/>
  <c r="D2891" i="30"/>
  <c r="D2892" i="30"/>
  <c r="D2893" i="30"/>
  <c r="D2894" i="30"/>
  <c r="D2895" i="30"/>
  <c r="D2896" i="30"/>
  <c r="D2897" i="30"/>
  <c r="D2898" i="30"/>
  <c r="D2899" i="30"/>
  <c r="D2900" i="30"/>
  <c r="D2901" i="30"/>
  <c r="D2902" i="30"/>
  <c r="D2903" i="30"/>
  <c r="D2904" i="30"/>
  <c r="D2905" i="30"/>
  <c r="D2906" i="30"/>
  <c r="D2907" i="30"/>
  <c r="D2908" i="30"/>
  <c r="D2909" i="30"/>
  <c r="D2910" i="30"/>
  <c r="D2911" i="30"/>
  <c r="D2912" i="30"/>
  <c r="D2913" i="30"/>
  <c r="D2914" i="30"/>
  <c r="D2915" i="30"/>
  <c r="D2916" i="30"/>
  <c r="D2917" i="30"/>
  <c r="D2918" i="30"/>
  <c r="D2919" i="30"/>
  <c r="D2920" i="30"/>
  <c r="D2921" i="30"/>
  <c r="D2922" i="30"/>
  <c r="D2923" i="30"/>
  <c r="D2924" i="30"/>
  <c r="D2925" i="30"/>
  <c r="D2926" i="30"/>
  <c r="D2927" i="30"/>
  <c r="D2928" i="30"/>
  <c r="D2929" i="30"/>
  <c r="D2930" i="30"/>
  <c r="D2931" i="30"/>
  <c r="D2932" i="30"/>
  <c r="D2933" i="30"/>
  <c r="D2934" i="30"/>
  <c r="D2935" i="30"/>
  <c r="D2936" i="30"/>
  <c r="D2937" i="30"/>
  <c r="D2938" i="30"/>
  <c r="D2939" i="30"/>
  <c r="D2940" i="30"/>
  <c r="D2941" i="30"/>
  <c r="D2942" i="30"/>
  <c r="D2943" i="30"/>
  <c r="D2944" i="30"/>
  <c r="D2945" i="30"/>
  <c r="D2946" i="30"/>
  <c r="D2947" i="30"/>
  <c r="D2948" i="30"/>
  <c r="D2949" i="30"/>
  <c r="D2950" i="30"/>
  <c r="D2951" i="30"/>
  <c r="D2952" i="30"/>
  <c r="D2953" i="30"/>
  <c r="D2954" i="30"/>
  <c r="D2955" i="30"/>
  <c r="D2956" i="30"/>
  <c r="D2957" i="30"/>
  <c r="D2958" i="30"/>
  <c r="D2959" i="30"/>
  <c r="D2960" i="30"/>
  <c r="D2961" i="30"/>
  <c r="D2962" i="30"/>
  <c r="D2963" i="30"/>
  <c r="D2964" i="30"/>
  <c r="D2965" i="30"/>
  <c r="D2966" i="30"/>
  <c r="D2967" i="30"/>
  <c r="D2968" i="30"/>
  <c r="D2969" i="30"/>
  <c r="D2970" i="30"/>
  <c r="D2971" i="30"/>
  <c r="D2972" i="30"/>
  <c r="D2973" i="30"/>
  <c r="D2974" i="30"/>
  <c r="D2975" i="30"/>
  <c r="D2976" i="30"/>
  <c r="D2977" i="30"/>
  <c r="D2978" i="30"/>
  <c r="D2979" i="30"/>
  <c r="D2980" i="30"/>
  <c r="D2981" i="30"/>
  <c r="D2982" i="30"/>
  <c r="D2983" i="30"/>
  <c r="D2984" i="30"/>
  <c r="D2985" i="30"/>
  <c r="D2986" i="30"/>
  <c r="D2987" i="30"/>
  <c r="D2988" i="30"/>
  <c r="D2989" i="30"/>
  <c r="D2990" i="30"/>
  <c r="D2991" i="30"/>
  <c r="D2992" i="30"/>
  <c r="D2993" i="30"/>
  <c r="D2994" i="30"/>
  <c r="D2995" i="30"/>
  <c r="D2996" i="30"/>
  <c r="D2997" i="30"/>
  <c r="D2998" i="30"/>
  <c r="D2999" i="30"/>
  <c r="D3000" i="30"/>
  <c r="D3001" i="30"/>
  <c r="D3002" i="30"/>
  <c r="D3003" i="30"/>
  <c r="D3004" i="30"/>
  <c r="D3005" i="30"/>
  <c r="D3006" i="30"/>
  <c r="D3007" i="30"/>
  <c r="D3008" i="30"/>
  <c r="D3009" i="30"/>
  <c r="D3010" i="30"/>
  <c r="D3011" i="30"/>
  <c r="D3012" i="30"/>
  <c r="D3013" i="30"/>
  <c r="D3014" i="30"/>
  <c r="D3015" i="30"/>
  <c r="D3016" i="30"/>
  <c r="D3017" i="30"/>
  <c r="D3018" i="30"/>
  <c r="D3019" i="30"/>
  <c r="D3020" i="30"/>
  <c r="D3021" i="30"/>
  <c r="D3022" i="30"/>
  <c r="D3023" i="30"/>
  <c r="D3024" i="30"/>
  <c r="D3025" i="30"/>
  <c r="D3026" i="30"/>
  <c r="D3027" i="30"/>
  <c r="D3028" i="30"/>
  <c r="D3029" i="30"/>
  <c r="D3030" i="30"/>
  <c r="D3031" i="30"/>
  <c r="D3032" i="30"/>
  <c r="D3033" i="30"/>
  <c r="D3034" i="30"/>
  <c r="D3035" i="30"/>
  <c r="D3036" i="30"/>
  <c r="D3037" i="30"/>
  <c r="D3038" i="30"/>
  <c r="D3039" i="30"/>
  <c r="D3040" i="30"/>
  <c r="D3041" i="30"/>
  <c r="D3042" i="30"/>
  <c r="D3043" i="30"/>
  <c r="D3044" i="30"/>
  <c r="D3045" i="30"/>
  <c r="D3046" i="30"/>
  <c r="D3047" i="30"/>
  <c r="D3048" i="30"/>
  <c r="D3049" i="30"/>
  <c r="D3050" i="30"/>
  <c r="D3051" i="30"/>
  <c r="D3052" i="30"/>
  <c r="D3053" i="30"/>
  <c r="D3054" i="30"/>
  <c r="D3055" i="30"/>
  <c r="D3056" i="30"/>
  <c r="D3057" i="30"/>
  <c r="D3058" i="30"/>
  <c r="D3059" i="30"/>
  <c r="D3060" i="30"/>
  <c r="D3061" i="30"/>
  <c r="D3062" i="30"/>
  <c r="D3063" i="30"/>
  <c r="D3064" i="30"/>
  <c r="D3065" i="30"/>
  <c r="D3066" i="30"/>
  <c r="D3067" i="30"/>
  <c r="D3068" i="30"/>
  <c r="D3069" i="30"/>
  <c r="D3070" i="30"/>
  <c r="D3071" i="30"/>
  <c r="D3072" i="30"/>
  <c r="D3073" i="30"/>
  <c r="D3074" i="30"/>
  <c r="D3075" i="30"/>
  <c r="D3076" i="30"/>
  <c r="D3077" i="30"/>
  <c r="D3078" i="30"/>
  <c r="D3079" i="30"/>
  <c r="D3080" i="30"/>
  <c r="D3081" i="30"/>
  <c r="D3082" i="30"/>
  <c r="D3083" i="30"/>
  <c r="D3084" i="30"/>
  <c r="D3085" i="30"/>
  <c r="D3086" i="30"/>
  <c r="D3087" i="30"/>
  <c r="D3088" i="30"/>
  <c r="D3089" i="30"/>
  <c r="D3090" i="30"/>
  <c r="D3091" i="30"/>
  <c r="D3092" i="30"/>
  <c r="D3093" i="30"/>
  <c r="D3094" i="30"/>
  <c r="D3095" i="30"/>
  <c r="D3096" i="30"/>
  <c r="D3097" i="30"/>
  <c r="D3098" i="30"/>
  <c r="D3099" i="30"/>
  <c r="D3100" i="30"/>
  <c r="D3101" i="30"/>
  <c r="D3102" i="30"/>
  <c r="D3103" i="30"/>
  <c r="D3104" i="30"/>
  <c r="D3105" i="30"/>
  <c r="D3106" i="30"/>
  <c r="D3107" i="30"/>
  <c r="D3108" i="30"/>
  <c r="D3109" i="30"/>
  <c r="D3110" i="30"/>
  <c r="D3111" i="30"/>
  <c r="D3112" i="30"/>
  <c r="D3113" i="30"/>
  <c r="D3114" i="30"/>
  <c r="D3115" i="30"/>
  <c r="D3116" i="30"/>
  <c r="D3117" i="30"/>
  <c r="D3118" i="30"/>
  <c r="D3119" i="30"/>
  <c r="D3120" i="30"/>
  <c r="D3121" i="30"/>
  <c r="D3122" i="30"/>
  <c r="D3123" i="30"/>
  <c r="D3124" i="30"/>
  <c r="D3125" i="30"/>
  <c r="D3126" i="30"/>
  <c r="D3127" i="30"/>
  <c r="D3128" i="30"/>
  <c r="D3129" i="30"/>
  <c r="D3130" i="30"/>
  <c r="D3131" i="30"/>
  <c r="D3132" i="30"/>
  <c r="D3133" i="30"/>
  <c r="D3134" i="30"/>
  <c r="D3135" i="30"/>
  <c r="D3136" i="30"/>
  <c r="D3137" i="30"/>
  <c r="D3138" i="30"/>
  <c r="D3139" i="30"/>
  <c r="D3140" i="30"/>
  <c r="D3141" i="30"/>
  <c r="D3142" i="30"/>
  <c r="D3143" i="30"/>
  <c r="D3144" i="30"/>
  <c r="D3145" i="30"/>
  <c r="D3146" i="30"/>
  <c r="D3147" i="30"/>
  <c r="D3148" i="30"/>
  <c r="D3149" i="30"/>
  <c r="D3150" i="30"/>
  <c r="D3151" i="30"/>
  <c r="D3152" i="30"/>
  <c r="D3153" i="30"/>
  <c r="D3154" i="30"/>
  <c r="D3155" i="30"/>
  <c r="D3156" i="30"/>
  <c r="D3157" i="30"/>
  <c r="D3158" i="30"/>
  <c r="D3159" i="30"/>
  <c r="D3160" i="30"/>
  <c r="D3161" i="30"/>
  <c r="D3162" i="30"/>
  <c r="D3163" i="30"/>
  <c r="D3164" i="30"/>
  <c r="D3165" i="30"/>
  <c r="D3166" i="30"/>
  <c r="D3167" i="30"/>
  <c r="D3168" i="30"/>
  <c r="D3169" i="30"/>
  <c r="D3170" i="30"/>
  <c r="D3171" i="30"/>
  <c r="D3172" i="30"/>
  <c r="D3173" i="30"/>
  <c r="D3174" i="30"/>
  <c r="D3175" i="30"/>
  <c r="D3176" i="30"/>
  <c r="D3177" i="30"/>
  <c r="D3178" i="30"/>
  <c r="D3179" i="30"/>
  <c r="D3180" i="30"/>
  <c r="D3181" i="30"/>
  <c r="D3182" i="30"/>
  <c r="D3183" i="30"/>
  <c r="D3184" i="30"/>
  <c r="D3185" i="30"/>
  <c r="D3186" i="30"/>
  <c r="D3187" i="30"/>
  <c r="D3188" i="30"/>
  <c r="D3189" i="30"/>
  <c r="D3190" i="30"/>
  <c r="D3191" i="30"/>
  <c r="D3192" i="30"/>
  <c r="D3193" i="30"/>
  <c r="D3194" i="30"/>
  <c r="D3195" i="30"/>
  <c r="D3196" i="30"/>
  <c r="D3197" i="30"/>
  <c r="D3198" i="30"/>
  <c r="D3199" i="30"/>
  <c r="D3200" i="30"/>
  <c r="D3201" i="30"/>
  <c r="D3202" i="30"/>
  <c r="D3203" i="30"/>
  <c r="D3204" i="30"/>
  <c r="D3205" i="30"/>
  <c r="D3206" i="30"/>
  <c r="D3207" i="30"/>
  <c r="D3208" i="30"/>
  <c r="D3209" i="30"/>
  <c r="D3210" i="30"/>
  <c r="D3211" i="30"/>
  <c r="D3212" i="30"/>
  <c r="D3213" i="30"/>
  <c r="D3214" i="30"/>
  <c r="D3215" i="30"/>
  <c r="D3216" i="30"/>
  <c r="D3217" i="30"/>
  <c r="D3218" i="30"/>
  <c r="D3219" i="30"/>
  <c r="D3220" i="30"/>
  <c r="D3221" i="30"/>
  <c r="D3222" i="30"/>
  <c r="D3223" i="30"/>
  <c r="D3224" i="30"/>
  <c r="D3225" i="30"/>
  <c r="D3226" i="30"/>
  <c r="D3227" i="30"/>
  <c r="D3228" i="30"/>
  <c r="D3229" i="30"/>
  <c r="D3230" i="30"/>
  <c r="D3231" i="30"/>
  <c r="D3232" i="30"/>
  <c r="D3233" i="30"/>
  <c r="D3234" i="30"/>
  <c r="D3235" i="30"/>
  <c r="D3236" i="30"/>
  <c r="D3237" i="30"/>
  <c r="D3238" i="30"/>
  <c r="D3239" i="30"/>
  <c r="D3240" i="30"/>
  <c r="D3241" i="30"/>
  <c r="D3242" i="30"/>
  <c r="D3243" i="30"/>
  <c r="D3244" i="30"/>
  <c r="D3245" i="30"/>
  <c r="D3246" i="30"/>
  <c r="D3247" i="30"/>
  <c r="D3248" i="30"/>
  <c r="D3249" i="30"/>
  <c r="D3250" i="30"/>
  <c r="D3251" i="30"/>
  <c r="D3252" i="30"/>
  <c r="D3253" i="30"/>
  <c r="D3254" i="30"/>
  <c r="D3255" i="30"/>
  <c r="D3256" i="30"/>
  <c r="D3257" i="30"/>
  <c r="D3258" i="30"/>
  <c r="D3259" i="30"/>
  <c r="D3260" i="30"/>
  <c r="D3261" i="30"/>
  <c r="D3262" i="30"/>
  <c r="D3263" i="30"/>
  <c r="D3264" i="30"/>
  <c r="D3265" i="30"/>
  <c r="D3266" i="30"/>
  <c r="D3267" i="30"/>
  <c r="D3268" i="30"/>
  <c r="D3269" i="30"/>
  <c r="D3270" i="30"/>
  <c r="D3271" i="30"/>
  <c r="D3272" i="30"/>
  <c r="D3273" i="30"/>
  <c r="D3274" i="30"/>
  <c r="D3275" i="30"/>
  <c r="D3276" i="30"/>
  <c r="D3277" i="30"/>
  <c r="D3278" i="30"/>
  <c r="D3279" i="30"/>
  <c r="D3280" i="30"/>
  <c r="D3281" i="30"/>
  <c r="D3282" i="30"/>
  <c r="D3283" i="30"/>
  <c r="D3284" i="30"/>
  <c r="D3285" i="30"/>
  <c r="D3286" i="30"/>
  <c r="D3287" i="30"/>
  <c r="D3288" i="30"/>
  <c r="D3289" i="30"/>
  <c r="D3290" i="30"/>
  <c r="D3291" i="30"/>
  <c r="D3292" i="30"/>
  <c r="D3293" i="30"/>
  <c r="D3294" i="30"/>
  <c r="D3295" i="30"/>
  <c r="D3296" i="30"/>
  <c r="D3297" i="30"/>
  <c r="D3298" i="30"/>
  <c r="D3299" i="30"/>
  <c r="D3300" i="30"/>
  <c r="D3301" i="30"/>
  <c r="D3302" i="30"/>
  <c r="D3303" i="30"/>
  <c r="D3304" i="30"/>
  <c r="D3305" i="30"/>
  <c r="D3306" i="30"/>
  <c r="D3307" i="30"/>
  <c r="D3308" i="30"/>
  <c r="D3309" i="30"/>
  <c r="D3310" i="30"/>
  <c r="D3311" i="30"/>
  <c r="D3312" i="30"/>
  <c r="D3313" i="30"/>
  <c r="D3314" i="30"/>
  <c r="D3315" i="30"/>
  <c r="D3316" i="30"/>
  <c r="D3317" i="30"/>
  <c r="D3318" i="30"/>
  <c r="D3319" i="30"/>
  <c r="D3320" i="30"/>
  <c r="D3321" i="30"/>
  <c r="D3322" i="30"/>
  <c r="D3323" i="30"/>
  <c r="D3324" i="30"/>
  <c r="D3325" i="30"/>
  <c r="D3326" i="30"/>
  <c r="D3327" i="30"/>
  <c r="D3328" i="30"/>
  <c r="D3329" i="30"/>
  <c r="D3330" i="30"/>
  <c r="D3331" i="30"/>
  <c r="D3332" i="30"/>
  <c r="D3333" i="30"/>
  <c r="D3334" i="30"/>
  <c r="D3335" i="30"/>
  <c r="D3336" i="30"/>
  <c r="D3337" i="30"/>
  <c r="D3338" i="30"/>
  <c r="D3339" i="30"/>
  <c r="D3340" i="30"/>
  <c r="D3341" i="30"/>
  <c r="D3342" i="30"/>
  <c r="D3343" i="30"/>
  <c r="D3344" i="30"/>
  <c r="D3345" i="30"/>
  <c r="D3346" i="30"/>
  <c r="D3347" i="30"/>
  <c r="D3348" i="30"/>
  <c r="D3349" i="30"/>
  <c r="D3350" i="30"/>
  <c r="D3351" i="30"/>
  <c r="D3352" i="30"/>
  <c r="D3353" i="30"/>
  <c r="D3354" i="30"/>
  <c r="D3355" i="30"/>
  <c r="D3356" i="30"/>
  <c r="D3357" i="30"/>
  <c r="D3358" i="30"/>
  <c r="D3359" i="30"/>
  <c r="D3360" i="30"/>
  <c r="D3361" i="30"/>
  <c r="D3362" i="30"/>
  <c r="D3363" i="30"/>
  <c r="D3364" i="30"/>
  <c r="D3365" i="30"/>
  <c r="D3366" i="30"/>
  <c r="D3367" i="30"/>
  <c r="D3368" i="30"/>
  <c r="D3369" i="30"/>
  <c r="D3370" i="30"/>
  <c r="D3371" i="30"/>
  <c r="D3372" i="30"/>
  <c r="D3373" i="30"/>
  <c r="D3374" i="30"/>
  <c r="D3375" i="30"/>
  <c r="D3376" i="30"/>
  <c r="D3377" i="30"/>
  <c r="D3378" i="30"/>
  <c r="D3379" i="30"/>
  <c r="D3380" i="30"/>
  <c r="D3381" i="30"/>
  <c r="D3382" i="30"/>
  <c r="D3383" i="30"/>
  <c r="D3384" i="30"/>
  <c r="D3385" i="30"/>
  <c r="D3386" i="30"/>
  <c r="D3387" i="30"/>
  <c r="D3388" i="30"/>
  <c r="D3389" i="30"/>
  <c r="D3390" i="30"/>
  <c r="D3391" i="30"/>
  <c r="D3392" i="30"/>
  <c r="D3393" i="30"/>
  <c r="D3394" i="30"/>
  <c r="D3395" i="30"/>
  <c r="D3396" i="30"/>
  <c r="D3397" i="30"/>
  <c r="D3398" i="30"/>
  <c r="D3399" i="30"/>
  <c r="D3400" i="30"/>
  <c r="D3401" i="30"/>
  <c r="D3402" i="30"/>
  <c r="D3403" i="30"/>
  <c r="D3404" i="30"/>
  <c r="D3405" i="30"/>
  <c r="D3406" i="30"/>
  <c r="D3407" i="30"/>
  <c r="D3408" i="30"/>
  <c r="D3409" i="30"/>
  <c r="D3410" i="30"/>
  <c r="D3411" i="30"/>
  <c r="D3412" i="30"/>
  <c r="D3413" i="30"/>
  <c r="D3414" i="30"/>
  <c r="D3415" i="30"/>
  <c r="D3416" i="30"/>
  <c r="D3417" i="30"/>
  <c r="D3418" i="30"/>
  <c r="D3419" i="30"/>
  <c r="D3420" i="30"/>
  <c r="D3421" i="30"/>
  <c r="D3422" i="30"/>
  <c r="D3423" i="30"/>
  <c r="D3424" i="30"/>
  <c r="D3425" i="30"/>
  <c r="D3426" i="30"/>
  <c r="D3427" i="30"/>
  <c r="D3428" i="30"/>
  <c r="D3429" i="30"/>
  <c r="D3430" i="30"/>
  <c r="D3431" i="30"/>
  <c r="D3432" i="30"/>
  <c r="D3433" i="30"/>
  <c r="D3434" i="30"/>
  <c r="D3435" i="30"/>
  <c r="D3436" i="30"/>
  <c r="D3437" i="30"/>
  <c r="D3438" i="30"/>
  <c r="D3439" i="30"/>
  <c r="D3440" i="30"/>
  <c r="D3441" i="30"/>
  <c r="D3442" i="30"/>
  <c r="D3443" i="30"/>
  <c r="D3444" i="30"/>
  <c r="D3445" i="30"/>
  <c r="D3446" i="30"/>
  <c r="D3447" i="30"/>
  <c r="D3448" i="30"/>
  <c r="D3449" i="30"/>
  <c r="D3450" i="30"/>
  <c r="D3451" i="30"/>
  <c r="D3452" i="30"/>
  <c r="D3453" i="30"/>
  <c r="D3454" i="30"/>
  <c r="D3455" i="30"/>
  <c r="D3456" i="30"/>
  <c r="D3457" i="30"/>
  <c r="D3458" i="30"/>
  <c r="D3459" i="30"/>
  <c r="D3460" i="30"/>
  <c r="D3461" i="30"/>
  <c r="D3462" i="30"/>
  <c r="D3463" i="30"/>
  <c r="D3464" i="30"/>
  <c r="D3465" i="30"/>
  <c r="D3466" i="30"/>
  <c r="D3467" i="30"/>
  <c r="D3468" i="30"/>
  <c r="D3469" i="30"/>
  <c r="D3470" i="30"/>
  <c r="D3471" i="30"/>
  <c r="D3472" i="30"/>
  <c r="D3473" i="30"/>
  <c r="D3474" i="30"/>
  <c r="D3475" i="30"/>
  <c r="D3476" i="30"/>
  <c r="D3477" i="30"/>
  <c r="D3478" i="30"/>
  <c r="D3479" i="30"/>
  <c r="D3480" i="30"/>
  <c r="D3481" i="30"/>
  <c r="D3482" i="30"/>
  <c r="D3483" i="30"/>
  <c r="D3484" i="30"/>
  <c r="D3485" i="30"/>
  <c r="D3486" i="30"/>
  <c r="D3487" i="30"/>
  <c r="D3488" i="30"/>
  <c r="D3489" i="30"/>
  <c r="D3490" i="30"/>
  <c r="D3491" i="30"/>
  <c r="D3492" i="30"/>
  <c r="D3493" i="30"/>
  <c r="D3494" i="30"/>
  <c r="D3495" i="30"/>
  <c r="D3496" i="30"/>
  <c r="D3497" i="30"/>
  <c r="D3498" i="30"/>
  <c r="D3499" i="30"/>
  <c r="D3500" i="30"/>
  <c r="D3501" i="30"/>
  <c r="D3502" i="30"/>
  <c r="D3503" i="30"/>
  <c r="D3504" i="30"/>
  <c r="D3505" i="30"/>
  <c r="D3506" i="30"/>
  <c r="D3507" i="30"/>
  <c r="D3508" i="30"/>
  <c r="D3509" i="30"/>
  <c r="D3510" i="30"/>
  <c r="D3511" i="30"/>
  <c r="D3512" i="30"/>
  <c r="D3513" i="30"/>
  <c r="D3514" i="30"/>
  <c r="D3515" i="30"/>
  <c r="D3516" i="30"/>
  <c r="D3517" i="30"/>
  <c r="D3518" i="30"/>
  <c r="D3519" i="30"/>
  <c r="D3520" i="30"/>
  <c r="D3521" i="30"/>
  <c r="D3522" i="30"/>
  <c r="D3523" i="30"/>
  <c r="D3524" i="30"/>
  <c r="D3525" i="30"/>
  <c r="D3526" i="30"/>
  <c r="D3527" i="30"/>
  <c r="D3528" i="30"/>
  <c r="D3529" i="30"/>
  <c r="D3530" i="30"/>
  <c r="D3531" i="30"/>
  <c r="D3532" i="30"/>
  <c r="D3533" i="30"/>
  <c r="D3534" i="30"/>
  <c r="D3535" i="30"/>
  <c r="D3536" i="30"/>
  <c r="D3537" i="30"/>
  <c r="D3538" i="30"/>
  <c r="D3539" i="30"/>
  <c r="D3540" i="30"/>
  <c r="D3541" i="30"/>
  <c r="D3542" i="30"/>
  <c r="D3543" i="30"/>
  <c r="D3544" i="30"/>
  <c r="D3545" i="30"/>
  <c r="D3546" i="30"/>
  <c r="D3547" i="30"/>
  <c r="D3548" i="30"/>
  <c r="D3549" i="30"/>
  <c r="D3550" i="30"/>
  <c r="D3551" i="30"/>
  <c r="D3552" i="30"/>
  <c r="D3553" i="30"/>
  <c r="D3554" i="30"/>
  <c r="D3555" i="30"/>
  <c r="D3556" i="30"/>
  <c r="D3557" i="30"/>
  <c r="D3558" i="30"/>
  <c r="D3559" i="30"/>
  <c r="D3560" i="30"/>
  <c r="D3561" i="30"/>
  <c r="D3562" i="30"/>
  <c r="D3563" i="30"/>
  <c r="D3564" i="30"/>
  <c r="D3565" i="30"/>
  <c r="D3566" i="30"/>
  <c r="D3567" i="30"/>
  <c r="D3568" i="30"/>
  <c r="D3569" i="30"/>
  <c r="D3570" i="30"/>
  <c r="D3571" i="30"/>
  <c r="D3572" i="30"/>
  <c r="D3573" i="30"/>
  <c r="D3574" i="30"/>
  <c r="D3575" i="30"/>
  <c r="D3576" i="30"/>
  <c r="D3577" i="30"/>
  <c r="D3578" i="30"/>
  <c r="D3579" i="30"/>
  <c r="D3580" i="30"/>
  <c r="D3581" i="30"/>
  <c r="D3582" i="30"/>
  <c r="D3583" i="30"/>
  <c r="D3584" i="30"/>
  <c r="D3585" i="30"/>
  <c r="D3586" i="30"/>
  <c r="D3587" i="30"/>
  <c r="D3588" i="30"/>
  <c r="D3589" i="30"/>
  <c r="D3590" i="30"/>
  <c r="D3591" i="30"/>
  <c r="D3592" i="30"/>
  <c r="D3593" i="30"/>
  <c r="D3594" i="30"/>
  <c r="D3595" i="30"/>
  <c r="D3596" i="30"/>
  <c r="D3597" i="30"/>
  <c r="D3598" i="30"/>
  <c r="D3599" i="30"/>
  <c r="D3600" i="30"/>
  <c r="D3601" i="30"/>
  <c r="D3602" i="30"/>
  <c r="D3603" i="30"/>
  <c r="D3604" i="30"/>
  <c r="D3605" i="30"/>
  <c r="D3606" i="30"/>
  <c r="D3607" i="30"/>
  <c r="D3608" i="30"/>
  <c r="D3609" i="30"/>
  <c r="D3610" i="30"/>
  <c r="D3611" i="30"/>
  <c r="D3612" i="30"/>
  <c r="D3613" i="30"/>
  <c r="D3614" i="30"/>
  <c r="D3615" i="30"/>
  <c r="D3616" i="30"/>
  <c r="D3617" i="30"/>
  <c r="D3618" i="30"/>
  <c r="D3619" i="30"/>
  <c r="D3620" i="30"/>
  <c r="D3621" i="30"/>
  <c r="D3622" i="30"/>
  <c r="D3623" i="30"/>
  <c r="D3624" i="30"/>
  <c r="D3625" i="30"/>
  <c r="D3626" i="30"/>
  <c r="D3627" i="30"/>
  <c r="D3628" i="30"/>
  <c r="D3629" i="30"/>
  <c r="D3630" i="30"/>
  <c r="D3631" i="30"/>
  <c r="D3632" i="30"/>
  <c r="D3633" i="30"/>
  <c r="D3634" i="30"/>
  <c r="D3635" i="30"/>
  <c r="D3636" i="30"/>
  <c r="D3637" i="30"/>
  <c r="D3638" i="30"/>
  <c r="D3639" i="30"/>
  <c r="D3640" i="30"/>
  <c r="D3641" i="30"/>
  <c r="D3642" i="30"/>
  <c r="D3643" i="30"/>
  <c r="D3644" i="30"/>
  <c r="D3645" i="30"/>
  <c r="D3646" i="30"/>
  <c r="D3647" i="30"/>
  <c r="D3648" i="30"/>
  <c r="D3649" i="30"/>
  <c r="D3650" i="30"/>
  <c r="D3651" i="30"/>
  <c r="D3652" i="30"/>
  <c r="D3653" i="30"/>
  <c r="D3654" i="30"/>
  <c r="D3655" i="30"/>
  <c r="D3656" i="30"/>
  <c r="D3657" i="30"/>
  <c r="D3658" i="30"/>
  <c r="D3659" i="30"/>
  <c r="D3660" i="30"/>
  <c r="D3661" i="30"/>
  <c r="D3662" i="30"/>
  <c r="D3663" i="30"/>
  <c r="D3664" i="30"/>
  <c r="D3665" i="30"/>
  <c r="D3666" i="30"/>
  <c r="D3667" i="30"/>
  <c r="D3668" i="30"/>
  <c r="D3669" i="30"/>
  <c r="D3670" i="30"/>
  <c r="D3671" i="30"/>
  <c r="D3672" i="30"/>
  <c r="D3673" i="30"/>
  <c r="D3674" i="30"/>
  <c r="D3675" i="30"/>
  <c r="D3676" i="30"/>
  <c r="D3677" i="30"/>
  <c r="D3678" i="30"/>
  <c r="D3679" i="30"/>
  <c r="D3680" i="30"/>
  <c r="D3681" i="30"/>
  <c r="D3682" i="30"/>
  <c r="D3683" i="30"/>
  <c r="D3684" i="30"/>
  <c r="D3685" i="30"/>
  <c r="D3686" i="30"/>
  <c r="D3687" i="30"/>
  <c r="D3688" i="30"/>
  <c r="D3689" i="30"/>
  <c r="D3690" i="30"/>
  <c r="D3691" i="30"/>
  <c r="D3692" i="30"/>
  <c r="D3693" i="30"/>
  <c r="D3694" i="30"/>
  <c r="D3695" i="30"/>
  <c r="D3696" i="30"/>
  <c r="D3697" i="30"/>
  <c r="D3698" i="30"/>
  <c r="D3699" i="30"/>
  <c r="D3700" i="30"/>
  <c r="D3701" i="30"/>
  <c r="D3702" i="30"/>
  <c r="D3703" i="30"/>
  <c r="D3704" i="30"/>
  <c r="D3705" i="30"/>
  <c r="D3706" i="30"/>
  <c r="D3707" i="30"/>
  <c r="D3708" i="30"/>
  <c r="D3709" i="30"/>
  <c r="D3710" i="30"/>
  <c r="D3711" i="30"/>
  <c r="D3712" i="30"/>
  <c r="D3713" i="30"/>
  <c r="D3714" i="30"/>
  <c r="D3715" i="30"/>
  <c r="D3716" i="30"/>
  <c r="D3717" i="30"/>
  <c r="D3718" i="30"/>
  <c r="D3719" i="30"/>
  <c r="D3720" i="30"/>
  <c r="D3721" i="30"/>
  <c r="D3722" i="30"/>
  <c r="D3723" i="30"/>
  <c r="D3724" i="30"/>
  <c r="D3725" i="30"/>
  <c r="D3726" i="30"/>
  <c r="D3727" i="30"/>
  <c r="D3728" i="30"/>
  <c r="D3729" i="30"/>
  <c r="D3730" i="30"/>
  <c r="D3731" i="30"/>
  <c r="D3732" i="30"/>
  <c r="D3733" i="30"/>
  <c r="D3734" i="30"/>
  <c r="D3735" i="30"/>
  <c r="D3736" i="30"/>
  <c r="D3737" i="30"/>
  <c r="D3738" i="30"/>
  <c r="D3739" i="30"/>
  <c r="D3740" i="30"/>
  <c r="D3741" i="30"/>
  <c r="D3742" i="30"/>
  <c r="D3743" i="30"/>
  <c r="D3744" i="30"/>
  <c r="D3745" i="30"/>
  <c r="D3746" i="30"/>
  <c r="D3747" i="30"/>
  <c r="D3748" i="30"/>
  <c r="D3749" i="30"/>
  <c r="D3750" i="30"/>
  <c r="D3751" i="30"/>
  <c r="D3752" i="30"/>
  <c r="D3753" i="30"/>
  <c r="D3754" i="30"/>
  <c r="D3755" i="30"/>
  <c r="D3756" i="30"/>
  <c r="D3757" i="30"/>
  <c r="D3758" i="30"/>
  <c r="D3759" i="30"/>
  <c r="D3760" i="30"/>
  <c r="D3761" i="30"/>
  <c r="D3762" i="30"/>
  <c r="D3763" i="30"/>
  <c r="D3764" i="30"/>
  <c r="D3765" i="30"/>
  <c r="D3766" i="30"/>
  <c r="D3767" i="30"/>
  <c r="D3768" i="30"/>
  <c r="D3769" i="30"/>
  <c r="D3770" i="30"/>
  <c r="D3771" i="30"/>
  <c r="D3772" i="30"/>
  <c r="D3773" i="30"/>
  <c r="D3774" i="30"/>
  <c r="D3775" i="30"/>
  <c r="D3776" i="30"/>
  <c r="D3777" i="30"/>
  <c r="D3778" i="30"/>
  <c r="D3779" i="30"/>
  <c r="D3780" i="30"/>
  <c r="D3781" i="30"/>
  <c r="D3782" i="30"/>
  <c r="D3783" i="30"/>
  <c r="D3784" i="30"/>
  <c r="D3785" i="30"/>
  <c r="D3786" i="30"/>
  <c r="D3787" i="30"/>
  <c r="D3788" i="30"/>
  <c r="D3789" i="30"/>
  <c r="D3790" i="30"/>
  <c r="D3791" i="30"/>
  <c r="D3792" i="30"/>
  <c r="D3793" i="30"/>
  <c r="D3794" i="30"/>
  <c r="D3795" i="30"/>
  <c r="D3796" i="30"/>
  <c r="D3797" i="30"/>
  <c r="D3798" i="30"/>
  <c r="D3799" i="30"/>
  <c r="D3800" i="30"/>
  <c r="D3801" i="30"/>
  <c r="D3802" i="30"/>
  <c r="D3803" i="30"/>
  <c r="D3804" i="30"/>
  <c r="D3805" i="30"/>
  <c r="D3806" i="30"/>
  <c r="D3807" i="30"/>
  <c r="D3808" i="30"/>
  <c r="D3809" i="30"/>
  <c r="D3810" i="30"/>
  <c r="D3811" i="30"/>
  <c r="D3812" i="30"/>
  <c r="D3813" i="30"/>
  <c r="D3814" i="30"/>
  <c r="D3815" i="30"/>
  <c r="D3816" i="30"/>
  <c r="D3817" i="30"/>
  <c r="D3818" i="30"/>
  <c r="D3819" i="30"/>
  <c r="D3820" i="30"/>
  <c r="D3821" i="30"/>
  <c r="D3822" i="30"/>
  <c r="D3823" i="30"/>
  <c r="D3824" i="30"/>
  <c r="D3825" i="30"/>
  <c r="D3826" i="30"/>
  <c r="D3827" i="30"/>
  <c r="D3828" i="30"/>
  <c r="D3829" i="30"/>
  <c r="D3830" i="30"/>
  <c r="D3831" i="30"/>
  <c r="D3832" i="30"/>
  <c r="D3833" i="30"/>
  <c r="D3834" i="30"/>
  <c r="D3835" i="30"/>
  <c r="D3836" i="30"/>
  <c r="D3837" i="30"/>
  <c r="D3838" i="30"/>
  <c r="D3839" i="30"/>
  <c r="D3840" i="30"/>
  <c r="D3841" i="30"/>
  <c r="D3842" i="30"/>
  <c r="D3843" i="30"/>
  <c r="D3844" i="30"/>
  <c r="D3845" i="30"/>
  <c r="D3846" i="30"/>
  <c r="D3847" i="30"/>
  <c r="D3848" i="30"/>
  <c r="D3849" i="30"/>
  <c r="D3850" i="30"/>
  <c r="D3851" i="30"/>
  <c r="D3852" i="30"/>
  <c r="D3853" i="30"/>
  <c r="D3854" i="30"/>
  <c r="D3855" i="30"/>
  <c r="D3856" i="30"/>
  <c r="D3857" i="30"/>
  <c r="D3858" i="30"/>
  <c r="D3859" i="30"/>
  <c r="D3860" i="30"/>
  <c r="D3861" i="30"/>
  <c r="D3862" i="30"/>
  <c r="D3863" i="30"/>
  <c r="D3864" i="30"/>
  <c r="D3865" i="30"/>
  <c r="D3866" i="30"/>
  <c r="D3867" i="30"/>
  <c r="D3868" i="30"/>
  <c r="D3869" i="30"/>
  <c r="D3870" i="30"/>
  <c r="D3871" i="30"/>
  <c r="D3872" i="30"/>
  <c r="D3873" i="30"/>
  <c r="D3874" i="30"/>
  <c r="D3875" i="30"/>
  <c r="D3876" i="30"/>
  <c r="D3877" i="30"/>
  <c r="D3878" i="30"/>
  <c r="D3879" i="30"/>
  <c r="D3880" i="30"/>
  <c r="D3881" i="30"/>
  <c r="D3882" i="30"/>
  <c r="D3883" i="30"/>
  <c r="D3884" i="30"/>
  <c r="D3885" i="30"/>
  <c r="D3886" i="30"/>
  <c r="D3887" i="30"/>
  <c r="D3888" i="30"/>
  <c r="D3889" i="30"/>
  <c r="D3890" i="30"/>
  <c r="D3891" i="30"/>
  <c r="D3892" i="30"/>
  <c r="D3893" i="30"/>
  <c r="D3894" i="30"/>
  <c r="D3895" i="30"/>
  <c r="D3896" i="30"/>
  <c r="D3897" i="30"/>
  <c r="D3898" i="30"/>
  <c r="D3899" i="30"/>
  <c r="D3900" i="30"/>
  <c r="D3901" i="30"/>
  <c r="D3902" i="30"/>
  <c r="D3903" i="30"/>
  <c r="D3904" i="30"/>
  <c r="D3905" i="30"/>
  <c r="D3906" i="30"/>
  <c r="D3907" i="30"/>
  <c r="D3908" i="30"/>
  <c r="D3909" i="30"/>
  <c r="D3910" i="30"/>
  <c r="D3911" i="30"/>
  <c r="D3912" i="30"/>
  <c r="D3913" i="30"/>
  <c r="D3914" i="30"/>
  <c r="D3915" i="30"/>
  <c r="D3916" i="30"/>
  <c r="D3917" i="30"/>
  <c r="D3918" i="30"/>
  <c r="D3919" i="30"/>
  <c r="D3920" i="30"/>
  <c r="D3921" i="30"/>
  <c r="D3922" i="30"/>
  <c r="D3923" i="30"/>
  <c r="D3924" i="30"/>
  <c r="D3925" i="30"/>
  <c r="D3926" i="30"/>
  <c r="D3927" i="30"/>
  <c r="D3928" i="30"/>
  <c r="D3929" i="30"/>
  <c r="D3930" i="30"/>
  <c r="D3931" i="30"/>
  <c r="D3932" i="30"/>
  <c r="D3933" i="30"/>
  <c r="D3934" i="30"/>
  <c r="D3935" i="30"/>
  <c r="D3936" i="30"/>
  <c r="D3937" i="30"/>
  <c r="D3938" i="30"/>
  <c r="D3939" i="30"/>
  <c r="D3940" i="30"/>
  <c r="D3941" i="30"/>
  <c r="D3942" i="30"/>
  <c r="D3943" i="30"/>
  <c r="D3944" i="30"/>
  <c r="D3945" i="30"/>
  <c r="D3946" i="30"/>
  <c r="D3947" i="30"/>
  <c r="D3948" i="30"/>
  <c r="D3949" i="30"/>
  <c r="D3950" i="30"/>
  <c r="D3951" i="30"/>
  <c r="D3952" i="30"/>
  <c r="D3953" i="30"/>
  <c r="D3954" i="30"/>
  <c r="D3955" i="30"/>
  <c r="D3956" i="30"/>
  <c r="D3957" i="30"/>
  <c r="D3958" i="30"/>
  <c r="D3959" i="30"/>
  <c r="D3960" i="30"/>
  <c r="D3961" i="30"/>
  <c r="D3962" i="30"/>
  <c r="D3963" i="30"/>
  <c r="D3964" i="30"/>
  <c r="D3965" i="30"/>
  <c r="D3966" i="30"/>
  <c r="D3967" i="30"/>
  <c r="D3968" i="30"/>
  <c r="D3969" i="30"/>
  <c r="D3970" i="30"/>
  <c r="D3971" i="30"/>
  <c r="D3972" i="30"/>
  <c r="D3973" i="30"/>
  <c r="D3974" i="30"/>
  <c r="D3975" i="30"/>
  <c r="D3976" i="30"/>
  <c r="D3977" i="30"/>
  <c r="D3978" i="30"/>
  <c r="D3979" i="30"/>
  <c r="D3980" i="30"/>
  <c r="D3981" i="30"/>
  <c r="D3982" i="30"/>
  <c r="D3983" i="30"/>
  <c r="D3984" i="30"/>
  <c r="D3985" i="30"/>
  <c r="D3986" i="30"/>
  <c r="D3987" i="30"/>
  <c r="D3988" i="30"/>
  <c r="D3989" i="30"/>
  <c r="D3990" i="30"/>
  <c r="D3991" i="30"/>
  <c r="D3992" i="30"/>
  <c r="D3993" i="30"/>
  <c r="D3994" i="30"/>
  <c r="D3995" i="30"/>
  <c r="D3996" i="30"/>
  <c r="D3997" i="30"/>
  <c r="D3998" i="30"/>
  <c r="D3999" i="30"/>
  <c r="D4000" i="30"/>
  <c r="D4001" i="30"/>
  <c r="D4002" i="30"/>
  <c r="D4003" i="30"/>
  <c r="D4004" i="30"/>
  <c r="D4005" i="30"/>
  <c r="D4006" i="30"/>
  <c r="D4007" i="30"/>
  <c r="D4008" i="30"/>
  <c r="D4009" i="30"/>
  <c r="D4010" i="30"/>
  <c r="D4011" i="30"/>
  <c r="D4012" i="30"/>
  <c r="D4013" i="30"/>
  <c r="D4014" i="30"/>
  <c r="D4015" i="30"/>
  <c r="D4016" i="30"/>
  <c r="D4017" i="30"/>
  <c r="D4018" i="30"/>
  <c r="D4019" i="30"/>
  <c r="D4020" i="30"/>
  <c r="D4021" i="30"/>
  <c r="D4022" i="30"/>
  <c r="D4023" i="30"/>
  <c r="D4024" i="30"/>
  <c r="D4025" i="30"/>
  <c r="D4026" i="30"/>
  <c r="D4027" i="30"/>
  <c r="D4028" i="30"/>
  <c r="D4029" i="30"/>
  <c r="D4030" i="30"/>
  <c r="D4031" i="30"/>
  <c r="D4032" i="30"/>
  <c r="D4033" i="30"/>
  <c r="D4034" i="30"/>
  <c r="D4035" i="30"/>
  <c r="D4036" i="30"/>
  <c r="D4037" i="30"/>
  <c r="D4038" i="30"/>
  <c r="D4039" i="30"/>
  <c r="D4040" i="30"/>
  <c r="D4041" i="30"/>
  <c r="D4042" i="30"/>
  <c r="D4043" i="30"/>
  <c r="D4044" i="30"/>
  <c r="D4045" i="30"/>
  <c r="D4046" i="30"/>
  <c r="D4047" i="30"/>
  <c r="D4048" i="30"/>
  <c r="D4049" i="30"/>
  <c r="D4050" i="30"/>
  <c r="D4051" i="30"/>
  <c r="D4052" i="30"/>
  <c r="D4053" i="30"/>
  <c r="D4054" i="30"/>
  <c r="D4055" i="30"/>
  <c r="D4056" i="30"/>
  <c r="D4057" i="30"/>
  <c r="D4058" i="30"/>
  <c r="D4059" i="30"/>
  <c r="D4060" i="30"/>
  <c r="D4061" i="30"/>
  <c r="D4062" i="30"/>
  <c r="D4063" i="30"/>
  <c r="D4064" i="30"/>
  <c r="D4065" i="30"/>
  <c r="D4066" i="30"/>
  <c r="D4067" i="30"/>
  <c r="D4068" i="30"/>
  <c r="D4069" i="30"/>
  <c r="D4070" i="30"/>
  <c r="D4071" i="30"/>
  <c r="D4072" i="30"/>
  <c r="D4073" i="30"/>
  <c r="D4074" i="30"/>
  <c r="D4075" i="30"/>
  <c r="D4076" i="30"/>
  <c r="D4077" i="30"/>
  <c r="D4078" i="30"/>
  <c r="D4079" i="30"/>
  <c r="D4080" i="30"/>
  <c r="D4081" i="30"/>
  <c r="D4082" i="30"/>
  <c r="D4083" i="30"/>
  <c r="D4084" i="30"/>
  <c r="D4085" i="30"/>
  <c r="D4086" i="30"/>
  <c r="D4087" i="30"/>
  <c r="D4088" i="30"/>
  <c r="D4089" i="30"/>
  <c r="D4090" i="30"/>
  <c r="D4091" i="30"/>
  <c r="D4092" i="30"/>
  <c r="D4093" i="30"/>
  <c r="D4094" i="30"/>
  <c r="D4095" i="30"/>
  <c r="D4096" i="30"/>
  <c r="D4097" i="30"/>
  <c r="D4098" i="30"/>
  <c r="D4099" i="30"/>
  <c r="D4100" i="30"/>
  <c r="D4101" i="30"/>
  <c r="D4102" i="30"/>
  <c r="D4103" i="30"/>
  <c r="D4104" i="30"/>
  <c r="D4105" i="30"/>
  <c r="D4106" i="30"/>
  <c r="D4107" i="30"/>
  <c r="D4108" i="30"/>
  <c r="D4109" i="30"/>
  <c r="D4110" i="30"/>
  <c r="D4111" i="30"/>
  <c r="D4112" i="30"/>
  <c r="D4113" i="30"/>
  <c r="D4114" i="30"/>
  <c r="D4115" i="30"/>
  <c r="D4116" i="30"/>
  <c r="D4117" i="30"/>
  <c r="D4118" i="30"/>
  <c r="D4119" i="30"/>
  <c r="D4120" i="30"/>
  <c r="D4121" i="30"/>
  <c r="D4122" i="30"/>
  <c r="D4123" i="30"/>
  <c r="D4124" i="30"/>
  <c r="D4125" i="30"/>
  <c r="D4126" i="30"/>
  <c r="D4127" i="30"/>
  <c r="D4128" i="30"/>
  <c r="D4129" i="30"/>
  <c r="D4130" i="30"/>
  <c r="D4131" i="30"/>
  <c r="D4132" i="30"/>
  <c r="D4133" i="30"/>
  <c r="D4134" i="30"/>
  <c r="D4135" i="30"/>
  <c r="D4136" i="30"/>
  <c r="D4137" i="30"/>
  <c r="D4138" i="30"/>
  <c r="D4139" i="30"/>
  <c r="D4140" i="30"/>
  <c r="D4141" i="30"/>
  <c r="D4142" i="30"/>
  <c r="D4143" i="30"/>
  <c r="D4144" i="30"/>
  <c r="D4145" i="30"/>
  <c r="D4146" i="30"/>
  <c r="D4147" i="30"/>
  <c r="D4148" i="30"/>
  <c r="D4149" i="30"/>
  <c r="D4150" i="30"/>
  <c r="D4151" i="30"/>
  <c r="D4152" i="30"/>
  <c r="D4153" i="30"/>
  <c r="D4154" i="30"/>
  <c r="D4155" i="30"/>
  <c r="D4156" i="30"/>
  <c r="D4157" i="30"/>
  <c r="D4158" i="30"/>
  <c r="D4159" i="30"/>
  <c r="D4160" i="30"/>
  <c r="D4161" i="30"/>
  <c r="D4162" i="30"/>
  <c r="D4163" i="30"/>
  <c r="D4164" i="30"/>
  <c r="D4165" i="30"/>
  <c r="D4166" i="30"/>
  <c r="D4167" i="30"/>
  <c r="D4168" i="30"/>
  <c r="D4169" i="30"/>
  <c r="D4170" i="30"/>
  <c r="D4171" i="30"/>
  <c r="D4172" i="30"/>
  <c r="D4173" i="30"/>
  <c r="D4174" i="30"/>
  <c r="D4175" i="30"/>
  <c r="D4176" i="30"/>
  <c r="D4177" i="30"/>
  <c r="D4178" i="30"/>
  <c r="D4179" i="30"/>
  <c r="D4180" i="30"/>
  <c r="D4181" i="30"/>
  <c r="D4182" i="30"/>
  <c r="D4183" i="30"/>
  <c r="D4184" i="30"/>
  <c r="D4185" i="30"/>
  <c r="D4186" i="30"/>
  <c r="D4187" i="30"/>
  <c r="D4188" i="30"/>
  <c r="D4189" i="30"/>
  <c r="D4190" i="30"/>
  <c r="D4191" i="30"/>
  <c r="D4192" i="30"/>
  <c r="D4193" i="30"/>
  <c r="D4194" i="30"/>
  <c r="D4195" i="30"/>
  <c r="D4196" i="30"/>
  <c r="D4197" i="30"/>
  <c r="D4198" i="30"/>
  <c r="D4199" i="30"/>
  <c r="D4200" i="30"/>
  <c r="D4201" i="30"/>
  <c r="D4202" i="30"/>
  <c r="D4203" i="30"/>
  <c r="D4204" i="30"/>
  <c r="D4205" i="30"/>
  <c r="D4206" i="30"/>
  <c r="D4207" i="30"/>
  <c r="D4208" i="30"/>
  <c r="D4209" i="30"/>
  <c r="D4210" i="30"/>
  <c r="D4211" i="30"/>
  <c r="D4212" i="30"/>
  <c r="D4213" i="30"/>
  <c r="D4214" i="30"/>
  <c r="D4215" i="30"/>
  <c r="D4216" i="30"/>
  <c r="D4217" i="30"/>
  <c r="D4218" i="30"/>
  <c r="D4219" i="30"/>
  <c r="D4220" i="30"/>
  <c r="D4221" i="30"/>
  <c r="D4222" i="30"/>
  <c r="D4223" i="30"/>
  <c r="D4224" i="30"/>
  <c r="D4225" i="30"/>
  <c r="D4226" i="30"/>
  <c r="D4227" i="30"/>
  <c r="D4228" i="30"/>
  <c r="D4229" i="30"/>
  <c r="D4230" i="30"/>
  <c r="D4231" i="30"/>
  <c r="D4232" i="30"/>
  <c r="D4233" i="30"/>
  <c r="D4234" i="30"/>
  <c r="D4235" i="30"/>
  <c r="D4236" i="30"/>
  <c r="D4237" i="30"/>
  <c r="D4238" i="30"/>
  <c r="D4239" i="30"/>
  <c r="D4240" i="30"/>
  <c r="D4241" i="30"/>
  <c r="D4242" i="30"/>
  <c r="D4243" i="30"/>
  <c r="D4244" i="30"/>
  <c r="D4245" i="30"/>
  <c r="D4246" i="30"/>
  <c r="D4247" i="30"/>
  <c r="D4248" i="30"/>
  <c r="D4249" i="30"/>
  <c r="D4250" i="30"/>
  <c r="D4251" i="30"/>
  <c r="D4252" i="30"/>
  <c r="D4253" i="30"/>
  <c r="D4254" i="30"/>
  <c r="D4255" i="30"/>
  <c r="D4256" i="30"/>
  <c r="D4257" i="30"/>
  <c r="D4258" i="30"/>
  <c r="D4259" i="30"/>
  <c r="D4260" i="30"/>
  <c r="D4261" i="30"/>
  <c r="D4262" i="30"/>
  <c r="D4263" i="30"/>
  <c r="D4264" i="30"/>
  <c r="D4265" i="30"/>
  <c r="D4266" i="30"/>
  <c r="D4267" i="30"/>
  <c r="D4268" i="30"/>
  <c r="D4269" i="30"/>
  <c r="D4270" i="30"/>
  <c r="D4271" i="30"/>
  <c r="D4272" i="30"/>
  <c r="D4273" i="30"/>
  <c r="D4274" i="30"/>
  <c r="D4275" i="30"/>
  <c r="D4276" i="30"/>
  <c r="D4277" i="30"/>
  <c r="D4278" i="30"/>
  <c r="D4279" i="30"/>
  <c r="D4280" i="30"/>
  <c r="D4281" i="30"/>
  <c r="D4282" i="30"/>
  <c r="D4283" i="30"/>
  <c r="D4284" i="30"/>
  <c r="D4285" i="30"/>
  <c r="D4286" i="30"/>
  <c r="D4287" i="30"/>
  <c r="D4288" i="30"/>
  <c r="D4289" i="30"/>
  <c r="D4290" i="30"/>
  <c r="D4291" i="30"/>
  <c r="D4292" i="30"/>
  <c r="D4293" i="30"/>
  <c r="D4294" i="30"/>
  <c r="D4295" i="30"/>
  <c r="D4296" i="30"/>
  <c r="D4297" i="30"/>
  <c r="D4298" i="30"/>
  <c r="D4299" i="30"/>
  <c r="D4300" i="30"/>
  <c r="D4301" i="30"/>
  <c r="D4302" i="30"/>
  <c r="D4303" i="30"/>
  <c r="D4304" i="30"/>
  <c r="D4305" i="30"/>
  <c r="D4306" i="30"/>
  <c r="D4307" i="30"/>
  <c r="D4308" i="30"/>
  <c r="D4309" i="30"/>
  <c r="D4310" i="30"/>
  <c r="D4311" i="30"/>
  <c r="D4312" i="30"/>
  <c r="D4313" i="30"/>
  <c r="D4314" i="30"/>
  <c r="D4315" i="30"/>
  <c r="D4316" i="30"/>
  <c r="D4317" i="30"/>
  <c r="D4318" i="30"/>
  <c r="D4319" i="30"/>
  <c r="D4320" i="30"/>
  <c r="D4321" i="30"/>
  <c r="D4322" i="30"/>
  <c r="D4323" i="30"/>
  <c r="D4324" i="30"/>
  <c r="D4325" i="30"/>
  <c r="D4326" i="30"/>
  <c r="D4327" i="30"/>
  <c r="D4328" i="30"/>
  <c r="D4329" i="30"/>
  <c r="D4330" i="30"/>
  <c r="D4331" i="30"/>
  <c r="D4332" i="30"/>
  <c r="D4333" i="30"/>
  <c r="D4334" i="30"/>
  <c r="D4335" i="30"/>
  <c r="D4336" i="30"/>
  <c r="D4337" i="30"/>
  <c r="D4338" i="30"/>
  <c r="D4339" i="30"/>
  <c r="D4340" i="30"/>
  <c r="D4341" i="30"/>
  <c r="D4342" i="30"/>
  <c r="D4343" i="30"/>
  <c r="D4344" i="30"/>
  <c r="D4345" i="30"/>
  <c r="D4346" i="30"/>
  <c r="D4347" i="30"/>
  <c r="D4348" i="30"/>
  <c r="D4349" i="30"/>
  <c r="D4350" i="30"/>
  <c r="D4351" i="30"/>
  <c r="D4352" i="30"/>
  <c r="D4353" i="30"/>
  <c r="D4354" i="30"/>
  <c r="D4355" i="30"/>
  <c r="D4356" i="30"/>
  <c r="D4357" i="30"/>
  <c r="D4358" i="30"/>
  <c r="D4359" i="30"/>
  <c r="D4360" i="30"/>
  <c r="D4361" i="30"/>
  <c r="D4362" i="30"/>
  <c r="D4363" i="30"/>
  <c r="D4364" i="30"/>
  <c r="D4365" i="30"/>
  <c r="D4366" i="30"/>
  <c r="D4367" i="30"/>
  <c r="D4368" i="30"/>
  <c r="D4369" i="30"/>
  <c r="D4370" i="30"/>
  <c r="D4371" i="30"/>
  <c r="D4372" i="30"/>
  <c r="D4373" i="30"/>
  <c r="D4374" i="30"/>
  <c r="D4375" i="30"/>
  <c r="D4376" i="30"/>
  <c r="D4377" i="30"/>
  <c r="D4378" i="30"/>
  <c r="D4379" i="30"/>
  <c r="D4380" i="30"/>
  <c r="D4381" i="30"/>
  <c r="D4382" i="30"/>
  <c r="D4383" i="30"/>
  <c r="D4384" i="30"/>
  <c r="D4385" i="30"/>
  <c r="D4386" i="30"/>
  <c r="D4387" i="30"/>
  <c r="D4388" i="30"/>
  <c r="D4389" i="30"/>
  <c r="D4390" i="30"/>
  <c r="D4391" i="30"/>
  <c r="D4392" i="30"/>
  <c r="D4393" i="30"/>
  <c r="D4394" i="30"/>
  <c r="D4395" i="30"/>
  <c r="D4396" i="30"/>
  <c r="D4397" i="30"/>
  <c r="D4398" i="30"/>
  <c r="D4399" i="30"/>
  <c r="D4400" i="30"/>
  <c r="D4401" i="30"/>
  <c r="D4402" i="30"/>
  <c r="D4403" i="30"/>
  <c r="D4404" i="30"/>
  <c r="D4405" i="30"/>
  <c r="D4406" i="30"/>
  <c r="D4407" i="30"/>
  <c r="D4408" i="30"/>
  <c r="D4409" i="30"/>
  <c r="D4410" i="30"/>
  <c r="D4411" i="30"/>
  <c r="D4412" i="30"/>
  <c r="D4413" i="30"/>
  <c r="D4414" i="30"/>
  <c r="D4415" i="30"/>
  <c r="D4416" i="30"/>
  <c r="D4417" i="30"/>
  <c r="D4418" i="30"/>
  <c r="D4419" i="30"/>
  <c r="D4420" i="30"/>
  <c r="D4421" i="30"/>
  <c r="D4422" i="30"/>
  <c r="D4423" i="30"/>
  <c r="D4424" i="30"/>
  <c r="D4425" i="30"/>
  <c r="D4426" i="30"/>
  <c r="D4427" i="30"/>
  <c r="D4428" i="30"/>
  <c r="D4429" i="30"/>
  <c r="D4430" i="30"/>
  <c r="D4431" i="30"/>
  <c r="D4432" i="30"/>
  <c r="D4433" i="30"/>
  <c r="D4434" i="30"/>
  <c r="D4435" i="30"/>
  <c r="D4436" i="30"/>
  <c r="D4437" i="30"/>
  <c r="D4438" i="30"/>
  <c r="D4439" i="30"/>
  <c r="D4440" i="30"/>
  <c r="D4441" i="30"/>
  <c r="D4442" i="30"/>
  <c r="D4443" i="30"/>
  <c r="D4444" i="30"/>
  <c r="D4445" i="30"/>
  <c r="D4446" i="30"/>
  <c r="D4447" i="30"/>
  <c r="D4448" i="30"/>
  <c r="D4449" i="30"/>
  <c r="D4450" i="30"/>
  <c r="D4451" i="30"/>
  <c r="D4452" i="30"/>
  <c r="D4453" i="30"/>
  <c r="D4454" i="30"/>
  <c r="D4455" i="30"/>
  <c r="D4456" i="30"/>
  <c r="D4457" i="30"/>
  <c r="D4458" i="30"/>
  <c r="D4459" i="30"/>
  <c r="D4460" i="30"/>
  <c r="D4461" i="30"/>
  <c r="D4462" i="30"/>
  <c r="D4463" i="30"/>
  <c r="D4464" i="30"/>
  <c r="D4465" i="30"/>
  <c r="D4466" i="30"/>
  <c r="D4467" i="30"/>
  <c r="D4468" i="30"/>
  <c r="D4469" i="30"/>
  <c r="D4470" i="30"/>
  <c r="D4471" i="30"/>
  <c r="D4472" i="30"/>
  <c r="D4473" i="30"/>
  <c r="D4474" i="30"/>
  <c r="D4475" i="30"/>
  <c r="D4476" i="30"/>
  <c r="D4477" i="30"/>
  <c r="D4478" i="30"/>
  <c r="D4479" i="30"/>
  <c r="D4480" i="30"/>
  <c r="D4481" i="30"/>
  <c r="D4482" i="30"/>
  <c r="D4483" i="30"/>
  <c r="D4484" i="30"/>
  <c r="D4485" i="30"/>
  <c r="D4486" i="30"/>
  <c r="D4487" i="30"/>
  <c r="D4488" i="30"/>
  <c r="D4489" i="30"/>
  <c r="D4490" i="30"/>
  <c r="D4491" i="30"/>
  <c r="D4492" i="30"/>
  <c r="D4493" i="30"/>
  <c r="D4494" i="30"/>
  <c r="D4495" i="30"/>
  <c r="D4496" i="30"/>
  <c r="D4497" i="30"/>
  <c r="D4498" i="30"/>
  <c r="D4499" i="30"/>
  <c r="D4500" i="30"/>
  <c r="D4501" i="30"/>
  <c r="D4502" i="30"/>
  <c r="D4503" i="30"/>
  <c r="D4504" i="30"/>
  <c r="D4505" i="30"/>
  <c r="D4506" i="30"/>
  <c r="D4507" i="30"/>
  <c r="D4508" i="30"/>
  <c r="D4509" i="30"/>
  <c r="D4510" i="30"/>
  <c r="D4511" i="30"/>
  <c r="D4512" i="30"/>
  <c r="D4513" i="30"/>
  <c r="D4514" i="30"/>
  <c r="D4515" i="30"/>
  <c r="D4516" i="30"/>
  <c r="D4517" i="30"/>
  <c r="D4518" i="30"/>
  <c r="D4519" i="30"/>
  <c r="D4520" i="30"/>
  <c r="D4521" i="30"/>
  <c r="D4522" i="30"/>
  <c r="D4523" i="30"/>
  <c r="D4524" i="30"/>
  <c r="D4525" i="30"/>
  <c r="D4526" i="30"/>
  <c r="D4527" i="30"/>
  <c r="D4528" i="30"/>
  <c r="D4529" i="30"/>
  <c r="D4530" i="30"/>
  <c r="D4531" i="30"/>
  <c r="D4532" i="30"/>
  <c r="D4533" i="30"/>
  <c r="D4534" i="30"/>
  <c r="D4535" i="30"/>
  <c r="D4536" i="30"/>
  <c r="D4537" i="30"/>
  <c r="D4538" i="30"/>
  <c r="D4539" i="30"/>
  <c r="D4540" i="30"/>
  <c r="D4541" i="30"/>
  <c r="D4542" i="30"/>
  <c r="D4543" i="30"/>
  <c r="D4544" i="30"/>
  <c r="D4545" i="30"/>
  <c r="D4546" i="30"/>
  <c r="D4547" i="30"/>
  <c r="D4548" i="30"/>
  <c r="D4549" i="30"/>
  <c r="D4550" i="30"/>
  <c r="D4551" i="30"/>
  <c r="D4552" i="30"/>
  <c r="D4553" i="30"/>
  <c r="D4554" i="30"/>
  <c r="D4555" i="30"/>
  <c r="D4556" i="30"/>
  <c r="D4557" i="30"/>
  <c r="D4558" i="30"/>
  <c r="D4559" i="30"/>
  <c r="D4560" i="30"/>
  <c r="D4561" i="30"/>
  <c r="D4562" i="30"/>
  <c r="D4563" i="30"/>
  <c r="D4564" i="30"/>
  <c r="D4565" i="30"/>
  <c r="D4566" i="30"/>
  <c r="D4567" i="30"/>
  <c r="D4568" i="30"/>
  <c r="D4569" i="30"/>
  <c r="D4570" i="30"/>
  <c r="D4571" i="30"/>
  <c r="D4572" i="30"/>
  <c r="D4573" i="30"/>
  <c r="D4574" i="30"/>
  <c r="D4575" i="30"/>
  <c r="D4576" i="30"/>
  <c r="D4577" i="30"/>
  <c r="D4578" i="30"/>
  <c r="D4579" i="30"/>
  <c r="D4580" i="30"/>
  <c r="D4581" i="30"/>
  <c r="D4582" i="30"/>
  <c r="D4583" i="30"/>
  <c r="D4584" i="30"/>
  <c r="D4585" i="30"/>
  <c r="D4586" i="30"/>
  <c r="D4587" i="30"/>
  <c r="D4588" i="30"/>
  <c r="D4589" i="30"/>
  <c r="D4590" i="30"/>
  <c r="D4591" i="30"/>
  <c r="D4592" i="30"/>
  <c r="D4593" i="30"/>
  <c r="D4594" i="30"/>
  <c r="D4595" i="30"/>
  <c r="D4596" i="30"/>
  <c r="D4597" i="30"/>
  <c r="D4598" i="30"/>
  <c r="D4599" i="30"/>
  <c r="D4600" i="30"/>
  <c r="D4601" i="30"/>
  <c r="D4602" i="30"/>
  <c r="D4603" i="30"/>
  <c r="D4604" i="30"/>
  <c r="D4605" i="30"/>
  <c r="D4606" i="30"/>
  <c r="D4607" i="30"/>
  <c r="D4608" i="30"/>
  <c r="D4609" i="30"/>
  <c r="D4610" i="30"/>
  <c r="D4611" i="30"/>
  <c r="D4612" i="30"/>
  <c r="D4613" i="30"/>
  <c r="D4614" i="30"/>
  <c r="D4615" i="30"/>
  <c r="D4616" i="30"/>
  <c r="D4617" i="30"/>
  <c r="D4618" i="30"/>
  <c r="D4619" i="30"/>
  <c r="D4620" i="30"/>
  <c r="D4621" i="30"/>
  <c r="D4622" i="30"/>
  <c r="D4623" i="30"/>
  <c r="D4624" i="30"/>
  <c r="D4625" i="30"/>
  <c r="D4626" i="30"/>
  <c r="D4627" i="30"/>
  <c r="D4628" i="30"/>
  <c r="D4629" i="30"/>
  <c r="D4630" i="30"/>
  <c r="D4631" i="30"/>
  <c r="D4632" i="30"/>
  <c r="D4633" i="30"/>
  <c r="D4634" i="30"/>
  <c r="D4635" i="30"/>
  <c r="D4636" i="30"/>
  <c r="D4637" i="30"/>
  <c r="D4638" i="30"/>
  <c r="D4639" i="30"/>
  <c r="D4640" i="30"/>
  <c r="D4641" i="30"/>
  <c r="D4642" i="30"/>
  <c r="D4643" i="30"/>
  <c r="D4644" i="30"/>
  <c r="D4645" i="30"/>
  <c r="D4646" i="30"/>
  <c r="D4647" i="30"/>
  <c r="D4648" i="30"/>
  <c r="D4649" i="30"/>
  <c r="D4650" i="30"/>
  <c r="D4651" i="30"/>
  <c r="D4652" i="30"/>
  <c r="D4653" i="30"/>
  <c r="D4654" i="30"/>
  <c r="D4655" i="30"/>
  <c r="D4656" i="30"/>
  <c r="D4657" i="30"/>
  <c r="D4658" i="30"/>
  <c r="D4659" i="30"/>
  <c r="D4660" i="30"/>
  <c r="D4661" i="30"/>
  <c r="D4662" i="30"/>
  <c r="D4663" i="30"/>
  <c r="D4664" i="30"/>
  <c r="D4665" i="30"/>
  <c r="D4666" i="30"/>
  <c r="D4667" i="30"/>
  <c r="D4668" i="30"/>
  <c r="D4669" i="30"/>
  <c r="D4670" i="30"/>
  <c r="D4671" i="30"/>
  <c r="D4672" i="30"/>
  <c r="D4673" i="30"/>
  <c r="D4674" i="30"/>
  <c r="D4675" i="30"/>
  <c r="D4676" i="30"/>
  <c r="D4677" i="30"/>
  <c r="D4678" i="30"/>
  <c r="D4679" i="30"/>
  <c r="D4680" i="30"/>
  <c r="D4681" i="30"/>
  <c r="D4682" i="30"/>
  <c r="D4683" i="30"/>
  <c r="D4684" i="30"/>
  <c r="D4685" i="30"/>
  <c r="D4686" i="30"/>
  <c r="D4687" i="30"/>
  <c r="D4688" i="30"/>
  <c r="D4689" i="30"/>
  <c r="D4690" i="30"/>
  <c r="D4691" i="30"/>
  <c r="D4692" i="30"/>
  <c r="D4693" i="30"/>
  <c r="D4694" i="30"/>
  <c r="D4695" i="30"/>
  <c r="D4696" i="30"/>
  <c r="D4697" i="30"/>
  <c r="D4698" i="30"/>
  <c r="D4699" i="30"/>
  <c r="D4700" i="30"/>
  <c r="D4701" i="30"/>
  <c r="D4702" i="30"/>
  <c r="D4703" i="30"/>
  <c r="D4704" i="30"/>
  <c r="D4705" i="30"/>
  <c r="D4706" i="30"/>
  <c r="D4707" i="30"/>
  <c r="D4708" i="30"/>
  <c r="D4709" i="30"/>
  <c r="D4710" i="30"/>
  <c r="D4711" i="30"/>
  <c r="D4712" i="30"/>
  <c r="D4713" i="30"/>
  <c r="D4714" i="30"/>
  <c r="D4715" i="30"/>
  <c r="D4716" i="30"/>
  <c r="D4717" i="30"/>
  <c r="D4718" i="30"/>
  <c r="D4719" i="30"/>
  <c r="D4720" i="30"/>
  <c r="D4721" i="30"/>
  <c r="D4722" i="30"/>
  <c r="D4723" i="30"/>
  <c r="D4724" i="30"/>
  <c r="D4725" i="30"/>
  <c r="D4726" i="30"/>
  <c r="D4727" i="30"/>
  <c r="D4728" i="30"/>
  <c r="D4729" i="30"/>
  <c r="D4730" i="30"/>
  <c r="D4731" i="30"/>
  <c r="D4732" i="30"/>
  <c r="D4733" i="30"/>
  <c r="D4734" i="30"/>
  <c r="D4735" i="30"/>
  <c r="D4736" i="30"/>
  <c r="D4737" i="30"/>
  <c r="D4738" i="30"/>
  <c r="D4739" i="30"/>
  <c r="D4740" i="30"/>
  <c r="D4741" i="30"/>
  <c r="D4742" i="30"/>
  <c r="D4743" i="30"/>
  <c r="D4744" i="30"/>
  <c r="D4745" i="30"/>
  <c r="D4746" i="30"/>
  <c r="D4747" i="30"/>
  <c r="D4748" i="30"/>
  <c r="D4749" i="30"/>
  <c r="D4750" i="30"/>
  <c r="D4751" i="30"/>
  <c r="D4752" i="30"/>
  <c r="D4753" i="30"/>
  <c r="D4754" i="30"/>
  <c r="D4755" i="30"/>
  <c r="D4756" i="30"/>
  <c r="D4757" i="30"/>
  <c r="D4758" i="30"/>
  <c r="D4759" i="30"/>
  <c r="D4760" i="30"/>
  <c r="D4761" i="30"/>
  <c r="D4762" i="30"/>
  <c r="D4763" i="30"/>
  <c r="D4764" i="30"/>
  <c r="D4765" i="30"/>
  <c r="D4766" i="30"/>
  <c r="D4767" i="30"/>
  <c r="D4768" i="30"/>
  <c r="D4769" i="30"/>
  <c r="D4770" i="30"/>
  <c r="D4771" i="30"/>
  <c r="D4772" i="30"/>
  <c r="D4773" i="30"/>
  <c r="D4774" i="30"/>
  <c r="D4775" i="30"/>
  <c r="D4776" i="30"/>
  <c r="D4777" i="30"/>
  <c r="D4778" i="30"/>
  <c r="D4779" i="30"/>
  <c r="D4780" i="30"/>
  <c r="D4781" i="30"/>
  <c r="D4782" i="30"/>
  <c r="D4783" i="30"/>
  <c r="D4784" i="30"/>
  <c r="D4785" i="30"/>
  <c r="D4786" i="30"/>
  <c r="D4787" i="30"/>
  <c r="D4788" i="30"/>
  <c r="D4789" i="30"/>
  <c r="D4790" i="30"/>
  <c r="D4791" i="30"/>
  <c r="D4792" i="30"/>
  <c r="D4793" i="30"/>
  <c r="D4794" i="30"/>
  <c r="D4795" i="30"/>
  <c r="D4796" i="30"/>
  <c r="D4797" i="30"/>
  <c r="D4798" i="30"/>
  <c r="D4799" i="30"/>
  <c r="D4800" i="30"/>
  <c r="D4801" i="30"/>
  <c r="D4802" i="30"/>
  <c r="D4803" i="30"/>
  <c r="D4804" i="30"/>
  <c r="D4805" i="30"/>
  <c r="D4806" i="30"/>
  <c r="D4807" i="30"/>
  <c r="D4808" i="30"/>
  <c r="D4809" i="30"/>
  <c r="D4810" i="30"/>
  <c r="D4811" i="30"/>
  <c r="D4812" i="30"/>
  <c r="D4813" i="30"/>
  <c r="D4814" i="30"/>
  <c r="D4815" i="30"/>
  <c r="D4816" i="30"/>
  <c r="D4817" i="30"/>
  <c r="D4818" i="30"/>
  <c r="D4819" i="30"/>
  <c r="D4820" i="30"/>
  <c r="D4821" i="30"/>
  <c r="D4822" i="30"/>
  <c r="D4823" i="30"/>
  <c r="D4824" i="30"/>
  <c r="D4825" i="30"/>
  <c r="D4826" i="30"/>
  <c r="D4827" i="30"/>
  <c r="D4828" i="30"/>
  <c r="D4829" i="30"/>
  <c r="D4830" i="30"/>
  <c r="D4831" i="30"/>
  <c r="D4832" i="30"/>
  <c r="D4833" i="30"/>
  <c r="D4834" i="30"/>
  <c r="D4835" i="30"/>
  <c r="D4836" i="30"/>
  <c r="D4837" i="30"/>
  <c r="D4838" i="30"/>
  <c r="D4839" i="30"/>
  <c r="D4840" i="30"/>
  <c r="D4841" i="30"/>
  <c r="D4842" i="30"/>
  <c r="D4843" i="30"/>
  <c r="D4844" i="30"/>
  <c r="D4845" i="30"/>
  <c r="D4846" i="30"/>
  <c r="D4847" i="30"/>
  <c r="D4848" i="30"/>
  <c r="D4849" i="30"/>
  <c r="D4850" i="30"/>
  <c r="D4851" i="30"/>
  <c r="D4852" i="30"/>
  <c r="D4853" i="30"/>
  <c r="D4854" i="30"/>
  <c r="D4855" i="30"/>
  <c r="D4856" i="30"/>
  <c r="D4857" i="30"/>
  <c r="D4858" i="30"/>
  <c r="D4859" i="30"/>
  <c r="D4860" i="30"/>
  <c r="D4861" i="30"/>
  <c r="D4862" i="30"/>
  <c r="D4863" i="30"/>
  <c r="D4864" i="30"/>
  <c r="D4865" i="30"/>
  <c r="D4866" i="30"/>
  <c r="D4867" i="30"/>
  <c r="D4868" i="30"/>
  <c r="D4869" i="30"/>
  <c r="D4870" i="30"/>
  <c r="D4871" i="30"/>
  <c r="D4872" i="30"/>
  <c r="D4873" i="30"/>
  <c r="D4874" i="30"/>
  <c r="D4875" i="30"/>
  <c r="D4876" i="30"/>
  <c r="D4877" i="30"/>
  <c r="D4878" i="30"/>
  <c r="D4879" i="30"/>
  <c r="D4880" i="30"/>
  <c r="D4881" i="30"/>
  <c r="D4882" i="30"/>
  <c r="D4883" i="30"/>
  <c r="D4884" i="30"/>
  <c r="D4885" i="30"/>
  <c r="D4886" i="30"/>
  <c r="D4887" i="30"/>
  <c r="D4888" i="30"/>
  <c r="D4889" i="30"/>
  <c r="D4890" i="30"/>
  <c r="D4891" i="30"/>
  <c r="D4892" i="30"/>
  <c r="D4893" i="30"/>
  <c r="D4894" i="30"/>
  <c r="D4895" i="30"/>
  <c r="D4896" i="30"/>
  <c r="D4897" i="30"/>
  <c r="D4898" i="30"/>
  <c r="D4899" i="30"/>
  <c r="D4900" i="30"/>
  <c r="D4901" i="30"/>
  <c r="D4902" i="30"/>
  <c r="D4903" i="30"/>
  <c r="D4904" i="30"/>
  <c r="D4905" i="30"/>
  <c r="D4906" i="30"/>
  <c r="D4907" i="30"/>
  <c r="D4908" i="30"/>
  <c r="D4909" i="30"/>
  <c r="D4910" i="30"/>
  <c r="D4911" i="30"/>
  <c r="D4912" i="30"/>
  <c r="D4913" i="30"/>
  <c r="D4914" i="30"/>
  <c r="D4915" i="30"/>
  <c r="D4916" i="30"/>
  <c r="D4917" i="30"/>
  <c r="D4918" i="30"/>
  <c r="D4919" i="30"/>
  <c r="D4920" i="30"/>
  <c r="D4921" i="30"/>
  <c r="D4922" i="30"/>
  <c r="D4923" i="30"/>
  <c r="D4924" i="30"/>
  <c r="D4925" i="30"/>
  <c r="D4926" i="30"/>
  <c r="D4927" i="30"/>
  <c r="D4928" i="30"/>
  <c r="D4929" i="30"/>
  <c r="D4930" i="30"/>
  <c r="D4931" i="30"/>
  <c r="D4932" i="30"/>
  <c r="D4933" i="30"/>
  <c r="D4934" i="30"/>
  <c r="D4935" i="30"/>
  <c r="D4936" i="30"/>
  <c r="D4937" i="30"/>
  <c r="D4938" i="30"/>
  <c r="D4939" i="30"/>
  <c r="D4940" i="30"/>
  <c r="D4941" i="30"/>
  <c r="D4942" i="30"/>
  <c r="D4943" i="30"/>
  <c r="D4944" i="30"/>
  <c r="D4945" i="30"/>
  <c r="D4946" i="30"/>
  <c r="D4947" i="30"/>
  <c r="D4948" i="30"/>
  <c r="D4949" i="30"/>
  <c r="D4950" i="30"/>
  <c r="D4951" i="30"/>
  <c r="D4952" i="30"/>
  <c r="D4953" i="30"/>
  <c r="D4954" i="30"/>
  <c r="D4955" i="30"/>
  <c r="D4956" i="30"/>
  <c r="D4957" i="30"/>
  <c r="D4958" i="30"/>
  <c r="D4959" i="30"/>
  <c r="D4960" i="30"/>
  <c r="D4961" i="30"/>
  <c r="D4962" i="30"/>
  <c r="D4963" i="30"/>
  <c r="D4964" i="30"/>
  <c r="D4965" i="30"/>
  <c r="D4966" i="30"/>
  <c r="D4967" i="30"/>
  <c r="D4968" i="30"/>
  <c r="D4969" i="30"/>
  <c r="D4970" i="30"/>
  <c r="D4971" i="30"/>
  <c r="D4972" i="30"/>
  <c r="D4973" i="30"/>
  <c r="D4974" i="30"/>
  <c r="D4975" i="30"/>
  <c r="D4976" i="30"/>
  <c r="D4977" i="30"/>
  <c r="D4978" i="30"/>
  <c r="D4979" i="30"/>
  <c r="D4980" i="30"/>
  <c r="D4981" i="30"/>
  <c r="D4982" i="30"/>
  <c r="D4983" i="30"/>
  <c r="D4984" i="30"/>
  <c r="D4985" i="30"/>
  <c r="D4986" i="30"/>
  <c r="D4987" i="30"/>
  <c r="D4988" i="30"/>
  <c r="D4989" i="30"/>
  <c r="D4990" i="30"/>
  <c r="D4991" i="30"/>
  <c r="D4992" i="30"/>
  <c r="D4993" i="30"/>
  <c r="D4994" i="30"/>
  <c r="D4995" i="30"/>
  <c r="D4996" i="30"/>
  <c r="D4997" i="30"/>
  <c r="D4998" i="30"/>
  <c r="D4999" i="30"/>
  <c r="D5000" i="30"/>
  <c r="D5001" i="30"/>
  <c r="D5002" i="30"/>
  <c r="D5003" i="30"/>
  <c r="D5004" i="30"/>
  <c r="D5005" i="30"/>
  <c r="D5006" i="30"/>
  <c r="D5007" i="30"/>
  <c r="D5008" i="30"/>
  <c r="D5009" i="30"/>
  <c r="D5010" i="30"/>
  <c r="D5011" i="30"/>
  <c r="D5012" i="30"/>
  <c r="D13" i="30"/>
  <c r="C14" i="30"/>
  <c r="C15" i="30"/>
  <c r="C16" i="30"/>
  <c r="C17" i="30"/>
  <c r="C18" i="30"/>
  <c r="C19" i="30"/>
  <c r="C20" i="30"/>
  <c r="C21" i="30"/>
  <c r="C22" i="30"/>
  <c r="C23" i="30"/>
  <c r="C24" i="30"/>
  <c r="C25" i="30"/>
  <c r="C26" i="30"/>
  <c r="C27" i="30"/>
  <c r="C28" i="30"/>
  <c r="C29" i="30"/>
  <c r="C30" i="30"/>
  <c r="C31" i="30"/>
  <c r="C32" i="30"/>
  <c r="C33" i="30"/>
  <c r="C34" i="30"/>
  <c r="C35" i="30"/>
  <c r="C36" i="30"/>
  <c r="C37" i="30"/>
  <c r="C38" i="30"/>
  <c r="C39" i="30"/>
  <c r="C40" i="30"/>
  <c r="C41" i="30"/>
  <c r="C42" i="30"/>
  <c r="C43" i="30"/>
  <c r="C44" i="30"/>
  <c r="C45" i="30"/>
  <c r="C46" i="30"/>
  <c r="C47" i="30"/>
  <c r="C48" i="30"/>
  <c r="C49" i="30"/>
  <c r="C50" i="30"/>
  <c r="C51" i="30"/>
  <c r="C52" i="30"/>
  <c r="C53" i="30"/>
  <c r="C54" i="30"/>
  <c r="C55" i="30"/>
  <c r="C56" i="30"/>
  <c r="C57" i="30"/>
  <c r="C58" i="30"/>
  <c r="C59" i="30"/>
  <c r="C60" i="30"/>
  <c r="C61" i="30"/>
  <c r="C62" i="30"/>
  <c r="C63" i="30"/>
  <c r="C64" i="30"/>
  <c r="C65" i="30"/>
  <c r="C66" i="30"/>
  <c r="C67" i="30"/>
  <c r="C68" i="30"/>
  <c r="C69" i="30"/>
  <c r="C70" i="30"/>
  <c r="C71" i="30"/>
  <c r="C72" i="30"/>
  <c r="C73" i="30"/>
  <c r="C74" i="30"/>
  <c r="C75" i="30"/>
  <c r="C76" i="30"/>
  <c r="C77" i="30"/>
  <c r="C78" i="30"/>
  <c r="C79" i="30"/>
  <c r="C80" i="30"/>
  <c r="C81" i="30"/>
  <c r="C82" i="30"/>
  <c r="C83" i="30"/>
  <c r="C84" i="30"/>
  <c r="C85" i="30"/>
  <c r="C86" i="30"/>
  <c r="C87" i="30"/>
  <c r="C88" i="30"/>
  <c r="C89" i="30"/>
  <c r="C90" i="30"/>
  <c r="C91" i="30"/>
  <c r="C92" i="30"/>
  <c r="C93" i="30"/>
  <c r="C94" i="30"/>
  <c r="C95" i="30"/>
  <c r="C96" i="30"/>
  <c r="C97" i="30"/>
  <c r="C98" i="30"/>
  <c r="C99" i="30"/>
  <c r="C100" i="30"/>
  <c r="C101" i="30"/>
  <c r="C102" i="30"/>
  <c r="C103" i="30"/>
  <c r="C104" i="30"/>
  <c r="C105" i="30"/>
  <c r="C106" i="30"/>
  <c r="C107" i="30"/>
  <c r="C108" i="30"/>
  <c r="C109" i="30"/>
  <c r="C110" i="30"/>
  <c r="C111" i="30"/>
  <c r="C112" i="30"/>
  <c r="C113" i="30"/>
  <c r="C114" i="30"/>
  <c r="C115" i="30"/>
  <c r="C116" i="30"/>
  <c r="C117" i="30"/>
  <c r="C118" i="30"/>
  <c r="C119" i="30"/>
  <c r="C120" i="30"/>
  <c r="C121" i="30"/>
  <c r="C122" i="30"/>
  <c r="C123" i="30"/>
  <c r="C124" i="30"/>
  <c r="C125" i="30"/>
  <c r="C126" i="30"/>
  <c r="C127" i="30"/>
  <c r="C128" i="30"/>
  <c r="C129" i="30"/>
  <c r="C130" i="30"/>
  <c r="C131" i="30"/>
  <c r="C132" i="30"/>
  <c r="C133" i="30"/>
  <c r="C134" i="30"/>
  <c r="C135" i="30"/>
  <c r="C136" i="30"/>
  <c r="C137" i="30"/>
  <c r="C138" i="30"/>
  <c r="C139" i="30"/>
  <c r="C140" i="30"/>
  <c r="C141" i="30"/>
  <c r="C142" i="30"/>
  <c r="C143" i="30"/>
  <c r="C144" i="30"/>
  <c r="C145" i="30"/>
  <c r="C146" i="30"/>
  <c r="C147" i="30"/>
  <c r="C148" i="30"/>
  <c r="C149" i="30"/>
  <c r="C150" i="30"/>
  <c r="C151" i="30"/>
  <c r="C152" i="30"/>
  <c r="C153" i="30"/>
  <c r="C154" i="30"/>
  <c r="C155" i="30"/>
  <c r="C156" i="30"/>
  <c r="C157" i="30"/>
  <c r="C158" i="30"/>
  <c r="C159" i="30"/>
  <c r="C160" i="30"/>
  <c r="C161" i="30"/>
  <c r="C162" i="30"/>
  <c r="C163" i="30"/>
  <c r="C164" i="30"/>
  <c r="C165" i="30"/>
  <c r="C166" i="30"/>
  <c r="C167" i="30"/>
  <c r="C168" i="30"/>
  <c r="C169" i="30"/>
  <c r="C170" i="30"/>
  <c r="C171" i="30"/>
  <c r="C172" i="30"/>
  <c r="C173" i="30"/>
  <c r="C174" i="30"/>
  <c r="C175" i="30"/>
  <c r="C176" i="30"/>
  <c r="C177" i="30"/>
  <c r="C178" i="30"/>
  <c r="C179" i="30"/>
  <c r="C180" i="30"/>
  <c r="C181" i="30"/>
  <c r="C182" i="30"/>
  <c r="C183" i="30"/>
  <c r="C184" i="30"/>
  <c r="C185" i="30"/>
  <c r="C186" i="30"/>
  <c r="C187" i="30"/>
  <c r="C188" i="30"/>
  <c r="C189" i="30"/>
  <c r="C190" i="30"/>
  <c r="C191" i="30"/>
  <c r="C192" i="30"/>
  <c r="C193" i="30"/>
  <c r="C194" i="30"/>
  <c r="C195" i="30"/>
  <c r="C196" i="30"/>
  <c r="C197" i="30"/>
  <c r="C198" i="30"/>
  <c r="C199" i="30"/>
  <c r="C200" i="30"/>
  <c r="C201" i="30"/>
  <c r="C202" i="30"/>
  <c r="C203" i="30"/>
  <c r="C204" i="30"/>
  <c r="C205" i="30"/>
  <c r="C206" i="30"/>
  <c r="C207" i="30"/>
  <c r="C208" i="30"/>
  <c r="C209" i="30"/>
  <c r="C210" i="30"/>
  <c r="C211" i="30"/>
  <c r="C212" i="30"/>
  <c r="C213" i="30"/>
  <c r="C214" i="30"/>
  <c r="C215" i="30"/>
  <c r="C216" i="30"/>
  <c r="C217" i="30"/>
  <c r="C218" i="30"/>
  <c r="C219" i="30"/>
  <c r="C220" i="30"/>
  <c r="C221" i="30"/>
  <c r="C222" i="30"/>
  <c r="C223" i="30"/>
  <c r="C224" i="30"/>
  <c r="C225" i="30"/>
  <c r="C226" i="30"/>
  <c r="C227" i="30"/>
  <c r="C228" i="30"/>
  <c r="C229" i="30"/>
  <c r="C230" i="30"/>
  <c r="C231" i="30"/>
  <c r="C232" i="30"/>
  <c r="C233" i="30"/>
  <c r="C234" i="30"/>
  <c r="C235" i="30"/>
  <c r="C236" i="30"/>
  <c r="C237" i="30"/>
  <c r="C238" i="30"/>
  <c r="C239" i="30"/>
  <c r="C240" i="30"/>
  <c r="C241" i="30"/>
  <c r="C242" i="30"/>
  <c r="C243" i="30"/>
  <c r="C244" i="30"/>
  <c r="C245" i="30"/>
  <c r="C246" i="30"/>
  <c r="C247" i="30"/>
  <c r="C248" i="30"/>
  <c r="C249" i="30"/>
  <c r="C250" i="30"/>
  <c r="C251" i="30"/>
  <c r="C252" i="30"/>
  <c r="C253" i="30"/>
  <c r="C254" i="30"/>
  <c r="C255" i="30"/>
  <c r="C256" i="30"/>
  <c r="C257" i="30"/>
  <c r="C258" i="30"/>
  <c r="C259" i="30"/>
  <c r="C260" i="30"/>
  <c r="C261" i="30"/>
  <c r="C262" i="30"/>
  <c r="C263" i="30"/>
  <c r="C264" i="30"/>
  <c r="C265" i="30"/>
  <c r="C266" i="30"/>
  <c r="C267" i="30"/>
  <c r="C268" i="30"/>
  <c r="C269" i="30"/>
  <c r="C270" i="30"/>
  <c r="C271" i="30"/>
  <c r="C272" i="30"/>
  <c r="C273" i="30"/>
  <c r="C274" i="30"/>
  <c r="C275" i="30"/>
  <c r="C276" i="30"/>
  <c r="C277" i="30"/>
  <c r="C278" i="30"/>
  <c r="C279" i="30"/>
  <c r="C280" i="30"/>
  <c r="C281" i="30"/>
  <c r="C282" i="30"/>
  <c r="C283" i="30"/>
  <c r="C284" i="30"/>
  <c r="C285" i="30"/>
  <c r="C286" i="30"/>
  <c r="C287" i="30"/>
  <c r="C288" i="30"/>
  <c r="C289" i="30"/>
  <c r="C290" i="30"/>
  <c r="C291" i="30"/>
  <c r="C292" i="30"/>
  <c r="C293" i="30"/>
  <c r="C294" i="30"/>
  <c r="C295" i="30"/>
  <c r="C296" i="30"/>
  <c r="C297" i="30"/>
  <c r="C298" i="30"/>
  <c r="C299" i="30"/>
  <c r="C300" i="30"/>
  <c r="C301" i="30"/>
  <c r="C302" i="30"/>
  <c r="C303" i="30"/>
  <c r="C304" i="30"/>
  <c r="C305" i="30"/>
  <c r="C306" i="30"/>
  <c r="C307" i="30"/>
  <c r="C308" i="30"/>
  <c r="C309" i="30"/>
  <c r="C310" i="30"/>
  <c r="C311" i="30"/>
  <c r="C312" i="30"/>
  <c r="C313" i="30"/>
  <c r="C314" i="30"/>
  <c r="C315" i="30"/>
  <c r="C316" i="30"/>
  <c r="C317" i="30"/>
  <c r="C318" i="30"/>
  <c r="C319" i="30"/>
  <c r="C320" i="30"/>
  <c r="C321" i="30"/>
  <c r="C322" i="30"/>
  <c r="C323" i="30"/>
  <c r="C324" i="30"/>
  <c r="C325" i="30"/>
  <c r="C326" i="30"/>
  <c r="C327" i="30"/>
  <c r="C328" i="30"/>
  <c r="C329" i="30"/>
  <c r="C330" i="30"/>
  <c r="C331" i="30"/>
  <c r="C332" i="30"/>
  <c r="C333" i="30"/>
  <c r="C334" i="30"/>
  <c r="C335" i="30"/>
  <c r="C336" i="30"/>
  <c r="C337" i="30"/>
  <c r="C338" i="30"/>
  <c r="C339" i="30"/>
  <c r="C340" i="30"/>
  <c r="C341" i="30"/>
  <c r="C342" i="30"/>
  <c r="C343" i="30"/>
  <c r="C344" i="30"/>
  <c r="C345" i="30"/>
  <c r="C346" i="30"/>
  <c r="C347" i="30"/>
  <c r="C348" i="30"/>
  <c r="C349" i="30"/>
  <c r="C350" i="30"/>
  <c r="C351" i="30"/>
  <c r="C352" i="30"/>
  <c r="C353" i="30"/>
  <c r="C354" i="30"/>
  <c r="C355" i="30"/>
  <c r="C356" i="30"/>
  <c r="C357" i="30"/>
  <c r="C358" i="30"/>
  <c r="C359" i="30"/>
  <c r="C360" i="30"/>
  <c r="C361" i="30"/>
  <c r="C362" i="30"/>
  <c r="C363" i="30"/>
  <c r="C364" i="30"/>
  <c r="C365" i="30"/>
  <c r="C366" i="30"/>
  <c r="C367" i="30"/>
  <c r="C368" i="30"/>
  <c r="C369" i="30"/>
  <c r="C370" i="30"/>
  <c r="C371" i="30"/>
  <c r="C372" i="30"/>
  <c r="C373" i="30"/>
  <c r="C374" i="30"/>
  <c r="C375" i="30"/>
  <c r="C376" i="30"/>
  <c r="C377" i="30"/>
  <c r="C378" i="30"/>
  <c r="C379" i="30"/>
  <c r="C380" i="30"/>
  <c r="C381" i="30"/>
  <c r="C382" i="30"/>
  <c r="C383" i="30"/>
  <c r="C384" i="30"/>
  <c r="C385" i="30"/>
  <c r="C386" i="30"/>
  <c r="C387" i="30"/>
  <c r="C388" i="30"/>
  <c r="C389" i="30"/>
  <c r="C390" i="30"/>
  <c r="C391" i="30"/>
  <c r="C392" i="30"/>
  <c r="C393" i="30"/>
  <c r="C394" i="30"/>
  <c r="C395" i="30"/>
  <c r="C396" i="30"/>
  <c r="C397" i="30"/>
  <c r="C398" i="30"/>
  <c r="C399" i="30"/>
  <c r="C400" i="30"/>
  <c r="C401" i="30"/>
  <c r="C402" i="30"/>
  <c r="C403" i="30"/>
  <c r="C404" i="30"/>
  <c r="C405" i="30"/>
  <c r="C406" i="30"/>
  <c r="C407" i="30"/>
  <c r="C408" i="30"/>
  <c r="C409" i="30"/>
  <c r="C410" i="30"/>
  <c r="C411" i="30"/>
  <c r="C412" i="30"/>
  <c r="C413" i="30"/>
  <c r="C414" i="30"/>
  <c r="C415" i="30"/>
  <c r="C416" i="30"/>
  <c r="C417" i="30"/>
  <c r="C418" i="30"/>
  <c r="C419" i="30"/>
  <c r="C420" i="30"/>
  <c r="C421" i="30"/>
  <c r="C422" i="30"/>
  <c r="C423" i="30"/>
  <c r="C424" i="30"/>
  <c r="C425" i="30"/>
  <c r="C426" i="30"/>
  <c r="C427" i="30"/>
  <c r="C428" i="30"/>
  <c r="C429" i="30"/>
  <c r="C430" i="30"/>
  <c r="C431" i="30"/>
  <c r="C432" i="30"/>
  <c r="C433" i="30"/>
  <c r="C434" i="30"/>
  <c r="C435" i="30"/>
  <c r="C436" i="30"/>
  <c r="C437" i="30"/>
  <c r="C438" i="30"/>
  <c r="C439" i="30"/>
  <c r="C440" i="30"/>
  <c r="C441" i="30"/>
  <c r="C442" i="30"/>
  <c r="C443" i="30"/>
  <c r="C444" i="30"/>
  <c r="C445" i="30"/>
  <c r="C446" i="30"/>
  <c r="C447" i="30"/>
  <c r="C448" i="30"/>
  <c r="C449" i="30"/>
  <c r="C450" i="30"/>
  <c r="C451" i="30"/>
  <c r="C452" i="30"/>
  <c r="C453" i="30"/>
  <c r="C454" i="30"/>
  <c r="C455" i="30"/>
  <c r="C456" i="30"/>
  <c r="C457" i="30"/>
  <c r="C458" i="30"/>
  <c r="C459" i="30"/>
  <c r="C460" i="30"/>
  <c r="C461" i="30"/>
  <c r="C462" i="30"/>
  <c r="C463" i="30"/>
  <c r="C464" i="30"/>
  <c r="C465" i="30"/>
  <c r="C466" i="30"/>
  <c r="C467" i="30"/>
  <c r="C468" i="30"/>
  <c r="C469" i="30"/>
  <c r="C470" i="30"/>
  <c r="C471" i="30"/>
  <c r="C472" i="30"/>
  <c r="C473" i="30"/>
  <c r="C474" i="30"/>
  <c r="C475" i="30"/>
  <c r="C476" i="30"/>
  <c r="C477" i="30"/>
  <c r="C478" i="30"/>
  <c r="C479" i="30"/>
  <c r="C480" i="30"/>
  <c r="C481" i="30"/>
  <c r="C482" i="30"/>
  <c r="C483" i="30"/>
  <c r="C484" i="30"/>
  <c r="C485" i="30"/>
  <c r="C486" i="30"/>
  <c r="C487" i="30"/>
  <c r="C488" i="30"/>
  <c r="C489" i="30"/>
  <c r="C490" i="30"/>
  <c r="C491" i="30"/>
  <c r="C492" i="30"/>
  <c r="C493" i="30"/>
  <c r="C494" i="30"/>
  <c r="C495" i="30"/>
  <c r="C496" i="30"/>
  <c r="C497" i="30"/>
  <c r="C498" i="30"/>
  <c r="C499" i="30"/>
  <c r="C500" i="30"/>
  <c r="C501" i="30"/>
  <c r="C502" i="30"/>
  <c r="C503" i="30"/>
  <c r="C504" i="30"/>
  <c r="C505" i="30"/>
  <c r="C506" i="30"/>
  <c r="C507" i="30"/>
  <c r="C508" i="30"/>
  <c r="C509" i="30"/>
  <c r="C510" i="30"/>
  <c r="C511" i="30"/>
  <c r="C512" i="30"/>
  <c r="C513" i="30"/>
  <c r="C514" i="30"/>
  <c r="C515" i="30"/>
  <c r="C516" i="30"/>
  <c r="C517" i="30"/>
  <c r="C518" i="30"/>
  <c r="C519" i="30"/>
  <c r="C520" i="30"/>
  <c r="C521" i="30"/>
  <c r="C522" i="30"/>
  <c r="C523" i="30"/>
  <c r="C524" i="30"/>
  <c r="C525" i="30"/>
  <c r="C526" i="30"/>
  <c r="C527" i="30"/>
  <c r="C528" i="30"/>
  <c r="C529" i="30"/>
  <c r="C530" i="30"/>
  <c r="C531" i="30"/>
  <c r="C532" i="30"/>
  <c r="C533" i="30"/>
  <c r="C534" i="30"/>
  <c r="C535" i="30"/>
  <c r="C536" i="30"/>
  <c r="C537" i="30"/>
  <c r="C538" i="30"/>
  <c r="C539" i="30"/>
  <c r="C540" i="30"/>
  <c r="C541" i="30"/>
  <c r="C542" i="30"/>
  <c r="C543" i="30"/>
  <c r="C544" i="30"/>
  <c r="C545" i="30"/>
  <c r="C546" i="30"/>
  <c r="C547" i="30"/>
  <c r="C548" i="30"/>
  <c r="C549" i="30"/>
  <c r="C550" i="30"/>
  <c r="C551" i="30"/>
  <c r="C552" i="30"/>
  <c r="C553" i="30"/>
  <c r="C554" i="30"/>
  <c r="C555" i="30"/>
  <c r="C556" i="30"/>
  <c r="C557" i="30"/>
  <c r="C558" i="30"/>
  <c r="C559" i="30"/>
  <c r="C560" i="30"/>
  <c r="C561" i="30"/>
  <c r="C562" i="30"/>
  <c r="C563" i="30"/>
  <c r="C564" i="30"/>
  <c r="C565" i="30"/>
  <c r="C566" i="30"/>
  <c r="C567" i="30"/>
  <c r="C568" i="30"/>
  <c r="C569" i="30"/>
  <c r="C570" i="30"/>
  <c r="C571" i="30"/>
  <c r="C572" i="30"/>
  <c r="C573" i="30"/>
  <c r="C574" i="30"/>
  <c r="C575" i="30"/>
  <c r="C576" i="30"/>
  <c r="C577" i="30"/>
  <c r="C578" i="30"/>
  <c r="C579" i="30"/>
  <c r="C580" i="30"/>
  <c r="C581" i="30"/>
  <c r="C582" i="30"/>
  <c r="C583" i="30"/>
  <c r="C584" i="30"/>
  <c r="C585" i="30"/>
  <c r="C586" i="30"/>
  <c r="C587" i="30"/>
  <c r="C588" i="30"/>
  <c r="C589" i="30"/>
  <c r="C590" i="30"/>
  <c r="C591" i="30"/>
  <c r="C592" i="30"/>
  <c r="C593" i="30"/>
  <c r="C594" i="30"/>
  <c r="C595" i="30"/>
  <c r="C596" i="30"/>
  <c r="C597" i="30"/>
  <c r="C598" i="30"/>
  <c r="C599" i="30"/>
  <c r="C600" i="30"/>
  <c r="C601" i="30"/>
  <c r="C602" i="30"/>
  <c r="C603" i="30"/>
  <c r="C604" i="30"/>
  <c r="C605" i="30"/>
  <c r="C606" i="30"/>
  <c r="C607" i="30"/>
  <c r="C608" i="30"/>
  <c r="C609" i="30"/>
  <c r="C610" i="30"/>
  <c r="C611" i="30"/>
  <c r="C612" i="30"/>
  <c r="C613" i="30"/>
  <c r="C614" i="30"/>
  <c r="C615" i="30"/>
  <c r="C616" i="30"/>
  <c r="C617" i="30"/>
  <c r="C618" i="30"/>
  <c r="C619" i="30"/>
  <c r="C620" i="30"/>
  <c r="C621" i="30"/>
  <c r="C622" i="30"/>
  <c r="C623" i="30"/>
  <c r="C624" i="30"/>
  <c r="C625" i="30"/>
  <c r="C626" i="30"/>
  <c r="C627" i="30"/>
  <c r="C628" i="30"/>
  <c r="C629" i="30"/>
  <c r="C630" i="30"/>
  <c r="C631" i="30"/>
  <c r="C632" i="30"/>
  <c r="C633" i="30"/>
  <c r="C634" i="30"/>
  <c r="C635" i="30"/>
  <c r="C636" i="30"/>
  <c r="C637" i="30"/>
  <c r="C638" i="30"/>
  <c r="C639" i="30"/>
  <c r="C640" i="30"/>
  <c r="C641" i="30"/>
  <c r="C642" i="30"/>
  <c r="C643" i="30"/>
  <c r="C644" i="30"/>
  <c r="C645" i="30"/>
  <c r="C646" i="30"/>
  <c r="C647" i="30"/>
  <c r="C648" i="30"/>
  <c r="C649" i="30"/>
  <c r="C650" i="30"/>
  <c r="C651" i="30"/>
  <c r="C652" i="30"/>
  <c r="C653" i="30"/>
  <c r="C654" i="30"/>
  <c r="C655" i="30"/>
  <c r="C656" i="30"/>
  <c r="C657" i="30"/>
  <c r="C658" i="30"/>
  <c r="C659" i="30"/>
  <c r="C660" i="30"/>
  <c r="C661" i="30"/>
  <c r="C662" i="30"/>
  <c r="C663" i="30"/>
  <c r="C664" i="30"/>
  <c r="C665" i="30"/>
  <c r="C666" i="30"/>
  <c r="C667" i="30"/>
  <c r="C668" i="30"/>
  <c r="C669" i="30"/>
  <c r="C670" i="30"/>
  <c r="C671" i="30"/>
  <c r="C672" i="30"/>
  <c r="C673" i="30"/>
  <c r="C674" i="30"/>
  <c r="C675" i="30"/>
  <c r="C676" i="30"/>
  <c r="C677" i="30"/>
  <c r="C678" i="30"/>
  <c r="C679" i="30"/>
  <c r="C680" i="30"/>
  <c r="C681" i="30"/>
  <c r="C682" i="30"/>
  <c r="C683" i="30"/>
  <c r="C684" i="30"/>
  <c r="C685" i="30"/>
  <c r="C686" i="30"/>
  <c r="C687" i="30"/>
  <c r="C688" i="30"/>
  <c r="C689" i="30"/>
  <c r="C690" i="30"/>
  <c r="C691" i="30"/>
  <c r="C692" i="30"/>
  <c r="C693" i="30"/>
  <c r="C694" i="30"/>
  <c r="C695" i="30"/>
  <c r="C696" i="30"/>
  <c r="C697" i="30"/>
  <c r="C698" i="30"/>
  <c r="C699" i="30"/>
  <c r="C700" i="30"/>
  <c r="C701" i="30"/>
  <c r="C702" i="30"/>
  <c r="C703" i="30"/>
  <c r="C704" i="30"/>
  <c r="C705" i="30"/>
  <c r="C706" i="30"/>
  <c r="C707" i="30"/>
  <c r="C708" i="30"/>
  <c r="C709" i="30"/>
  <c r="C710" i="30"/>
  <c r="C711" i="30"/>
  <c r="C712" i="30"/>
  <c r="C713" i="30"/>
  <c r="C714" i="30"/>
  <c r="C715" i="30"/>
  <c r="C716" i="30"/>
  <c r="C717" i="30"/>
  <c r="C718" i="30"/>
  <c r="C719" i="30"/>
  <c r="C720" i="30"/>
  <c r="C721" i="30"/>
  <c r="C722" i="30"/>
  <c r="C723" i="30"/>
  <c r="C724" i="30"/>
  <c r="C725" i="30"/>
  <c r="C726" i="30"/>
  <c r="C727" i="30"/>
  <c r="C728" i="30"/>
  <c r="C729" i="30"/>
  <c r="C730" i="30"/>
  <c r="C731" i="30"/>
  <c r="C732" i="30"/>
  <c r="C733" i="30"/>
  <c r="C734" i="30"/>
  <c r="C735" i="30"/>
  <c r="C736" i="30"/>
  <c r="C737" i="30"/>
  <c r="C738" i="30"/>
  <c r="C739" i="30"/>
  <c r="C740" i="30"/>
  <c r="C741" i="30"/>
  <c r="C742" i="30"/>
  <c r="C743" i="30"/>
  <c r="C744" i="30"/>
  <c r="C745" i="30"/>
  <c r="C746" i="30"/>
  <c r="C747" i="30"/>
  <c r="C748" i="30"/>
  <c r="C749" i="30"/>
  <c r="C750" i="30"/>
  <c r="C751" i="30"/>
  <c r="C752" i="30"/>
  <c r="C753" i="30"/>
  <c r="C754" i="30"/>
  <c r="C755" i="30"/>
  <c r="C756" i="30"/>
  <c r="C757" i="30"/>
  <c r="C758" i="30"/>
  <c r="C759" i="30"/>
  <c r="C760" i="30"/>
  <c r="C761" i="30"/>
  <c r="C762" i="30"/>
  <c r="C763" i="30"/>
  <c r="C764" i="30"/>
  <c r="C765" i="30"/>
  <c r="C766" i="30"/>
  <c r="C767" i="30"/>
  <c r="C768" i="30"/>
  <c r="C769" i="30"/>
  <c r="C770" i="30"/>
  <c r="C771" i="30"/>
  <c r="C772" i="30"/>
  <c r="C773" i="30"/>
  <c r="C774" i="30"/>
  <c r="C775" i="30"/>
  <c r="C776" i="30"/>
  <c r="C777" i="30"/>
  <c r="C778" i="30"/>
  <c r="C779" i="30"/>
  <c r="C780" i="30"/>
  <c r="C781" i="30"/>
  <c r="C782" i="30"/>
  <c r="C783" i="30"/>
  <c r="C784" i="30"/>
  <c r="C785" i="30"/>
  <c r="C786" i="30"/>
  <c r="C787" i="30"/>
  <c r="C788" i="30"/>
  <c r="C789" i="30"/>
  <c r="C790" i="30"/>
  <c r="C791" i="30"/>
  <c r="C792" i="30"/>
  <c r="C793" i="30"/>
  <c r="C794" i="30"/>
  <c r="C795" i="30"/>
  <c r="C796" i="30"/>
  <c r="C797" i="30"/>
  <c r="C798" i="30"/>
  <c r="C799" i="30"/>
  <c r="C800" i="30"/>
  <c r="C801" i="30"/>
  <c r="C802" i="30"/>
  <c r="C803" i="30"/>
  <c r="C804" i="30"/>
  <c r="C805" i="30"/>
  <c r="C806" i="30"/>
  <c r="C807" i="30"/>
  <c r="C808" i="30"/>
  <c r="C809" i="30"/>
  <c r="C810" i="30"/>
  <c r="C811" i="30"/>
  <c r="C812" i="30"/>
  <c r="C813" i="30"/>
  <c r="C814" i="30"/>
  <c r="C815" i="30"/>
  <c r="C816" i="30"/>
  <c r="C817" i="30"/>
  <c r="C818" i="30"/>
  <c r="C819" i="30"/>
  <c r="C820" i="30"/>
  <c r="C821" i="30"/>
  <c r="C822" i="30"/>
  <c r="C823" i="30"/>
  <c r="C824" i="30"/>
  <c r="C825" i="30"/>
  <c r="C826" i="30"/>
  <c r="C827" i="30"/>
  <c r="C828" i="30"/>
  <c r="C829" i="30"/>
  <c r="C830" i="30"/>
  <c r="C831" i="30"/>
  <c r="C832" i="30"/>
  <c r="C833" i="30"/>
  <c r="C834" i="30"/>
  <c r="C835" i="30"/>
  <c r="C836" i="30"/>
  <c r="C837" i="30"/>
  <c r="C838" i="30"/>
  <c r="C839" i="30"/>
  <c r="C840" i="30"/>
  <c r="C841" i="30"/>
  <c r="C842" i="30"/>
  <c r="C843" i="30"/>
  <c r="C844" i="30"/>
  <c r="C845" i="30"/>
  <c r="C846" i="30"/>
  <c r="C847" i="30"/>
  <c r="C848" i="30"/>
  <c r="C849" i="30"/>
  <c r="C850" i="30"/>
  <c r="C851" i="30"/>
  <c r="C852" i="30"/>
  <c r="C853" i="30"/>
  <c r="C854" i="30"/>
  <c r="C855" i="30"/>
  <c r="C856" i="30"/>
  <c r="C857" i="30"/>
  <c r="C858" i="30"/>
  <c r="C859" i="30"/>
  <c r="C860" i="30"/>
  <c r="C861" i="30"/>
  <c r="C862" i="30"/>
  <c r="C863" i="30"/>
  <c r="C864" i="30"/>
  <c r="C865" i="30"/>
  <c r="C866" i="30"/>
  <c r="C867" i="30"/>
  <c r="C868" i="30"/>
  <c r="C869" i="30"/>
  <c r="C870" i="30"/>
  <c r="C871" i="30"/>
  <c r="C872" i="30"/>
  <c r="C873" i="30"/>
  <c r="C874" i="30"/>
  <c r="C875" i="30"/>
  <c r="C876" i="30"/>
  <c r="C877" i="30"/>
  <c r="C878" i="30"/>
  <c r="C879" i="30"/>
  <c r="C880" i="30"/>
  <c r="C881" i="30"/>
  <c r="C882" i="30"/>
  <c r="C883" i="30"/>
  <c r="C884" i="30"/>
  <c r="C885" i="30"/>
  <c r="C886" i="30"/>
  <c r="C887" i="30"/>
  <c r="C888" i="30"/>
  <c r="C889" i="30"/>
  <c r="C890" i="30"/>
  <c r="C891" i="30"/>
  <c r="C892" i="30"/>
  <c r="C893" i="30"/>
  <c r="C894" i="30"/>
  <c r="C895" i="30"/>
  <c r="C896" i="30"/>
  <c r="C897" i="30"/>
  <c r="C898" i="30"/>
  <c r="C899" i="30"/>
  <c r="C900" i="30"/>
  <c r="C901" i="30"/>
  <c r="C902" i="30"/>
  <c r="C903" i="30"/>
  <c r="C904" i="30"/>
  <c r="C905" i="30"/>
  <c r="C906" i="30"/>
  <c r="C907" i="30"/>
  <c r="C908" i="30"/>
  <c r="C909" i="30"/>
  <c r="C910" i="30"/>
  <c r="C911" i="30"/>
  <c r="C912" i="30"/>
  <c r="C913" i="30"/>
  <c r="C914" i="30"/>
  <c r="C915" i="30"/>
  <c r="C916" i="30"/>
  <c r="C917" i="30"/>
  <c r="C918" i="30"/>
  <c r="C919" i="30"/>
  <c r="C920" i="30"/>
  <c r="C921" i="30"/>
  <c r="C922" i="30"/>
  <c r="C923" i="30"/>
  <c r="C924" i="30"/>
  <c r="C925" i="30"/>
  <c r="C926" i="30"/>
  <c r="C927" i="30"/>
  <c r="C928" i="30"/>
  <c r="C929" i="30"/>
  <c r="C930" i="30"/>
  <c r="C931" i="30"/>
  <c r="C932" i="30"/>
  <c r="C933" i="30"/>
  <c r="C934" i="30"/>
  <c r="C935" i="30"/>
  <c r="C936" i="30"/>
  <c r="C937" i="30"/>
  <c r="C938" i="30"/>
  <c r="C939" i="30"/>
  <c r="C940" i="30"/>
  <c r="C941" i="30"/>
  <c r="C942" i="30"/>
  <c r="C943" i="30"/>
  <c r="C944" i="30"/>
  <c r="C945" i="30"/>
  <c r="C946" i="30"/>
  <c r="C947" i="30"/>
  <c r="C948" i="30"/>
  <c r="C949" i="30"/>
  <c r="C950" i="30"/>
  <c r="C951" i="30"/>
  <c r="C952" i="30"/>
  <c r="C953" i="30"/>
  <c r="C954" i="30"/>
  <c r="C955" i="30"/>
  <c r="C956" i="30"/>
  <c r="C957" i="30"/>
  <c r="C958" i="30"/>
  <c r="C959" i="30"/>
  <c r="C960" i="30"/>
  <c r="C961" i="30"/>
  <c r="C962" i="30"/>
  <c r="C963" i="30"/>
  <c r="C964" i="30"/>
  <c r="C965" i="30"/>
  <c r="C966" i="30"/>
  <c r="C967" i="30"/>
  <c r="C968" i="30"/>
  <c r="C969" i="30"/>
  <c r="C970" i="30"/>
  <c r="C971" i="30"/>
  <c r="C972" i="30"/>
  <c r="C973" i="30"/>
  <c r="C974" i="30"/>
  <c r="C975" i="30"/>
  <c r="C976" i="30"/>
  <c r="C977" i="30"/>
  <c r="C978" i="30"/>
  <c r="C979" i="30"/>
  <c r="C980" i="30"/>
  <c r="C981" i="30"/>
  <c r="C982" i="30"/>
  <c r="C983" i="30"/>
  <c r="C984" i="30"/>
  <c r="C985" i="30"/>
  <c r="C986" i="30"/>
  <c r="C987" i="30"/>
  <c r="C988" i="30"/>
  <c r="C989" i="30"/>
  <c r="C990" i="30"/>
  <c r="C991" i="30"/>
  <c r="C992" i="30"/>
  <c r="C993" i="30"/>
  <c r="C994" i="30"/>
  <c r="C995" i="30"/>
  <c r="C996" i="30"/>
  <c r="C997" i="30"/>
  <c r="C998" i="30"/>
  <c r="C999" i="30"/>
  <c r="C1000" i="30"/>
  <c r="C1001" i="30"/>
  <c r="C1002" i="30"/>
  <c r="C1003" i="30"/>
  <c r="C1004" i="30"/>
  <c r="C1005" i="30"/>
  <c r="C1006" i="30"/>
  <c r="C1007" i="30"/>
  <c r="C1008" i="30"/>
  <c r="C1009" i="30"/>
  <c r="C1010" i="30"/>
  <c r="C1011" i="30"/>
  <c r="C1012" i="30"/>
  <c r="C1013" i="30"/>
  <c r="C1014" i="30"/>
  <c r="C1015" i="30"/>
  <c r="C1016" i="30"/>
  <c r="C1017" i="30"/>
  <c r="C1018" i="30"/>
  <c r="C1019" i="30"/>
  <c r="C1020" i="30"/>
  <c r="C1021" i="30"/>
  <c r="C1022" i="30"/>
  <c r="C1023" i="30"/>
  <c r="C1024" i="30"/>
  <c r="C1025" i="30"/>
  <c r="C1026" i="30"/>
  <c r="C1027" i="30"/>
  <c r="C1028" i="30"/>
  <c r="C1029" i="30"/>
  <c r="C1030" i="30"/>
  <c r="C1031" i="30"/>
  <c r="C1032" i="30"/>
  <c r="C1033" i="30"/>
  <c r="C1034" i="30"/>
  <c r="C1035" i="30"/>
  <c r="C1036" i="30"/>
  <c r="C1037" i="30"/>
  <c r="C1038" i="30"/>
  <c r="C1039" i="30"/>
  <c r="C1040" i="30"/>
  <c r="C1041" i="30"/>
  <c r="C1042" i="30"/>
  <c r="C1043" i="30"/>
  <c r="C1044" i="30"/>
  <c r="C1045" i="30"/>
  <c r="C1046" i="30"/>
  <c r="C1047" i="30"/>
  <c r="C1048" i="30"/>
  <c r="C1049" i="30"/>
  <c r="C1050" i="30"/>
  <c r="C1051" i="30"/>
  <c r="C1052" i="30"/>
  <c r="C1053" i="30"/>
  <c r="C1054" i="30"/>
  <c r="C1055" i="30"/>
  <c r="C1056" i="30"/>
  <c r="C1057" i="30"/>
  <c r="C1058" i="30"/>
  <c r="C1059" i="30"/>
  <c r="C1060" i="30"/>
  <c r="C1061" i="30"/>
  <c r="C1062" i="30"/>
  <c r="C1063" i="30"/>
  <c r="C1064" i="30"/>
  <c r="C1065" i="30"/>
  <c r="C1066" i="30"/>
  <c r="C1067" i="30"/>
  <c r="C1068" i="30"/>
  <c r="C1069" i="30"/>
  <c r="C1070" i="30"/>
  <c r="C1071" i="30"/>
  <c r="C1072" i="30"/>
  <c r="C1073" i="30"/>
  <c r="C1074" i="30"/>
  <c r="C1075" i="30"/>
  <c r="C1076" i="30"/>
  <c r="C1077" i="30"/>
  <c r="C1078" i="30"/>
  <c r="C1079" i="30"/>
  <c r="C1080" i="30"/>
  <c r="C1081" i="30"/>
  <c r="C1082" i="30"/>
  <c r="C1083" i="30"/>
  <c r="C1084" i="30"/>
  <c r="C1085" i="30"/>
  <c r="C1086" i="30"/>
  <c r="C1087" i="30"/>
  <c r="C1088" i="30"/>
  <c r="C1089" i="30"/>
  <c r="C1090" i="30"/>
  <c r="C1091" i="30"/>
  <c r="C1092" i="30"/>
  <c r="C1093" i="30"/>
  <c r="C1094" i="30"/>
  <c r="C1095" i="30"/>
  <c r="C1096" i="30"/>
  <c r="C1097" i="30"/>
  <c r="C1098" i="30"/>
  <c r="C1099" i="30"/>
  <c r="C1100" i="30"/>
  <c r="C1101" i="30"/>
  <c r="C1102" i="30"/>
  <c r="C1103" i="30"/>
  <c r="C1104" i="30"/>
  <c r="C1105" i="30"/>
  <c r="C1106" i="30"/>
  <c r="C1107" i="30"/>
  <c r="C1108" i="30"/>
  <c r="C1109" i="30"/>
  <c r="C1110" i="30"/>
  <c r="C1111" i="30"/>
  <c r="C1112" i="30"/>
  <c r="C1113" i="30"/>
  <c r="C1114" i="30"/>
  <c r="C1115" i="30"/>
  <c r="C1116" i="30"/>
  <c r="C1117" i="30"/>
  <c r="C1118" i="30"/>
  <c r="C1119" i="30"/>
  <c r="C1120" i="30"/>
  <c r="C1121" i="30"/>
  <c r="C1122" i="30"/>
  <c r="C1123" i="30"/>
  <c r="C1124" i="30"/>
  <c r="C1125" i="30"/>
  <c r="C1126" i="30"/>
  <c r="C1127" i="30"/>
  <c r="C1128" i="30"/>
  <c r="C1129" i="30"/>
  <c r="C1130" i="30"/>
  <c r="C1131" i="30"/>
  <c r="C1132" i="30"/>
  <c r="C1133" i="30"/>
  <c r="C1134" i="30"/>
  <c r="C1135" i="30"/>
  <c r="C1136" i="30"/>
  <c r="C1137" i="30"/>
  <c r="C1138" i="30"/>
  <c r="C1139" i="30"/>
  <c r="C1140" i="30"/>
  <c r="C1141" i="30"/>
  <c r="C1142" i="30"/>
  <c r="C1143" i="30"/>
  <c r="C1144" i="30"/>
  <c r="C1145" i="30"/>
  <c r="C1146" i="30"/>
  <c r="C1147" i="30"/>
  <c r="C1148" i="30"/>
  <c r="C1149" i="30"/>
  <c r="C1150" i="30"/>
  <c r="C1151" i="30"/>
  <c r="C1152" i="30"/>
  <c r="C1153" i="30"/>
  <c r="C1154" i="30"/>
  <c r="C1155" i="30"/>
  <c r="C1156" i="30"/>
  <c r="C1157" i="30"/>
  <c r="C1158" i="30"/>
  <c r="C1159" i="30"/>
  <c r="C1160" i="30"/>
  <c r="C1161" i="30"/>
  <c r="C1162" i="30"/>
  <c r="C1163" i="30"/>
  <c r="C1164" i="30"/>
  <c r="C1165" i="30"/>
  <c r="C1166" i="30"/>
  <c r="C1167" i="30"/>
  <c r="C1168" i="30"/>
  <c r="C1169" i="30"/>
  <c r="C1170" i="30"/>
  <c r="C1171" i="30"/>
  <c r="C1172" i="30"/>
  <c r="C1173" i="30"/>
  <c r="C1174" i="30"/>
  <c r="C1175" i="30"/>
  <c r="C1176" i="30"/>
  <c r="C1177" i="30"/>
  <c r="C1178" i="30"/>
  <c r="C1179" i="30"/>
  <c r="C1180" i="30"/>
  <c r="C1181" i="30"/>
  <c r="C1182" i="30"/>
  <c r="C1183" i="30"/>
  <c r="C1184" i="30"/>
  <c r="C1185" i="30"/>
  <c r="C1186" i="30"/>
  <c r="C1187" i="30"/>
  <c r="C1188" i="30"/>
  <c r="C1189" i="30"/>
  <c r="C1190" i="30"/>
  <c r="C1191" i="30"/>
  <c r="C1192" i="30"/>
  <c r="C1193" i="30"/>
  <c r="C1194" i="30"/>
  <c r="C1195" i="30"/>
  <c r="C1196" i="30"/>
  <c r="C1197" i="30"/>
  <c r="C1198" i="30"/>
  <c r="C1199" i="30"/>
  <c r="C1200" i="30"/>
  <c r="C1201" i="30"/>
  <c r="C1202" i="30"/>
  <c r="C1203" i="30"/>
  <c r="C1204" i="30"/>
  <c r="C1205" i="30"/>
  <c r="C1206" i="30"/>
  <c r="C1207" i="30"/>
  <c r="C1208" i="30"/>
  <c r="C1209" i="30"/>
  <c r="C1210" i="30"/>
  <c r="C1211" i="30"/>
  <c r="C1212" i="30"/>
  <c r="C1213" i="30"/>
  <c r="C1214" i="30"/>
  <c r="C1215" i="30"/>
  <c r="C1216" i="30"/>
  <c r="C1217" i="30"/>
  <c r="C1218" i="30"/>
  <c r="C1219" i="30"/>
  <c r="C1220" i="30"/>
  <c r="C1221" i="30"/>
  <c r="C1222" i="30"/>
  <c r="C1223" i="30"/>
  <c r="C1224" i="30"/>
  <c r="C1225" i="30"/>
  <c r="C1226" i="30"/>
  <c r="C1227" i="30"/>
  <c r="C1228" i="30"/>
  <c r="C1229" i="30"/>
  <c r="C1230" i="30"/>
  <c r="C1231" i="30"/>
  <c r="C1232" i="30"/>
  <c r="C1233" i="30"/>
  <c r="C1234" i="30"/>
  <c r="C1235" i="30"/>
  <c r="C1236" i="30"/>
  <c r="C1237" i="30"/>
  <c r="C1238" i="30"/>
  <c r="C1239" i="30"/>
  <c r="C1240" i="30"/>
  <c r="C1241" i="30"/>
  <c r="C1242" i="30"/>
  <c r="C1243" i="30"/>
  <c r="C1244" i="30"/>
  <c r="C1245" i="30"/>
  <c r="C1246" i="30"/>
  <c r="C1247" i="30"/>
  <c r="C1248" i="30"/>
  <c r="C1249" i="30"/>
  <c r="C1250" i="30"/>
  <c r="C1251" i="30"/>
  <c r="C1252" i="30"/>
  <c r="C1253" i="30"/>
  <c r="C1254" i="30"/>
  <c r="C1255" i="30"/>
  <c r="C1256" i="30"/>
  <c r="C1257" i="30"/>
  <c r="C1258" i="30"/>
  <c r="C1259" i="30"/>
  <c r="C1260" i="30"/>
  <c r="C1261" i="30"/>
  <c r="C1262" i="30"/>
  <c r="C1263" i="30"/>
  <c r="C1264" i="30"/>
  <c r="C1265" i="30"/>
  <c r="C1266" i="30"/>
  <c r="C1267" i="30"/>
  <c r="C1268" i="30"/>
  <c r="C1269" i="30"/>
  <c r="C1270" i="30"/>
  <c r="C1271" i="30"/>
  <c r="C1272" i="30"/>
  <c r="C1273" i="30"/>
  <c r="C1274" i="30"/>
  <c r="C1275" i="30"/>
  <c r="C1276" i="30"/>
  <c r="C1277" i="30"/>
  <c r="C1278" i="30"/>
  <c r="C1279" i="30"/>
  <c r="C1280" i="30"/>
  <c r="C1281" i="30"/>
  <c r="C1282" i="30"/>
  <c r="C1283" i="30"/>
  <c r="C1284" i="30"/>
  <c r="C1285" i="30"/>
  <c r="C1286" i="30"/>
  <c r="C1287" i="30"/>
  <c r="C1288" i="30"/>
  <c r="C1289" i="30"/>
  <c r="C1290" i="30"/>
  <c r="C1291" i="30"/>
  <c r="C1292" i="30"/>
  <c r="C1293" i="30"/>
  <c r="C1294" i="30"/>
  <c r="C1295" i="30"/>
  <c r="C1296" i="30"/>
  <c r="C1297" i="30"/>
  <c r="C1298" i="30"/>
  <c r="C1299" i="30"/>
  <c r="C1300" i="30"/>
  <c r="C1301" i="30"/>
  <c r="C1302" i="30"/>
  <c r="C1303" i="30"/>
  <c r="C1304" i="30"/>
  <c r="C1305" i="30"/>
  <c r="C1306" i="30"/>
  <c r="C1307" i="30"/>
  <c r="C1308" i="30"/>
  <c r="C1309" i="30"/>
  <c r="C1310" i="30"/>
  <c r="C1311" i="30"/>
  <c r="C1312" i="30"/>
  <c r="C1313" i="30"/>
  <c r="C1314" i="30"/>
  <c r="C1315" i="30"/>
  <c r="C1316" i="30"/>
  <c r="C1317" i="30"/>
  <c r="C1318" i="30"/>
  <c r="C1319" i="30"/>
  <c r="C1320" i="30"/>
  <c r="C1321" i="30"/>
  <c r="C1322" i="30"/>
  <c r="C1323" i="30"/>
  <c r="C1324" i="30"/>
  <c r="C1325" i="30"/>
  <c r="C1326" i="30"/>
  <c r="C1327" i="30"/>
  <c r="C1328" i="30"/>
  <c r="C1329" i="30"/>
  <c r="C1330" i="30"/>
  <c r="C1331" i="30"/>
  <c r="C1332" i="30"/>
  <c r="C1333" i="30"/>
  <c r="C1334" i="30"/>
  <c r="C1335" i="30"/>
  <c r="C1336" i="30"/>
  <c r="C1337" i="30"/>
  <c r="C1338" i="30"/>
  <c r="C1339" i="30"/>
  <c r="C1340" i="30"/>
  <c r="C1341" i="30"/>
  <c r="C1342" i="30"/>
  <c r="C1343" i="30"/>
  <c r="C1344" i="30"/>
  <c r="C1345" i="30"/>
  <c r="C1346" i="30"/>
  <c r="C1347" i="30"/>
  <c r="C1348" i="30"/>
  <c r="C1349" i="30"/>
  <c r="C1350" i="30"/>
  <c r="C1351" i="30"/>
  <c r="C1352" i="30"/>
  <c r="C1353" i="30"/>
  <c r="C1354" i="30"/>
  <c r="C1355" i="30"/>
  <c r="C1356" i="30"/>
  <c r="C1357" i="30"/>
  <c r="C1358" i="30"/>
  <c r="C1359" i="30"/>
  <c r="C1360" i="30"/>
  <c r="C1361" i="30"/>
  <c r="C1362" i="30"/>
  <c r="C1363" i="30"/>
  <c r="C1364" i="30"/>
  <c r="C1365" i="30"/>
  <c r="C1366" i="30"/>
  <c r="C1367" i="30"/>
  <c r="C1368" i="30"/>
  <c r="C1369" i="30"/>
  <c r="C1370" i="30"/>
  <c r="C1371" i="30"/>
  <c r="C1372" i="30"/>
  <c r="C1373" i="30"/>
  <c r="C1374" i="30"/>
  <c r="C1375" i="30"/>
  <c r="C1376" i="30"/>
  <c r="C1377" i="30"/>
  <c r="C1378" i="30"/>
  <c r="C1379" i="30"/>
  <c r="C1380" i="30"/>
  <c r="C1381" i="30"/>
  <c r="C1382" i="30"/>
  <c r="C1383" i="30"/>
  <c r="C1384" i="30"/>
  <c r="C1385" i="30"/>
  <c r="C1386" i="30"/>
  <c r="C1387" i="30"/>
  <c r="C1388" i="30"/>
  <c r="C1389" i="30"/>
  <c r="C1390" i="30"/>
  <c r="C1391" i="30"/>
  <c r="C1392" i="30"/>
  <c r="C1393" i="30"/>
  <c r="C1394" i="30"/>
  <c r="C1395" i="30"/>
  <c r="C1396" i="30"/>
  <c r="C1397" i="30"/>
  <c r="C1398" i="30"/>
  <c r="C1399" i="30"/>
  <c r="C1400" i="30"/>
  <c r="C1401" i="30"/>
  <c r="C1402" i="30"/>
  <c r="C1403" i="30"/>
  <c r="C1404" i="30"/>
  <c r="C1405" i="30"/>
  <c r="C1406" i="30"/>
  <c r="C1407" i="30"/>
  <c r="C1408" i="30"/>
  <c r="C1409" i="30"/>
  <c r="C1410" i="30"/>
  <c r="C1411" i="30"/>
  <c r="C1412" i="30"/>
  <c r="C1413" i="30"/>
  <c r="C1414" i="30"/>
  <c r="C1415" i="30"/>
  <c r="C1416" i="30"/>
  <c r="C1417" i="30"/>
  <c r="C1418" i="30"/>
  <c r="C1419" i="30"/>
  <c r="C1420" i="30"/>
  <c r="C1421" i="30"/>
  <c r="C1422" i="30"/>
  <c r="C1423" i="30"/>
  <c r="C1424" i="30"/>
  <c r="C1425" i="30"/>
  <c r="C1426" i="30"/>
  <c r="C1427" i="30"/>
  <c r="C1428" i="30"/>
  <c r="C1429" i="30"/>
  <c r="C1430" i="30"/>
  <c r="C1431" i="30"/>
  <c r="C1432" i="30"/>
  <c r="C1433" i="30"/>
  <c r="C1434" i="30"/>
  <c r="C1435" i="30"/>
  <c r="C1436" i="30"/>
  <c r="C1437" i="30"/>
  <c r="C1438" i="30"/>
  <c r="C1439" i="30"/>
  <c r="C1440" i="30"/>
  <c r="C1441" i="30"/>
  <c r="C1442" i="30"/>
  <c r="C1443" i="30"/>
  <c r="C1444" i="30"/>
  <c r="C1445" i="30"/>
  <c r="C1446" i="30"/>
  <c r="C1447" i="30"/>
  <c r="C1448" i="30"/>
  <c r="C1449" i="30"/>
  <c r="C1450" i="30"/>
  <c r="C1451" i="30"/>
  <c r="C1452" i="30"/>
  <c r="C1453" i="30"/>
  <c r="C1454" i="30"/>
  <c r="C1455" i="30"/>
  <c r="C1456" i="30"/>
  <c r="C1457" i="30"/>
  <c r="C1458" i="30"/>
  <c r="C1459" i="30"/>
  <c r="C1460" i="30"/>
  <c r="C1461" i="30"/>
  <c r="C1462" i="30"/>
  <c r="C1463" i="30"/>
  <c r="C1464" i="30"/>
  <c r="C1465" i="30"/>
  <c r="C1466" i="30"/>
  <c r="C1467" i="30"/>
  <c r="C1468" i="30"/>
  <c r="C1469" i="30"/>
  <c r="C1470" i="30"/>
  <c r="C1471" i="30"/>
  <c r="C1472" i="30"/>
  <c r="C1473" i="30"/>
  <c r="C1474" i="30"/>
  <c r="C1475" i="30"/>
  <c r="C1476" i="30"/>
  <c r="C1477" i="30"/>
  <c r="C1478" i="30"/>
  <c r="C1479" i="30"/>
  <c r="C1480" i="30"/>
  <c r="C1481" i="30"/>
  <c r="C1482" i="30"/>
  <c r="C1483" i="30"/>
  <c r="C1484" i="30"/>
  <c r="C1485" i="30"/>
  <c r="C1486" i="30"/>
  <c r="C1487" i="30"/>
  <c r="C1488" i="30"/>
  <c r="C1489" i="30"/>
  <c r="C1490" i="30"/>
  <c r="C1491" i="30"/>
  <c r="C1492" i="30"/>
  <c r="C1493" i="30"/>
  <c r="C1494" i="30"/>
  <c r="C1495" i="30"/>
  <c r="C1496" i="30"/>
  <c r="C1497" i="30"/>
  <c r="C1498" i="30"/>
  <c r="C1499" i="30"/>
  <c r="C1500" i="30"/>
  <c r="C1501" i="30"/>
  <c r="C1502" i="30"/>
  <c r="C1503" i="30"/>
  <c r="C1504" i="30"/>
  <c r="C1505" i="30"/>
  <c r="C1506" i="30"/>
  <c r="C1507" i="30"/>
  <c r="C1508" i="30"/>
  <c r="C1509" i="30"/>
  <c r="C1510" i="30"/>
  <c r="C1511" i="30"/>
  <c r="C1512" i="30"/>
  <c r="C1513" i="30"/>
  <c r="C1514" i="30"/>
  <c r="C1515" i="30"/>
  <c r="C1516" i="30"/>
  <c r="C1517" i="30"/>
  <c r="C1518" i="30"/>
  <c r="C1519" i="30"/>
  <c r="C1520" i="30"/>
  <c r="C1521" i="30"/>
  <c r="C1522" i="30"/>
  <c r="C1523" i="30"/>
  <c r="C1524" i="30"/>
  <c r="C1525" i="30"/>
  <c r="C1526" i="30"/>
  <c r="C1527" i="30"/>
  <c r="C1528" i="30"/>
  <c r="C1529" i="30"/>
  <c r="C1530" i="30"/>
  <c r="C1531" i="30"/>
  <c r="C1532" i="30"/>
  <c r="C1533" i="30"/>
  <c r="C1534" i="30"/>
  <c r="C1535" i="30"/>
  <c r="C1536" i="30"/>
  <c r="C1537" i="30"/>
  <c r="C1538" i="30"/>
  <c r="C1539" i="30"/>
  <c r="C1540" i="30"/>
  <c r="C1541" i="30"/>
  <c r="C1542" i="30"/>
  <c r="C1543" i="30"/>
  <c r="C1544" i="30"/>
  <c r="C1545" i="30"/>
  <c r="C1546" i="30"/>
  <c r="C1547" i="30"/>
  <c r="C1548" i="30"/>
  <c r="C1549" i="30"/>
  <c r="C1550" i="30"/>
  <c r="C1551" i="30"/>
  <c r="C1552" i="30"/>
  <c r="C1553" i="30"/>
  <c r="C1554" i="30"/>
  <c r="C1555" i="30"/>
  <c r="C1556" i="30"/>
  <c r="C1557" i="30"/>
  <c r="C1558" i="30"/>
  <c r="C1559" i="30"/>
  <c r="C1560" i="30"/>
  <c r="C1561" i="30"/>
  <c r="C1562" i="30"/>
  <c r="C1563" i="30"/>
  <c r="C1564" i="30"/>
  <c r="C1565" i="30"/>
  <c r="C1566" i="30"/>
  <c r="C1567" i="30"/>
  <c r="C1568" i="30"/>
  <c r="C1569" i="30"/>
  <c r="C1570" i="30"/>
  <c r="C1571" i="30"/>
  <c r="C1572" i="30"/>
  <c r="C1573" i="30"/>
  <c r="C1574" i="30"/>
  <c r="C1575" i="30"/>
  <c r="C1576" i="30"/>
  <c r="C1577" i="30"/>
  <c r="C1578" i="30"/>
  <c r="C1579" i="30"/>
  <c r="C1580" i="30"/>
  <c r="C1581" i="30"/>
  <c r="C1582" i="30"/>
  <c r="C1583" i="30"/>
  <c r="C1584" i="30"/>
  <c r="C1585" i="30"/>
  <c r="C1586" i="30"/>
  <c r="C1587" i="30"/>
  <c r="C1588" i="30"/>
  <c r="C1589" i="30"/>
  <c r="C1590" i="30"/>
  <c r="C1591" i="30"/>
  <c r="C1592" i="30"/>
  <c r="C1593" i="30"/>
  <c r="C1594" i="30"/>
  <c r="C1595" i="30"/>
  <c r="C1596" i="30"/>
  <c r="C1597" i="30"/>
  <c r="C1598" i="30"/>
  <c r="C1599" i="30"/>
  <c r="C1600" i="30"/>
  <c r="C1601" i="30"/>
  <c r="C1602" i="30"/>
  <c r="C1603" i="30"/>
  <c r="C1604" i="30"/>
  <c r="C1605" i="30"/>
  <c r="C1606" i="30"/>
  <c r="C1607" i="30"/>
  <c r="C1608" i="30"/>
  <c r="C1609" i="30"/>
  <c r="C1610" i="30"/>
  <c r="C1611" i="30"/>
  <c r="C1612" i="30"/>
  <c r="C1613" i="30"/>
  <c r="C1614" i="30"/>
  <c r="C1615" i="30"/>
  <c r="C1616" i="30"/>
  <c r="C1617" i="30"/>
  <c r="C1618" i="30"/>
  <c r="C1619" i="30"/>
  <c r="C1620" i="30"/>
  <c r="C1621" i="30"/>
  <c r="C1622" i="30"/>
  <c r="C1623" i="30"/>
  <c r="C1624" i="30"/>
  <c r="C1625" i="30"/>
  <c r="C1626" i="30"/>
  <c r="C1627" i="30"/>
  <c r="C1628" i="30"/>
  <c r="C1629" i="30"/>
  <c r="C1630" i="30"/>
  <c r="C1631" i="30"/>
  <c r="C1632" i="30"/>
  <c r="C1633" i="30"/>
  <c r="C1634" i="30"/>
  <c r="C1635" i="30"/>
  <c r="C1636" i="30"/>
  <c r="C1637" i="30"/>
  <c r="C1638" i="30"/>
  <c r="C1639" i="30"/>
  <c r="C1640" i="30"/>
  <c r="C1641" i="30"/>
  <c r="C1642" i="30"/>
  <c r="C1643" i="30"/>
  <c r="C1644" i="30"/>
  <c r="C1645" i="30"/>
  <c r="C1646" i="30"/>
  <c r="C1647" i="30"/>
  <c r="C1648" i="30"/>
  <c r="C1649" i="30"/>
  <c r="C1650" i="30"/>
  <c r="C1651" i="30"/>
  <c r="C1652" i="30"/>
  <c r="C1653" i="30"/>
  <c r="C1654" i="30"/>
  <c r="C1655" i="30"/>
  <c r="C1656" i="30"/>
  <c r="C1657" i="30"/>
  <c r="C1658" i="30"/>
  <c r="C1659" i="30"/>
  <c r="C1660" i="30"/>
  <c r="C1661" i="30"/>
  <c r="C1662" i="30"/>
  <c r="C1663" i="30"/>
  <c r="C1664" i="30"/>
  <c r="C1665" i="30"/>
  <c r="C1666" i="30"/>
  <c r="C1667" i="30"/>
  <c r="C1668" i="30"/>
  <c r="C1669" i="30"/>
  <c r="C1670" i="30"/>
  <c r="C1671" i="30"/>
  <c r="C1672" i="30"/>
  <c r="C1673" i="30"/>
  <c r="C1674" i="30"/>
  <c r="C1675" i="30"/>
  <c r="C1676" i="30"/>
  <c r="C1677" i="30"/>
  <c r="C1678" i="30"/>
  <c r="C1679" i="30"/>
  <c r="C1680" i="30"/>
  <c r="C1681" i="30"/>
  <c r="C1682" i="30"/>
  <c r="C1683" i="30"/>
  <c r="C1684" i="30"/>
  <c r="C1685" i="30"/>
  <c r="C1686" i="30"/>
  <c r="C1687" i="30"/>
  <c r="C1688" i="30"/>
  <c r="C1689" i="30"/>
  <c r="C1690" i="30"/>
  <c r="C1691" i="30"/>
  <c r="C1692" i="30"/>
  <c r="C1693" i="30"/>
  <c r="C1694" i="30"/>
  <c r="C1695" i="30"/>
  <c r="C1696" i="30"/>
  <c r="C1697" i="30"/>
  <c r="C1698" i="30"/>
  <c r="C1699" i="30"/>
  <c r="C1700" i="30"/>
  <c r="C1701" i="30"/>
  <c r="C1702" i="30"/>
  <c r="C1703" i="30"/>
  <c r="C1704" i="30"/>
  <c r="C1705" i="30"/>
  <c r="C1706" i="30"/>
  <c r="C1707" i="30"/>
  <c r="C1708" i="30"/>
  <c r="C1709" i="30"/>
  <c r="C1710" i="30"/>
  <c r="C1711" i="30"/>
  <c r="C1712" i="30"/>
  <c r="C1713" i="30"/>
  <c r="C1714" i="30"/>
  <c r="C1715" i="30"/>
  <c r="C1716" i="30"/>
  <c r="C1717" i="30"/>
  <c r="C1718" i="30"/>
  <c r="C1719" i="30"/>
  <c r="C1720" i="30"/>
  <c r="C1721" i="30"/>
  <c r="C1722" i="30"/>
  <c r="C1723" i="30"/>
  <c r="C1724" i="30"/>
  <c r="C1725" i="30"/>
  <c r="C1726" i="30"/>
  <c r="C1727" i="30"/>
  <c r="C1728" i="30"/>
  <c r="C1729" i="30"/>
  <c r="C1730" i="30"/>
  <c r="C1731" i="30"/>
  <c r="C1732" i="30"/>
  <c r="C1733" i="30"/>
  <c r="C1734" i="30"/>
  <c r="C1735" i="30"/>
  <c r="C1736" i="30"/>
  <c r="C1737" i="30"/>
  <c r="C1738" i="30"/>
  <c r="C1739" i="30"/>
  <c r="C1740" i="30"/>
  <c r="C1741" i="30"/>
  <c r="C1742" i="30"/>
  <c r="C1743" i="30"/>
  <c r="C1744" i="30"/>
  <c r="C1745" i="30"/>
  <c r="C1746" i="30"/>
  <c r="C1747" i="30"/>
  <c r="C1748" i="30"/>
  <c r="C1749" i="30"/>
  <c r="C1750" i="30"/>
  <c r="C1751" i="30"/>
  <c r="C1752" i="30"/>
  <c r="C1753" i="30"/>
  <c r="C1754" i="30"/>
  <c r="C1755" i="30"/>
  <c r="C1756" i="30"/>
  <c r="C1757" i="30"/>
  <c r="C1758" i="30"/>
  <c r="C1759" i="30"/>
  <c r="C1760" i="30"/>
  <c r="C1761" i="30"/>
  <c r="C1762" i="30"/>
  <c r="C1763" i="30"/>
  <c r="C1764" i="30"/>
  <c r="C1765" i="30"/>
  <c r="C1766" i="30"/>
  <c r="C1767" i="30"/>
  <c r="C1768" i="30"/>
  <c r="C1769" i="30"/>
  <c r="C1770" i="30"/>
  <c r="C1771" i="30"/>
  <c r="C1772" i="30"/>
  <c r="C1773" i="30"/>
  <c r="C1774" i="30"/>
  <c r="C1775" i="30"/>
  <c r="C1776" i="30"/>
  <c r="C1777" i="30"/>
  <c r="C1778" i="30"/>
  <c r="C1779" i="30"/>
  <c r="C1780" i="30"/>
  <c r="C1781" i="30"/>
  <c r="C1782" i="30"/>
  <c r="C1783" i="30"/>
  <c r="C1784" i="30"/>
  <c r="C1785" i="30"/>
  <c r="C1786" i="30"/>
  <c r="C1787" i="30"/>
  <c r="C1788" i="30"/>
  <c r="C1789" i="30"/>
  <c r="C1790" i="30"/>
  <c r="C1791" i="30"/>
  <c r="C1792" i="30"/>
  <c r="C1793" i="30"/>
  <c r="C1794" i="30"/>
  <c r="C1795" i="30"/>
  <c r="C1796" i="30"/>
  <c r="C1797" i="30"/>
  <c r="C1798" i="30"/>
  <c r="C1799" i="30"/>
  <c r="C1800" i="30"/>
  <c r="C1801" i="30"/>
  <c r="C1802" i="30"/>
  <c r="C1803" i="30"/>
  <c r="C1804" i="30"/>
  <c r="C1805" i="30"/>
  <c r="C1806" i="30"/>
  <c r="C1807" i="30"/>
  <c r="C1808" i="30"/>
  <c r="C1809" i="30"/>
  <c r="C1810" i="30"/>
  <c r="C1811" i="30"/>
  <c r="C1812" i="30"/>
  <c r="C1813" i="30"/>
  <c r="C1814" i="30"/>
  <c r="C1815" i="30"/>
  <c r="C1816" i="30"/>
  <c r="C1817" i="30"/>
  <c r="C1818" i="30"/>
  <c r="C1819" i="30"/>
  <c r="C1820" i="30"/>
  <c r="C1821" i="30"/>
  <c r="C1822" i="30"/>
  <c r="C1823" i="30"/>
  <c r="C1824" i="30"/>
  <c r="C1825" i="30"/>
  <c r="C1826" i="30"/>
  <c r="C1827" i="30"/>
  <c r="C1828" i="30"/>
  <c r="C1829" i="30"/>
  <c r="C1830" i="30"/>
  <c r="C1831" i="30"/>
  <c r="C1832" i="30"/>
  <c r="C1833" i="30"/>
  <c r="C1834" i="30"/>
  <c r="C1835" i="30"/>
  <c r="C1836" i="30"/>
  <c r="C1837" i="30"/>
  <c r="C1838" i="30"/>
  <c r="C1839" i="30"/>
  <c r="C1840" i="30"/>
  <c r="C1841" i="30"/>
  <c r="C1842" i="30"/>
  <c r="C1843" i="30"/>
  <c r="C1844" i="30"/>
  <c r="C1845" i="30"/>
  <c r="C1846" i="30"/>
  <c r="C1847" i="30"/>
  <c r="C1848" i="30"/>
  <c r="C1849" i="30"/>
  <c r="C1850" i="30"/>
  <c r="C1851" i="30"/>
  <c r="C1852" i="30"/>
  <c r="C1853" i="30"/>
  <c r="C1854" i="30"/>
  <c r="C1855" i="30"/>
  <c r="C1856" i="30"/>
  <c r="C1857" i="30"/>
  <c r="C1858" i="30"/>
  <c r="C1859" i="30"/>
  <c r="C1860" i="30"/>
  <c r="C1861" i="30"/>
  <c r="C1862" i="30"/>
  <c r="C1863" i="30"/>
  <c r="C1864" i="30"/>
  <c r="C1865" i="30"/>
  <c r="C1866" i="30"/>
  <c r="C1867" i="30"/>
  <c r="C1868" i="30"/>
  <c r="C1869" i="30"/>
  <c r="C1870" i="30"/>
  <c r="C1871" i="30"/>
  <c r="C1872" i="30"/>
  <c r="C1873" i="30"/>
  <c r="C1874" i="30"/>
  <c r="C1875" i="30"/>
  <c r="C1876" i="30"/>
  <c r="C1877" i="30"/>
  <c r="C1878" i="30"/>
  <c r="C1879" i="30"/>
  <c r="C1880" i="30"/>
  <c r="C1881" i="30"/>
  <c r="C1882" i="30"/>
  <c r="C1883" i="30"/>
  <c r="C1884" i="30"/>
  <c r="C1885" i="30"/>
  <c r="C1886" i="30"/>
  <c r="C1887" i="30"/>
  <c r="C1888" i="30"/>
  <c r="C1889" i="30"/>
  <c r="C1890" i="30"/>
  <c r="C1891" i="30"/>
  <c r="C1892" i="30"/>
  <c r="C1893" i="30"/>
  <c r="C1894" i="30"/>
  <c r="C1895" i="30"/>
  <c r="C1896" i="30"/>
  <c r="C1897" i="30"/>
  <c r="C1898" i="30"/>
  <c r="C1899" i="30"/>
  <c r="C1900" i="30"/>
  <c r="C1901" i="30"/>
  <c r="C1902" i="30"/>
  <c r="C1903" i="30"/>
  <c r="C1904" i="30"/>
  <c r="C1905" i="30"/>
  <c r="C1906" i="30"/>
  <c r="C1907" i="30"/>
  <c r="C1908" i="30"/>
  <c r="C1909" i="30"/>
  <c r="C1910" i="30"/>
  <c r="C1911" i="30"/>
  <c r="C1912" i="30"/>
  <c r="C1913" i="30"/>
  <c r="C1914" i="30"/>
  <c r="C1915" i="30"/>
  <c r="C1916" i="30"/>
  <c r="C1917" i="30"/>
  <c r="C1918" i="30"/>
  <c r="C1919" i="30"/>
  <c r="C1920" i="30"/>
  <c r="C1921" i="30"/>
  <c r="C1922" i="30"/>
  <c r="C1923" i="30"/>
  <c r="C1924" i="30"/>
  <c r="C1925" i="30"/>
  <c r="C1926" i="30"/>
  <c r="C1927" i="30"/>
  <c r="C1928" i="30"/>
  <c r="C1929" i="30"/>
  <c r="C1930" i="30"/>
  <c r="C1931" i="30"/>
  <c r="C1932" i="30"/>
  <c r="C1933" i="30"/>
  <c r="C1934" i="30"/>
  <c r="C1935" i="30"/>
  <c r="C1936" i="30"/>
  <c r="C1937" i="30"/>
  <c r="C1938" i="30"/>
  <c r="C1939" i="30"/>
  <c r="C1940" i="30"/>
  <c r="C1941" i="30"/>
  <c r="C1942" i="30"/>
  <c r="C1943" i="30"/>
  <c r="C1944" i="30"/>
  <c r="C1945" i="30"/>
  <c r="C1946" i="30"/>
  <c r="C1947" i="30"/>
  <c r="C1948" i="30"/>
  <c r="C1949" i="30"/>
  <c r="C1950" i="30"/>
  <c r="C1951" i="30"/>
  <c r="C1952" i="30"/>
  <c r="C1953" i="30"/>
  <c r="C1954" i="30"/>
  <c r="C1955" i="30"/>
  <c r="C1956" i="30"/>
  <c r="C1957" i="30"/>
  <c r="C1958" i="30"/>
  <c r="C1959" i="30"/>
  <c r="C1960" i="30"/>
  <c r="C1961" i="30"/>
  <c r="C1962" i="30"/>
  <c r="C1963" i="30"/>
  <c r="C1964" i="30"/>
  <c r="C1965" i="30"/>
  <c r="C1966" i="30"/>
  <c r="C1967" i="30"/>
  <c r="C1968" i="30"/>
  <c r="C1969" i="30"/>
  <c r="C1970" i="30"/>
  <c r="C1971" i="30"/>
  <c r="C1972" i="30"/>
  <c r="C1973" i="30"/>
  <c r="C1974" i="30"/>
  <c r="C1975" i="30"/>
  <c r="C1976" i="30"/>
  <c r="C1977" i="30"/>
  <c r="C1978" i="30"/>
  <c r="C1979" i="30"/>
  <c r="C1980" i="30"/>
  <c r="C1981" i="30"/>
  <c r="C1982" i="30"/>
  <c r="C1983" i="30"/>
  <c r="C1984" i="30"/>
  <c r="C1985" i="30"/>
  <c r="C1986" i="30"/>
  <c r="C1987" i="30"/>
  <c r="C1988" i="30"/>
  <c r="C1989" i="30"/>
  <c r="C1990" i="30"/>
  <c r="C1991" i="30"/>
  <c r="C1992" i="30"/>
  <c r="C1993" i="30"/>
  <c r="C1994" i="30"/>
  <c r="C1995" i="30"/>
  <c r="C1996" i="30"/>
  <c r="C1997" i="30"/>
  <c r="C1998" i="30"/>
  <c r="C1999" i="30"/>
  <c r="C2000" i="30"/>
  <c r="C2001" i="30"/>
  <c r="C2002" i="30"/>
  <c r="C2003" i="30"/>
  <c r="C2004" i="30"/>
  <c r="C2005" i="30"/>
  <c r="C2006" i="30"/>
  <c r="C2007" i="30"/>
  <c r="C2008" i="30"/>
  <c r="C2009" i="30"/>
  <c r="C2010" i="30"/>
  <c r="C2011" i="30"/>
  <c r="C2012" i="30"/>
  <c r="C2013" i="30"/>
  <c r="C2014" i="30"/>
  <c r="C2015" i="30"/>
  <c r="C2016" i="30"/>
  <c r="C2017" i="30"/>
  <c r="C2018" i="30"/>
  <c r="C2019" i="30"/>
  <c r="C2020" i="30"/>
  <c r="C2021" i="30"/>
  <c r="C2022" i="30"/>
  <c r="C2023" i="30"/>
  <c r="C2024" i="30"/>
  <c r="C2025" i="30"/>
  <c r="C2026" i="30"/>
  <c r="C2027" i="30"/>
  <c r="C2028" i="30"/>
  <c r="C2029" i="30"/>
  <c r="C2030" i="30"/>
  <c r="C2031" i="30"/>
  <c r="C2032" i="30"/>
  <c r="C2033" i="30"/>
  <c r="C2034" i="30"/>
  <c r="C2035" i="30"/>
  <c r="C2036" i="30"/>
  <c r="C2037" i="30"/>
  <c r="C2038" i="30"/>
  <c r="C2039" i="30"/>
  <c r="C2040" i="30"/>
  <c r="C2041" i="30"/>
  <c r="C2042" i="30"/>
  <c r="C2043" i="30"/>
  <c r="C2044" i="30"/>
  <c r="C2045" i="30"/>
  <c r="C2046" i="30"/>
  <c r="C2047" i="30"/>
  <c r="C2048" i="30"/>
  <c r="C2049" i="30"/>
  <c r="C2050" i="30"/>
  <c r="C2051" i="30"/>
  <c r="C2052" i="30"/>
  <c r="C2053" i="30"/>
  <c r="C2054" i="30"/>
  <c r="C2055" i="30"/>
  <c r="C2056" i="30"/>
  <c r="C2057" i="30"/>
  <c r="C2058" i="30"/>
  <c r="C2059" i="30"/>
  <c r="C2060" i="30"/>
  <c r="C2061" i="30"/>
  <c r="C2062" i="30"/>
  <c r="C2063" i="30"/>
  <c r="C2064" i="30"/>
  <c r="C2065" i="30"/>
  <c r="C2066" i="30"/>
  <c r="C2067" i="30"/>
  <c r="C2068" i="30"/>
  <c r="C2069" i="30"/>
  <c r="C2070" i="30"/>
  <c r="C2071" i="30"/>
  <c r="C2072" i="30"/>
  <c r="C2073" i="30"/>
  <c r="C2074" i="30"/>
  <c r="C2075" i="30"/>
  <c r="C2076" i="30"/>
  <c r="C2077" i="30"/>
  <c r="C2078" i="30"/>
  <c r="C2079" i="30"/>
  <c r="C2080" i="30"/>
  <c r="C2081" i="30"/>
  <c r="C2082" i="30"/>
  <c r="C2083" i="30"/>
  <c r="C2084" i="30"/>
  <c r="C2085" i="30"/>
  <c r="C2086" i="30"/>
  <c r="C2087" i="30"/>
  <c r="C2088" i="30"/>
  <c r="C2089" i="30"/>
  <c r="C2090" i="30"/>
  <c r="C2091" i="30"/>
  <c r="C2092" i="30"/>
  <c r="C2093" i="30"/>
  <c r="C2094" i="30"/>
  <c r="C2095" i="30"/>
  <c r="C2096" i="30"/>
  <c r="C2097" i="30"/>
  <c r="C2098" i="30"/>
  <c r="C2099" i="30"/>
  <c r="C2100" i="30"/>
  <c r="C2101" i="30"/>
  <c r="C2102" i="30"/>
  <c r="C2103" i="30"/>
  <c r="C2104" i="30"/>
  <c r="C2105" i="30"/>
  <c r="C2106" i="30"/>
  <c r="C2107" i="30"/>
  <c r="C2108" i="30"/>
  <c r="C2109" i="30"/>
  <c r="C2110" i="30"/>
  <c r="C2111" i="30"/>
  <c r="C2112" i="30"/>
  <c r="C2113" i="30"/>
  <c r="C2114" i="30"/>
  <c r="C2115" i="30"/>
  <c r="C2116" i="30"/>
  <c r="C2117" i="30"/>
  <c r="C2118" i="30"/>
  <c r="C2119" i="30"/>
  <c r="C2120" i="30"/>
  <c r="C2121" i="30"/>
  <c r="C2122" i="30"/>
  <c r="C2123" i="30"/>
  <c r="C2124" i="30"/>
  <c r="C2125" i="30"/>
  <c r="C2126" i="30"/>
  <c r="C2127" i="30"/>
  <c r="C2128" i="30"/>
  <c r="C2129" i="30"/>
  <c r="C2130" i="30"/>
  <c r="C2131" i="30"/>
  <c r="C2132" i="30"/>
  <c r="C2133" i="30"/>
  <c r="C2134" i="30"/>
  <c r="C2135" i="30"/>
  <c r="C2136" i="30"/>
  <c r="C2137" i="30"/>
  <c r="C2138" i="30"/>
  <c r="C2139" i="30"/>
  <c r="C2140" i="30"/>
  <c r="C2141" i="30"/>
  <c r="C2142" i="30"/>
  <c r="C2143" i="30"/>
  <c r="C2144" i="30"/>
  <c r="C2145" i="30"/>
  <c r="C2146" i="30"/>
  <c r="C2147" i="30"/>
  <c r="C2148" i="30"/>
  <c r="C2149" i="30"/>
  <c r="C2150" i="30"/>
  <c r="C2151" i="30"/>
  <c r="C2152" i="30"/>
  <c r="C2153" i="30"/>
  <c r="C2154" i="30"/>
  <c r="C2155" i="30"/>
  <c r="C2156" i="30"/>
  <c r="C2157" i="30"/>
  <c r="C2158" i="30"/>
  <c r="C2159" i="30"/>
  <c r="C2160" i="30"/>
  <c r="C2161" i="30"/>
  <c r="C2162" i="30"/>
  <c r="C2163" i="30"/>
  <c r="C2164" i="30"/>
  <c r="C2165" i="30"/>
  <c r="C2166" i="30"/>
  <c r="C2167" i="30"/>
  <c r="C2168" i="30"/>
  <c r="C2169" i="30"/>
  <c r="C2170" i="30"/>
  <c r="C2171" i="30"/>
  <c r="C2172" i="30"/>
  <c r="C2173" i="30"/>
  <c r="C2174" i="30"/>
  <c r="C2175" i="30"/>
  <c r="C2176" i="30"/>
  <c r="C2177" i="30"/>
  <c r="C2178" i="30"/>
  <c r="C2179" i="30"/>
  <c r="C2180" i="30"/>
  <c r="C2181" i="30"/>
  <c r="C2182" i="30"/>
  <c r="C2183" i="30"/>
  <c r="C2184" i="30"/>
  <c r="C2185" i="30"/>
  <c r="C2186" i="30"/>
  <c r="C2187" i="30"/>
  <c r="C2188" i="30"/>
  <c r="C2189" i="30"/>
  <c r="C2190" i="30"/>
  <c r="C2191" i="30"/>
  <c r="C2192" i="30"/>
  <c r="C2193" i="30"/>
  <c r="C2194" i="30"/>
  <c r="C2195" i="30"/>
  <c r="C2196" i="30"/>
  <c r="C2197" i="30"/>
  <c r="C2198" i="30"/>
  <c r="C2199" i="30"/>
  <c r="C2200" i="30"/>
  <c r="C2201" i="30"/>
  <c r="C2202" i="30"/>
  <c r="C2203" i="30"/>
  <c r="C2204" i="30"/>
  <c r="C2205" i="30"/>
  <c r="C2206" i="30"/>
  <c r="C2207" i="30"/>
  <c r="C2208" i="30"/>
  <c r="C2209" i="30"/>
  <c r="C2210" i="30"/>
  <c r="C2211" i="30"/>
  <c r="C2212" i="30"/>
  <c r="C2213" i="30"/>
  <c r="C2214" i="30"/>
  <c r="C2215" i="30"/>
  <c r="C2216" i="30"/>
  <c r="C2217" i="30"/>
  <c r="C2218" i="30"/>
  <c r="C2219" i="30"/>
  <c r="C2220" i="30"/>
  <c r="C2221" i="30"/>
  <c r="C2222" i="30"/>
  <c r="C2223" i="30"/>
  <c r="C2224" i="30"/>
  <c r="C2225" i="30"/>
  <c r="C2226" i="30"/>
  <c r="C2227" i="30"/>
  <c r="C2228" i="30"/>
  <c r="C2229" i="30"/>
  <c r="C2230" i="30"/>
  <c r="C2231" i="30"/>
  <c r="C2232" i="30"/>
  <c r="C2233" i="30"/>
  <c r="C2234" i="30"/>
  <c r="C2235" i="30"/>
  <c r="C2236" i="30"/>
  <c r="C2237" i="30"/>
  <c r="C2238" i="30"/>
  <c r="C2239" i="30"/>
  <c r="C2240" i="30"/>
  <c r="C2241" i="30"/>
  <c r="C2242" i="30"/>
  <c r="C2243" i="30"/>
  <c r="C2244" i="30"/>
  <c r="C2245" i="30"/>
  <c r="C2246" i="30"/>
  <c r="C2247" i="30"/>
  <c r="C2248" i="30"/>
  <c r="C2249" i="30"/>
  <c r="C2250" i="30"/>
  <c r="C2251" i="30"/>
  <c r="C2252" i="30"/>
  <c r="C2253" i="30"/>
  <c r="C2254" i="30"/>
  <c r="C2255" i="30"/>
  <c r="C2256" i="30"/>
  <c r="C2257" i="30"/>
  <c r="C2258" i="30"/>
  <c r="C2259" i="30"/>
  <c r="C2260" i="30"/>
  <c r="C2261" i="30"/>
  <c r="C2262" i="30"/>
  <c r="C2263" i="30"/>
  <c r="C2264" i="30"/>
  <c r="C2265" i="30"/>
  <c r="C2266" i="30"/>
  <c r="C2267" i="30"/>
  <c r="C2268" i="30"/>
  <c r="C2269" i="30"/>
  <c r="C2270" i="30"/>
  <c r="C2271" i="30"/>
  <c r="C2272" i="30"/>
  <c r="C2273" i="30"/>
  <c r="C2274" i="30"/>
  <c r="C2275" i="30"/>
  <c r="C2276" i="30"/>
  <c r="C2277" i="30"/>
  <c r="C2278" i="30"/>
  <c r="C2279" i="30"/>
  <c r="C2280" i="30"/>
  <c r="C2281" i="30"/>
  <c r="C2282" i="30"/>
  <c r="C2283" i="30"/>
  <c r="C2284" i="30"/>
  <c r="C2285" i="30"/>
  <c r="C2286" i="30"/>
  <c r="C2287" i="30"/>
  <c r="C2288" i="30"/>
  <c r="C2289" i="30"/>
  <c r="C2290" i="30"/>
  <c r="C2291" i="30"/>
  <c r="C2292" i="30"/>
  <c r="C2293" i="30"/>
  <c r="C2294" i="30"/>
  <c r="C2295" i="30"/>
  <c r="C2296" i="30"/>
  <c r="C2297" i="30"/>
  <c r="C2298" i="30"/>
  <c r="C2299" i="30"/>
  <c r="C2300" i="30"/>
  <c r="C2301" i="30"/>
  <c r="C2302" i="30"/>
  <c r="C2303" i="30"/>
  <c r="C2304" i="30"/>
  <c r="C2305" i="30"/>
  <c r="C2306" i="30"/>
  <c r="C2307" i="30"/>
  <c r="C2308" i="30"/>
  <c r="C2309" i="30"/>
  <c r="C2310" i="30"/>
  <c r="C2311" i="30"/>
  <c r="C2312" i="30"/>
  <c r="C2313" i="30"/>
  <c r="C2314" i="30"/>
  <c r="C2315" i="30"/>
  <c r="C2316" i="30"/>
  <c r="C2317" i="30"/>
  <c r="C2318" i="30"/>
  <c r="C2319" i="30"/>
  <c r="C2320" i="30"/>
  <c r="C2321" i="30"/>
  <c r="C2322" i="30"/>
  <c r="C2323" i="30"/>
  <c r="C2324" i="30"/>
  <c r="C2325" i="30"/>
  <c r="C2326" i="30"/>
  <c r="C2327" i="30"/>
  <c r="C2328" i="30"/>
  <c r="C2329" i="30"/>
  <c r="C2330" i="30"/>
  <c r="C2331" i="30"/>
  <c r="C2332" i="30"/>
  <c r="C2333" i="30"/>
  <c r="C2334" i="30"/>
  <c r="C2335" i="30"/>
  <c r="C2336" i="30"/>
  <c r="C2337" i="30"/>
  <c r="C2338" i="30"/>
  <c r="C2339" i="30"/>
  <c r="C2340" i="30"/>
  <c r="C2341" i="30"/>
  <c r="C2342" i="30"/>
  <c r="C2343" i="30"/>
  <c r="C2344" i="30"/>
  <c r="C2345" i="30"/>
  <c r="C2346" i="30"/>
  <c r="C2347" i="30"/>
  <c r="C2348" i="30"/>
  <c r="C2349" i="30"/>
  <c r="C2350" i="30"/>
  <c r="C2351" i="30"/>
  <c r="C2352" i="30"/>
  <c r="C2353" i="30"/>
  <c r="C2354" i="30"/>
  <c r="C2355" i="30"/>
  <c r="C2356" i="30"/>
  <c r="C2357" i="30"/>
  <c r="C2358" i="30"/>
  <c r="C2359" i="30"/>
  <c r="C2360" i="30"/>
  <c r="C2361" i="30"/>
  <c r="C2362" i="30"/>
  <c r="C2363" i="30"/>
  <c r="C2364" i="30"/>
  <c r="C2365" i="30"/>
  <c r="C2366" i="30"/>
  <c r="C2367" i="30"/>
  <c r="C2368" i="30"/>
  <c r="C2369" i="30"/>
  <c r="C2370" i="30"/>
  <c r="C2371" i="30"/>
  <c r="C2372" i="30"/>
  <c r="C2373" i="30"/>
  <c r="C2374" i="30"/>
  <c r="C2375" i="30"/>
  <c r="C2376" i="30"/>
  <c r="C2377" i="30"/>
  <c r="C2378" i="30"/>
  <c r="C2379" i="30"/>
  <c r="C2380" i="30"/>
  <c r="C2381" i="30"/>
  <c r="C2382" i="30"/>
  <c r="C2383" i="30"/>
  <c r="C2384" i="30"/>
  <c r="C2385" i="30"/>
  <c r="C2386" i="30"/>
  <c r="C2387" i="30"/>
  <c r="C2388" i="30"/>
  <c r="C2389" i="30"/>
  <c r="C2390" i="30"/>
  <c r="C2391" i="30"/>
  <c r="C2392" i="30"/>
  <c r="C2393" i="30"/>
  <c r="C2394" i="30"/>
  <c r="C2395" i="30"/>
  <c r="C2396" i="30"/>
  <c r="C2397" i="30"/>
  <c r="C2398" i="30"/>
  <c r="C2399" i="30"/>
  <c r="C2400" i="30"/>
  <c r="C2401" i="30"/>
  <c r="C2402" i="30"/>
  <c r="C2403" i="30"/>
  <c r="C2404" i="30"/>
  <c r="C2405" i="30"/>
  <c r="C2406" i="30"/>
  <c r="C2407" i="30"/>
  <c r="C2408" i="30"/>
  <c r="C2409" i="30"/>
  <c r="C2410" i="30"/>
  <c r="C2411" i="30"/>
  <c r="C2412" i="30"/>
  <c r="C2413" i="30"/>
  <c r="C2414" i="30"/>
  <c r="C2415" i="30"/>
  <c r="C2416" i="30"/>
  <c r="C2417" i="30"/>
  <c r="C2418" i="30"/>
  <c r="C2419" i="30"/>
  <c r="C2420" i="30"/>
  <c r="C2421" i="30"/>
  <c r="C2422" i="30"/>
  <c r="C2423" i="30"/>
  <c r="C2424" i="30"/>
  <c r="C2425" i="30"/>
  <c r="C2426" i="30"/>
  <c r="C2427" i="30"/>
  <c r="C2428" i="30"/>
  <c r="C2429" i="30"/>
  <c r="C2430" i="30"/>
  <c r="C2431" i="30"/>
  <c r="C2432" i="30"/>
  <c r="C2433" i="30"/>
  <c r="C2434" i="30"/>
  <c r="C2435" i="30"/>
  <c r="C2436" i="30"/>
  <c r="C2437" i="30"/>
  <c r="C2438" i="30"/>
  <c r="C2439" i="30"/>
  <c r="C2440" i="30"/>
  <c r="C2441" i="30"/>
  <c r="C2442" i="30"/>
  <c r="C2443" i="30"/>
  <c r="C2444" i="30"/>
  <c r="C2445" i="30"/>
  <c r="C2446" i="30"/>
  <c r="C2447" i="30"/>
  <c r="C2448" i="30"/>
  <c r="C2449" i="30"/>
  <c r="C2450" i="30"/>
  <c r="C2451" i="30"/>
  <c r="C2452" i="30"/>
  <c r="C2453" i="30"/>
  <c r="C2454" i="30"/>
  <c r="C2455" i="30"/>
  <c r="C2456" i="30"/>
  <c r="C2457" i="30"/>
  <c r="C2458" i="30"/>
  <c r="C2459" i="30"/>
  <c r="C2460" i="30"/>
  <c r="C2461" i="30"/>
  <c r="C2462" i="30"/>
  <c r="C2463" i="30"/>
  <c r="C2464" i="30"/>
  <c r="C2465" i="30"/>
  <c r="C2466" i="30"/>
  <c r="C2467" i="30"/>
  <c r="C2468" i="30"/>
  <c r="C2469" i="30"/>
  <c r="C2470" i="30"/>
  <c r="C2471" i="30"/>
  <c r="C2472" i="30"/>
  <c r="C2473" i="30"/>
  <c r="C2474" i="30"/>
  <c r="C2475" i="30"/>
  <c r="C2476" i="30"/>
  <c r="C2477" i="30"/>
  <c r="C2478" i="30"/>
  <c r="C2479" i="30"/>
  <c r="C2480" i="30"/>
  <c r="C2481" i="30"/>
  <c r="C2482" i="30"/>
  <c r="C2483" i="30"/>
  <c r="C2484" i="30"/>
  <c r="C2485" i="30"/>
  <c r="C2486" i="30"/>
  <c r="C2487" i="30"/>
  <c r="C2488" i="30"/>
  <c r="C2489" i="30"/>
  <c r="C2490" i="30"/>
  <c r="C2491" i="30"/>
  <c r="C2492" i="30"/>
  <c r="C2493" i="30"/>
  <c r="C2494" i="30"/>
  <c r="C2495" i="30"/>
  <c r="C2496" i="30"/>
  <c r="C2497" i="30"/>
  <c r="C2498" i="30"/>
  <c r="C2499" i="30"/>
  <c r="C2500" i="30"/>
  <c r="C2501" i="30"/>
  <c r="C2502" i="30"/>
  <c r="C2503" i="30"/>
  <c r="C2504" i="30"/>
  <c r="C2505" i="30"/>
  <c r="C2506" i="30"/>
  <c r="C2507" i="30"/>
  <c r="C2508" i="30"/>
  <c r="C2509" i="30"/>
  <c r="C2510" i="30"/>
  <c r="C2511" i="30"/>
  <c r="C2512" i="30"/>
  <c r="C2513" i="30"/>
  <c r="C2514" i="30"/>
  <c r="C2515" i="30"/>
  <c r="C2516" i="30"/>
  <c r="C2517" i="30"/>
  <c r="C2518" i="30"/>
  <c r="C2519" i="30"/>
  <c r="C2520" i="30"/>
  <c r="C2521" i="30"/>
  <c r="C2522" i="30"/>
  <c r="C2523" i="30"/>
  <c r="C2524" i="30"/>
  <c r="C2525" i="30"/>
  <c r="C2526" i="30"/>
  <c r="C2527" i="30"/>
  <c r="C2528" i="30"/>
  <c r="C2529" i="30"/>
  <c r="C2530" i="30"/>
  <c r="C2531" i="30"/>
  <c r="C2532" i="30"/>
  <c r="C2533" i="30"/>
  <c r="C2534" i="30"/>
  <c r="C2535" i="30"/>
  <c r="C2536" i="30"/>
  <c r="C2537" i="30"/>
  <c r="C2538" i="30"/>
  <c r="C2539" i="30"/>
  <c r="C2540" i="30"/>
  <c r="C2541" i="30"/>
  <c r="C2542" i="30"/>
  <c r="C2543" i="30"/>
  <c r="C2544" i="30"/>
  <c r="C2545" i="30"/>
  <c r="C2546" i="30"/>
  <c r="C2547" i="30"/>
  <c r="C2548" i="30"/>
  <c r="C2549" i="30"/>
  <c r="C2550" i="30"/>
  <c r="C2551" i="30"/>
  <c r="C2552" i="30"/>
  <c r="C2553" i="30"/>
  <c r="C2554" i="30"/>
  <c r="C2555" i="30"/>
  <c r="C2556" i="30"/>
  <c r="C2557" i="30"/>
  <c r="C2558" i="30"/>
  <c r="C2559" i="30"/>
  <c r="C2560" i="30"/>
  <c r="C2561" i="30"/>
  <c r="C2562" i="30"/>
  <c r="C2563" i="30"/>
  <c r="C2564" i="30"/>
  <c r="C2565" i="30"/>
  <c r="C2566" i="30"/>
  <c r="C2567" i="30"/>
  <c r="C2568" i="30"/>
  <c r="C2569" i="30"/>
  <c r="C2570" i="30"/>
  <c r="C2571" i="30"/>
  <c r="C2572" i="30"/>
  <c r="C2573" i="30"/>
  <c r="C2574" i="30"/>
  <c r="C2575" i="30"/>
  <c r="C2576" i="30"/>
  <c r="C2577" i="30"/>
  <c r="C2578" i="30"/>
  <c r="C2579" i="30"/>
  <c r="C2580" i="30"/>
  <c r="C2581" i="30"/>
  <c r="C2582" i="30"/>
  <c r="C2583" i="30"/>
  <c r="C2584" i="30"/>
  <c r="C2585" i="30"/>
  <c r="C2586" i="30"/>
  <c r="C2587" i="30"/>
  <c r="C2588" i="30"/>
  <c r="C2589" i="30"/>
  <c r="C2590" i="30"/>
  <c r="C2591" i="30"/>
  <c r="C2592" i="30"/>
  <c r="C2593" i="30"/>
  <c r="C2594" i="30"/>
  <c r="C2595" i="30"/>
  <c r="C2596" i="30"/>
  <c r="C2597" i="30"/>
  <c r="C2598" i="30"/>
  <c r="C2599" i="30"/>
  <c r="C2600" i="30"/>
  <c r="C2601" i="30"/>
  <c r="C2602" i="30"/>
  <c r="C2603" i="30"/>
  <c r="C2604" i="30"/>
  <c r="C2605" i="30"/>
  <c r="C2606" i="30"/>
  <c r="C2607" i="30"/>
  <c r="C2608" i="30"/>
  <c r="C2609" i="30"/>
  <c r="C2610" i="30"/>
  <c r="C2611" i="30"/>
  <c r="C2612" i="30"/>
  <c r="C2613" i="30"/>
  <c r="C2614" i="30"/>
  <c r="C2615" i="30"/>
  <c r="C2616" i="30"/>
  <c r="C2617" i="30"/>
  <c r="C2618" i="30"/>
  <c r="C2619" i="30"/>
  <c r="C2620" i="30"/>
  <c r="C2621" i="30"/>
  <c r="C2622" i="30"/>
  <c r="C2623" i="30"/>
  <c r="C2624" i="30"/>
  <c r="C2625" i="30"/>
  <c r="C2626" i="30"/>
  <c r="C2627" i="30"/>
  <c r="C2628" i="30"/>
  <c r="C2629" i="30"/>
  <c r="C2630" i="30"/>
  <c r="C2631" i="30"/>
  <c r="C2632" i="30"/>
  <c r="C2633" i="30"/>
  <c r="C2634" i="30"/>
  <c r="C2635" i="30"/>
  <c r="C2636" i="30"/>
  <c r="C2637" i="30"/>
  <c r="C2638" i="30"/>
  <c r="C2639" i="30"/>
  <c r="C2640" i="30"/>
  <c r="C2641" i="30"/>
  <c r="C2642" i="30"/>
  <c r="C2643" i="30"/>
  <c r="C2644" i="30"/>
  <c r="C2645" i="30"/>
  <c r="C2646" i="30"/>
  <c r="C2647" i="30"/>
  <c r="C2648" i="30"/>
  <c r="C2649" i="30"/>
  <c r="C2650" i="30"/>
  <c r="C2651" i="30"/>
  <c r="C2652" i="30"/>
  <c r="C2653" i="30"/>
  <c r="C2654" i="30"/>
  <c r="C2655" i="30"/>
  <c r="C2656" i="30"/>
  <c r="C2657" i="30"/>
  <c r="C2658" i="30"/>
  <c r="C2659" i="30"/>
  <c r="C2660" i="30"/>
  <c r="C2661" i="30"/>
  <c r="C2662" i="30"/>
  <c r="C2663" i="30"/>
  <c r="C2664" i="30"/>
  <c r="C2665" i="30"/>
  <c r="C2666" i="30"/>
  <c r="C2667" i="30"/>
  <c r="C2668" i="30"/>
  <c r="C2669" i="30"/>
  <c r="C2670" i="30"/>
  <c r="C2671" i="30"/>
  <c r="C2672" i="30"/>
  <c r="C2673" i="30"/>
  <c r="C2674" i="30"/>
  <c r="C2675" i="30"/>
  <c r="C2676" i="30"/>
  <c r="C2677" i="30"/>
  <c r="C2678" i="30"/>
  <c r="C2679" i="30"/>
  <c r="C2680" i="30"/>
  <c r="C2681" i="30"/>
  <c r="C2682" i="30"/>
  <c r="C2683" i="30"/>
  <c r="C2684" i="30"/>
  <c r="C2685" i="30"/>
  <c r="C2686" i="30"/>
  <c r="C2687" i="30"/>
  <c r="C2688" i="30"/>
  <c r="C2689" i="30"/>
  <c r="C2690" i="30"/>
  <c r="C2691" i="30"/>
  <c r="C2692" i="30"/>
  <c r="C2693" i="30"/>
  <c r="C2694" i="30"/>
  <c r="C2695" i="30"/>
  <c r="C2696" i="30"/>
  <c r="C2697" i="30"/>
  <c r="C2698" i="30"/>
  <c r="C2699" i="30"/>
  <c r="C2700" i="30"/>
  <c r="C2701" i="30"/>
  <c r="C2702" i="30"/>
  <c r="C2703" i="30"/>
  <c r="C2704" i="30"/>
  <c r="C2705" i="30"/>
  <c r="C2706" i="30"/>
  <c r="C2707" i="30"/>
  <c r="C2708" i="30"/>
  <c r="C2709" i="30"/>
  <c r="C2710" i="30"/>
  <c r="C2711" i="30"/>
  <c r="C2712" i="30"/>
  <c r="C2713" i="30"/>
  <c r="C2714" i="30"/>
  <c r="C2715" i="30"/>
  <c r="C2716" i="30"/>
  <c r="C2717" i="30"/>
  <c r="C2718" i="30"/>
  <c r="C2719" i="30"/>
  <c r="C2720" i="30"/>
  <c r="C2721" i="30"/>
  <c r="C2722" i="30"/>
  <c r="C2723" i="30"/>
  <c r="C2724" i="30"/>
  <c r="C2725" i="30"/>
  <c r="C2726" i="30"/>
  <c r="C2727" i="30"/>
  <c r="C2728" i="30"/>
  <c r="C2729" i="30"/>
  <c r="C2730" i="30"/>
  <c r="C2731" i="30"/>
  <c r="C2732" i="30"/>
  <c r="C2733" i="30"/>
  <c r="C2734" i="30"/>
  <c r="C2735" i="30"/>
  <c r="C2736" i="30"/>
  <c r="C2737" i="30"/>
  <c r="C2738" i="30"/>
  <c r="C2739" i="30"/>
  <c r="C2740" i="30"/>
  <c r="C2741" i="30"/>
  <c r="C2742" i="30"/>
  <c r="C2743" i="30"/>
  <c r="C2744" i="30"/>
  <c r="C2745" i="30"/>
  <c r="C2746" i="30"/>
  <c r="C2747" i="30"/>
  <c r="C2748" i="30"/>
  <c r="C2749" i="30"/>
  <c r="C2750" i="30"/>
  <c r="C2751" i="30"/>
  <c r="C2752" i="30"/>
  <c r="C2753" i="30"/>
  <c r="C2754" i="30"/>
  <c r="C2755" i="30"/>
  <c r="C2756" i="30"/>
  <c r="C2757" i="30"/>
  <c r="C2758" i="30"/>
  <c r="C2759" i="30"/>
  <c r="C2760" i="30"/>
  <c r="C2761" i="30"/>
  <c r="C2762" i="30"/>
  <c r="C2763" i="30"/>
  <c r="C2764" i="30"/>
  <c r="C2765" i="30"/>
  <c r="C2766" i="30"/>
  <c r="C2767" i="30"/>
  <c r="C2768" i="30"/>
  <c r="C2769" i="30"/>
  <c r="C2770" i="30"/>
  <c r="C2771" i="30"/>
  <c r="C2772" i="30"/>
  <c r="C2773" i="30"/>
  <c r="C2774" i="30"/>
  <c r="C2775" i="30"/>
  <c r="C2776" i="30"/>
  <c r="C2777" i="30"/>
  <c r="C2778" i="30"/>
  <c r="C2779" i="30"/>
  <c r="C2780" i="30"/>
  <c r="C2781" i="30"/>
  <c r="C2782" i="30"/>
  <c r="C2783" i="30"/>
  <c r="C2784" i="30"/>
  <c r="C2785" i="30"/>
  <c r="C2786" i="30"/>
  <c r="C2787" i="30"/>
  <c r="C2788" i="30"/>
  <c r="C2789" i="30"/>
  <c r="C2790" i="30"/>
  <c r="C2791" i="30"/>
  <c r="C2792" i="30"/>
  <c r="C2793" i="30"/>
  <c r="C2794" i="30"/>
  <c r="C2795" i="30"/>
  <c r="C2796" i="30"/>
  <c r="C2797" i="30"/>
  <c r="C2798" i="30"/>
  <c r="C2799" i="30"/>
  <c r="C2800" i="30"/>
  <c r="C2801" i="30"/>
  <c r="C2802" i="30"/>
  <c r="C2803" i="30"/>
  <c r="C2804" i="30"/>
  <c r="C2805" i="30"/>
  <c r="C2806" i="30"/>
  <c r="C2807" i="30"/>
  <c r="C2808" i="30"/>
  <c r="C2809" i="30"/>
  <c r="C2810" i="30"/>
  <c r="C2811" i="30"/>
  <c r="C2812" i="30"/>
  <c r="C2813" i="30"/>
  <c r="C2814" i="30"/>
  <c r="C2815" i="30"/>
  <c r="C2816" i="30"/>
  <c r="C2817" i="30"/>
  <c r="C2818" i="30"/>
  <c r="C2819" i="30"/>
  <c r="C2820" i="30"/>
  <c r="C2821" i="30"/>
  <c r="C2822" i="30"/>
  <c r="C2823" i="30"/>
  <c r="C2824" i="30"/>
  <c r="C2825" i="30"/>
  <c r="C2826" i="30"/>
  <c r="C2827" i="30"/>
  <c r="C2828" i="30"/>
  <c r="C2829" i="30"/>
  <c r="C2830" i="30"/>
  <c r="C2831" i="30"/>
  <c r="C2832" i="30"/>
  <c r="C2833" i="30"/>
  <c r="C2834" i="30"/>
  <c r="C2835" i="30"/>
  <c r="C2836" i="30"/>
  <c r="C2837" i="30"/>
  <c r="C2838" i="30"/>
  <c r="C2839" i="30"/>
  <c r="C2840" i="30"/>
  <c r="C2841" i="30"/>
  <c r="C2842" i="30"/>
  <c r="C2843" i="30"/>
  <c r="C2844" i="30"/>
  <c r="C2845" i="30"/>
  <c r="C2846" i="30"/>
  <c r="C2847" i="30"/>
  <c r="C2848" i="30"/>
  <c r="C2849" i="30"/>
  <c r="C2850" i="30"/>
  <c r="C2851" i="30"/>
  <c r="C2852" i="30"/>
  <c r="C2853" i="30"/>
  <c r="C2854" i="30"/>
  <c r="C2855" i="30"/>
  <c r="C2856" i="30"/>
  <c r="C2857" i="30"/>
  <c r="C2858" i="30"/>
  <c r="C2859" i="30"/>
  <c r="C2860" i="30"/>
  <c r="C2861" i="30"/>
  <c r="C2862" i="30"/>
  <c r="C2863" i="30"/>
  <c r="C2864" i="30"/>
  <c r="C2865" i="30"/>
  <c r="C2866" i="30"/>
  <c r="C2867" i="30"/>
  <c r="C2868" i="30"/>
  <c r="C2869" i="30"/>
  <c r="C2870" i="30"/>
  <c r="C2871" i="30"/>
  <c r="C2872" i="30"/>
  <c r="C2873" i="30"/>
  <c r="C2874" i="30"/>
  <c r="C2875" i="30"/>
  <c r="C2876" i="30"/>
  <c r="C2877" i="30"/>
  <c r="C2878" i="30"/>
  <c r="C2879" i="30"/>
  <c r="C2880" i="30"/>
  <c r="C2881" i="30"/>
  <c r="C2882" i="30"/>
  <c r="C2883" i="30"/>
  <c r="C2884" i="30"/>
  <c r="C2885" i="30"/>
  <c r="C2886" i="30"/>
  <c r="C2887" i="30"/>
  <c r="C2888" i="30"/>
  <c r="C2889" i="30"/>
  <c r="C2890" i="30"/>
  <c r="C2891" i="30"/>
  <c r="C2892" i="30"/>
  <c r="C2893" i="30"/>
  <c r="C2894" i="30"/>
  <c r="C2895" i="30"/>
  <c r="C2896" i="30"/>
  <c r="C2897" i="30"/>
  <c r="C2898" i="30"/>
  <c r="C2899" i="30"/>
  <c r="C2900" i="30"/>
  <c r="C2901" i="30"/>
  <c r="C2902" i="30"/>
  <c r="C2903" i="30"/>
  <c r="C2904" i="30"/>
  <c r="C2905" i="30"/>
  <c r="C2906" i="30"/>
  <c r="C2907" i="30"/>
  <c r="C2908" i="30"/>
  <c r="C2909" i="30"/>
  <c r="C2910" i="30"/>
  <c r="C2911" i="30"/>
  <c r="C2912" i="30"/>
  <c r="C2913" i="30"/>
  <c r="C2914" i="30"/>
  <c r="C2915" i="30"/>
  <c r="C2916" i="30"/>
  <c r="C2917" i="30"/>
  <c r="C2918" i="30"/>
  <c r="C2919" i="30"/>
  <c r="C2920" i="30"/>
  <c r="C2921" i="30"/>
  <c r="C2922" i="30"/>
  <c r="C2923" i="30"/>
  <c r="C2924" i="30"/>
  <c r="C2925" i="30"/>
  <c r="C2926" i="30"/>
  <c r="C2927" i="30"/>
  <c r="C2928" i="30"/>
  <c r="C2929" i="30"/>
  <c r="C2930" i="30"/>
  <c r="C2931" i="30"/>
  <c r="C2932" i="30"/>
  <c r="C2933" i="30"/>
  <c r="C2934" i="30"/>
  <c r="C2935" i="30"/>
  <c r="C2936" i="30"/>
  <c r="C2937" i="30"/>
  <c r="C2938" i="30"/>
  <c r="C2939" i="30"/>
  <c r="C2940" i="30"/>
  <c r="C2941" i="30"/>
  <c r="C2942" i="30"/>
  <c r="C2943" i="30"/>
  <c r="C2944" i="30"/>
  <c r="C2945" i="30"/>
  <c r="C2946" i="30"/>
  <c r="C2947" i="30"/>
  <c r="C2948" i="30"/>
  <c r="C2949" i="30"/>
  <c r="C2950" i="30"/>
  <c r="C2951" i="30"/>
  <c r="C2952" i="30"/>
  <c r="C2953" i="30"/>
  <c r="C2954" i="30"/>
  <c r="C2955" i="30"/>
  <c r="C2956" i="30"/>
  <c r="C2957" i="30"/>
  <c r="C2958" i="30"/>
  <c r="C2959" i="30"/>
  <c r="C2960" i="30"/>
  <c r="C2961" i="30"/>
  <c r="C2962" i="30"/>
  <c r="C2963" i="30"/>
  <c r="C2964" i="30"/>
  <c r="C2965" i="30"/>
  <c r="C2966" i="30"/>
  <c r="C2967" i="30"/>
  <c r="C2968" i="30"/>
  <c r="C2969" i="30"/>
  <c r="C2970" i="30"/>
  <c r="C2971" i="30"/>
  <c r="C2972" i="30"/>
  <c r="C2973" i="30"/>
  <c r="C2974" i="30"/>
  <c r="C2975" i="30"/>
  <c r="C2976" i="30"/>
  <c r="C2977" i="30"/>
  <c r="C2978" i="30"/>
  <c r="C2979" i="30"/>
  <c r="C2980" i="30"/>
  <c r="C2981" i="30"/>
  <c r="C2982" i="30"/>
  <c r="C2983" i="30"/>
  <c r="C2984" i="30"/>
  <c r="C2985" i="30"/>
  <c r="C2986" i="30"/>
  <c r="C2987" i="30"/>
  <c r="C2988" i="30"/>
  <c r="C2989" i="30"/>
  <c r="C2990" i="30"/>
  <c r="C2991" i="30"/>
  <c r="C2992" i="30"/>
  <c r="C2993" i="30"/>
  <c r="C2994" i="30"/>
  <c r="C2995" i="30"/>
  <c r="C2996" i="30"/>
  <c r="C2997" i="30"/>
  <c r="C2998" i="30"/>
  <c r="C2999" i="30"/>
  <c r="C3000" i="30"/>
  <c r="C3001" i="30"/>
  <c r="C3002" i="30"/>
  <c r="C3003" i="30"/>
  <c r="C3004" i="30"/>
  <c r="C3005" i="30"/>
  <c r="C3006" i="30"/>
  <c r="C3007" i="30"/>
  <c r="C3008" i="30"/>
  <c r="C3009" i="30"/>
  <c r="C3010" i="30"/>
  <c r="C3011" i="30"/>
  <c r="C3012" i="30"/>
  <c r="C3013" i="30"/>
  <c r="C3014" i="30"/>
  <c r="C3015" i="30"/>
  <c r="C3016" i="30"/>
  <c r="C3017" i="30"/>
  <c r="C3018" i="30"/>
  <c r="C3019" i="30"/>
  <c r="C3020" i="30"/>
  <c r="C3021" i="30"/>
  <c r="C3022" i="30"/>
  <c r="C3023" i="30"/>
  <c r="C3024" i="30"/>
  <c r="C3025" i="30"/>
  <c r="C3026" i="30"/>
  <c r="C3027" i="30"/>
  <c r="C3028" i="30"/>
  <c r="C3029" i="30"/>
  <c r="C3030" i="30"/>
  <c r="C3031" i="30"/>
  <c r="C3032" i="30"/>
  <c r="C3033" i="30"/>
  <c r="C3034" i="30"/>
  <c r="C3035" i="30"/>
  <c r="C3036" i="30"/>
  <c r="C3037" i="30"/>
  <c r="C3038" i="30"/>
  <c r="C3039" i="30"/>
  <c r="C3040" i="30"/>
  <c r="C3041" i="30"/>
  <c r="C3042" i="30"/>
  <c r="C3043" i="30"/>
  <c r="C3044" i="30"/>
  <c r="C3045" i="30"/>
  <c r="C3046" i="30"/>
  <c r="C3047" i="30"/>
  <c r="C3048" i="30"/>
  <c r="C3049" i="30"/>
  <c r="C3050" i="30"/>
  <c r="C3051" i="30"/>
  <c r="C3052" i="30"/>
  <c r="C3053" i="30"/>
  <c r="C3054" i="30"/>
  <c r="C3055" i="30"/>
  <c r="C3056" i="30"/>
  <c r="C3057" i="30"/>
  <c r="C3058" i="30"/>
  <c r="C3059" i="30"/>
  <c r="C3060" i="30"/>
  <c r="C3061" i="30"/>
  <c r="C3062" i="30"/>
  <c r="C3063" i="30"/>
  <c r="C3064" i="30"/>
  <c r="C3065" i="30"/>
  <c r="C3066" i="30"/>
  <c r="C3067" i="30"/>
  <c r="C3068" i="30"/>
  <c r="C3069" i="30"/>
  <c r="C3070" i="30"/>
  <c r="C3071" i="30"/>
  <c r="C3072" i="30"/>
  <c r="C3073" i="30"/>
  <c r="C3074" i="30"/>
  <c r="C3075" i="30"/>
  <c r="C3076" i="30"/>
  <c r="C3077" i="30"/>
  <c r="C3078" i="30"/>
  <c r="C3079" i="30"/>
  <c r="C3080" i="30"/>
  <c r="C3081" i="30"/>
  <c r="C3082" i="30"/>
  <c r="C3083" i="30"/>
  <c r="C3084" i="30"/>
  <c r="C3085" i="30"/>
  <c r="C3086" i="30"/>
  <c r="C3087" i="30"/>
  <c r="C3088" i="30"/>
  <c r="C3089" i="30"/>
  <c r="C3090" i="30"/>
  <c r="C3091" i="30"/>
  <c r="C3092" i="30"/>
  <c r="C3093" i="30"/>
  <c r="C3094" i="30"/>
  <c r="C3095" i="30"/>
  <c r="C3096" i="30"/>
  <c r="C3097" i="30"/>
  <c r="C3098" i="30"/>
  <c r="C3099" i="30"/>
  <c r="C3100" i="30"/>
  <c r="C3101" i="30"/>
  <c r="C3102" i="30"/>
  <c r="C3103" i="30"/>
  <c r="C3104" i="30"/>
  <c r="C3105" i="30"/>
  <c r="C3106" i="30"/>
  <c r="C3107" i="30"/>
  <c r="C3108" i="30"/>
  <c r="C3109" i="30"/>
  <c r="C3110" i="30"/>
  <c r="C3111" i="30"/>
  <c r="C3112" i="30"/>
  <c r="C3113" i="30"/>
  <c r="C3114" i="30"/>
  <c r="C3115" i="30"/>
  <c r="C3116" i="30"/>
  <c r="C3117" i="30"/>
  <c r="C3118" i="30"/>
  <c r="C3119" i="30"/>
  <c r="C3120" i="30"/>
  <c r="C3121" i="30"/>
  <c r="C3122" i="30"/>
  <c r="C3123" i="30"/>
  <c r="C3124" i="30"/>
  <c r="C3125" i="30"/>
  <c r="C3126" i="30"/>
  <c r="C3127" i="30"/>
  <c r="C3128" i="30"/>
  <c r="C3129" i="30"/>
  <c r="C3130" i="30"/>
  <c r="C3131" i="30"/>
  <c r="C3132" i="30"/>
  <c r="C3133" i="30"/>
  <c r="C3134" i="30"/>
  <c r="C3135" i="30"/>
  <c r="C3136" i="30"/>
  <c r="C3137" i="30"/>
  <c r="C3138" i="30"/>
  <c r="C3139" i="30"/>
  <c r="C3140" i="30"/>
  <c r="C3141" i="30"/>
  <c r="C3142" i="30"/>
  <c r="C3143" i="30"/>
  <c r="C3144" i="30"/>
  <c r="C3145" i="30"/>
  <c r="C3146" i="30"/>
  <c r="C3147" i="30"/>
  <c r="C3148" i="30"/>
  <c r="C3149" i="30"/>
  <c r="C3150" i="30"/>
  <c r="C3151" i="30"/>
  <c r="C3152" i="30"/>
  <c r="C3153" i="30"/>
  <c r="C3154" i="30"/>
  <c r="C3155" i="30"/>
  <c r="C3156" i="30"/>
  <c r="C3157" i="30"/>
  <c r="C3158" i="30"/>
  <c r="C3159" i="30"/>
  <c r="C3160" i="30"/>
  <c r="C3161" i="30"/>
  <c r="C3162" i="30"/>
  <c r="C3163" i="30"/>
  <c r="C3164" i="30"/>
  <c r="C3165" i="30"/>
  <c r="C3166" i="30"/>
  <c r="C3167" i="30"/>
  <c r="C3168" i="30"/>
  <c r="C3169" i="30"/>
  <c r="C3170" i="30"/>
  <c r="C3171" i="30"/>
  <c r="C3172" i="30"/>
  <c r="C3173" i="30"/>
  <c r="C3174" i="30"/>
  <c r="C3175" i="30"/>
  <c r="C3176" i="30"/>
  <c r="C3177" i="30"/>
  <c r="C3178" i="30"/>
  <c r="C3179" i="30"/>
  <c r="C3180" i="30"/>
  <c r="C3181" i="30"/>
  <c r="C3182" i="30"/>
  <c r="C3183" i="30"/>
  <c r="C3184" i="30"/>
  <c r="C3185" i="30"/>
  <c r="C3186" i="30"/>
  <c r="C3187" i="30"/>
  <c r="C3188" i="30"/>
  <c r="C3189" i="30"/>
  <c r="C3190" i="30"/>
  <c r="C3191" i="30"/>
  <c r="C3192" i="30"/>
  <c r="C3193" i="30"/>
  <c r="C3194" i="30"/>
  <c r="C3195" i="30"/>
  <c r="C3196" i="30"/>
  <c r="C3197" i="30"/>
  <c r="C3198" i="30"/>
  <c r="C3199" i="30"/>
  <c r="C3200" i="30"/>
  <c r="C3201" i="30"/>
  <c r="C3202" i="30"/>
  <c r="C3203" i="30"/>
  <c r="C3204" i="30"/>
  <c r="C3205" i="30"/>
  <c r="C3206" i="30"/>
  <c r="C3207" i="30"/>
  <c r="C3208" i="30"/>
  <c r="C3209" i="30"/>
  <c r="C3210" i="30"/>
  <c r="C3211" i="30"/>
  <c r="C3212" i="30"/>
  <c r="C3213" i="30"/>
  <c r="C3214" i="30"/>
  <c r="C3215" i="30"/>
  <c r="C3216" i="30"/>
  <c r="C3217" i="30"/>
  <c r="C3218" i="30"/>
  <c r="C3219" i="30"/>
  <c r="C3220" i="30"/>
  <c r="C3221" i="30"/>
  <c r="C3222" i="30"/>
  <c r="C3223" i="30"/>
  <c r="C3224" i="30"/>
  <c r="C3225" i="30"/>
  <c r="C3226" i="30"/>
  <c r="C3227" i="30"/>
  <c r="C3228" i="30"/>
  <c r="C3229" i="30"/>
  <c r="C3230" i="30"/>
  <c r="C3231" i="30"/>
  <c r="C3232" i="30"/>
  <c r="C3233" i="30"/>
  <c r="C3234" i="30"/>
  <c r="C3235" i="30"/>
  <c r="C3236" i="30"/>
  <c r="C3237" i="30"/>
  <c r="C3238" i="30"/>
  <c r="C3239" i="30"/>
  <c r="C3240" i="30"/>
  <c r="C3241" i="30"/>
  <c r="C3242" i="30"/>
  <c r="C3243" i="30"/>
  <c r="C3244" i="30"/>
  <c r="C3245" i="30"/>
  <c r="C3246" i="30"/>
  <c r="C3247" i="30"/>
  <c r="C3248" i="30"/>
  <c r="C3249" i="30"/>
  <c r="C3250" i="30"/>
  <c r="C3251" i="30"/>
  <c r="C3252" i="30"/>
  <c r="C3253" i="30"/>
  <c r="C3254" i="30"/>
  <c r="C3255" i="30"/>
  <c r="C3256" i="30"/>
  <c r="C3257" i="30"/>
  <c r="C3258" i="30"/>
  <c r="C3259" i="30"/>
  <c r="C3260" i="30"/>
  <c r="C3261" i="30"/>
  <c r="C3262" i="30"/>
  <c r="C3263" i="30"/>
  <c r="C3264" i="30"/>
  <c r="C3265" i="30"/>
  <c r="C3266" i="30"/>
  <c r="C3267" i="30"/>
  <c r="C3268" i="30"/>
  <c r="C3269" i="30"/>
  <c r="C3270" i="30"/>
  <c r="C3271" i="30"/>
  <c r="C3272" i="30"/>
  <c r="C3273" i="30"/>
  <c r="C3274" i="30"/>
  <c r="C3275" i="30"/>
  <c r="C3276" i="30"/>
  <c r="C3277" i="30"/>
  <c r="C3278" i="30"/>
  <c r="C3279" i="30"/>
  <c r="C3280" i="30"/>
  <c r="C3281" i="30"/>
  <c r="C3282" i="30"/>
  <c r="C3283" i="30"/>
  <c r="C3284" i="30"/>
  <c r="C3285" i="30"/>
  <c r="C3286" i="30"/>
  <c r="C3287" i="30"/>
  <c r="C3288" i="30"/>
  <c r="C3289" i="30"/>
  <c r="C3290" i="30"/>
  <c r="C3291" i="30"/>
  <c r="C3292" i="30"/>
  <c r="C3293" i="30"/>
  <c r="C3294" i="30"/>
  <c r="C3295" i="30"/>
  <c r="C3296" i="30"/>
  <c r="C3297" i="30"/>
  <c r="C3298" i="30"/>
  <c r="C3299" i="30"/>
  <c r="C3300" i="30"/>
  <c r="C3301" i="30"/>
  <c r="C3302" i="30"/>
  <c r="C3303" i="30"/>
  <c r="C3304" i="30"/>
  <c r="C3305" i="30"/>
  <c r="C3306" i="30"/>
  <c r="C3307" i="30"/>
  <c r="C3308" i="30"/>
  <c r="C3309" i="30"/>
  <c r="C3310" i="30"/>
  <c r="C3311" i="30"/>
  <c r="C3312" i="30"/>
  <c r="C3313" i="30"/>
  <c r="C3314" i="30"/>
  <c r="C3315" i="30"/>
  <c r="C3316" i="30"/>
  <c r="C3317" i="30"/>
  <c r="C3318" i="30"/>
  <c r="C3319" i="30"/>
  <c r="C3320" i="30"/>
  <c r="C3321" i="30"/>
  <c r="C3322" i="30"/>
  <c r="C3323" i="30"/>
  <c r="C3324" i="30"/>
  <c r="C3325" i="30"/>
  <c r="C3326" i="30"/>
  <c r="C3327" i="30"/>
  <c r="C3328" i="30"/>
  <c r="C3329" i="30"/>
  <c r="C3330" i="30"/>
  <c r="C3331" i="30"/>
  <c r="C3332" i="30"/>
  <c r="C3333" i="30"/>
  <c r="C3334" i="30"/>
  <c r="C3335" i="30"/>
  <c r="C3336" i="30"/>
  <c r="C3337" i="30"/>
  <c r="C3338" i="30"/>
  <c r="C3339" i="30"/>
  <c r="C3340" i="30"/>
  <c r="C3341" i="30"/>
  <c r="C3342" i="30"/>
  <c r="C3343" i="30"/>
  <c r="C3344" i="30"/>
  <c r="C3345" i="30"/>
  <c r="C3346" i="30"/>
  <c r="C3347" i="30"/>
  <c r="C3348" i="30"/>
  <c r="C3349" i="30"/>
  <c r="C3350" i="30"/>
  <c r="C3351" i="30"/>
  <c r="C3352" i="30"/>
  <c r="C3353" i="30"/>
  <c r="C3354" i="30"/>
  <c r="C3355" i="30"/>
  <c r="C3356" i="30"/>
  <c r="C3357" i="30"/>
  <c r="C3358" i="30"/>
  <c r="C3359" i="30"/>
  <c r="C3360" i="30"/>
  <c r="C3361" i="30"/>
  <c r="C3362" i="30"/>
  <c r="C3363" i="30"/>
  <c r="C3364" i="30"/>
  <c r="C3365" i="30"/>
  <c r="C3366" i="30"/>
  <c r="C3367" i="30"/>
  <c r="C3368" i="30"/>
  <c r="C3369" i="30"/>
  <c r="C3370" i="30"/>
  <c r="C3371" i="30"/>
  <c r="C3372" i="30"/>
  <c r="C3373" i="30"/>
  <c r="C3374" i="30"/>
  <c r="C3375" i="30"/>
  <c r="C3376" i="30"/>
  <c r="C3377" i="30"/>
  <c r="C3378" i="30"/>
  <c r="C3379" i="30"/>
  <c r="C3380" i="30"/>
  <c r="C3381" i="30"/>
  <c r="C3382" i="30"/>
  <c r="C3383" i="30"/>
  <c r="C3384" i="30"/>
  <c r="C3385" i="30"/>
  <c r="C3386" i="30"/>
  <c r="C3387" i="30"/>
  <c r="C3388" i="30"/>
  <c r="C3389" i="30"/>
  <c r="C3390" i="30"/>
  <c r="C3391" i="30"/>
  <c r="C3392" i="30"/>
  <c r="C3393" i="30"/>
  <c r="C3394" i="30"/>
  <c r="C3395" i="30"/>
  <c r="C3396" i="30"/>
  <c r="C3397" i="30"/>
  <c r="C3398" i="30"/>
  <c r="C3399" i="30"/>
  <c r="C3400" i="30"/>
  <c r="C3401" i="30"/>
  <c r="C3402" i="30"/>
  <c r="C3403" i="30"/>
  <c r="C3404" i="30"/>
  <c r="C3405" i="30"/>
  <c r="C3406" i="30"/>
  <c r="C3407" i="30"/>
  <c r="C3408" i="30"/>
  <c r="C3409" i="30"/>
  <c r="C3410" i="30"/>
  <c r="C3411" i="30"/>
  <c r="C3412" i="30"/>
  <c r="C3413" i="30"/>
  <c r="C3414" i="30"/>
  <c r="C3415" i="30"/>
  <c r="C3416" i="30"/>
  <c r="C3417" i="30"/>
  <c r="C3418" i="30"/>
  <c r="C3419" i="30"/>
  <c r="C3420" i="30"/>
  <c r="C3421" i="30"/>
  <c r="C3422" i="30"/>
  <c r="C3423" i="30"/>
  <c r="C3424" i="30"/>
  <c r="C3425" i="30"/>
  <c r="C3426" i="30"/>
  <c r="C3427" i="30"/>
  <c r="C3428" i="30"/>
  <c r="C3429" i="30"/>
  <c r="C3430" i="30"/>
  <c r="C3431" i="30"/>
  <c r="C3432" i="30"/>
  <c r="C3433" i="30"/>
  <c r="C3434" i="30"/>
  <c r="C3435" i="30"/>
  <c r="C3436" i="30"/>
  <c r="C3437" i="30"/>
  <c r="C3438" i="30"/>
  <c r="C3439" i="30"/>
  <c r="C3440" i="30"/>
  <c r="C3441" i="30"/>
  <c r="C3442" i="30"/>
  <c r="C3443" i="30"/>
  <c r="C3444" i="30"/>
  <c r="C3445" i="30"/>
  <c r="C3446" i="30"/>
  <c r="C3447" i="30"/>
  <c r="C3448" i="30"/>
  <c r="C3449" i="30"/>
  <c r="C3450" i="30"/>
  <c r="C3451" i="30"/>
  <c r="C3452" i="30"/>
  <c r="C3453" i="30"/>
  <c r="C3454" i="30"/>
  <c r="C3455" i="30"/>
  <c r="C3456" i="30"/>
  <c r="C3457" i="30"/>
  <c r="C3458" i="30"/>
  <c r="C3459" i="30"/>
  <c r="C3460" i="30"/>
  <c r="C3461" i="30"/>
  <c r="C3462" i="30"/>
  <c r="C3463" i="30"/>
  <c r="C3464" i="30"/>
  <c r="C3465" i="30"/>
  <c r="C3466" i="30"/>
  <c r="C3467" i="30"/>
  <c r="C3468" i="30"/>
  <c r="C3469" i="30"/>
  <c r="C3470" i="30"/>
  <c r="C3471" i="30"/>
  <c r="C3472" i="30"/>
  <c r="C3473" i="30"/>
  <c r="C3474" i="30"/>
  <c r="C3475" i="30"/>
  <c r="C3476" i="30"/>
  <c r="C3477" i="30"/>
  <c r="C3478" i="30"/>
  <c r="C3479" i="30"/>
  <c r="C3480" i="30"/>
  <c r="C3481" i="30"/>
  <c r="C3482" i="30"/>
  <c r="C3483" i="30"/>
  <c r="C3484" i="30"/>
  <c r="C3485" i="30"/>
  <c r="C3486" i="30"/>
  <c r="C3487" i="30"/>
  <c r="C3488" i="30"/>
  <c r="C3489" i="30"/>
  <c r="C3490" i="30"/>
  <c r="C3491" i="30"/>
  <c r="C3492" i="30"/>
  <c r="C3493" i="30"/>
  <c r="C3494" i="30"/>
  <c r="C3495" i="30"/>
  <c r="C3496" i="30"/>
  <c r="C3497" i="30"/>
  <c r="C3498" i="30"/>
  <c r="C3499" i="30"/>
  <c r="C3500" i="30"/>
  <c r="C3501" i="30"/>
  <c r="C3502" i="30"/>
  <c r="C3503" i="30"/>
  <c r="C3504" i="30"/>
  <c r="C3505" i="30"/>
  <c r="C3506" i="30"/>
  <c r="C3507" i="30"/>
  <c r="C3508" i="30"/>
  <c r="C3509" i="30"/>
  <c r="C3510" i="30"/>
  <c r="C3511" i="30"/>
  <c r="C3512" i="30"/>
  <c r="C3513" i="30"/>
  <c r="C3514" i="30"/>
  <c r="C3515" i="30"/>
  <c r="C3516" i="30"/>
  <c r="C3517" i="30"/>
  <c r="C3518" i="30"/>
  <c r="C3519" i="30"/>
  <c r="C3520" i="30"/>
  <c r="C3521" i="30"/>
  <c r="C3522" i="30"/>
  <c r="C3523" i="30"/>
  <c r="C3524" i="30"/>
  <c r="C3525" i="30"/>
  <c r="C3526" i="30"/>
  <c r="C3527" i="30"/>
  <c r="C3528" i="30"/>
  <c r="C3529" i="30"/>
  <c r="C3530" i="30"/>
  <c r="C3531" i="30"/>
  <c r="C3532" i="30"/>
  <c r="C3533" i="30"/>
  <c r="C3534" i="30"/>
  <c r="C3535" i="30"/>
  <c r="C3536" i="30"/>
  <c r="C3537" i="30"/>
  <c r="C3538" i="30"/>
  <c r="C3539" i="30"/>
  <c r="C3540" i="30"/>
  <c r="C3541" i="30"/>
  <c r="C3542" i="30"/>
  <c r="C3543" i="30"/>
  <c r="C3544" i="30"/>
  <c r="C3545" i="30"/>
  <c r="C3546" i="30"/>
  <c r="C3547" i="30"/>
  <c r="C3548" i="30"/>
  <c r="C3549" i="30"/>
  <c r="C3550" i="30"/>
  <c r="C3551" i="30"/>
  <c r="C3552" i="30"/>
  <c r="C3553" i="30"/>
  <c r="C3554" i="30"/>
  <c r="C3555" i="30"/>
  <c r="C3556" i="30"/>
  <c r="C3557" i="30"/>
  <c r="C3558" i="30"/>
  <c r="C3559" i="30"/>
  <c r="C3560" i="30"/>
  <c r="C3561" i="30"/>
  <c r="C3562" i="30"/>
  <c r="C3563" i="30"/>
  <c r="C3564" i="30"/>
  <c r="C3565" i="30"/>
  <c r="C3566" i="30"/>
  <c r="C3567" i="30"/>
  <c r="C3568" i="30"/>
  <c r="C3569" i="30"/>
  <c r="C3570" i="30"/>
  <c r="C3571" i="30"/>
  <c r="C3572" i="30"/>
  <c r="C3573" i="30"/>
  <c r="C3574" i="30"/>
  <c r="C3575" i="30"/>
  <c r="C3576" i="30"/>
  <c r="C3577" i="30"/>
  <c r="C3578" i="30"/>
  <c r="C3579" i="30"/>
  <c r="C3580" i="30"/>
  <c r="C3581" i="30"/>
  <c r="C3582" i="30"/>
  <c r="C3583" i="30"/>
  <c r="C3584" i="30"/>
  <c r="C3585" i="30"/>
  <c r="C3586" i="30"/>
  <c r="C3587" i="30"/>
  <c r="C3588" i="30"/>
  <c r="C3589" i="30"/>
  <c r="C3590" i="30"/>
  <c r="C3591" i="30"/>
  <c r="C3592" i="30"/>
  <c r="C3593" i="30"/>
  <c r="C3594" i="30"/>
  <c r="C3595" i="30"/>
  <c r="C3596" i="30"/>
  <c r="C3597" i="30"/>
  <c r="C3598" i="30"/>
  <c r="C3599" i="30"/>
  <c r="C3600" i="30"/>
  <c r="C3601" i="30"/>
  <c r="C3602" i="30"/>
  <c r="C3603" i="30"/>
  <c r="C3604" i="30"/>
  <c r="C3605" i="30"/>
  <c r="C3606" i="30"/>
  <c r="C3607" i="30"/>
  <c r="C3608" i="30"/>
  <c r="C3609" i="30"/>
  <c r="C3610" i="30"/>
  <c r="C3611" i="30"/>
  <c r="C3612" i="30"/>
  <c r="C3613" i="30"/>
  <c r="C3614" i="30"/>
  <c r="C3615" i="30"/>
  <c r="C3616" i="30"/>
  <c r="C3617" i="30"/>
  <c r="C3618" i="30"/>
  <c r="C3619" i="30"/>
  <c r="C3620" i="30"/>
  <c r="C3621" i="30"/>
  <c r="C3622" i="30"/>
  <c r="C3623" i="30"/>
  <c r="C3624" i="30"/>
  <c r="C3625" i="30"/>
  <c r="C3626" i="30"/>
  <c r="C3627" i="30"/>
  <c r="C3628" i="30"/>
  <c r="C3629" i="30"/>
  <c r="C3630" i="30"/>
  <c r="C3631" i="30"/>
  <c r="C3632" i="30"/>
  <c r="C3633" i="30"/>
  <c r="C3634" i="30"/>
  <c r="C3635" i="30"/>
  <c r="C3636" i="30"/>
  <c r="C3637" i="30"/>
  <c r="C3638" i="30"/>
  <c r="C3639" i="30"/>
  <c r="C3640" i="30"/>
  <c r="C3641" i="30"/>
  <c r="C3642" i="30"/>
  <c r="C3643" i="30"/>
  <c r="C3644" i="30"/>
  <c r="C3645" i="30"/>
  <c r="C3646" i="30"/>
  <c r="C3647" i="30"/>
  <c r="C3648" i="30"/>
  <c r="C3649" i="30"/>
  <c r="C3650" i="30"/>
  <c r="C3651" i="30"/>
  <c r="C3652" i="30"/>
  <c r="C3653" i="30"/>
  <c r="C3654" i="30"/>
  <c r="C3655" i="30"/>
  <c r="C3656" i="30"/>
  <c r="C3657" i="30"/>
  <c r="C3658" i="30"/>
  <c r="C3659" i="30"/>
  <c r="C3660" i="30"/>
  <c r="C3661" i="30"/>
  <c r="C3662" i="30"/>
  <c r="C3663" i="30"/>
  <c r="C3664" i="30"/>
  <c r="C3665" i="30"/>
  <c r="C3666" i="30"/>
  <c r="C3667" i="30"/>
  <c r="C3668" i="30"/>
  <c r="C3669" i="30"/>
  <c r="C3670" i="30"/>
  <c r="C3671" i="30"/>
  <c r="C3672" i="30"/>
  <c r="C3673" i="30"/>
  <c r="C3674" i="30"/>
  <c r="C3675" i="30"/>
  <c r="C3676" i="30"/>
  <c r="C3677" i="30"/>
  <c r="C3678" i="30"/>
  <c r="C3679" i="30"/>
  <c r="C3680" i="30"/>
  <c r="C3681" i="30"/>
  <c r="C3682" i="30"/>
  <c r="C3683" i="30"/>
  <c r="C3684" i="30"/>
  <c r="C3685" i="30"/>
  <c r="C3686" i="30"/>
  <c r="C3687" i="30"/>
  <c r="C3688" i="30"/>
  <c r="C3689" i="30"/>
  <c r="C3690" i="30"/>
  <c r="C3691" i="30"/>
  <c r="C3692" i="30"/>
  <c r="C3693" i="30"/>
  <c r="C3694" i="30"/>
  <c r="C3695" i="30"/>
  <c r="C3696" i="30"/>
  <c r="C3697" i="30"/>
  <c r="C3698" i="30"/>
  <c r="C3699" i="30"/>
  <c r="C3700" i="30"/>
  <c r="C3701" i="30"/>
  <c r="C3702" i="30"/>
  <c r="C3703" i="30"/>
  <c r="C3704" i="30"/>
  <c r="C3705" i="30"/>
  <c r="C3706" i="30"/>
  <c r="C3707" i="30"/>
  <c r="C3708" i="30"/>
  <c r="C3709" i="30"/>
  <c r="C3710" i="30"/>
  <c r="C3711" i="30"/>
  <c r="C3712" i="30"/>
  <c r="C3713" i="30"/>
  <c r="C3714" i="30"/>
  <c r="C3715" i="30"/>
  <c r="C3716" i="30"/>
  <c r="C3717" i="30"/>
  <c r="C3718" i="30"/>
  <c r="C3719" i="30"/>
  <c r="C3720" i="30"/>
  <c r="C3721" i="30"/>
  <c r="C3722" i="30"/>
  <c r="C3723" i="30"/>
  <c r="C3724" i="30"/>
  <c r="C3725" i="30"/>
  <c r="C3726" i="30"/>
  <c r="C3727" i="30"/>
  <c r="C3728" i="30"/>
  <c r="C3729" i="30"/>
  <c r="C3730" i="30"/>
  <c r="C3731" i="30"/>
  <c r="C3732" i="30"/>
  <c r="C3733" i="30"/>
  <c r="C3734" i="30"/>
  <c r="C3735" i="30"/>
  <c r="C3736" i="30"/>
  <c r="C3737" i="30"/>
  <c r="C3738" i="30"/>
  <c r="C3739" i="30"/>
  <c r="C3740" i="30"/>
  <c r="C3741" i="30"/>
  <c r="C3742" i="30"/>
  <c r="C3743" i="30"/>
  <c r="C3744" i="30"/>
  <c r="C3745" i="30"/>
  <c r="C3746" i="30"/>
  <c r="C3747" i="30"/>
  <c r="C3748" i="30"/>
  <c r="C3749" i="30"/>
  <c r="C3750" i="30"/>
  <c r="C3751" i="30"/>
  <c r="C3752" i="30"/>
  <c r="C3753" i="30"/>
  <c r="C3754" i="30"/>
  <c r="C3755" i="30"/>
  <c r="C3756" i="30"/>
  <c r="C3757" i="30"/>
  <c r="C3758" i="30"/>
  <c r="C3759" i="30"/>
  <c r="C3760" i="30"/>
  <c r="C3761" i="30"/>
  <c r="C3762" i="30"/>
  <c r="C3763" i="30"/>
  <c r="C3764" i="30"/>
  <c r="C3765" i="30"/>
  <c r="C3766" i="30"/>
  <c r="C3767" i="30"/>
  <c r="C3768" i="30"/>
  <c r="C3769" i="30"/>
  <c r="C3770" i="30"/>
  <c r="C3771" i="30"/>
  <c r="C3772" i="30"/>
  <c r="C3773" i="30"/>
  <c r="C3774" i="30"/>
  <c r="C3775" i="30"/>
  <c r="C3776" i="30"/>
  <c r="C3777" i="30"/>
  <c r="C3778" i="30"/>
  <c r="C3779" i="30"/>
  <c r="C3780" i="30"/>
  <c r="C3781" i="30"/>
  <c r="C3782" i="30"/>
  <c r="C3783" i="30"/>
  <c r="C3784" i="30"/>
  <c r="C3785" i="30"/>
  <c r="C3786" i="30"/>
  <c r="C3787" i="30"/>
  <c r="C3788" i="30"/>
  <c r="C3789" i="30"/>
  <c r="C3790" i="30"/>
  <c r="C3791" i="30"/>
  <c r="C3792" i="30"/>
  <c r="C3793" i="30"/>
  <c r="C3794" i="30"/>
  <c r="C3795" i="30"/>
  <c r="C3796" i="30"/>
  <c r="C3797" i="30"/>
  <c r="C3798" i="30"/>
  <c r="C3799" i="30"/>
  <c r="C3800" i="30"/>
  <c r="C3801" i="30"/>
  <c r="C3802" i="30"/>
  <c r="C3803" i="30"/>
  <c r="C3804" i="30"/>
  <c r="C3805" i="30"/>
  <c r="C3806" i="30"/>
  <c r="C3807" i="30"/>
  <c r="C3808" i="30"/>
  <c r="C3809" i="30"/>
  <c r="C3810" i="30"/>
  <c r="C3811" i="30"/>
  <c r="C3812" i="30"/>
  <c r="C3813" i="30"/>
  <c r="C3814" i="30"/>
  <c r="C3815" i="30"/>
  <c r="C3816" i="30"/>
  <c r="C3817" i="30"/>
  <c r="C3818" i="30"/>
  <c r="C3819" i="30"/>
  <c r="C3820" i="30"/>
  <c r="C3821" i="30"/>
  <c r="C3822" i="30"/>
  <c r="C3823" i="30"/>
  <c r="C3824" i="30"/>
  <c r="C3825" i="30"/>
  <c r="C3826" i="30"/>
  <c r="C3827" i="30"/>
  <c r="C3828" i="30"/>
  <c r="C3829" i="30"/>
  <c r="C3830" i="30"/>
  <c r="C3831" i="30"/>
  <c r="C3832" i="30"/>
  <c r="C3833" i="30"/>
  <c r="C3834" i="30"/>
  <c r="C3835" i="30"/>
  <c r="C3836" i="30"/>
  <c r="C3837" i="30"/>
  <c r="C3838" i="30"/>
  <c r="C3839" i="30"/>
  <c r="C3840" i="30"/>
  <c r="C3841" i="30"/>
  <c r="C3842" i="30"/>
  <c r="C3843" i="30"/>
  <c r="C3844" i="30"/>
  <c r="C3845" i="30"/>
  <c r="C3846" i="30"/>
  <c r="C3847" i="30"/>
  <c r="C3848" i="30"/>
  <c r="C3849" i="30"/>
  <c r="C3850" i="30"/>
  <c r="C3851" i="30"/>
  <c r="C3852" i="30"/>
  <c r="C3853" i="30"/>
  <c r="C3854" i="30"/>
  <c r="C3855" i="30"/>
  <c r="C3856" i="30"/>
  <c r="C3857" i="30"/>
  <c r="C3858" i="30"/>
  <c r="C3859" i="30"/>
  <c r="C3860" i="30"/>
  <c r="C3861" i="30"/>
  <c r="C3862" i="30"/>
  <c r="C3863" i="30"/>
  <c r="C3864" i="30"/>
  <c r="C3865" i="30"/>
  <c r="C3866" i="30"/>
  <c r="C3867" i="30"/>
  <c r="C3868" i="30"/>
  <c r="C3869" i="30"/>
  <c r="C3870" i="30"/>
  <c r="C3871" i="30"/>
  <c r="C3872" i="30"/>
  <c r="C3873" i="30"/>
  <c r="C3874" i="30"/>
  <c r="C3875" i="30"/>
  <c r="C3876" i="30"/>
  <c r="C3877" i="30"/>
  <c r="C3878" i="30"/>
  <c r="C3879" i="30"/>
  <c r="C3880" i="30"/>
  <c r="C3881" i="30"/>
  <c r="C3882" i="30"/>
  <c r="C3883" i="30"/>
  <c r="C3884" i="30"/>
  <c r="C3885" i="30"/>
  <c r="C3886" i="30"/>
  <c r="C3887" i="30"/>
  <c r="C3888" i="30"/>
  <c r="C3889" i="30"/>
  <c r="C3890" i="30"/>
  <c r="C3891" i="30"/>
  <c r="C3892" i="30"/>
  <c r="C3893" i="30"/>
  <c r="C3894" i="30"/>
  <c r="C3895" i="30"/>
  <c r="C3896" i="30"/>
  <c r="C3897" i="30"/>
  <c r="C3898" i="30"/>
  <c r="C3899" i="30"/>
  <c r="C3900" i="30"/>
  <c r="C3901" i="30"/>
  <c r="C3902" i="30"/>
  <c r="C3903" i="30"/>
  <c r="C3904" i="30"/>
  <c r="C3905" i="30"/>
  <c r="C3906" i="30"/>
  <c r="C3907" i="30"/>
  <c r="C3908" i="30"/>
  <c r="C3909" i="30"/>
  <c r="C3910" i="30"/>
  <c r="C3911" i="30"/>
  <c r="C3912" i="30"/>
  <c r="C3913" i="30"/>
  <c r="C3914" i="30"/>
  <c r="C3915" i="30"/>
  <c r="C3916" i="30"/>
  <c r="C3917" i="30"/>
  <c r="C3918" i="30"/>
  <c r="C3919" i="30"/>
  <c r="C3920" i="30"/>
  <c r="C3921" i="30"/>
  <c r="C3922" i="30"/>
  <c r="C3923" i="30"/>
  <c r="C3924" i="30"/>
  <c r="C3925" i="30"/>
  <c r="C3926" i="30"/>
  <c r="C3927" i="30"/>
  <c r="C3928" i="30"/>
  <c r="C3929" i="30"/>
  <c r="C3930" i="30"/>
  <c r="C3931" i="30"/>
  <c r="C3932" i="30"/>
  <c r="C3933" i="30"/>
  <c r="C3934" i="30"/>
  <c r="C3935" i="30"/>
  <c r="C3936" i="30"/>
  <c r="C3937" i="30"/>
  <c r="C3938" i="30"/>
  <c r="C3939" i="30"/>
  <c r="C3940" i="30"/>
  <c r="C3941" i="30"/>
  <c r="C3942" i="30"/>
  <c r="C3943" i="30"/>
  <c r="C3944" i="30"/>
  <c r="C3945" i="30"/>
  <c r="C3946" i="30"/>
  <c r="C3947" i="30"/>
  <c r="C3948" i="30"/>
  <c r="C3949" i="30"/>
  <c r="C3950" i="30"/>
  <c r="C3951" i="30"/>
  <c r="C3952" i="30"/>
  <c r="C3953" i="30"/>
  <c r="C3954" i="30"/>
  <c r="C3955" i="30"/>
  <c r="C3956" i="30"/>
  <c r="C3957" i="30"/>
  <c r="C3958" i="30"/>
  <c r="C3959" i="30"/>
  <c r="C3960" i="30"/>
  <c r="C3961" i="30"/>
  <c r="C3962" i="30"/>
  <c r="C3963" i="30"/>
  <c r="C3964" i="30"/>
  <c r="C3965" i="30"/>
  <c r="C3966" i="30"/>
  <c r="C3967" i="30"/>
  <c r="C3968" i="30"/>
  <c r="C3969" i="30"/>
  <c r="C3970" i="30"/>
  <c r="C3971" i="30"/>
  <c r="C3972" i="30"/>
  <c r="C3973" i="30"/>
  <c r="C3974" i="30"/>
  <c r="C3975" i="30"/>
  <c r="C3976" i="30"/>
  <c r="C3977" i="30"/>
  <c r="C3978" i="30"/>
  <c r="C3979" i="30"/>
  <c r="C3980" i="30"/>
  <c r="C3981" i="30"/>
  <c r="C3982" i="30"/>
  <c r="C3983" i="30"/>
  <c r="C3984" i="30"/>
  <c r="C3985" i="30"/>
  <c r="C3986" i="30"/>
  <c r="C3987" i="30"/>
  <c r="C3988" i="30"/>
  <c r="C3989" i="30"/>
  <c r="C3990" i="30"/>
  <c r="C3991" i="30"/>
  <c r="C3992" i="30"/>
  <c r="C3993" i="30"/>
  <c r="C3994" i="30"/>
  <c r="C3995" i="30"/>
  <c r="C3996" i="30"/>
  <c r="C3997" i="30"/>
  <c r="C3998" i="30"/>
  <c r="C3999" i="30"/>
  <c r="C4000" i="30"/>
  <c r="C4001" i="30"/>
  <c r="C4002" i="30"/>
  <c r="C4003" i="30"/>
  <c r="C4004" i="30"/>
  <c r="C4005" i="30"/>
  <c r="C4006" i="30"/>
  <c r="C4007" i="30"/>
  <c r="C4008" i="30"/>
  <c r="C4009" i="30"/>
  <c r="C4010" i="30"/>
  <c r="C4011" i="30"/>
  <c r="C4012" i="30"/>
  <c r="C4013" i="30"/>
  <c r="C4014" i="30"/>
  <c r="C4015" i="30"/>
  <c r="C4016" i="30"/>
  <c r="C4017" i="30"/>
  <c r="C4018" i="30"/>
  <c r="C4019" i="30"/>
  <c r="C4020" i="30"/>
  <c r="C4021" i="30"/>
  <c r="C4022" i="30"/>
  <c r="C4023" i="30"/>
  <c r="C4024" i="30"/>
  <c r="C4025" i="30"/>
  <c r="C4026" i="30"/>
  <c r="C4027" i="30"/>
  <c r="C4028" i="30"/>
  <c r="C4029" i="30"/>
  <c r="C4030" i="30"/>
  <c r="C4031" i="30"/>
  <c r="C4032" i="30"/>
  <c r="C4033" i="30"/>
  <c r="C4034" i="30"/>
  <c r="C4035" i="30"/>
  <c r="C4036" i="30"/>
  <c r="C4037" i="30"/>
  <c r="C4038" i="30"/>
  <c r="C4039" i="30"/>
  <c r="C4040" i="30"/>
  <c r="C4041" i="30"/>
  <c r="C4042" i="30"/>
  <c r="C4043" i="30"/>
  <c r="C4044" i="30"/>
  <c r="C4045" i="30"/>
  <c r="C4046" i="30"/>
  <c r="C4047" i="30"/>
  <c r="C4048" i="30"/>
  <c r="C4049" i="30"/>
  <c r="C4050" i="30"/>
  <c r="C4051" i="30"/>
  <c r="C4052" i="30"/>
  <c r="C4053" i="30"/>
  <c r="C4054" i="30"/>
  <c r="C4055" i="30"/>
  <c r="C4056" i="30"/>
  <c r="C4057" i="30"/>
  <c r="C4058" i="30"/>
  <c r="C4059" i="30"/>
  <c r="C4060" i="30"/>
  <c r="C4061" i="30"/>
  <c r="C4062" i="30"/>
  <c r="C4063" i="30"/>
  <c r="C4064" i="30"/>
  <c r="C4065" i="30"/>
  <c r="C4066" i="30"/>
  <c r="C4067" i="30"/>
  <c r="C4068" i="30"/>
  <c r="C4069" i="30"/>
  <c r="C4070" i="30"/>
  <c r="C4071" i="30"/>
  <c r="C4072" i="30"/>
  <c r="C4073" i="30"/>
  <c r="C4074" i="30"/>
  <c r="C4075" i="30"/>
  <c r="C4076" i="30"/>
  <c r="C4077" i="30"/>
  <c r="C4078" i="30"/>
  <c r="C4079" i="30"/>
  <c r="C4080" i="30"/>
  <c r="C4081" i="30"/>
  <c r="C4082" i="30"/>
  <c r="C4083" i="30"/>
  <c r="C4084" i="30"/>
  <c r="C4085" i="30"/>
  <c r="C4086" i="30"/>
  <c r="C4087" i="30"/>
  <c r="C4088" i="30"/>
  <c r="C4089" i="30"/>
  <c r="C4090" i="30"/>
  <c r="C4091" i="30"/>
  <c r="C4092" i="30"/>
  <c r="C4093" i="30"/>
  <c r="C4094" i="30"/>
  <c r="C4095" i="30"/>
  <c r="C4096" i="30"/>
  <c r="C4097" i="30"/>
  <c r="C4098" i="30"/>
  <c r="C4099" i="30"/>
  <c r="C4100" i="30"/>
  <c r="C4101" i="30"/>
  <c r="C4102" i="30"/>
  <c r="C4103" i="30"/>
  <c r="C4104" i="30"/>
  <c r="C4105" i="30"/>
  <c r="C4106" i="30"/>
  <c r="C4107" i="30"/>
  <c r="C4108" i="30"/>
  <c r="C4109" i="30"/>
  <c r="C4110" i="30"/>
  <c r="C4111" i="30"/>
  <c r="C4112" i="30"/>
  <c r="C4113" i="30"/>
  <c r="C4114" i="30"/>
  <c r="C4115" i="30"/>
  <c r="C4116" i="30"/>
  <c r="C4117" i="30"/>
  <c r="C4118" i="30"/>
  <c r="C4119" i="30"/>
  <c r="C4120" i="30"/>
  <c r="C4121" i="30"/>
  <c r="C4122" i="30"/>
  <c r="C4123" i="30"/>
  <c r="C4124" i="30"/>
  <c r="C4125" i="30"/>
  <c r="C4126" i="30"/>
  <c r="C4127" i="30"/>
  <c r="C4128" i="30"/>
  <c r="C4129" i="30"/>
  <c r="C4130" i="30"/>
  <c r="C4131" i="30"/>
  <c r="C4132" i="30"/>
  <c r="C4133" i="30"/>
  <c r="C4134" i="30"/>
  <c r="C4135" i="30"/>
  <c r="C4136" i="30"/>
  <c r="C4137" i="30"/>
  <c r="C4138" i="30"/>
  <c r="C4139" i="30"/>
  <c r="C4140" i="30"/>
  <c r="C4141" i="30"/>
  <c r="C4142" i="30"/>
  <c r="C4143" i="30"/>
  <c r="C4144" i="30"/>
  <c r="C4145" i="30"/>
  <c r="C4146" i="30"/>
  <c r="C4147" i="30"/>
  <c r="C4148" i="30"/>
  <c r="C4149" i="30"/>
  <c r="C4150" i="30"/>
  <c r="C4151" i="30"/>
  <c r="C4152" i="30"/>
  <c r="C4153" i="30"/>
  <c r="C4154" i="30"/>
  <c r="C4155" i="30"/>
  <c r="C4156" i="30"/>
  <c r="C4157" i="30"/>
  <c r="C4158" i="30"/>
  <c r="C4159" i="30"/>
  <c r="C4160" i="30"/>
  <c r="C4161" i="30"/>
  <c r="C4162" i="30"/>
  <c r="C4163" i="30"/>
  <c r="C4164" i="30"/>
  <c r="C4165" i="30"/>
  <c r="C4166" i="30"/>
  <c r="C4167" i="30"/>
  <c r="C4168" i="30"/>
  <c r="C4169" i="30"/>
  <c r="C4170" i="30"/>
  <c r="C4171" i="30"/>
  <c r="C4172" i="30"/>
  <c r="C4173" i="30"/>
  <c r="C4174" i="30"/>
  <c r="C4175" i="30"/>
  <c r="C4176" i="30"/>
  <c r="C4177" i="30"/>
  <c r="C4178" i="30"/>
  <c r="C4179" i="30"/>
  <c r="C4180" i="30"/>
  <c r="C4181" i="30"/>
  <c r="C4182" i="30"/>
  <c r="C4183" i="30"/>
  <c r="C4184" i="30"/>
  <c r="C4185" i="30"/>
  <c r="C4186" i="30"/>
  <c r="C4187" i="30"/>
  <c r="C4188" i="30"/>
  <c r="C4189" i="30"/>
  <c r="C4190" i="30"/>
  <c r="C4191" i="30"/>
  <c r="C4192" i="30"/>
  <c r="C4193" i="30"/>
  <c r="C4194" i="30"/>
  <c r="C4195" i="30"/>
  <c r="C4196" i="30"/>
  <c r="C4197" i="30"/>
  <c r="C4198" i="30"/>
  <c r="C4199" i="30"/>
  <c r="C4200" i="30"/>
  <c r="C4201" i="30"/>
  <c r="C4202" i="30"/>
  <c r="C4203" i="30"/>
  <c r="C4204" i="30"/>
  <c r="C4205" i="30"/>
  <c r="C4206" i="30"/>
  <c r="C4207" i="30"/>
  <c r="C4208" i="30"/>
  <c r="C4209" i="30"/>
  <c r="C4210" i="30"/>
  <c r="C4211" i="30"/>
  <c r="C4212" i="30"/>
  <c r="C4213" i="30"/>
  <c r="C4214" i="30"/>
  <c r="C4215" i="30"/>
  <c r="C4216" i="30"/>
  <c r="C4217" i="30"/>
  <c r="C4218" i="30"/>
  <c r="C4219" i="30"/>
  <c r="C4220" i="30"/>
  <c r="C4221" i="30"/>
  <c r="C4222" i="30"/>
  <c r="C4223" i="30"/>
  <c r="C4224" i="30"/>
  <c r="C4225" i="30"/>
  <c r="C4226" i="30"/>
  <c r="C4227" i="30"/>
  <c r="C4228" i="30"/>
  <c r="C4229" i="30"/>
  <c r="C4230" i="30"/>
  <c r="C4231" i="30"/>
  <c r="C4232" i="30"/>
  <c r="C4233" i="30"/>
  <c r="C4234" i="30"/>
  <c r="C4235" i="30"/>
  <c r="C4236" i="30"/>
  <c r="C4237" i="30"/>
  <c r="C4238" i="30"/>
  <c r="C4239" i="30"/>
  <c r="C4240" i="30"/>
  <c r="C4241" i="30"/>
  <c r="C4242" i="30"/>
  <c r="C4243" i="30"/>
  <c r="C4244" i="30"/>
  <c r="C4245" i="30"/>
  <c r="C4246" i="30"/>
  <c r="C4247" i="30"/>
  <c r="C4248" i="30"/>
  <c r="C4249" i="30"/>
  <c r="C4250" i="30"/>
  <c r="C4251" i="30"/>
  <c r="C4252" i="30"/>
  <c r="C4253" i="30"/>
  <c r="C4254" i="30"/>
  <c r="C4255" i="30"/>
  <c r="C4256" i="30"/>
  <c r="C4257" i="30"/>
  <c r="C4258" i="30"/>
  <c r="C4259" i="30"/>
  <c r="C4260" i="30"/>
  <c r="C4261" i="30"/>
  <c r="C4262" i="30"/>
  <c r="C4263" i="30"/>
  <c r="C4264" i="30"/>
  <c r="C4265" i="30"/>
  <c r="C4266" i="30"/>
  <c r="C4267" i="30"/>
  <c r="C4268" i="30"/>
  <c r="C4269" i="30"/>
  <c r="C4270" i="30"/>
  <c r="C4271" i="30"/>
  <c r="C4272" i="30"/>
  <c r="C4273" i="30"/>
  <c r="C4274" i="30"/>
  <c r="C4275" i="30"/>
  <c r="C4276" i="30"/>
  <c r="C4277" i="30"/>
  <c r="C4278" i="30"/>
  <c r="C4279" i="30"/>
  <c r="C4280" i="30"/>
  <c r="C4281" i="30"/>
  <c r="C4282" i="30"/>
  <c r="C4283" i="30"/>
  <c r="C4284" i="30"/>
  <c r="C4285" i="30"/>
  <c r="C4286" i="30"/>
  <c r="C4287" i="30"/>
  <c r="C4288" i="30"/>
  <c r="C4289" i="30"/>
  <c r="C4290" i="30"/>
  <c r="C4291" i="30"/>
  <c r="C4292" i="30"/>
  <c r="C4293" i="30"/>
  <c r="C4294" i="30"/>
  <c r="C4295" i="30"/>
  <c r="C4296" i="30"/>
  <c r="C4297" i="30"/>
  <c r="C4298" i="30"/>
  <c r="C4299" i="30"/>
  <c r="C4300" i="30"/>
  <c r="C4301" i="30"/>
  <c r="C4302" i="30"/>
  <c r="C4303" i="30"/>
  <c r="C4304" i="30"/>
  <c r="C4305" i="30"/>
  <c r="C4306" i="30"/>
  <c r="C4307" i="30"/>
  <c r="C4308" i="30"/>
  <c r="C4309" i="30"/>
  <c r="C4310" i="30"/>
  <c r="C4311" i="30"/>
  <c r="C4312" i="30"/>
  <c r="C4313" i="30"/>
  <c r="C4314" i="30"/>
  <c r="C4315" i="30"/>
  <c r="C4316" i="30"/>
  <c r="C4317" i="30"/>
  <c r="C4318" i="30"/>
  <c r="C4319" i="30"/>
  <c r="C4320" i="30"/>
  <c r="C4321" i="30"/>
  <c r="C4322" i="30"/>
  <c r="C4323" i="30"/>
  <c r="C4324" i="30"/>
  <c r="C4325" i="30"/>
  <c r="C4326" i="30"/>
  <c r="C4327" i="30"/>
  <c r="C4328" i="30"/>
  <c r="C4329" i="30"/>
  <c r="C4330" i="30"/>
  <c r="C4331" i="30"/>
  <c r="C4332" i="30"/>
  <c r="C4333" i="30"/>
  <c r="C4334" i="30"/>
  <c r="C4335" i="30"/>
  <c r="C4336" i="30"/>
  <c r="C4337" i="30"/>
  <c r="C4338" i="30"/>
  <c r="C4339" i="30"/>
  <c r="C4340" i="30"/>
  <c r="C4341" i="30"/>
  <c r="C4342" i="30"/>
  <c r="C4343" i="30"/>
  <c r="C4344" i="30"/>
  <c r="C4345" i="30"/>
  <c r="C4346" i="30"/>
  <c r="C4347" i="30"/>
  <c r="C4348" i="30"/>
  <c r="C4349" i="30"/>
  <c r="C4350" i="30"/>
  <c r="C4351" i="30"/>
  <c r="C4352" i="30"/>
  <c r="C4353" i="30"/>
  <c r="C4354" i="30"/>
  <c r="C4355" i="30"/>
  <c r="C4356" i="30"/>
  <c r="C4357" i="30"/>
  <c r="C4358" i="30"/>
  <c r="C4359" i="30"/>
  <c r="C4360" i="30"/>
  <c r="C4361" i="30"/>
  <c r="C4362" i="30"/>
  <c r="C4363" i="30"/>
  <c r="C4364" i="30"/>
  <c r="C4365" i="30"/>
  <c r="C4366" i="30"/>
  <c r="C4367" i="30"/>
  <c r="C4368" i="30"/>
  <c r="C4369" i="30"/>
  <c r="C4370" i="30"/>
  <c r="C4371" i="30"/>
  <c r="C4372" i="30"/>
  <c r="C4373" i="30"/>
  <c r="C4374" i="30"/>
  <c r="C4375" i="30"/>
  <c r="C4376" i="30"/>
  <c r="C4377" i="30"/>
  <c r="C4378" i="30"/>
  <c r="C4379" i="30"/>
  <c r="C4380" i="30"/>
  <c r="C4381" i="30"/>
  <c r="C4382" i="30"/>
  <c r="C4383" i="30"/>
  <c r="C4384" i="30"/>
  <c r="C4385" i="30"/>
  <c r="C4386" i="30"/>
  <c r="C4387" i="30"/>
  <c r="C4388" i="30"/>
  <c r="C4389" i="30"/>
  <c r="C4390" i="30"/>
  <c r="C4391" i="30"/>
  <c r="C4392" i="30"/>
  <c r="C4393" i="30"/>
  <c r="C4394" i="30"/>
  <c r="C4395" i="30"/>
  <c r="C4396" i="30"/>
  <c r="C4397" i="30"/>
  <c r="C4398" i="30"/>
  <c r="C4399" i="30"/>
  <c r="C4400" i="30"/>
  <c r="C4401" i="30"/>
  <c r="C4402" i="30"/>
  <c r="C4403" i="30"/>
  <c r="C4404" i="30"/>
  <c r="C4405" i="30"/>
  <c r="C4406" i="30"/>
  <c r="C4407" i="30"/>
  <c r="C4408" i="30"/>
  <c r="C4409" i="30"/>
  <c r="C4410" i="30"/>
  <c r="C4411" i="30"/>
  <c r="C4412" i="30"/>
  <c r="C4413" i="30"/>
  <c r="C4414" i="30"/>
  <c r="C4415" i="30"/>
  <c r="C4416" i="30"/>
  <c r="C4417" i="30"/>
  <c r="C4418" i="30"/>
  <c r="C4419" i="30"/>
  <c r="C4420" i="30"/>
  <c r="C4421" i="30"/>
  <c r="C4422" i="30"/>
  <c r="C4423" i="30"/>
  <c r="C4424" i="30"/>
  <c r="C4425" i="30"/>
  <c r="C4426" i="30"/>
  <c r="C4427" i="30"/>
  <c r="C4428" i="30"/>
  <c r="C4429" i="30"/>
  <c r="C4430" i="30"/>
  <c r="C4431" i="30"/>
  <c r="C4432" i="30"/>
  <c r="C4433" i="30"/>
  <c r="C4434" i="30"/>
  <c r="C4435" i="30"/>
  <c r="C4436" i="30"/>
  <c r="C4437" i="30"/>
  <c r="C4438" i="30"/>
  <c r="C4439" i="30"/>
  <c r="C4440" i="30"/>
  <c r="C4441" i="30"/>
  <c r="C4442" i="30"/>
  <c r="C4443" i="30"/>
  <c r="C4444" i="30"/>
  <c r="C4445" i="30"/>
  <c r="C4446" i="30"/>
  <c r="C4447" i="30"/>
  <c r="C4448" i="30"/>
  <c r="C4449" i="30"/>
  <c r="C4450" i="30"/>
  <c r="C4451" i="30"/>
  <c r="C4452" i="30"/>
  <c r="C4453" i="30"/>
  <c r="C4454" i="30"/>
  <c r="C4455" i="30"/>
  <c r="C4456" i="30"/>
  <c r="C4457" i="30"/>
  <c r="C4458" i="30"/>
  <c r="C4459" i="30"/>
  <c r="C4460" i="30"/>
  <c r="C4461" i="30"/>
  <c r="C4462" i="30"/>
  <c r="C4463" i="30"/>
  <c r="C4464" i="30"/>
  <c r="C4465" i="30"/>
  <c r="C4466" i="30"/>
  <c r="C4467" i="30"/>
  <c r="C4468" i="30"/>
  <c r="C4469" i="30"/>
  <c r="C4470" i="30"/>
  <c r="C4471" i="30"/>
  <c r="C4472" i="30"/>
  <c r="C4473" i="30"/>
  <c r="C4474" i="30"/>
  <c r="C4475" i="30"/>
  <c r="C4476" i="30"/>
  <c r="C4477" i="30"/>
  <c r="C4478" i="30"/>
  <c r="C4479" i="30"/>
  <c r="C4480" i="30"/>
  <c r="C4481" i="30"/>
  <c r="C4482" i="30"/>
  <c r="C4483" i="30"/>
  <c r="C4484" i="30"/>
  <c r="C4485" i="30"/>
  <c r="C4486" i="30"/>
  <c r="C4487" i="30"/>
  <c r="C4488" i="30"/>
  <c r="C4489" i="30"/>
  <c r="C4490" i="30"/>
  <c r="C4491" i="30"/>
  <c r="C4492" i="30"/>
  <c r="C4493" i="30"/>
  <c r="C4494" i="30"/>
  <c r="C4495" i="30"/>
  <c r="C4496" i="30"/>
  <c r="C4497" i="30"/>
  <c r="C4498" i="30"/>
  <c r="C4499" i="30"/>
  <c r="C4500" i="30"/>
  <c r="C4501" i="30"/>
  <c r="C4502" i="30"/>
  <c r="C4503" i="30"/>
  <c r="C4504" i="30"/>
  <c r="C4505" i="30"/>
  <c r="C4506" i="30"/>
  <c r="C4507" i="30"/>
  <c r="C4508" i="30"/>
  <c r="C4509" i="30"/>
  <c r="C4510" i="30"/>
  <c r="C4511" i="30"/>
  <c r="C4512" i="30"/>
  <c r="C4513" i="30"/>
  <c r="C4514" i="30"/>
  <c r="C4515" i="30"/>
  <c r="C4516" i="30"/>
  <c r="C4517" i="30"/>
  <c r="C4518" i="30"/>
  <c r="C4519" i="30"/>
  <c r="C4520" i="30"/>
  <c r="C4521" i="30"/>
  <c r="C4522" i="30"/>
  <c r="C4523" i="30"/>
  <c r="C4524" i="30"/>
  <c r="C4525" i="30"/>
  <c r="C4526" i="30"/>
  <c r="C4527" i="30"/>
  <c r="C4528" i="30"/>
  <c r="C4529" i="30"/>
  <c r="C4530" i="30"/>
  <c r="C4531" i="30"/>
  <c r="C4532" i="30"/>
  <c r="C4533" i="30"/>
  <c r="C4534" i="30"/>
  <c r="C4535" i="30"/>
  <c r="C4536" i="30"/>
  <c r="C4537" i="30"/>
  <c r="C4538" i="30"/>
  <c r="C4539" i="30"/>
  <c r="C4540" i="30"/>
  <c r="C4541" i="30"/>
  <c r="C4542" i="30"/>
  <c r="C4543" i="30"/>
  <c r="C4544" i="30"/>
  <c r="C4545" i="30"/>
  <c r="C4546" i="30"/>
  <c r="C4547" i="30"/>
  <c r="C4548" i="30"/>
  <c r="C4549" i="30"/>
  <c r="C4550" i="30"/>
  <c r="C4551" i="30"/>
  <c r="C4552" i="30"/>
  <c r="C4553" i="30"/>
  <c r="C4554" i="30"/>
  <c r="C4555" i="30"/>
  <c r="C4556" i="30"/>
  <c r="C4557" i="30"/>
  <c r="C4558" i="30"/>
  <c r="C4559" i="30"/>
  <c r="C4560" i="30"/>
  <c r="C4561" i="30"/>
  <c r="C4562" i="30"/>
  <c r="C4563" i="30"/>
  <c r="C4564" i="30"/>
  <c r="C4565" i="30"/>
  <c r="C4566" i="30"/>
  <c r="C4567" i="30"/>
  <c r="C4568" i="30"/>
  <c r="C4569" i="30"/>
  <c r="C4570" i="30"/>
  <c r="C4571" i="30"/>
  <c r="C4572" i="30"/>
  <c r="C4573" i="30"/>
  <c r="C4574" i="30"/>
  <c r="C4575" i="30"/>
  <c r="C4576" i="30"/>
  <c r="C4577" i="30"/>
  <c r="C4578" i="30"/>
  <c r="C4579" i="30"/>
  <c r="C4580" i="30"/>
  <c r="C4581" i="30"/>
  <c r="C4582" i="30"/>
  <c r="C4583" i="30"/>
  <c r="C4584" i="30"/>
  <c r="C4585" i="30"/>
  <c r="C4586" i="30"/>
  <c r="C4587" i="30"/>
  <c r="C4588" i="30"/>
  <c r="C4589" i="30"/>
  <c r="C4590" i="30"/>
  <c r="C4591" i="30"/>
  <c r="C4592" i="30"/>
  <c r="C4593" i="30"/>
  <c r="C4594" i="30"/>
  <c r="C4595" i="30"/>
  <c r="C4596" i="30"/>
  <c r="C4597" i="30"/>
  <c r="C4598" i="30"/>
  <c r="C4599" i="30"/>
  <c r="C4600" i="30"/>
  <c r="C4601" i="30"/>
  <c r="C4602" i="30"/>
  <c r="C4603" i="30"/>
  <c r="C4604" i="30"/>
  <c r="C4605" i="30"/>
  <c r="C4606" i="30"/>
  <c r="C4607" i="30"/>
  <c r="C4608" i="30"/>
  <c r="C4609" i="30"/>
  <c r="C4610" i="30"/>
  <c r="C4611" i="30"/>
  <c r="C4612" i="30"/>
  <c r="C4613" i="30"/>
  <c r="C4614" i="30"/>
  <c r="C4615" i="30"/>
  <c r="C4616" i="30"/>
  <c r="C4617" i="30"/>
  <c r="C4618" i="30"/>
  <c r="C4619" i="30"/>
  <c r="C4620" i="30"/>
  <c r="C4621" i="30"/>
  <c r="C4622" i="30"/>
  <c r="C4623" i="30"/>
  <c r="C4624" i="30"/>
  <c r="C4625" i="30"/>
  <c r="C4626" i="30"/>
  <c r="C4627" i="30"/>
  <c r="C4628" i="30"/>
  <c r="C4629" i="30"/>
  <c r="C4630" i="30"/>
  <c r="C4631" i="30"/>
  <c r="C4632" i="30"/>
  <c r="C4633" i="30"/>
  <c r="C4634" i="30"/>
  <c r="C4635" i="30"/>
  <c r="C4636" i="30"/>
  <c r="C4637" i="30"/>
  <c r="C4638" i="30"/>
  <c r="C4639" i="30"/>
  <c r="C4640" i="30"/>
  <c r="C4641" i="30"/>
  <c r="C4642" i="30"/>
  <c r="C4643" i="30"/>
  <c r="C4644" i="30"/>
  <c r="C4645" i="30"/>
  <c r="C4646" i="30"/>
  <c r="C4647" i="30"/>
  <c r="C4648" i="30"/>
  <c r="C4649" i="30"/>
  <c r="C4650" i="30"/>
  <c r="C4651" i="30"/>
  <c r="C4652" i="30"/>
  <c r="C4653" i="30"/>
  <c r="C4654" i="30"/>
  <c r="C4655" i="30"/>
  <c r="C4656" i="30"/>
  <c r="C4657" i="30"/>
  <c r="C4658" i="30"/>
  <c r="C4659" i="30"/>
  <c r="C4660" i="30"/>
  <c r="C4661" i="30"/>
  <c r="C4662" i="30"/>
  <c r="C4663" i="30"/>
  <c r="C4664" i="30"/>
  <c r="C4665" i="30"/>
  <c r="C4666" i="30"/>
  <c r="C4667" i="30"/>
  <c r="C4668" i="30"/>
  <c r="C4669" i="30"/>
  <c r="C4670" i="30"/>
  <c r="C4671" i="30"/>
  <c r="C4672" i="30"/>
  <c r="C4673" i="30"/>
  <c r="C4674" i="30"/>
  <c r="C4675" i="30"/>
  <c r="C4676" i="30"/>
  <c r="C4677" i="30"/>
  <c r="C4678" i="30"/>
  <c r="C4679" i="30"/>
  <c r="C4680" i="30"/>
  <c r="C4681" i="30"/>
  <c r="C4682" i="30"/>
  <c r="C4683" i="30"/>
  <c r="C4684" i="30"/>
  <c r="C4685" i="30"/>
  <c r="C4686" i="30"/>
  <c r="C4687" i="30"/>
  <c r="C4688" i="30"/>
  <c r="C4689" i="30"/>
  <c r="C4690" i="30"/>
  <c r="C4691" i="30"/>
  <c r="C4692" i="30"/>
  <c r="C4693" i="30"/>
  <c r="C4694" i="30"/>
  <c r="C4695" i="30"/>
  <c r="C4696" i="30"/>
  <c r="C4697" i="30"/>
  <c r="C4698" i="30"/>
  <c r="C4699" i="30"/>
  <c r="C4700" i="30"/>
  <c r="C4701" i="30"/>
  <c r="C4702" i="30"/>
  <c r="C4703" i="30"/>
  <c r="C4704" i="30"/>
  <c r="C4705" i="30"/>
  <c r="C4706" i="30"/>
  <c r="C4707" i="30"/>
  <c r="C4708" i="30"/>
  <c r="C4709" i="30"/>
  <c r="C4710" i="30"/>
  <c r="C4711" i="30"/>
  <c r="C4712" i="30"/>
  <c r="C4713" i="30"/>
  <c r="C4714" i="30"/>
  <c r="C4715" i="30"/>
  <c r="C4716" i="30"/>
  <c r="C4717" i="30"/>
  <c r="C4718" i="30"/>
  <c r="C4719" i="30"/>
  <c r="C4720" i="30"/>
  <c r="C4721" i="30"/>
  <c r="C4722" i="30"/>
  <c r="C4723" i="30"/>
  <c r="C4724" i="30"/>
  <c r="C4725" i="30"/>
  <c r="C4726" i="30"/>
  <c r="C4727" i="30"/>
  <c r="C4728" i="30"/>
  <c r="C4729" i="30"/>
  <c r="C4730" i="30"/>
  <c r="C4731" i="30"/>
  <c r="C4732" i="30"/>
  <c r="C4733" i="30"/>
  <c r="C4734" i="30"/>
  <c r="C4735" i="30"/>
  <c r="C4736" i="30"/>
  <c r="C4737" i="30"/>
  <c r="C4738" i="30"/>
  <c r="C4739" i="30"/>
  <c r="C4740" i="30"/>
  <c r="C4741" i="30"/>
  <c r="C4742" i="30"/>
  <c r="C4743" i="30"/>
  <c r="C4744" i="30"/>
  <c r="C4745" i="30"/>
  <c r="C4746" i="30"/>
  <c r="C4747" i="30"/>
  <c r="C4748" i="30"/>
  <c r="C4749" i="30"/>
  <c r="C4750" i="30"/>
  <c r="C4751" i="30"/>
  <c r="C4752" i="30"/>
  <c r="C4753" i="30"/>
  <c r="C4754" i="30"/>
  <c r="C4755" i="30"/>
  <c r="C4756" i="30"/>
  <c r="C4757" i="30"/>
  <c r="C4758" i="30"/>
  <c r="C4759" i="30"/>
  <c r="C4760" i="30"/>
  <c r="C4761" i="30"/>
  <c r="C4762" i="30"/>
  <c r="C4763" i="30"/>
  <c r="C4764" i="30"/>
  <c r="C4765" i="30"/>
  <c r="C4766" i="30"/>
  <c r="C4767" i="30"/>
  <c r="C4768" i="30"/>
  <c r="C4769" i="30"/>
  <c r="C4770" i="30"/>
  <c r="C4771" i="30"/>
  <c r="C4772" i="30"/>
  <c r="C4773" i="30"/>
  <c r="C4774" i="30"/>
  <c r="C4775" i="30"/>
  <c r="C4776" i="30"/>
  <c r="C4777" i="30"/>
  <c r="C4778" i="30"/>
  <c r="C4779" i="30"/>
  <c r="C4780" i="30"/>
  <c r="C4781" i="30"/>
  <c r="C4782" i="30"/>
  <c r="C4783" i="30"/>
  <c r="C4784" i="30"/>
  <c r="C4785" i="30"/>
  <c r="C4786" i="30"/>
  <c r="C4787" i="30"/>
  <c r="C4788" i="30"/>
  <c r="C4789" i="30"/>
  <c r="C4790" i="30"/>
  <c r="C4791" i="30"/>
  <c r="C4792" i="30"/>
  <c r="C4793" i="30"/>
  <c r="C4794" i="30"/>
  <c r="C4795" i="30"/>
  <c r="C4796" i="30"/>
  <c r="C4797" i="30"/>
  <c r="C4798" i="30"/>
  <c r="C4799" i="30"/>
  <c r="C4800" i="30"/>
  <c r="C4801" i="30"/>
  <c r="C4802" i="30"/>
  <c r="C4803" i="30"/>
  <c r="C4804" i="30"/>
  <c r="C4805" i="30"/>
  <c r="C4806" i="30"/>
  <c r="C4807" i="30"/>
  <c r="C4808" i="30"/>
  <c r="C4809" i="30"/>
  <c r="C4810" i="30"/>
  <c r="C4811" i="30"/>
  <c r="C4812" i="30"/>
  <c r="C4813" i="30"/>
  <c r="C4814" i="30"/>
  <c r="C4815" i="30"/>
  <c r="C4816" i="30"/>
  <c r="C4817" i="30"/>
  <c r="C4818" i="30"/>
  <c r="C4819" i="30"/>
  <c r="C4820" i="30"/>
  <c r="C4821" i="30"/>
  <c r="C4822" i="30"/>
  <c r="C4823" i="30"/>
  <c r="C4824" i="30"/>
  <c r="C4825" i="30"/>
  <c r="C4826" i="30"/>
  <c r="C4827" i="30"/>
  <c r="C4828" i="30"/>
  <c r="C4829" i="30"/>
  <c r="C4830" i="30"/>
  <c r="C4831" i="30"/>
  <c r="C4832" i="30"/>
  <c r="C4833" i="30"/>
  <c r="C4834" i="30"/>
  <c r="C4835" i="30"/>
  <c r="C4836" i="30"/>
  <c r="C4837" i="30"/>
  <c r="C4838" i="30"/>
  <c r="C4839" i="30"/>
  <c r="C4840" i="30"/>
  <c r="C4841" i="30"/>
  <c r="C4842" i="30"/>
  <c r="C4843" i="30"/>
  <c r="C4844" i="30"/>
  <c r="C4845" i="30"/>
  <c r="C4846" i="30"/>
  <c r="C4847" i="30"/>
  <c r="C4848" i="30"/>
  <c r="C4849" i="30"/>
  <c r="C4850" i="30"/>
  <c r="C4851" i="30"/>
  <c r="C4852" i="30"/>
  <c r="C4853" i="30"/>
  <c r="C4854" i="30"/>
  <c r="C4855" i="30"/>
  <c r="C4856" i="30"/>
  <c r="C4857" i="30"/>
  <c r="C4858" i="30"/>
  <c r="C4859" i="30"/>
  <c r="C4860" i="30"/>
  <c r="C4861" i="30"/>
  <c r="C4862" i="30"/>
  <c r="C4863" i="30"/>
  <c r="C4864" i="30"/>
  <c r="C4865" i="30"/>
  <c r="C4866" i="30"/>
  <c r="C4867" i="30"/>
  <c r="C4868" i="30"/>
  <c r="C4869" i="30"/>
  <c r="C4870" i="30"/>
  <c r="C4871" i="30"/>
  <c r="C4872" i="30"/>
  <c r="C4873" i="30"/>
  <c r="C4874" i="30"/>
  <c r="C4875" i="30"/>
  <c r="C4876" i="30"/>
  <c r="C4877" i="30"/>
  <c r="C4878" i="30"/>
  <c r="C4879" i="30"/>
  <c r="C4880" i="30"/>
  <c r="C4881" i="30"/>
  <c r="C4882" i="30"/>
  <c r="C4883" i="30"/>
  <c r="C4884" i="30"/>
  <c r="C4885" i="30"/>
  <c r="C4886" i="30"/>
  <c r="C4887" i="30"/>
  <c r="C4888" i="30"/>
  <c r="C4889" i="30"/>
  <c r="C4890" i="30"/>
  <c r="C4891" i="30"/>
  <c r="C4892" i="30"/>
  <c r="C4893" i="30"/>
  <c r="C4894" i="30"/>
  <c r="C4895" i="30"/>
  <c r="C4896" i="30"/>
  <c r="C4897" i="30"/>
  <c r="C4898" i="30"/>
  <c r="C4899" i="30"/>
  <c r="C4900" i="30"/>
  <c r="C4901" i="30"/>
  <c r="C4902" i="30"/>
  <c r="C4903" i="30"/>
  <c r="C4904" i="30"/>
  <c r="C4905" i="30"/>
  <c r="C4906" i="30"/>
  <c r="C4907" i="30"/>
  <c r="C4908" i="30"/>
  <c r="C4909" i="30"/>
  <c r="C4910" i="30"/>
  <c r="C4911" i="30"/>
  <c r="C4912" i="30"/>
  <c r="C4913" i="30"/>
  <c r="C4914" i="30"/>
  <c r="C4915" i="30"/>
  <c r="C4916" i="30"/>
  <c r="C4917" i="30"/>
  <c r="C4918" i="30"/>
  <c r="C4919" i="30"/>
  <c r="C4920" i="30"/>
  <c r="C4921" i="30"/>
  <c r="C4922" i="30"/>
  <c r="C4923" i="30"/>
  <c r="C4924" i="30"/>
  <c r="C4925" i="30"/>
  <c r="C4926" i="30"/>
  <c r="C4927" i="30"/>
  <c r="C4928" i="30"/>
  <c r="C4929" i="30"/>
  <c r="C4930" i="30"/>
  <c r="C4931" i="30"/>
  <c r="C4932" i="30"/>
  <c r="C4933" i="30"/>
  <c r="C4934" i="30"/>
  <c r="C4935" i="30"/>
  <c r="C4936" i="30"/>
  <c r="C4937" i="30"/>
  <c r="C4938" i="30"/>
  <c r="C4939" i="30"/>
  <c r="C4940" i="30"/>
  <c r="C4941" i="30"/>
  <c r="C4942" i="30"/>
  <c r="C4943" i="30"/>
  <c r="C4944" i="30"/>
  <c r="C4945" i="30"/>
  <c r="C4946" i="30"/>
  <c r="C4947" i="30"/>
  <c r="C4948" i="30"/>
  <c r="C4949" i="30"/>
  <c r="C4950" i="30"/>
  <c r="C4951" i="30"/>
  <c r="C4952" i="30"/>
  <c r="C4953" i="30"/>
  <c r="C4954" i="30"/>
  <c r="C4955" i="30"/>
  <c r="C4956" i="30"/>
  <c r="C4957" i="30"/>
  <c r="C4958" i="30"/>
  <c r="C4959" i="30"/>
  <c r="C4960" i="30"/>
  <c r="C4961" i="30"/>
  <c r="C4962" i="30"/>
  <c r="C4963" i="30"/>
  <c r="C4964" i="30"/>
  <c r="C4965" i="30"/>
  <c r="C4966" i="30"/>
  <c r="C4967" i="30"/>
  <c r="C4968" i="30"/>
  <c r="C4969" i="30"/>
  <c r="C4970" i="30"/>
  <c r="C4971" i="30"/>
  <c r="C4972" i="30"/>
  <c r="C4973" i="30"/>
  <c r="C4974" i="30"/>
  <c r="C4975" i="30"/>
  <c r="C4976" i="30"/>
  <c r="C4977" i="30"/>
  <c r="C4978" i="30"/>
  <c r="C4979" i="30"/>
  <c r="C4980" i="30"/>
  <c r="C4981" i="30"/>
  <c r="C4982" i="30"/>
  <c r="C4983" i="30"/>
  <c r="C4984" i="30"/>
  <c r="C4985" i="30"/>
  <c r="C4986" i="30"/>
  <c r="C4987" i="30"/>
  <c r="C4988" i="30"/>
  <c r="C4989" i="30"/>
  <c r="C4990" i="30"/>
  <c r="C4991" i="30"/>
  <c r="C4992" i="30"/>
  <c r="C4993" i="30"/>
  <c r="C4994" i="30"/>
  <c r="C4995" i="30"/>
  <c r="C4996" i="30"/>
  <c r="C4997" i="30"/>
  <c r="C4998" i="30"/>
  <c r="C4999" i="30"/>
  <c r="C5000" i="30"/>
  <c r="C5001" i="30"/>
  <c r="C5002" i="30"/>
  <c r="C5003" i="30"/>
  <c r="C5004" i="30"/>
  <c r="C5005" i="30"/>
  <c r="C5006" i="30"/>
  <c r="C5007" i="30"/>
  <c r="C5008" i="30"/>
  <c r="C5009" i="30"/>
  <c r="C5010" i="30"/>
  <c r="C5011" i="30"/>
  <c r="C5012" i="30"/>
  <c r="C13" i="30"/>
  <c r="B15" i="30"/>
  <c r="B16" i="30" s="1"/>
  <c r="B17" i="30" s="1"/>
  <c r="B18" i="30" s="1"/>
  <c r="B19" i="30" s="1"/>
  <c r="B20" i="30" s="1"/>
  <c r="B21" i="30" s="1"/>
  <c r="B22" i="30" s="1"/>
  <c r="B23" i="30" s="1"/>
  <c r="B24" i="30" s="1"/>
  <c r="B25" i="30" s="1"/>
  <c r="B26" i="30" s="1"/>
  <c r="B27" i="30" s="1"/>
  <c r="B28" i="30" s="1"/>
  <c r="B29" i="30" s="1"/>
  <c r="B30" i="30" s="1"/>
  <c r="B31" i="30" s="1"/>
  <c r="B32" i="30" s="1"/>
  <c r="B33" i="30" s="1"/>
  <c r="B34" i="30" s="1"/>
  <c r="B35" i="30" s="1"/>
  <c r="B36" i="30" s="1"/>
  <c r="B37" i="30" s="1"/>
  <c r="B38" i="30" s="1"/>
  <c r="B39" i="30" s="1"/>
  <c r="B40" i="30" s="1"/>
  <c r="B41" i="30" s="1"/>
  <c r="B42" i="30" s="1"/>
  <c r="B43" i="30" s="1"/>
  <c r="B44" i="30" s="1"/>
  <c r="B45" i="30" s="1"/>
  <c r="B46" i="30" s="1"/>
  <c r="B47" i="30" s="1"/>
  <c r="B48" i="30" s="1"/>
  <c r="B49" i="30" s="1"/>
  <c r="B50" i="30" s="1"/>
  <c r="B51" i="30" s="1"/>
  <c r="B52" i="30" s="1"/>
  <c r="B53" i="30" s="1"/>
  <c r="B54" i="30" s="1"/>
  <c r="B55" i="30" s="1"/>
  <c r="B56" i="30" s="1"/>
  <c r="B57" i="30" s="1"/>
  <c r="B58" i="30" s="1"/>
  <c r="B59" i="30" s="1"/>
  <c r="B60" i="30" s="1"/>
  <c r="B61" i="30" s="1"/>
  <c r="B62" i="30" s="1"/>
  <c r="B63" i="30" s="1"/>
  <c r="B64" i="30" s="1"/>
  <c r="B65" i="30" s="1"/>
  <c r="B66" i="30" s="1"/>
  <c r="B67" i="30" s="1"/>
  <c r="B68" i="30" s="1"/>
  <c r="B69" i="30" s="1"/>
  <c r="B70" i="30" s="1"/>
  <c r="B71" i="30" s="1"/>
  <c r="B72" i="30" s="1"/>
  <c r="B73" i="30" s="1"/>
  <c r="B74" i="30" s="1"/>
  <c r="B75" i="30" s="1"/>
  <c r="B76" i="30" s="1"/>
  <c r="B77" i="30" s="1"/>
  <c r="B78" i="30" s="1"/>
  <c r="B79" i="30" s="1"/>
  <c r="B80" i="30" s="1"/>
  <c r="B81" i="30" s="1"/>
  <c r="B82" i="30" s="1"/>
  <c r="B83" i="30" s="1"/>
  <c r="B84" i="30" s="1"/>
  <c r="B85" i="30" s="1"/>
  <c r="B86" i="30" s="1"/>
  <c r="B87" i="30" s="1"/>
  <c r="B88" i="30" s="1"/>
  <c r="B89" i="30" s="1"/>
  <c r="B90" i="30" s="1"/>
  <c r="B91" i="30" s="1"/>
  <c r="B92" i="30" s="1"/>
  <c r="B93" i="30" s="1"/>
  <c r="B94" i="30" s="1"/>
  <c r="B95" i="30" s="1"/>
  <c r="B96" i="30" s="1"/>
  <c r="B97" i="30" s="1"/>
  <c r="B98" i="30" s="1"/>
  <c r="B99" i="30" s="1"/>
  <c r="B100" i="30" s="1"/>
  <c r="B101" i="30" s="1"/>
  <c r="B102" i="30" s="1"/>
  <c r="B103" i="30" s="1"/>
  <c r="B104" i="30" s="1"/>
  <c r="B105" i="30" s="1"/>
  <c r="B106" i="30" s="1"/>
  <c r="B107" i="30" s="1"/>
  <c r="B108" i="30" s="1"/>
  <c r="B109" i="30" s="1"/>
  <c r="B110" i="30" s="1"/>
  <c r="B111" i="30" s="1"/>
  <c r="B112" i="30" s="1"/>
  <c r="B113" i="30" s="1"/>
  <c r="B114" i="30" s="1"/>
  <c r="B115" i="30" s="1"/>
  <c r="B116" i="30" s="1"/>
  <c r="B117" i="30" s="1"/>
  <c r="B118" i="30" s="1"/>
  <c r="B119" i="30" s="1"/>
  <c r="B120" i="30" s="1"/>
  <c r="B121" i="30" s="1"/>
  <c r="B122" i="30" s="1"/>
  <c r="B123" i="30" s="1"/>
  <c r="B124" i="30" s="1"/>
  <c r="B125" i="30" s="1"/>
  <c r="B126" i="30" s="1"/>
  <c r="B127" i="30" s="1"/>
  <c r="B128" i="30" s="1"/>
  <c r="B129" i="30" s="1"/>
  <c r="B130" i="30" s="1"/>
  <c r="B131" i="30" s="1"/>
  <c r="B132" i="30" s="1"/>
  <c r="B133" i="30" s="1"/>
  <c r="B134" i="30" s="1"/>
  <c r="B135" i="30" s="1"/>
  <c r="B136" i="30" s="1"/>
  <c r="B137" i="30" s="1"/>
  <c r="B138" i="30" s="1"/>
  <c r="B139" i="30" s="1"/>
  <c r="B140" i="30" s="1"/>
  <c r="B141" i="30" s="1"/>
  <c r="B142" i="30" s="1"/>
  <c r="B143" i="30" s="1"/>
  <c r="B144" i="30" s="1"/>
  <c r="B145" i="30" s="1"/>
  <c r="B146" i="30" s="1"/>
  <c r="B147" i="30" s="1"/>
  <c r="B148" i="30" s="1"/>
  <c r="B149" i="30" s="1"/>
  <c r="B150" i="30" s="1"/>
  <c r="B151" i="30" s="1"/>
  <c r="B152" i="30" s="1"/>
  <c r="B153" i="30" s="1"/>
  <c r="B154" i="30" s="1"/>
  <c r="B155" i="30" s="1"/>
  <c r="B156" i="30" s="1"/>
  <c r="B157" i="30" s="1"/>
  <c r="B158" i="30" s="1"/>
  <c r="B159" i="30" s="1"/>
  <c r="B160" i="30" s="1"/>
  <c r="B161" i="30" s="1"/>
  <c r="B162" i="30" s="1"/>
  <c r="B163" i="30" s="1"/>
  <c r="B164" i="30" s="1"/>
  <c r="B165" i="30" s="1"/>
  <c r="B166" i="30" s="1"/>
  <c r="B167" i="30" s="1"/>
  <c r="B168" i="30" s="1"/>
  <c r="B169" i="30" s="1"/>
  <c r="B170" i="30" s="1"/>
  <c r="B171" i="30" s="1"/>
  <c r="B172" i="30" s="1"/>
  <c r="B173" i="30" s="1"/>
  <c r="B174" i="30" s="1"/>
  <c r="B175" i="30" s="1"/>
  <c r="B176" i="30" s="1"/>
  <c r="B177" i="30" s="1"/>
  <c r="B178" i="30" s="1"/>
  <c r="B179" i="30" s="1"/>
  <c r="B180" i="30" s="1"/>
  <c r="B181" i="30" s="1"/>
  <c r="B182" i="30" s="1"/>
  <c r="B183" i="30" s="1"/>
  <c r="B184" i="30" s="1"/>
  <c r="B185" i="30" s="1"/>
  <c r="B186" i="30" s="1"/>
  <c r="B187" i="30" s="1"/>
  <c r="B188" i="30" s="1"/>
  <c r="B189" i="30" s="1"/>
  <c r="B190" i="30" s="1"/>
  <c r="B191" i="30" s="1"/>
  <c r="B192" i="30" s="1"/>
  <c r="B193" i="30" s="1"/>
  <c r="B194" i="30" s="1"/>
  <c r="B195" i="30" s="1"/>
  <c r="B196" i="30" s="1"/>
  <c r="B197" i="30" s="1"/>
  <c r="B198" i="30" s="1"/>
  <c r="B199" i="30" s="1"/>
  <c r="B200" i="30" s="1"/>
  <c r="B201" i="30" s="1"/>
  <c r="B202" i="30" s="1"/>
  <c r="B203" i="30" s="1"/>
  <c r="B204" i="30" s="1"/>
  <c r="B205" i="30" s="1"/>
  <c r="B206" i="30" s="1"/>
  <c r="B207" i="30" s="1"/>
  <c r="B208" i="30" s="1"/>
  <c r="B209" i="30" s="1"/>
  <c r="B210" i="30" s="1"/>
  <c r="B211" i="30" s="1"/>
  <c r="B212" i="30" s="1"/>
  <c r="B213" i="30" s="1"/>
  <c r="B214" i="30" s="1"/>
  <c r="B215" i="30" s="1"/>
  <c r="B216" i="30" s="1"/>
  <c r="B217" i="30" s="1"/>
  <c r="B218" i="30" s="1"/>
  <c r="B219" i="30" s="1"/>
  <c r="B220" i="30" s="1"/>
  <c r="B221" i="30" s="1"/>
  <c r="B222" i="30" s="1"/>
  <c r="B223" i="30" s="1"/>
  <c r="B224" i="30" s="1"/>
  <c r="B225" i="30" s="1"/>
  <c r="B226" i="30" s="1"/>
  <c r="B227" i="30" s="1"/>
  <c r="B228" i="30" s="1"/>
  <c r="B229" i="30" s="1"/>
  <c r="B230" i="30" s="1"/>
  <c r="B231" i="30" s="1"/>
  <c r="B232" i="30" s="1"/>
  <c r="B233" i="30" s="1"/>
  <c r="B234" i="30" s="1"/>
  <c r="B235" i="30" s="1"/>
  <c r="B236" i="30" s="1"/>
  <c r="B237" i="30" s="1"/>
  <c r="B238" i="30" s="1"/>
  <c r="B239" i="30" s="1"/>
  <c r="B240" i="30" s="1"/>
  <c r="B241" i="30" s="1"/>
  <c r="B242" i="30" s="1"/>
  <c r="B243" i="30" s="1"/>
  <c r="B244" i="30" s="1"/>
  <c r="B245" i="30" s="1"/>
  <c r="B246" i="30" s="1"/>
  <c r="B247" i="30" s="1"/>
  <c r="B248" i="30" s="1"/>
  <c r="B249" i="30" s="1"/>
  <c r="B250" i="30" s="1"/>
  <c r="B251" i="30" s="1"/>
  <c r="B252" i="30" s="1"/>
  <c r="B253" i="30" s="1"/>
  <c r="B254" i="30" s="1"/>
  <c r="B255" i="30" s="1"/>
  <c r="B256" i="30" s="1"/>
  <c r="B257" i="30" s="1"/>
  <c r="B258" i="30" s="1"/>
  <c r="B259" i="30" s="1"/>
  <c r="B260" i="30" s="1"/>
  <c r="B261" i="30" s="1"/>
  <c r="B262" i="30" s="1"/>
  <c r="B263" i="30" s="1"/>
  <c r="B264" i="30" s="1"/>
  <c r="B265" i="30" s="1"/>
  <c r="B266" i="30" s="1"/>
  <c r="B267" i="30" s="1"/>
  <c r="B268" i="30" s="1"/>
  <c r="B269" i="30" s="1"/>
  <c r="B270" i="30" s="1"/>
  <c r="B271" i="30" s="1"/>
  <c r="B272" i="30" s="1"/>
  <c r="B273" i="30" s="1"/>
  <c r="B274" i="30" s="1"/>
  <c r="B275" i="30" s="1"/>
  <c r="B276" i="30" s="1"/>
  <c r="B277" i="30" s="1"/>
  <c r="B278" i="30" s="1"/>
  <c r="B279" i="30" s="1"/>
  <c r="B280" i="30" s="1"/>
  <c r="B281" i="30" s="1"/>
  <c r="B282" i="30" s="1"/>
  <c r="B283" i="30" s="1"/>
  <c r="B284" i="30" s="1"/>
  <c r="B285" i="30" s="1"/>
  <c r="B286" i="30" s="1"/>
  <c r="B287" i="30" s="1"/>
  <c r="B288" i="30" s="1"/>
  <c r="B289" i="30" s="1"/>
  <c r="B290" i="30" s="1"/>
  <c r="B291" i="30" s="1"/>
  <c r="B292" i="30" s="1"/>
  <c r="B293" i="30" s="1"/>
  <c r="B294" i="30" s="1"/>
  <c r="B295" i="30" s="1"/>
  <c r="B296" i="30" s="1"/>
  <c r="B297" i="30" s="1"/>
  <c r="B298" i="30" s="1"/>
  <c r="B299" i="30" s="1"/>
  <c r="B300" i="30" s="1"/>
  <c r="B301" i="30" s="1"/>
  <c r="B302" i="30" s="1"/>
  <c r="B303" i="30" s="1"/>
  <c r="B304" i="30" s="1"/>
  <c r="B305" i="30" s="1"/>
  <c r="B306" i="30" s="1"/>
  <c r="B307" i="30" s="1"/>
  <c r="B308" i="30" s="1"/>
  <c r="B309" i="30" s="1"/>
  <c r="B310" i="30" s="1"/>
  <c r="B311" i="30" s="1"/>
  <c r="B312" i="30" s="1"/>
  <c r="B313" i="30" s="1"/>
  <c r="B314" i="30" s="1"/>
  <c r="B315" i="30" s="1"/>
  <c r="B316" i="30" s="1"/>
  <c r="B317" i="30" s="1"/>
  <c r="B318" i="30" s="1"/>
  <c r="B319" i="30" s="1"/>
  <c r="B320" i="30" s="1"/>
  <c r="B321" i="30" s="1"/>
  <c r="B322" i="30" s="1"/>
  <c r="B323" i="30" s="1"/>
  <c r="B324" i="30" s="1"/>
  <c r="B325" i="30" s="1"/>
  <c r="B326" i="30" s="1"/>
  <c r="B327" i="30" s="1"/>
  <c r="B328" i="30" s="1"/>
  <c r="B329" i="30" s="1"/>
  <c r="B330" i="30" s="1"/>
  <c r="B331" i="30" s="1"/>
  <c r="B332" i="30" s="1"/>
  <c r="B333" i="30" s="1"/>
  <c r="B334" i="30" s="1"/>
  <c r="B335" i="30" s="1"/>
  <c r="B336" i="30" s="1"/>
  <c r="B337" i="30" s="1"/>
  <c r="B338" i="30" s="1"/>
  <c r="B339" i="30" s="1"/>
  <c r="B340" i="30" s="1"/>
  <c r="B341" i="30" s="1"/>
  <c r="B342" i="30" s="1"/>
  <c r="B343" i="30" s="1"/>
  <c r="B344" i="30" s="1"/>
  <c r="B345" i="30" s="1"/>
  <c r="B346" i="30" s="1"/>
  <c r="B347" i="30" s="1"/>
  <c r="B348" i="30" s="1"/>
  <c r="B349" i="30" s="1"/>
  <c r="B350" i="30" s="1"/>
  <c r="B351" i="30" s="1"/>
  <c r="B352" i="30" s="1"/>
  <c r="B353" i="30" s="1"/>
  <c r="B354" i="30" s="1"/>
  <c r="B355" i="30" s="1"/>
  <c r="B356" i="30" s="1"/>
  <c r="B357" i="30" s="1"/>
  <c r="B358" i="30" s="1"/>
  <c r="B359" i="30" s="1"/>
  <c r="B360" i="30" s="1"/>
  <c r="B361" i="30" s="1"/>
  <c r="B362" i="30" s="1"/>
  <c r="B363" i="30" s="1"/>
  <c r="B364" i="30" s="1"/>
  <c r="B365" i="30" s="1"/>
  <c r="B366" i="30" s="1"/>
  <c r="B367" i="30" s="1"/>
  <c r="B368" i="30" s="1"/>
  <c r="B369" i="30" s="1"/>
  <c r="B370" i="30" s="1"/>
  <c r="B371" i="30" s="1"/>
  <c r="B372" i="30" s="1"/>
  <c r="B373" i="30" s="1"/>
  <c r="B374" i="30" s="1"/>
  <c r="B375" i="30" s="1"/>
  <c r="B376" i="30" s="1"/>
  <c r="B377" i="30" s="1"/>
  <c r="B378" i="30" s="1"/>
  <c r="B379" i="30" s="1"/>
  <c r="B380" i="30" s="1"/>
  <c r="B381" i="30" s="1"/>
  <c r="B382" i="30" s="1"/>
  <c r="B383" i="30" s="1"/>
  <c r="B384" i="30" s="1"/>
  <c r="B385" i="30" s="1"/>
  <c r="B386" i="30" s="1"/>
  <c r="B387" i="30" s="1"/>
  <c r="B388" i="30" s="1"/>
  <c r="B389" i="30" s="1"/>
  <c r="B390" i="30" s="1"/>
  <c r="B391" i="30" s="1"/>
  <c r="B392" i="30" s="1"/>
  <c r="B393" i="30" s="1"/>
  <c r="B394" i="30" s="1"/>
  <c r="B395" i="30" s="1"/>
  <c r="B396" i="30" s="1"/>
  <c r="B397" i="30" s="1"/>
  <c r="B398" i="30" s="1"/>
  <c r="B399" i="30" s="1"/>
  <c r="B400" i="30" s="1"/>
  <c r="B401" i="30" s="1"/>
  <c r="B402" i="30" s="1"/>
  <c r="B403" i="30" s="1"/>
  <c r="B404" i="30" s="1"/>
  <c r="B405" i="30" s="1"/>
  <c r="B406" i="30" s="1"/>
  <c r="B407" i="30" s="1"/>
  <c r="B408" i="30" s="1"/>
  <c r="B409" i="30" s="1"/>
  <c r="B410" i="30" s="1"/>
  <c r="B411" i="30" s="1"/>
  <c r="B412" i="30" s="1"/>
  <c r="B413" i="30" s="1"/>
  <c r="B414" i="30" s="1"/>
  <c r="B415" i="30" s="1"/>
  <c r="B416" i="30" s="1"/>
  <c r="B417" i="30" s="1"/>
  <c r="B418" i="30" s="1"/>
  <c r="B419" i="30" s="1"/>
  <c r="B420" i="30" s="1"/>
  <c r="B421" i="30" s="1"/>
  <c r="B422" i="30" s="1"/>
  <c r="B423" i="30" s="1"/>
  <c r="B424" i="30" s="1"/>
  <c r="B425" i="30" s="1"/>
  <c r="B426" i="30" s="1"/>
  <c r="B427" i="30" s="1"/>
  <c r="B428" i="30" s="1"/>
  <c r="B429" i="30" s="1"/>
  <c r="B430" i="30" s="1"/>
  <c r="B431" i="30" s="1"/>
  <c r="B432" i="30" s="1"/>
  <c r="B433" i="30" s="1"/>
  <c r="B434" i="30" s="1"/>
  <c r="B435" i="30" s="1"/>
  <c r="B436" i="30" s="1"/>
  <c r="B437" i="30" s="1"/>
  <c r="B438" i="30" s="1"/>
  <c r="B439" i="30" s="1"/>
  <c r="B440" i="30" s="1"/>
  <c r="B441" i="30" s="1"/>
  <c r="B442" i="30" s="1"/>
  <c r="B443" i="30" s="1"/>
  <c r="B444" i="30" s="1"/>
  <c r="B445" i="30" s="1"/>
  <c r="B446" i="30" s="1"/>
  <c r="B447" i="30" s="1"/>
  <c r="B448" i="30" s="1"/>
  <c r="B449" i="30" s="1"/>
  <c r="B450" i="30" s="1"/>
  <c r="B451" i="30" s="1"/>
  <c r="B452" i="30" s="1"/>
  <c r="B453" i="30" s="1"/>
  <c r="B454" i="30" s="1"/>
  <c r="B455" i="30" s="1"/>
  <c r="B456" i="30" s="1"/>
  <c r="B457" i="30" s="1"/>
  <c r="B458" i="30" s="1"/>
  <c r="B459" i="30" s="1"/>
  <c r="B460" i="30" s="1"/>
  <c r="B461" i="30" s="1"/>
  <c r="B462" i="30" s="1"/>
  <c r="B463" i="30" s="1"/>
  <c r="B464" i="30" s="1"/>
  <c r="B465" i="30" s="1"/>
  <c r="B466" i="30" s="1"/>
  <c r="B467" i="30" s="1"/>
  <c r="B468" i="30" s="1"/>
  <c r="B469" i="30" s="1"/>
  <c r="B470" i="30" s="1"/>
  <c r="B471" i="30" s="1"/>
  <c r="B472" i="30" s="1"/>
  <c r="B473" i="30" s="1"/>
  <c r="B474" i="30" s="1"/>
  <c r="B475" i="30" s="1"/>
  <c r="B476" i="30" s="1"/>
  <c r="B477" i="30" s="1"/>
  <c r="B478" i="30" s="1"/>
  <c r="B479" i="30" s="1"/>
  <c r="B480" i="30" s="1"/>
  <c r="B481" i="30" s="1"/>
  <c r="B482" i="30" s="1"/>
  <c r="B483" i="30" s="1"/>
  <c r="B484" i="30" s="1"/>
  <c r="B485" i="30" s="1"/>
  <c r="B486" i="30" s="1"/>
  <c r="B487" i="30" s="1"/>
  <c r="B488" i="30" s="1"/>
  <c r="B489" i="30" s="1"/>
  <c r="B490" i="30" s="1"/>
  <c r="B491" i="30" s="1"/>
  <c r="B492" i="30" s="1"/>
  <c r="B493" i="30" s="1"/>
  <c r="B494" i="30" s="1"/>
  <c r="B495" i="30" s="1"/>
  <c r="B496" i="30" s="1"/>
  <c r="B497" i="30" s="1"/>
  <c r="B498" i="30" s="1"/>
  <c r="B499" i="30" s="1"/>
  <c r="B500" i="30" s="1"/>
  <c r="B501" i="30" s="1"/>
  <c r="B502" i="30" s="1"/>
  <c r="B503" i="30" s="1"/>
  <c r="B504" i="30" s="1"/>
  <c r="B505" i="30" s="1"/>
  <c r="B506" i="30" s="1"/>
  <c r="B507" i="30" s="1"/>
  <c r="B508" i="30" s="1"/>
  <c r="B509" i="30" s="1"/>
  <c r="B510" i="30" s="1"/>
  <c r="B511" i="30" s="1"/>
  <c r="B512" i="30" s="1"/>
  <c r="B513" i="30" s="1"/>
  <c r="B514" i="30" s="1"/>
  <c r="B515" i="30" s="1"/>
  <c r="B516" i="30" s="1"/>
  <c r="B517" i="30" s="1"/>
  <c r="B518" i="30" s="1"/>
  <c r="B519" i="30" s="1"/>
  <c r="B520" i="30" s="1"/>
  <c r="B521" i="30" s="1"/>
  <c r="B522" i="30" s="1"/>
  <c r="B523" i="30" s="1"/>
  <c r="B524" i="30" s="1"/>
  <c r="B525" i="30" s="1"/>
  <c r="B526" i="30" s="1"/>
  <c r="B527" i="30" s="1"/>
  <c r="B528" i="30" s="1"/>
  <c r="B529" i="30" s="1"/>
  <c r="B530" i="30" s="1"/>
  <c r="B531" i="30" s="1"/>
  <c r="B532" i="30" s="1"/>
  <c r="B533" i="30" s="1"/>
  <c r="B534" i="30" s="1"/>
  <c r="B535" i="30" s="1"/>
  <c r="B536" i="30" s="1"/>
  <c r="B537" i="30" s="1"/>
  <c r="B538" i="30" s="1"/>
  <c r="B539" i="30" s="1"/>
  <c r="B540" i="30" s="1"/>
  <c r="B541" i="30" s="1"/>
  <c r="B542" i="30" s="1"/>
  <c r="B543" i="30" s="1"/>
  <c r="B544" i="30" s="1"/>
  <c r="B545" i="30" s="1"/>
  <c r="B546" i="30" s="1"/>
  <c r="B547" i="30" s="1"/>
  <c r="B548" i="30" s="1"/>
  <c r="B549" i="30" s="1"/>
  <c r="B550" i="30" s="1"/>
  <c r="B551" i="30" s="1"/>
  <c r="B552" i="30" s="1"/>
  <c r="B553" i="30" s="1"/>
  <c r="B554" i="30" s="1"/>
  <c r="B555" i="30" s="1"/>
  <c r="B556" i="30" s="1"/>
  <c r="B557" i="30" s="1"/>
  <c r="B558" i="30" s="1"/>
  <c r="B559" i="30" s="1"/>
  <c r="B560" i="30" s="1"/>
  <c r="B561" i="30" s="1"/>
  <c r="B562" i="30" s="1"/>
  <c r="B563" i="30" s="1"/>
  <c r="B564" i="30" s="1"/>
  <c r="B565" i="30" s="1"/>
  <c r="B566" i="30" s="1"/>
  <c r="B567" i="30" s="1"/>
  <c r="B568" i="30" s="1"/>
  <c r="B569" i="30" s="1"/>
  <c r="B570" i="30" s="1"/>
  <c r="B571" i="30" s="1"/>
  <c r="B572" i="30" s="1"/>
  <c r="B573" i="30" s="1"/>
  <c r="B574" i="30" s="1"/>
  <c r="B575" i="30" s="1"/>
  <c r="B576" i="30" s="1"/>
  <c r="B577" i="30" s="1"/>
  <c r="B578" i="30" s="1"/>
  <c r="B579" i="30" s="1"/>
  <c r="B580" i="30" s="1"/>
  <c r="B581" i="30" s="1"/>
  <c r="B582" i="30" s="1"/>
  <c r="B583" i="30" s="1"/>
  <c r="B584" i="30" s="1"/>
  <c r="B585" i="30" s="1"/>
  <c r="B586" i="30" s="1"/>
  <c r="B587" i="30" s="1"/>
  <c r="B588" i="30" s="1"/>
  <c r="B589" i="30" s="1"/>
  <c r="B590" i="30" s="1"/>
  <c r="B591" i="30" s="1"/>
  <c r="B592" i="30" s="1"/>
  <c r="B593" i="30" s="1"/>
  <c r="B594" i="30" s="1"/>
  <c r="B595" i="30" s="1"/>
  <c r="B596" i="30" s="1"/>
  <c r="B597" i="30" s="1"/>
  <c r="B598" i="30" s="1"/>
  <c r="B599" i="30" s="1"/>
  <c r="B600" i="30" s="1"/>
  <c r="B601" i="30" s="1"/>
  <c r="B602" i="30" s="1"/>
  <c r="B603" i="30" s="1"/>
  <c r="B604" i="30" s="1"/>
  <c r="B605" i="30" s="1"/>
  <c r="B606" i="30" s="1"/>
  <c r="B607" i="30" s="1"/>
  <c r="B608" i="30" s="1"/>
  <c r="B609" i="30" s="1"/>
  <c r="B610" i="30" s="1"/>
  <c r="B611" i="30" s="1"/>
  <c r="B612" i="30" s="1"/>
  <c r="B613" i="30" s="1"/>
  <c r="B614" i="30" s="1"/>
  <c r="B615" i="30" s="1"/>
  <c r="B616" i="30" s="1"/>
  <c r="B617" i="30" s="1"/>
  <c r="B618" i="30" s="1"/>
  <c r="B619" i="30" s="1"/>
  <c r="B620" i="30" s="1"/>
  <c r="B621" i="30" s="1"/>
  <c r="B622" i="30" s="1"/>
  <c r="B623" i="30" s="1"/>
  <c r="B624" i="30" s="1"/>
  <c r="B625" i="30" s="1"/>
  <c r="B626" i="30" s="1"/>
  <c r="B627" i="30" s="1"/>
  <c r="B628" i="30" s="1"/>
  <c r="B629" i="30" s="1"/>
  <c r="B630" i="30" s="1"/>
  <c r="B631" i="30" s="1"/>
  <c r="B632" i="30" s="1"/>
  <c r="B633" i="30" s="1"/>
  <c r="B634" i="30" s="1"/>
  <c r="B635" i="30" s="1"/>
  <c r="B636" i="30" s="1"/>
  <c r="B637" i="30" s="1"/>
  <c r="B638" i="30" s="1"/>
  <c r="B639" i="30" s="1"/>
  <c r="B640" i="30" s="1"/>
  <c r="B641" i="30" s="1"/>
  <c r="B642" i="30" s="1"/>
  <c r="B643" i="30" s="1"/>
  <c r="B644" i="30" s="1"/>
  <c r="B645" i="30" s="1"/>
  <c r="B646" i="30" s="1"/>
  <c r="B647" i="30" s="1"/>
  <c r="B648" i="30" s="1"/>
  <c r="B649" i="30" s="1"/>
  <c r="B650" i="30" s="1"/>
  <c r="B651" i="30" s="1"/>
  <c r="B652" i="30" s="1"/>
  <c r="B653" i="30" s="1"/>
  <c r="B654" i="30" s="1"/>
  <c r="B655" i="30" s="1"/>
  <c r="B656" i="30" s="1"/>
  <c r="B657" i="30" s="1"/>
  <c r="B658" i="30" s="1"/>
  <c r="B659" i="30" s="1"/>
  <c r="B660" i="30" s="1"/>
  <c r="B661" i="30" s="1"/>
  <c r="B662" i="30" s="1"/>
  <c r="B663" i="30" s="1"/>
  <c r="B664" i="30" s="1"/>
  <c r="B665" i="30" s="1"/>
  <c r="B666" i="30" s="1"/>
  <c r="B667" i="30" s="1"/>
  <c r="B668" i="30" s="1"/>
  <c r="B669" i="30" s="1"/>
  <c r="B670" i="30" s="1"/>
  <c r="B671" i="30" s="1"/>
  <c r="B672" i="30" s="1"/>
  <c r="B673" i="30" s="1"/>
  <c r="B674" i="30" s="1"/>
  <c r="B675" i="30" s="1"/>
  <c r="B676" i="30" s="1"/>
  <c r="B677" i="30" s="1"/>
  <c r="B678" i="30" s="1"/>
  <c r="B679" i="30" s="1"/>
  <c r="B680" i="30" s="1"/>
  <c r="B681" i="30" s="1"/>
  <c r="B682" i="30" s="1"/>
  <c r="B683" i="30" s="1"/>
  <c r="B684" i="30" s="1"/>
  <c r="B685" i="30" s="1"/>
  <c r="B686" i="30" s="1"/>
  <c r="B687" i="30" s="1"/>
  <c r="B688" i="30" s="1"/>
  <c r="B689" i="30" s="1"/>
  <c r="B690" i="30" s="1"/>
  <c r="B691" i="30" s="1"/>
  <c r="B692" i="30" s="1"/>
  <c r="B693" i="30" s="1"/>
  <c r="B694" i="30" s="1"/>
  <c r="B695" i="30" s="1"/>
  <c r="B696" i="30" s="1"/>
  <c r="B697" i="30" s="1"/>
  <c r="B698" i="30" s="1"/>
  <c r="B699" i="30" s="1"/>
  <c r="B700" i="30" s="1"/>
  <c r="B701" i="30" s="1"/>
  <c r="B702" i="30" s="1"/>
  <c r="B703" i="30" s="1"/>
  <c r="B704" i="30" s="1"/>
  <c r="B705" i="30" s="1"/>
  <c r="B706" i="30" s="1"/>
  <c r="B707" i="30" s="1"/>
  <c r="B708" i="30" s="1"/>
  <c r="B709" i="30" s="1"/>
  <c r="B710" i="30" s="1"/>
  <c r="B711" i="30" s="1"/>
  <c r="B712" i="30" s="1"/>
  <c r="B713" i="30" s="1"/>
  <c r="B714" i="30" s="1"/>
  <c r="B715" i="30" s="1"/>
  <c r="B716" i="30" s="1"/>
  <c r="B717" i="30" s="1"/>
  <c r="B718" i="30" s="1"/>
  <c r="B719" i="30" s="1"/>
  <c r="B720" i="30" s="1"/>
  <c r="B721" i="30" s="1"/>
  <c r="B722" i="30" s="1"/>
  <c r="B723" i="30" s="1"/>
  <c r="B724" i="30" s="1"/>
  <c r="B725" i="30" s="1"/>
  <c r="B726" i="30" s="1"/>
  <c r="B727" i="30" s="1"/>
  <c r="B728" i="30" s="1"/>
  <c r="B729" i="30" s="1"/>
  <c r="B730" i="30" s="1"/>
  <c r="B731" i="30" s="1"/>
  <c r="B732" i="30" s="1"/>
  <c r="B733" i="30" s="1"/>
  <c r="B734" i="30" s="1"/>
  <c r="B735" i="30" s="1"/>
  <c r="B736" i="30" s="1"/>
  <c r="B737" i="30" s="1"/>
  <c r="B738" i="30" s="1"/>
  <c r="B739" i="30" s="1"/>
  <c r="B740" i="30" s="1"/>
  <c r="B741" i="30" s="1"/>
  <c r="B742" i="30" s="1"/>
  <c r="B743" i="30" s="1"/>
  <c r="B744" i="30" s="1"/>
  <c r="B745" i="30" s="1"/>
  <c r="B746" i="30" s="1"/>
  <c r="B747" i="30" s="1"/>
  <c r="B748" i="30" s="1"/>
  <c r="B749" i="30" s="1"/>
  <c r="B750" i="30" s="1"/>
  <c r="B751" i="30" s="1"/>
  <c r="B752" i="30" s="1"/>
  <c r="B753" i="30" s="1"/>
  <c r="B754" i="30" s="1"/>
  <c r="B755" i="30" s="1"/>
  <c r="B756" i="30" s="1"/>
  <c r="B757" i="30" s="1"/>
  <c r="B758" i="30" s="1"/>
  <c r="B759" i="30" s="1"/>
  <c r="B760" i="30" s="1"/>
  <c r="B761" i="30" s="1"/>
  <c r="B762" i="30" s="1"/>
  <c r="B763" i="30" s="1"/>
  <c r="B764" i="30" s="1"/>
  <c r="B765" i="30" s="1"/>
  <c r="B766" i="30" s="1"/>
  <c r="B767" i="30" s="1"/>
  <c r="B768" i="30" s="1"/>
  <c r="B769" i="30" s="1"/>
  <c r="B770" i="30" s="1"/>
  <c r="B771" i="30" s="1"/>
  <c r="B772" i="30" s="1"/>
  <c r="B773" i="30" s="1"/>
  <c r="B774" i="30" s="1"/>
  <c r="B775" i="30" s="1"/>
  <c r="B776" i="30" s="1"/>
  <c r="B777" i="30" s="1"/>
  <c r="B778" i="30" s="1"/>
  <c r="B779" i="30" s="1"/>
  <c r="B780" i="30" s="1"/>
  <c r="B781" i="30" s="1"/>
  <c r="B782" i="30" s="1"/>
  <c r="B783" i="30" s="1"/>
  <c r="B784" i="30" s="1"/>
  <c r="B785" i="30" s="1"/>
  <c r="B786" i="30" s="1"/>
  <c r="B787" i="30" s="1"/>
  <c r="B788" i="30" s="1"/>
  <c r="B789" i="30" s="1"/>
  <c r="B790" i="30" s="1"/>
  <c r="B791" i="30" s="1"/>
  <c r="B792" i="30" s="1"/>
  <c r="B793" i="30" s="1"/>
  <c r="B794" i="30" s="1"/>
  <c r="B795" i="30" s="1"/>
  <c r="B796" i="30" s="1"/>
  <c r="B797" i="30" s="1"/>
  <c r="B798" i="30" s="1"/>
  <c r="B799" i="30" s="1"/>
  <c r="B800" i="30" s="1"/>
  <c r="B801" i="30" s="1"/>
  <c r="B802" i="30" s="1"/>
  <c r="B803" i="30" s="1"/>
  <c r="B804" i="30" s="1"/>
  <c r="B805" i="30" s="1"/>
  <c r="B806" i="30" s="1"/>
  <c r="B807" i="30" s="1"/>
  <c r="B808" i="30" s="1"/>
  <c r="B809" i="30" s="1"/>
  <c r="B810" i="30" s="1"/>
  <c r="B811" i="30" s="1"/>
  <c r="B812" i="30" s="1"/>
  <c r="B813" i="30" s="1"/>
  <c r="B814" i="30" s="1"/>
  <c r="B815" i="30" s="1"/>
  <c r="B816" i="30" s="1"/>
  <c r="B817" i="30" s="1"/>
  <c r="B818" i="30" s="1"/>
  <c r="B819" i="30" s="1"/>
  <c r="B820" i="30" s="1"/>
  <c r="B821" i="30" s="1"/>
  <c r="B822" i="30" s="1"/>
  <c r="B823" i="30" s="1"/>
  <c r="B824" i="30" s="1"/>
  <c r="B825" i="30" s="1"/>
  <c r="B826" i="30" s="1"/>
  <c r="B827" i="30" s="1"/>
  <c r="B828" i="30" s="1"/>
  <c r="B829" i="30" s="1"/>
  <c r="B830" i="30" s="1"/>
  <c r="B831" i="30" s="1"/>
  <c r="B832" i="30" s="1"/>
  <c r="B833" i="30" s="1"/>
  <c r="B834" i="30" s="1"/>
  <c r="B835" i="30" s="1"/>
  <c r="B836" i="30" s="1"/>
  <c r="B837" i="30" s="1"/>
  <c r="B838" i="30" s="1"/>
  <c r="B839" i="30" s="1"/>
  <c r="B840" i="30" s="1"/>
  <c r="B841" i="30" s="1"/>
  <c r="B842" i="30" s="1"/>
  <c r="B843" i="30" s="1"/>
  <c r="B844" i="30" s="1"/>
  <c r="B845" i="30" s="1"/>
  <c r="B846" i="30" s="1"/>
  <c r="B847" i="30" s="1"/>
  <c r="B848" i="30" s="1"/>
  <c r="B849" i="30" s="1"/>
  <c r="B850" i="30" s="1"/>
  <c r="B851" i="30" s="1"/>
  <c r="B852" i="30" s="1"/>
  <c r="B853" i="30" s="1"/>
  <c r="B854" i="30" s="1"/>
  <c r="B855" i="30" s="1"/>
  <c r="B856" i="30" s="1"/>
  <c r="B857" i="30" s="1"/>
  <c r="B858" i="30" s="1"/>
  <c r="B859" i="30" s="1"/>
  <c r="B860" i="30" s="1"/>
  <c r="B861" i="30" s="1"/>
  <c r="B862" i="30" s="1"/>
  <c r="B863" i="30" s="1"/>
  <c r="B864" i="30" s="1"/>
  <c r="B865" i="30" s="1"/>
  <c r="B866" i="30" s="1"/>
  <c r="B867" i="30" s="1"/>
  <c r="B868" i="30" s="1"/>
  <c r="B869" i="30" s="1"/>
  <c r="B870" i="30" s="1"/>
  <c r="B871" i="30" s="1"/>
  <c r="B872" i="30" s="1"/>
  <c r="B873" i="30" s="1"/>
  <c r="B874" i="30" s="1"/>
  <c r="B875" i="30" s="1"/>
  <c r="B876" i="30" s="1"/>
  <c r="B877" i="30" s="1"/>
  <c r="B878" i="30" s="1"/>
  <c r="B879" i="30" s="1"/>
  <c r="B880" i="30" s="1"/>
  <c r="B881" i="30" s="1"/>
  <c r="B882" i="30" s="1"/>
  <c r="B883" i="30" s="1"/>
  <c r="B884" i="30" s="1"/>
  <c r="B885" i="30" s="1"/>
  <c r="B886" i="30" s="1"/>
  <c r="B887" i="30" s="1"/>
  <c r="B888" i="30" s="1"/>
  <c r="B889" i="30" s="1"/>
  <c r="B890" i="30" s="1"/>
  <c r="B891" i="30" s="1"/>
  <c r="B892" i="30" s="1"/>
  <c r="B893" i="30" s="1"/>
  <c r="B894" i="30" s="1"/>
  <c r="B895" i="30" s="1"/>
  <c r="B896" i="30" s="1"/>
  <c r="B897" i="30" s="1"/>
  <c r="B898" i="30" s="1"/>
  <c r="B899" i="30" s="1"/>
  <c r="B900" i="30" s="1"/>
  <c r="B901" i="30" s="1"/>
  <c r="B902" i="30" s="1"/>
  <c r="B903" i="30" s="1"/>
  <c r="B904" i="30" s="1"/>
  <c r="B905" i="30" s="1"/>
  <c r="B906" i="30" s="1"/>
  <c r="B907" i="30" s="1"/>
  <c r="B908" i="30" s="1"/>
  <c r="B909" i="30" s="1"/>
  <c r="B910" i="30" s="1"/>
  <c r="B911" i="30" s="1"/>
  <c r="B912" i="30" s="1"/>
  <c r="B913" i="30" s="1"/>
  <c r="B914" i="30" s="1"/>
  <c r="B915" i="30" s="1"/>
  <c r="B916" i="30" s="1"/>
  <c r="B917" i="30" s="1"/>
  <c r="B918" i="30" s="1"/>
  <c r="B919" i="30" s="1"/>
  <c r="B920" i="30" s="1"/>
  <c r="B921" i="30" s="1"/>
  <c r="B922" i="30" s="1"/>
  <c r="B923" i="30" s="1"/>
  <c r="B924" i="30" s="1"/>
  <c r="B925" i="30" s="1"/>
  <c r="B926" i="30" s="1"/>
  <c r="B927" i="30" s="1"/>
  <c r="B928" i="30" s="1"/>
  <c r="B929" i="30" s="1"/>
  <c r="B930" i="30" s="1"/>
  <c r="B931" i="30" s="1"/>
  <c r="B932" i="30" s="1"/>
  <c r="B933" i="30" s="1"/>
  <c r="B934" i="30" s="1"/>
  <c r="B935" i="30" s="1"/>
  <c r="B936" i="30" s="1"/>
  <c r="B937" i="30" s="1"/>
  <c r="B938" i="30" s="1"/>
  <c r="B939" i="30" s="1"/>
  <c r="B940" i="30" s="1"/>
  <c r="B941" i="30" s="1"/>
  <c r="B942" i="30" s="1"/>
  <c r="B943" i="30" s="1"/>
  <c r="B944" i="30" s="1"/>
  <c r="B945" i="30" s="1"/>
  <c r="B946" i="30" s="1"/>
  <c r="B947" i="30" s="1"/>
  <c r="B948" i="30" s="1"/>
  <c r="B949" i="30" s="1"/>
  <c r="B950" i="30" s="1"/>
  <c r="B951" i="30" s="1"/>
  <c r="B952" i="30" s="1"/>
  <c r="B953" i="30" s="1"/>
  <c r="B954" i="30" s="1"/>
  <c r="B955" i="30" s="1"/>
  <c r="B956" i="30" s="1"/>
  <c r="B957" i="30" s="1"/>
  <c r="B958" i="30" s="1"/>
  <c r="B959" i="30" s="1"/>
  <c r="B960" i="30" s="1"/>
  <c r="B961" i="30" s="1"/>
  <c r="B962" i="30" s="1"/>
  <c r="B963" i="30" s="1"/>
  <c r="B964" i="30" s="1"/>
  <c r="B965" i="30" s="1"/>
  <c r="B966" i="30" s="1"/>
  <c r="B967" i="30" s="1"/>
  <c r="B968" i="30" s="1"/>
  <c r="B969" i="30" s="1"/>
  <c r="B970" i="30" s="1"/>
  <c r="B971" i="30" s="1"/>
  <c r="B972" i="30" s="1"/>
  <c r="B973" i="30" s="1"/>
  <c r="B974" i="30" s="1"/>
  <c r="B975" i="30" s="1"/>
  <c r="B976" i="30" s="1"/>
  <c r="B977" i="30" s="1"/>
  <c r="B978" i="30" s="1"/>
  <c r="B979" i="30" s="1"/>
  <c r="B980" i="30" s="1"/>
  <c r="B981" i="30" s="1"/>
  <c r="B982" i="30" s="1"/>
  <c r="B983" i="30" s="1"/>
  <c r="B984" i="30" s="1"/>
  <c r="B985" i="30" s="1"/>
  <c r="B986" i="30" s="1"/>
  <c r="B987" i="30" s="1"/>
  <c r="B988" i="30" s="1"/>
  <c r="B989" i="30" s="1"/>
  <c r="B990" i="30" s="1"/>
  <c r="B991" i="30" s="1"/>
  <c r="B992" i="30" s="1"/>
  <c r="B993" i="30" s="1"/>
  <c r="B994" i="30" s="1"/>
  <c r="B995" i="30" s="1"/>
  <c r="B996" i="30" s="1"/>
  <c r="B997" i="30" s="1"/>
  <c r="B998" i="30" s="1"/>
  <c r="B999" i="30" s="1"/>
  <c r="B1000" i="30" s="1"/>
  <c r="B1001" i="30" s="1"/>
  <c r="B1002" i="30" s="1"/>
  <c r="B1003" i="30" s="1"/>
  <c r="B1004" i="30" s="1"/>
  <c r="B1005" i="30" s="1"/>
  <c r="B1006" i="30" s="1"/>
  <c r="B1007" i="30" s="1"/>
  <c r="B1008" i="30" s="1"/>
  <c r="B1009" i="30" s="1"/>
  <c r="B1010" i="30" s="1"/>
  <c r="B1011" i="30" s="1"/>
  <c r="B1012" i="30" s="1"/>
  <c r="B1013" i="30" s="1"/>
  <c r="B1014" i="30" s="1"/>
  <c r="B1015" i="30" s="1"/>
  <c r="B1016" i="30" s="1"/>
  <c r="B1017" i="30" s="1"/>
  <c r="B1018" i="30" s="1"/>
  <c r="B1019" i="30" s="1"/>
  <c r="B1020" i="30" s="1"/>
  <c r="B1021" i="30" s="1"/>
  <c r="B1022" i="30" s="1"/>
  <c r="B1023" i="30" s="1"/>
  <c r="B1024" i="30" s="1"/>
  <c r="B1025" i="30" s="1"/>
  <c r="B1026" i="30" s="1"/>
  <c r="B1027" i="30" s="1"/>
  <c r="B1028" i="30" s="1"/>
  <c r="B1029" i="30" s="1"/>
  <c r="B1030" i="30" s="1"/>
  <c r="B1031" i="30" s="1"/>
  <c r="B1032" i="30" s="1"/>
  <c r="B1033" i="30" s="1"/>
  <c r="B1034" i="30" s="1"/>
  <c r="B1035" i="30" s="1"/>
  <c r="B1036" i="30" s="1"/>
  <c r="B1037" i="30" s="1"/>
  <c r="B1038" i="30" s="1"/>
  <c r="B1039" i="30" s="1"/>
  <c r="B1040" i="30" s="1"/>
  <c r="B1041" i="30" s="1"/>
  <c r="B1042" i="30" s="1"/>
  <c r="B1043" i="30" s="1"/>
  <c r="B1044" i="30" s="1"/>
  <c r="B1045" i="30" s="1"/>
  <c r="B1046" i="30" s="1"/>
  <c r="B1047" i="30" s="1"/>
  <c r="B1048" i="30" s="1"/>
  <c r="B1049" i="30" s="1"/>
  <c r="B1050" i="30" s="1"/>
  <c r="B1051" i="30" s="1"/>
  <c r="B1052" i="30" s="1"/>
  <c r="B1053" i="30" s="1"/>
  <c r="B1054" i="30" s="1"/>
  <c r="B1055" i="30" s="1"/>
  <c r="B1056" i="30" s="1"/>
  <c r="B1057" i="30" s="1"/>
  <c r="B1058" i="30" s="1"/>
  <c r="B1059" i="30" s="1"/>
  <c r="B1060" i="30" s="1"/>
  <c r="B1061" i="30" s="1"/>
  <c r="B1062" i="30" s="1"/>
  <c r="B1063" i="30" s="1"/>
  <c r="B1064" i="30" s="1"/>
  <c r="B1065" i="30" s="1"/>
  <c r="B1066" i="30" s="1"/>
  <c r="B1067" i="30" s="1"/>
  <c r="B1068" i="30" s="1"/>
  <c r="B1069" i="30" s="1"/>
  <c r="B1070" i="30" s="1"/>
  <c r="B1071" i="30" s="1"/>
  <c r="B1072" i="30" s="1"/>
  <c r="B1073" i="30" s="1"/>
  <c r="B1074" i="30" s="1"/>
  <c r="B1075" i="30" s="1"/>
  <c r="B1076" i="30" s="1"/>
  <c r="B1077" i="30" s="1"/>
  <c r="B1078" i="30" s="1"/>
  <c r="B1079" i="30" s="1"/>
  <c r="B1080" i="30" s="1"/>
  <c r="B1081" i="30" s="1"/>
  <c r="B1082" i="30" s="1"/>
  <c r="B1083" i="30" s="1"/>
  <c r="B1084" i="30" s="1"/>
  <c r="B1085" i="30" s="1"/>
  <c r="B1086" i="30" s="1"/>
  <c r="B1087" i="30" s="1"/>
  <c r="B1088" i="30" s="1"/>
  <c r="B1089" i="30" s="1"/>
  <c r="B1090" i="30" s="1"/>
  <c r="B1091" i="30" s="1"/>
  <c r="B1092" i="30" s="1"/>
  <c r="B1093" i="30" s="1"/>
  <c r="B1094" i="30" s="1"/>
  <c r="B1095" i="30" s="1"/>
  <c r="B1096" i="30" s="1"/>
  <c r="B1097" i="30" s="1"/>
  <c r="B1098" i="30" s="1"/>
  <c r="B1099" i="30" s="1"/>
  <c r="B1100" i="30" s="1"/>
  <c r="B1101" i="30" s="1"/>
  <c r="B1102" i="30" s="1"/>
  <c r="B1103" i="30" s="1"/>
  <c r="B1104" i="30" s="1"/>
  <c r="B1105" i="30" s="1"/>
  <c r="B1106" i="30" s="1"/>
  <c r="B1107" i="30" s="1"/>
  <c r="B1108" i="30" s="1"/>
  <c r="B1109" i="30" s="1"/>
  <c r="B1110" i="30" s="1"/>
  <c r="B1111" i="30" s="1"/>
  <c r="B1112" i="30" s="1"/>
  <c r="B1113" i="30" s="1"/>
  <c r="B1114" i="30" s="1"/>
  <c r="B1115" i="30" s="1"/>
  <c r="B1116" i="30" s="1"/>
  <c r="B1117" i="30" s="1"/>
  <c r="B1118" i="30" s="1"/>
  <c r="B1119" i="30" s="1"/>
  <c r="B1120" i="30" s="1"/>
  <c r="B1121" i="30" s="1"/>
  <c r="B1122" i="30" s="1"/>
  <c r="B1123" i="30" s="1"/>
  <c r="B1124" i="30" s="1"/>
  <c r="B1125" i="30" s="1"/>
  <c r="B1126" i="30" s="1"/>
  <c r="B1127" i="30" s="1"/>
  <c r="B1128" i="30" s="1"/>
  <c r="B1129" i="30" s="1"/>
  <c r="B1130" i="30" s="1"/>
  <c r="B1131" i="30" s="1"/>
  <c r="B1132" i="30" s="1"/>
  <c r="B1133" i="30" s="1"/>
  <c r="B1134" i="30" s="1"/>
  <c r="B1135" i="30" s="1"/>
  <c r="B1136" i="30" s="1"/>
  <c r="B1137" i="30" s="1"/>
  <c r="B1138" i="30" s="1"/>
  <c r="B1139" i="30" s="1"/>
  <c r="B1140" i="30" s="1"/>
  <c r="B1141" i="30" s="1"/>
  <c r="B1142" i="30" s="1"/>
  <c r="B1143" i="30" s="1"/>
  <c r="B1144" i="30" s="1"/>
  <c r="B1145" i="30" s="1"/>
  <c r="B1146" i="30" s="1"/>
  <c r="B1147" i="30" s="1"/>
  <c r="B1148" i="30" s="1"/>
  <c r="B1149" i="30" s="1"/>
  <c r="B1150" i="30" s="1"/>
  <c r="B1151" i="30" s="1"/>
  <c r="B1152" i="30" s="1"/>
  <c r="B1153" i="30" s="1"/>
  <c r="B1154" i="30" s="1"/>
  <c r="B1155" i="30" s="1"/>
  <c r="B1156" i="30" s="1"/>
  <c r="B1157" i="30" s="1"/>
  <c r="B1158" i="30" s="1"/>
  <c r="B1159" i="30" s="1"/>
  <c r="B1160" i="30" s="1"/>
  <c r="B1161" i="30" s="1"/>
  <c r="B1162" i="30" s="1"/>
  <c r="B1163" i="30" s="1"/>
  <c r="B1164" i="30" s="1"/>
  <c r="B1165" i="30" s="1"/>
  <c r="B1166" i="30" s="1"/>
  <c r="B1167" i="30" s="1"/>
  <c r="B1168" i="30" s="1"/>
  <c r="B1169" i="30" s="1"/>
  <c r="B1170" i="30" s="1"/>
  <c r="B1171" i="30" s="1"/>
  <c r="B1172" i="30" s="1"/>
  <c r="B1173" i="30" s="1"/>
  <c r="B1174" i="30" s="1"/>
  <c r="B1175" i="30" s="1"/>
  <c r="B1176" i="30" s="1"/>
  <c r="B1177" i="30" s="1"/>
  <c r="B1178" i="30" s="1"/>
  <c r="B1179" i="30" s="1"/>
  <c r="B1180" i="30" s="1"/>
  <c r="B1181" i="30" s="1"/>
  <c r="B1182" i="30" s="1"/>
  <c r="B1183" i="30" s="1"/>
  <c r="B1184" i="30" s="1"/>
  <c r="B1185" i="30" s="1"/>
  <c r="B1186" i="30" s="1"/>
  <c r="B1187" i="30" s="1"/>
  <c r="B1188" i="30" s="1"/>
  <c r="B1189" i="30" s="1"/>
  <c r="B1190" i="30" s="1"/>
  <c r="B1191" i="30" s="1"/>
  <c r="B1192" i="30" s="1"/>
  <c r="B1193" i="30" s="1"/>
  <c r="B1194" i="30" s="1"/>
  <c r="B1195" i="30" s="1"/>
  <c r="B1196" i="30" s="1"/>
  <c r="B1197" i="30" s="1"/>
  <c r="B1198" i="30" s="1"/>
  <c r="B1199" i="30" s="1"/>
  <c r="B1200" i="30" s="1"/>
  <c r="B1201" i="30" s="1"/>
  <c r="B1202" i="30" s="1"/>
  <c r="B1203" i="30" s="1"/>
  <c r="B1204" i="30" s="1"/>
  <c r="B1205" i="30" s="1"/>
  <c r="B1206" i="30" s="1"/>
  <c r="B1207" i="30" s="1"/>
  <c r="B1208" i="30" s="1"/>
  <c r="B1209" i="30" s="1"/>
  <c r="B1210" i="30" s="1"/>
  <c r="B1211" i="30" s="1"/>
  <c r="B1212" i="30" s="1"/>
  <c r="B1213" i="30" s="1"/>
  <c r="B1214" i="30" s="1"/>
  <c r="B1215" i="30" s="1"/>
  <c r="B1216" i="30" s="1"/>
  <c r="B1217" i="30" s="1"/>
  <c r="B1218" i="30" s="1"/>
  <c r="B1219" i="30" s="1"/>
  <c r="B1220" i="30" s="1"/>
  <c r="B1221" i="30" s="1"/>
  <c r="B1222" i="30" s="1"/>
  <c r="B1223" i="30" s="1"/>
  <c r="B1224" i="30" s="1"/>
  <c r="B1225" i="30" s="1"/>
  <c r="B1226" i="30" s="1"/>
  <c r="B1227" i="30" s="1"/>
  <c r="B1228" i="30" s="1"/>
  <c r="B1229" i="30" s="1"/>
  <c r="B1230" i="30" s="1"/>
  <c r="B1231" i="30" s="1"/>
  <c r="B1232" i="30" s="1"/>
  <c r="B1233" i="30" s="1"/>
  <c r="B1234" i="30" s="1"/>
  <c r="B1235" i="30" s="1"/>
  <c r="B1236" i="30" s="1"/>
  <c r="B1237" i="30" s="1"/>
  <c r="B1238" i="30" s="1"/>
  <c r="B1239" i="30" s="1"/>
  <c r="B1240" i="30" s="1"/>
  <c r="B1241" i="30" s="1"/>
  <c r="B1242" i="30" s="1"/>
  <c r="B1243" i="30" s="1"/>
  <c r="B1244" i="30" s="1"/>
  <c r="B1245" i="30" s="1"/>
  <c r="B1246" i="30" s="1"/>
  <c r="B1247" i="30" s="1"/>
  <c r="B1248" i="30" s="1"/>
  <c r="B1249" i="30" s="1"/>
  <c r="B1250" i="30" s="1"/>
  <c r="B1251" i="30" s="1"/>
  <c r="B1252" i="30" s="1"/>
  <c r="B1253" i="30" s="1"/>
  <c r="B1254" i="30" s="1"/>
  <c r="B1255" i="30" s="1"/>
  <c r="B1256" i="30" s="1"/>
  <c r="B1257" i="30" s="1"/>
  <c r="B1258" i="30" s="1"/>
  <c r="B1259" i="30" s="1"/>
  <c r="B1260" i="30" s="1"/>
  <c r="B1261" i="30" s="1"/>
  <c r="B1262" i="30" s="1"/>
  <c r="B1263" i="30" s="1"/>
  <c r="B1264" i="30" s="1"/>
  <c r="B1265" i="30" s="1"/>
  <c r="B1266" i="30" s="1"/>
  <c r="B1267" i="30" s="1"/>
  <c r="B1268" i="30" s="1"/>
  <c r="B1269" i="30" s="1"/>
  <c r="B1270" i="30" s="1"/>
  <c r="B1271" i="30" s="1"/>
  <c r="B1272" i="30" s="1"/>
  <c r="B1273" i="30" s="1"/>
  <c r="B1274" i="30" s="1"/>
  <c r="B1275" i="30" s="1"/>
  <c r="B1276" i="30" s="1"/>
  <c r="B1277" i="30" s="1"/>
  <c r="B1278" i="30" s="1"/>
  <c r="B1279" i="30" s="1"/>
  <c r="B1280" i="30" s="1"/>
  <c r="B1281" i="30" s="1"/>
  <c r="B1282" i="30" s="1"/>
  <c r="B1283" i="30" s="1"/>
  <c r="B1284" i="30" s="1"/>
  <c r="B1285" i="30" s="1"/>
  <c r="B1286" i="30" s="1"/>
  <c r="B1287" i="30" s="1"/>
  <c r="B1288" i="30" s="1"/>
  <c r="B1289" i="30" s="1"/>
  <c r="B1290" i="30" s="1"/>
  <c r="B1291" i="30" s="1"/>
  <c r="B1292" i="30" s="1"/>
  <c r="B1293" i="30" s="1"/>
  <c r="B1294" i="30" s="1"/>
  <c r="B1295" i="30" s="1"/>
  <c r="B1296" i="30" s="1"/>
  <c r="B1297" i="30" s="1"/>
  <c r="B1298" i="30" s="1"/>
  <c r="B1299" i="30" s="1"/>
  <c r="B1300" i="30" s="1"/>
  <c r="B1301" i="30" s="1"/>
  <c r="B1302" i="30" s="1"/>
  <c r="B1303" i="30" s="1"/>
  <c r="B1304" i="30" s="1"/>
  <c r="B1305" i="30" s="1"/>
  <c r="B1306" i="30" s="1"/>
  <c r="B1307" i="30" s="1"/>
  <c r="B1308" i="30" s="1"/>
  <c r="B1309" i="30" s="1"/>
  <c r="B1310" i="30" s="1"/>
  <c r="B1311" i="30" s="1"/>
  <c r="B1312" i="30" s="1"/>
  <c r="B1313" i="30" s="1"/>
  <c r="B1314" i="30" s="1"/>
  <c r="B1315" i="30" s="1"/>
  <c r="B1316" i="30" s="1"/>
  <c r="B1317" i="30" s="1"/>
  <c r="B1318" i="30" s="1"/>
  <c r="B1319" i="30" s="1"/>
  <c r="B1320" i="30" s="1"/>
  <c r="B1321" i="30" s="1"/>
  <c r="B1322" i="30" s="1"/>
  <c r="B1323" i="30" s="1"/>
  <c r="B1324" i="30" s="1"/>
  <c r="B1325" i="30" s="1"/>
  <c r="B1326" i="30" s="1"/>
  <c r="B1327" i="30" s="1"/>
  <c r="B1328" i="30" s="1"/>
  <c r="B1329" i="30" s="1"/>
  <c r="B1330" i="30" s="1"/>
  <c r="B1331" i="30" s="1"/>
  <c r="B1332" i="30" s="1"/>
  <c r="B1333" i="30" s="1"/>
  <c r="B1334" i="30" s="1"/>
  <c r="B1335" i="30" s="1"/>
  <c r="B1336" i="30" s="1"/>
  <c r="B1337" i="30" s="1"/>
  <c r="B1338" i="30" s="1"/>
  <c r="B1339" i="30" s="1"/>
  <c r="B1340" i="30" s="1"/>
  <c r="B1341" i="30" s="1"/>
  <c r="B1342" i="30" s="1"/>
  <c r="B1343" i="30" s="1"/>
  <c r="B1344" i="30" s="1"/>
  <c r="B1345" i="30" s="1"/>
  <c r="B1346" i="30" s="1"/>
  <c r="B1347" i="30" s="1"/>
  <c r="B1348" i="30" s="1"/>
  <c r="B1349" i="30" s="1"/>
  <c r="B1350" i="30" s="1"/>
  <c r="B1351" i="30" s="1"/>
  <c r="B1352" i="30" s="1"/>
  <c r="B1353" i="30" s="1"/>
  <c r="B1354" i="30" s="1"/>
  <c r="B1355" i="30" s="1"/>
  <c r="B1356" i="30" s="1"/>
  <c r="B1357" i="30" s="1"/>
  <c r="B1358" i="30" s="1"/>
  <c r="B1359" i="30" s="1"/>
  <c r="B1360" i="30" s="1"/>
  <c r="B1361" i="30" s="1"/>
  <c r="B1362" i="30" s="1"/>
  <c r="B1363" i="30" s="1"/>
  <c r="B1364" i="30" s="1"/>
  <c r="B1365" i="30" s="1"/>
  <c r="B1366" i="30" s="1"/>
  <c r="B1367" i="30" s="1"/>
  <c r="B1368" i="30" s="1"/>
  <c r="B1369" i="30" s="1"/>
  <c r="B1370" i="30" s="1"/>
  <c r="B1371" i="30" s="1"/>
  <c r="B1372" i="30" s="1"/>
  <c r="B1373" i="30" s="1"/>
  <c r="B1374" i="30" s="1"/>
  <c r="B1375" i="30" s="1"/>
  <c r="B1376" i="30" s="1"/>
  <c r="B1377" i="30" s="1"/>
  <c r="B1378" i="30" s="1"/>
  <c r="B1379" i="30" s="1"/>
  <c r="B1380" i="30" s="1"/>
  <c r="B1381" i="30" s="1"/>
  <c r="B1382" i="30" s="1"/>
  <c r="B1383" i="30" s="1"/>
  <c r="B1384" i="30" s="1"/>
  <c r="B1385" i="30" s="1"/>
  <c r="B1386" i="30" s="1"/>
  <c r="B1387" i="30" s="1"/>
  <c r="B1388" i="30" s="1"/>
  <c r="B1389" i="30" s="1"/>
  <c r="B1390" i="30" s="1"/>
  <c r="B1391" i="30" s="1"/>
  <c r="B1392" i="30" s="1"/>
  <c r="B1393" i="30" s="1"/>
  <c r="B1394" i="30" s="1"/>
  <c r="B1395" i="30" s="1"/>
  <c r="B1396" i="30" s="1"/>
  <c r="B1397" i="30" s="1"/>
  <c r="B1398" i="30" s="1"/>
  <c r="B1399" i="30" s="1"/>
  <c r="B1400" i="30" s="1"/>
  <c r="B1401" i="30" s="1"/>
  <c r="B1402" i="30" s="1"/>
  <c r="B1403" i="30" s="1"/>
  <c r="B1404" i="30" s="1"/>
  <c r="B1405" i="30" s="1"/>
  <c r="B1406" i="30" s="1"/>
  <c r="B1407" i="30" s="1"/>
  <c r="B1408" i="30" s="1"/>
  <c r="B1409" i="30" s="1"/>
  <c r="B1410" i="30" s="1"/>
  <c r="B1411" i="30" s="1"/>
  <c r="B1412" i="30" s="1"/>
  <c r="B1413" i="30" s="1"/>
  <c r="B1414" i="30" s="1"/>
  <c r="B1415" i="30" s="1"/>
  <c r="B1416" i="30" s="1"/>
  <c r="B1417" i="30" s="1"/>
  <c r="B1418" i="30" s="1"/>
  <c r="B1419" i="30" s="1"/>
  <c r="B1420" i="30" s="1"/>
  <c r="B1421" i="30" s="1"/>
  <c r="B1422" i="30" s="1"/>
  <c r="B1423" i="30" s="1"/>
  <c r="B1424" i="30" s="1"/>
  <c r="B1425" i="30" s="1"/>
  <c r="B1426" i="30" s="1"/>
  <c r="B1427" i="30" s="1"/>
  <c r="B1428" i="30" s="1"/>
  <c r="B1429" i="30" s="1"/>
  <c r="B1430" i="30" s="1"/>
  <c r="B1431" i="30" s="1"/>
  <c r="B1432" i="30" s="1"/>
  <c r="B1433" i="30" s="1"/>
  <c r="B1434" i="30" s="1"/>
  <c r="B1435" i="30" s="1"/>
  <c r="B1436" i="30" s="1"/>
  <c r="B1437" i="30" s="1"/>
  <c r="B1438" i="30" s="1"/>
  <c r="B1439" i="30" s="1"/>
  <c r="B1440" i="30" s="1"/>
  <c r="B1441" i="30" s="1"/>
  <c r="B1442" i="30" s="1"/>
  <c r="B1443" i="30" s="1"/>
  <c r="B1444" i="30" s="1"/>
  <c r="B1445" i="30" s="1"/>
  <c r="B1446" i="30" s="1"/>
  <c r="B1447" i="30" s="1"/>
  <c r="B1448" i="30" s="1"/>
  <c r="B1449" i="30" s="1"/>
  <c r="B1450" i="30" s="1"/>
  <c r="B1451" i="30" s="1"/>
  <c r="B1452" i="30" s="1"/>
  <c r="B1453" i="30" s="1"/>
  <c r="B1454" i="30" s="1"/>
  <c r="B1455" i="30" s="1"/>
  <c r="B1456" i="30" s="1"/>
  <c r="B1457" i="30" s="1"/>
  <c r="B1458" i="30" s="1"/>
  <c r="B1459" i="30" s="1"/>
  <c r="B1460" i="30" s="1"/>
  <c r="B1461" i="30" s="1"/>
  <c r="B1462" i="30" s="1"/>
  <c r="B1463" i="30" s="1"/>
  <c r="B1464" i="30" s="1"/>
  <c r="B1465" i="30" s="1"/>
  <c r="B1466" i="30" s="1"/>
  <c r="B1467" i="30" s="1"/>
  <c r="B1468" i="30" s="1"/>
  <c r="B1469" i="30" s="1"/>
  <c r="B1470" i="30" s="1"/>
  <c r="B1471" i="30" s="1"/>
  <c r="B1472" i="30" s="1"/>
  <c r="B1473" i="30" s="1"/>
  <c r="B1474" i="30" s="1"/>
  <c r="B1475" i="30" s="1"/>
  <c r="B1476" i="30" s="1"/>
  <c r="B1477" i="30" s="1"/>
  <c r="B1478" i="30" s="1"/>
  <c r="B1479" i="30" s="1"/>
  <c r="B1480" i="30" s="1"/>
  <c r="B1481" i="30" s="1"/>
  <c r="B1482" i="30" s="1"/>
  <c r="B1483" i="30" s="1"/>
  <c r="B1484" i="30" s="1"/>
  <c r="B1485" i="30" s="1"/>
  <c r="B1486" i="30" s="1"/>
  <c r="B1487" i="30" s="1"/>
  <c r="B1488" i="30" s="1"/>
  <c r="B1489" i="30" s="1"/>
  <c r="B1490" i="30" s="1"/>
  <c r="B1491" i="30" s="1"/>
  <c r="B1492" i="30" s="1"/>
  <c r="B1493" i="30" s="1"/>
  <c r="B1494" i="30" s="1"/>
  <c r="B1495" i="30" s="1"/>
  <c r="B1496" i="30" s="1"/>
  <c r="B1497" i="30" s="1"/>
  <c r="B1498" i="30" s="1"/>
  <c r="B1499" i="30" s="1"/>
  <c r="B1500" i="30" s="1"/>
  <c r="B1501" i="30" s="1"/>
  <c r="B1502" i="30" s="1"/>
  <c r="B1503" i="30" s="1"/>
  <c r="B1504" i="30" s="1"/>
  <c r="B1505" i="30" s="1"/>
  <c r="B1506" i="30" s="1"/>
  <c r="B1507" i="30" s="1"/>
  <c r="B1508" i="30" s="1"/>
  <c r="B1509" i="30" s="1"/>
  <c r="B1510" i="30" s="1"/>
  <c r="B1511" i="30" s="1"/>
  <c r="B1512" i="30" s="1"/>
  <c r="B1513" i="30" s="1"/>
  <c r="B1514" i="30" s="1"/>
  <c r="B1515" i="30" s="1"/>
  <c r="B1516" i="30" s="1"/>
  <c r="B1517" i="30" s="1"/>
  <c r="B1518" i="30" s="1"/>
  <c r="B1519" i="30" s="1"/>
  <c r="B1520" i="30" s="1"/>
  <c r="B1521" i="30" s="1"/>
  <c r="B1522" i="30" s="1"/>
  <c r="B1523" i="30" s="1"/>
  <c r="B1524" i="30" s="1"/>
  <c r="B1525" i="30" s="1"/>
  <c r="B1526" i="30" s="1"/>
  <c r="B1527" i="30" s="1"/>
  <c r="B1528" i="30" s="1"/>
  <c r="B1529" i="30" s="1"/>
  <c r="B1530" i="30" s="1"/>
  <c r="B1531" i="30" s="1"/>
  <c r="B1532" i="30" s="1"/>
  <c r="B1533" i="30" s="1"/>
  <c r="B1534" i="30" s="1"/>
  <c r="B1535" i="30" s="1"/>
  <c r="B1536" i="30" s="1"/>
  <c r="B1537" i="30" s="1"/>
  <c r="B1538" i="30" s="1"/>
  <c r="B1539" i="30" s="1"/>
  <c r="B1540" i="30" s="1"/>
  <c r="B1541" i="30" s="1"/>
  <c r="B1542" i="30" s="1"/>
  <c r="B1543" i="30" s="1"/>
  <c r="B1544" i="30" s="1"/>
  <c r="B1545" i="30" s="1"/>
  <c r="B1546" i="30" s="1"/>
  <c r="B1547" i="30" s="1"/>
  <c r="B1548" i="30" s="1"/>
  <c r="B1549" i="30" s="1"/>
  <c r="B1550" i="30" s="1"/>
  <c r="B1551" i="30" s="1"/>
  <c r="B1552" i="30" s="1"/>
  <c r="B1553" i="30" s="1"/>
  <c r="B1554" i="30" s="1"/>
  <c r="B1555" i="30" s="1"/>
  <c r="B1556" i="30" s="1"/>
  <c r="B1557" i="30" s="1"/>
  <c r="B1558" i="30" s="1"/>
  <c r="B1559" i="30" s="1"/>
  <c r="B1560" i="30" s="1"/>
  <c r="B1561" i="30" s="1"/>
  <c r="B1562" i="30" s="1"/>
  <c r="B1563" i="30" s="1"/>
  <c r="B1564" i="30" s="1"/>
  <c r="B1565" i="30" s="1"/>
  <c r="B1566" i="30" s="1"/>
  <c r="B1567" i="30" s="1"/>
  <c r="B1568" i="30" s="1"/>
  <c r="B1569" i="30" s="1"/>
  <c r="B1570" i="30" s="1"/>
  <c r="B1571" i="30" s="1"/>
  <c r="B1572" i="30" s="1"/>
  <c r="B1573" i="30" s="1"/>
  <c r="B1574" i="30" s="1"/>
  <c r="B1575" i="30" s="1"/>
  <c r="B1576" i="30" s="1"/>
  <c r="B1577" i="30" s="1"/>
  <c r="B1578" i="30" s="1"/>
  <c r="B1579" i="30" s="1"/>
  <c r="B1580" i="30" s="1"/>
  <c r="B1581" i="30" s="1"/>
  <c r="B1582" i="30" s="1"/>
  <c r="B1583" i="30" s="1"/>
  <c r="B1584" i="30" s="1"/>
  <c r="B1585" i="30" s="1"/>
  <c r="B1586" i="30" s="1"/>
  <c r="B1587" i="30" s="1"/>
  <c r="B1588" i="30" s="1"/>
  <c r="B1589" i="30" s="1"/>
  <c r="B1590" i="30" s="1"/>
  <c r="B1591" i="30" s="1"/>
  <c r="B1592" i="30" s="1"/>
  <c r="B1593" i="30" s="1"/>
  <c r="B1594" i="30" s="1"/>
  <c r="B1595" i="30" s="1"/>
  <c r="B1596" i="30" s="1"/>
  <c r="B1597" i="30" s="1"/>
  <c r="B1598" i="30" s="1"/>
  <c r="B1599" i="30" s="1"/>
  <c r="B1600" i="30" s="1"/>
  <c r="B1601" i="30" s="1"/>
  <c r="B1602" i="30" s="1"/>
  <c r="B1603" i="30" s="1"/>
  <c r="B1604" i="30" s="1"/>
  <c r="B1605" i="30" s="1"/>
  <c r="B1606" i="30" s="1"/>
  <c r="B1607" i="30" s="1"/>
  <c r="B1608" i="30" s="1"/>
  <c r="B1609" i="30" s="1"/>
  <c r="B1610" i="30" s="1"/>
  <c r="B1611" i="30" s="1"/>
  <c r="B1612" i="30" s="1"/>
  <c r="B1613" i="30" s="1"/>
  <c r="B1614" i="30" s="1"/>
  <c r="B1615" i="30" s="1"/>
  <c r="B1616" i="30" s="1"/>
  <c r="B1617" i="30" s="1"/>
  <c r="B1618" i="30" s="1"/>
  <c r="B1619" i="30" s="1"/>
  <c r="B1620" i="30" s="1"/>
  <c r="B1621" i="30" s="1"/>
  <c r="B1622" i="30" s="1"/>
  <c r="B1623" i="30" s="1"/>
  <c r="B1624" i="30" s="1"/>
  <c r="B1625" i="30" s="1"/>
  <c r="B1626" i="30" s="1"/>
  <c r="B1627" i="30" s="1"/>
  <c r="B1628" i="30" s="1"/>
  <c r="B1629" i="30" s="1"/>
  <c r="B1630" i="30" s="1"/>
  <c r="B1631" i="30" s="1"/>
  <c r="B1632" i="30" s="1"/>
  <c r="B1633" i="30" s="1"/>
  <c r="B1634" i="30" s="1"/>
  <c r="B1635" i="30" s="1"/>
  <c r="B1636" i="30" s="1"/>
  <c r="B1637" i="30" s="1"/>
  <c r="B1638" i="30" s="1"/>
  <c r="B1639" i="30" s="1"/>
  <c r="B1640" i="30" s="1"/>
  <c r="B1641" i="30" s="1"/>
  <c r="B1642" i="30" s="1"/>
  <c r="B1643" i="30" s="1"/>
  <c r="B1644" i="30" s="1"/>
  <c r="B1645" i="30" s="1"/>
  <c r="B1646" i="30" s="1"/>
  <c r="B1647" i="30" s="1"/>
  <c r="B1648" i="30" s="1"/>
  <c r="B1649" i="30" s="1"/>
  <c r="B1650" i="30" s="1"/>
  <c r="B1651" i="30" s="1"/>
  <c r="B1652" i="30" s="1"/>
  <c r="B1653" i="30" s="1"/>
  <c r="B1654" i="30" s="1"/>
  <c r="B1655" i="30" s="1"/>
  <c r="B1656" i="30" s="1"/>
  <c r="B1657" i="30" s="1"/>
  <c r="B1658" i="30" s="1"/>
  <c r="B1659" i="30" s="1"/>
  <c r="B1660" i="30" s="1"/>
  <c r="B1661" i="30" s="1"/>
  <c r="B1662" i="30" s="1"/>
  <c r="B1663" i="30" s="1"/>
  <c r="B1664" i="30" s="1"/>
  <c r="B1665" i="30" s="1"/>
  <c r="B1666" i="30" s="1"/>
  <c r="B1667" i="30" s="1"/>
  <c r="B1668" i="30" s="1"/>
  <c r="B1669" i="30" s="1"/>
  <c r="B1670" i="30" s="1"/>
  <c r="B1671" i="30" s="1"/>
  <c r="B1672" i="30" s="1"/>
  <c r="B1673" i="30" s="1"/>
  <c r="B1674" i="30" s="1"/>
  <c r="B1675" i="30" s="1"/>
  <c r="B1676" i="30" s="1"/>
  <c r="B1677" i="30" s="1"/>
  <c r="B1678" i="30" s="1"/>
  <c r="B1679" i="30" s="1"/>
  <c r="B1680" i="30" s="1"/>
  <c r="B1681" i="30" s="1"/>
  <c r="B1682" i="30" s="1"/>
  <c r="B1683" i="30" s="1"/>
  <c r="B1684" i="30" s="1"/>
  <c r="B1685" i="30" s="1"/>
  <c r="B1686" i="30" s="1"/>
  <c r="B1687" i="30" s="1"/>
  <c r="B1688" i="30" s="1"/>
  <c r="B1689" i="30" s="1"/>
  <c r="B1690" i="30" s="1"/>
  <c r="B1691" i="30" s="1"/>
  <c r="B1692" i="30" s="1"/>
  <c r="B1693" i="30" s="1"/>
  <c r="B1694" i="30" s="1"/>
  <c r="B1695" i="30" s="1"/>
  <c r="B1696" i="30" s="1"/>
  <c r="B1697" i="30" s="1"/>
  <c r="B1698" i="30" s="1"/>
  <c r="B1699" i="30" s="1"/>
  <c r="B1700" i="30" s="1"/>
  <c r="B1701" i="30" s="1"/>
  <c r="B1702" i="30" s="1"/>
  <c r="B1703" i="30" s="1"/>
  <c r="B1704" i="30" s="1"/>
  <c r="B1705" i="30" s="1"/>
  <c r="B1706" i="30" s="1"/>
  <c r="B1707" i="30" s="1"/>
  <c r="B1708" i="30" s="1"/>
  <c r="B1709" i="30" s="1"/>
  <c r="B1710" i="30" s="1"/>
  <c r="B1711" i="30" s="1"/>
  <c r="B1712" i="30" s="1"/>
  <c r="B1713" i="30" s="1"/>
  <c r="B1714" i="30" s="1"/>
  <c r="B1715" i="30" s="1"/>
  <c r="B1716" i="30" s="1"/>
  <c r="B1717" i="30" s="1"/>
  <c r="B1718" i="30" s="1"/>
  <c r="B1719" i="30" s="1"/>
  <c r="B1720" i="30" s="1"/>
  <c r="B1721" i="30" s="1"/>
  <c r="B1722" i="30" s="1"/>
  <c r="B1723" i="30" s="1"/>
  <c r="B1724" i="30" s="1"/>
  <c r="B1725" i="30" s="1"/>
  <c r="B1726" i="30" s="1"/>
  <c r="B1727" i="30" s="1"/>
  <c r="B1728" i="30" s="1"/>
  <c r="B1729" i="30" s="1"/>
  <c r="B1730" i="30" s="1"/>
  <c r="B1731" i="30" s="1"/>
  <c r="B1732" i="30" s="1"/>
  <c r="B1733" i="30" s="1"/>
  <c r="B1734" i="30" s="1"/>
  <c r="B1735" i="30" s="1"/>
  <c r="B1736" i="30" s="1"/>
  <c r="B1737" i="30" s="1"/>
  <c r="B1738" i="30" s="1"/>
  <c r="B1739" i="30" s="1"/>
  <c r="B1740" i="30" s="1"/>
  <c r="B1741" i="30" s="1"/>
  <c r="B1742" i="30" s="1"/>
  <c r="B1743" i="30" s="1"/>
  <c r="B1744" i="30" s="1"/>
  <c r="B1745" i="30" s="1"/>
  <c r="B1746" i="30" s="1"/>
  <c r="B1747" i="30" s="1"/>
  <c r="B1748" i="30" s="1"/>
  <c r="B1749" i="30" s="1"/>
  <c r="B1750" i="30" s="1"/>
  <c r="B1751" i="30" s="1"/>
  <c r="B1752" i="30" s="1"/>
  <c r="B1753" i="30" s="1"/>
  <c r="B1754" i="30" s="1"/>
  <c r="B1755" i="30" s="1"/>
  <c r="B1756" i="30" s="1"/>
  <c r="B1757" i="30" s="1"/>
  <c r="B1758" i="30" s="1"/>
  <c r="B1759" i="30" s="1"/>
  <c r="B1760" i="30" s="1"/>
  <c r="B1761" i="30" s="1"/>
  <c r="B1762" i="30" s="1"/>
  <c r="B1763" i="30" s="1"/>
  <c r="B1764" i="30" s="1"/>
  <c r="B1765" i="30" s="1"/>
  <c r="B1766" i="30" s="1"/>
  <c r="B1767" i="30" s="1"/>
  <c r="B1768" i="30" s="1"/>
  <c r="B1769" i="30" s="1"/>
  <c r="B1770" i="30" s="1"/>
  <c r="B1771" i="30" s="1"/>
  <c r="B1772" i="30" s="1"/>
  <c r="B1773" i="30" s="1"/>
  <c r="B1774" i="30" s="1"/>
  <c r="B1775" i="30" s="1"/>
  <c r="B1776" i="30" s="1"/>
  <c r="B1777" i="30" s="1"/>
  <c r="B1778" i="30" s="1"/>
  <c r="B1779" i="30" s="1"/>
  <c r="B1780" i="30" s="1"/>
  <c r="B1781" i="30" s="1"/>
  <c r="B1782" i="30" s="1"/>
  <c r="B1783" i="30" s="1"/>
  <c r="B1784" i="30" s="1"/>
  <c r="B1785" i="30" s="1"/>
  <c r="B1786" i="30" s="1"/>
  <c r="B1787" i="30" s="1"/>
  <c r="B1788" i="30" s="1"/>
  <c r="B1789" i="30" s="1"/>
  <c r="B1790" i="30" s="1"/>
  <c r="B1791" i="30" s="1"/>
  <c r="B1792" i="30" s="1"/>
  <c r="B1793" i="30" s="1"/>
  <c r="B1794" i="30" s="1"/>
  <c r="B1795" i="30" s="1"/>
  <c r="B1796" i="30" s="1"/>
  <c r="B1797" i="30" s="1"/>
  <c r="B1798" i="30" s="1"/>
  <c r="B1799" i="30" s="1"/>
  <c r="B1800" i="30" s="1"/>
  <c r="B1801" i="30" s="1"/>
  <c r="B1802" i="30" s="1"/>
  <c r="B1803" i="30" s="1"/>
  <c r="B1804" i="30" s="1"/>
  <c r="B1805" i="30" s="1"/>
  <c r="B1806" i="30" s="1"/>
  <c r="B1807" i="30" s="1"/>
  <c r="B1808" i="30" s="1"/>
  <c r="B1809" i="30" s="1"/>
  <c r="B1810" i="30" s="1"/>
  <c r="B1811" i="30" s="1"/>
  <c r="B1812" i="30" s="1"/>
  <c r="B1813" i="30" s="1"/>
  <c r="B1814" i="30" s="1"/>
  <c r="B1815" i="30" s="1"/>
  <c r="B1816" i="30" s="1"/>
  <c r="B1817" i="30" s="1"/>
  <c r="B1818" i="30" s="1"/>
  <c r="B1819" i="30" s="1"/>
  <c r="B1820" i="30" s="1"/>
  <c r="B1821" i="30" s="1"/>
  <c r="B1822" i="30" s="1"/>
  <c r="B1823" i="30" s="1"/>
  <c r="B1824" i="30" s="1"/>
  <c r="B1825" i="30" s="1"/>
  <c r="B1826" i="30" s="1"/>
  <c r="B1827" i="30" s="1"/>
  <c r="B1828" i="30" s="1"/>
  <c r="B1829" i="30" s="1"/>
  <c r="B1830" i="30" s="1"/>
  <c r="B1831" i="30" s="1"/>
  <c r="B1832" i="30" s="1"/>
  <c r="B1833" i="30" s="1"/>
  <c r="B1834" i="30" s="1"/>
  <c r="B1835" i="30" s="1"/>
  <c r="B1836" i="30" s="1"/>
  <c r="B1837" i="30" s="1"/>
  <c r="B1838" i="30" s="1"/>
  <c r="B1839" i="30" s="1"/>
  <c r="B1840" i="30" s="1"/>
  <c r="B1841" i="30" s="1"/>
  <c r="B1842" i="30" s="1"/>
  <c r="B1843" i="30" s="1"/>
  <c r="B1844" i="30" s="1"/>
  <c r="B1845" i="30" s="1"/>
  <c r="B1846" i="30" s="1"/>
  <c r="B1847" i="30" s="1"/>
  <c r="B1848" i="30" s="1"/>
  <c r="B1849" i="30" s="1"/>
  <c r="B1850" i="30" s="1"/>
  <c r="B1851" i="30" s="1"/>
  <c r="B1852" i="30" s="1"/>
  <c r="B1853" i="30" s="1"/>
  <c r="B1854" i="30" s="1"/>
  <c r="B1855" i="30" s="1"/>
  <c r="B1856" i="30" s="1"/>
  <c r="B1857" i="30" s="1"/>
  <c r="B1858" i="30" s="1"/>
  <c r="B1859" i="30" s="1"/>
  <c r="B1860" i="30" s="1"/>
  <c r="B1861" i="30" s="1"/>
  <c r="B1862" i="30" s="1"/>
  <c r="B1863" i="30" s="1"/>
  <c r="B1864" i="30" s="1"/>
  <c r="B1865" i="30" s="1"/>
  <c r="B1866" i="30" s="1"/>
  <c r="B1867" i="30" s="1"/>
  <c r="B1868" i="30" s="1"/>
  <c r="B1869" i="30" s="1"/>
  <c r="B1870" i="30" s="1"/>
  <c r="B1871" i="30" s="1"/>
  <c r="B1872" i="30" s="1"/>
  <c r="B1873" i="30" s="1"/>
  <c r="B1874" i="30" s="1"/>
  <c r="B1875" i="30" s="1"/>
  <c r="B1876" i="30" s="1"/>
  <c r="B1877" i="30" s="1"/>
  <c r="B1878" i="30" s="1"/>
  <c r="B1879" i="30" s="1"/>
  <c r="B1880" i="30" s="1"/>
  <c r="B1881" i="30" s="1"/>
  <c r="B1882" i="30" s="1"/>
  <c r="B1883" i="30" s="1"/>
  <c r="B1884" i="30" s="1"/>
  <c r="B1885" i="30" s="1"/>
  <c r="B1886" i="30" s="1"/>
  <c r="B1887" i="30" s="1"/>
  <c r="B1888" i="30" s="1"/>
  <c r="B1889" i="30" s="1"/>
  <c r="B1890" i="30" s="1"/>
  <c r="B1891" i="30" s="1"/>
  <c r="B1892" i="30" s="1"/>
  <c r="B1893" i="30" s="1"/>
  <c r="B1894" i="30" s="1"/>
  <c r="B1895" i="30" s="1"/>
  <c r="B1896" i="30" s="1"/>
  <c r="B1897" i="30" s="1"/>
  <c r="B1898" i="30" s="1"/>
  <c r="B1899" i="30" s="1"/>
  <c r="B1900" i="30" s="1"/>
  <c r="B1901" i="30" s="1"/>
  <c r="B1902" i="30" s="1"/>
  <c r="B1903" i="30" s="1"/>
  <c r="B1904" i="30" s="1"/>
  <c r="B1905" i="30" s="1"/>
  <c r="B1906" i="30" s="1"/>
  <c r="B1907" i="30" s="1"/>
  <c r="B1908" i="30" s="1"/>
  <c r="B1909" i="30" s="1"/>
  <c r="B1910" i="30" s="1"/>
  <c r="B1911" i="30" s="1"/>
  <c r="B1912" i="30" s="1"/>
  <c r="B1913" i="30" s="1"/>
  <c r="B1914" i="30" s="1"/>
  <c r="B1915" i="30" s="1"/>
  <c r="B1916" i="30" s="1"/>
  <c r="B1917" i="30" s="1"/>
  <c r="B1918" i="30" s="1"/>
  <c r="B1919" i="30" s="1"/>
  <c r="B1920" i="30" s="1"/>
  <c r="B1921" i="30" s="1"/>
  <c r="B1922" i="30" s="1"/>
  <c r="B1923" i="30" s="1"/>
  <c r="B1924" i="30" s="1"/>
  <c r="B1925" i="30" s="1"/>
  <c r="B1926" i="30" s="1"/>
  <c r="B1927" i="30" s="1"/>
  <c r="B1928" i="30" s="1"/>
  <c r="B1929" i="30" s="1"/>
  <c r="B1930" i="30" s="1"/>
  <c r="B1931" i="30" s="1"/>
  <c r="B1932" i="30" s="1"/>
  <c r="B1933" i="30" s="1"/>
  <c r="B1934" i="30" s="1"/>
  <c r="B1935" i="30" s="1"/>
  <c r="B1936" i="30" s="1"/>
  <c r="B1937" i="30" s="1"/>
  <c r="B1938" i="30" s="1"/>
  <c r="B1939" i="30" s="1"/>
  <c r="B1940" i="30" s="1"/>
  <c r="B1941" i="30" s="1"/>
  <c r="B1942" i="30" s="1"/>
  <c r="B1943" i="30" s="1"/>
  <c r="B1944" i="30" s="1"/>
  <c r="B1945" i="30" s="1"/>
  <c r="B1946" i="30" s="1"/>
  <c r="B1947" i="30" s="1"/>
  <c r="B1948" i="30" s="1"/>
  <c r="B1949" i="30" s="1"/>
  <c r="B1950" i="30" s="1"/>
  <c r="B1951" i="30" s="1"/>
  <c r="B1952" i="30" s="1"/>
  <c r="B1953" i="30" s="1"/>
  <c r="B1954" i="30" s="1"/>
  <c r="B1955" i="30" s="1"/>
  <c r="B1956" i="30" s="1"/>
  <c r="B1957" i="30" s="1"/>
  <c r="B1958" i="30" s="1"/>
  <c r="B1959" i="30" s="1"/>
  <c r="B1960" i="30" s="1"/>
  <c r="B1961" i="30" s="1"/>
  <c r="B1962" i="30" s="1"/>
  <c r="B1963" i="30" s="1"/>
  <c r="B1964" i="30" s="1"/>
  <c r="B1965" i="30" s="1"/>
  <c r="B1966" i="30" s="1"/>
  <c r="B1967" i="30" s="1"/>
  <c r="B1968" i="30" s="1"/>
  <c r="B1969" i="30" s="1"/>
  <c r="B1970" i="30" s="1"/>
  <c r="B1971" i="30" s="1"/>
  <c r="B1972" i="30" s="1"/>
  <c r="B1973" i="30" s="1"/>
  <c r="B1974" i="30" s="1"/>
  <c r="B1975" i="30" s="1"/>
  <c r="B1976" i="30" s="1"/>
  <c r="B1977" i="30" s="1"/>
  <c r="B1978" i="30" s="1"/>
  <c r="B1979" i="30" s="1"/>
  <c r="B1980" i="30" s="1"/>
  <c r="B1981" i="30" s="1"/>
  <c r="B1982" i="30" s="1"/>
  <c r="B1983" i="30" s="1"/>
  <c r="B1984" i="30" s="1"/>
  <c r="B1985" i="30" s="1"/>
  <c r="B1986" i="30" s="1"/>
  <c r="B1987" i="30" s="1"/>
  <c r="B1988" i="30" s="1"/>
  <c r="B1989" i="30" s="1"/>
  <c r="B1990" i="30" s="1"/>
  <c r="B1991" i="30" s="1"/>
  <c r="B1992" i="30" s="1"/>
  <c r="B1993" i="30" s="1"/>
  <c r="B1994" i="30" s="1"/>
  <c r="B1995" i="30" s="1"/>
  <c r="B1996" i="30" s="1"/>
  <c r="B1997" i="30" s="1"/>
  <c r="B1998" i="30" s="1"/>
  <c r="B1999" i="30" s="1"/>
  <c r="B2000" i="30" s="1"/>
  <c r="B2001" i="30" s="1"/>
  <c r="B2002" i="30" s="1"/>
  <c r="B2003" i="30" s="1"/>
  <c r="B2004" i="30" s="1"/>
  <c r="B2005" i="30" s="1"/>
  <c r="B2006" i="30" s="1"/>
  <c r="B2007" i="30" s="1"/>
  <c r="B2008" i="30" s="1"/>
  <c r="B2009" i="30" s="1"/>
  <c r="B2010" i="30" s="1"/>
  <c r="B2011" i="30" s="1"/>
  <c r="B2012" i="30" s="1"/>
  <c r="B2013" i="30" s="1"/>
  <c r="B2014" i="30" s="1"/>
  <c r="B2015" i="30" s="1"/>
  <c r="B2016" i="30" s="1"/>
  <c r="B2017" i="30" s="1"/>
  <c r="B2018" i="30" s="1"/>
  <c r="B2019" i="30" s="1"/>
  <c r="B2020" i="30" s="1"/>
  <c r="B2021" i="30" s="1"/>
  <c r="B2022" i="30" s="1"/>
  <c r="B2023" i="30" s="1"/>
  <c r="B2024" i="30" s="1"/>
  <c r="B2025" i="30" s="1"/>
  <c r="B2026" i="30" s="1"/>
  <c r="B2027" i="30" s="1"/>
  <c r="B2028" i="30" s="1"/>
  <c r="B2029" i="30" s="1"/>
  <c r="B2030" i="30" s="1"/>
  <c r="B2031" i="30" s="1"/>
  <c r="B2032" i="30" s="1"/>
  <c r="B2033" i="30" s="1"/>
  <c r="B2034" i="30" s="1"/>
  <c r="B2035" i="30" s="1"/>
  <c r="B2036" i="30" s="1"/>
  <c r="B2037" i="30" s="1"/>
  <c r="B2038" i="30" s="1"/>
  <c r="B2039" i="30" s="1"/>
  <c r="B2040" i="30" s="1"/>
  <c r="B2041" i="30" s="1"/>
  <c r="B2042" i="30" s="1"/>
  <c r="B2043" i="30" s="1"/>
  <c r="B2044" i="30" s="1"/>
  <c r="B2045" i="30" s="1"/>
  <c r="B2046" i="30" s="1"/>
  <c r="B2047" i="30" s="1"/>
  <c r="B2048" i="30" s="1"/>
  <c r="B2049" i="30" s="1"/>
  <c r="B2050" i="30" s="1"/>
  <c r="B2051" i="30" s="1"/>
  <c r="B2052" i="30" s="1"/>
  <c r="B2053" i="30" s="1"/>
  <c r="B2054" i="30" s="1"/>
  <c r="B2055" i="30" s="1"/>
  <c r="B2056" i="30" s="1"/>
  <c r="B2057" i="30" s="1"/>
  <c r="B2058" i="30" s="1"/>
  <c r="B2059" i="30" s="1"/>
  <c r="B2060" i="30" s="1"/>
  <c r="B2061" i="30" s="1"/>
  <c r="B2062" i="30" s="1"/>
  <c r="B2063" i="30" s="1"/>
  <c r="B2064" i="30" s="1"/>
  <c r="B2065" i="30" s="1"/>
  <c r="B2066" i="30" s="1"/>
  <c r="B2067" i="30" s="1"/>
  <c r="B2068" i="30" s="1"/>
  <c r="B2069" i="30" s="1"/>
  <c r="B2070" i="30" s="1"/>
  <c r="B2071" i="30" s="1"/>
  <c r="B2072" i="30" s="1"/>
  <c r="B2073" i="30" s="1"/>
  <c r="B2074" i="30" s="1"/>
  <c r="B2075" i="30" s="1"/>
  <c r="B2076" i="30" s="1"/>
  <c r="B2077" i="30" s="1"/>
  <c r="B2078" i="30" s="1"/>
  <c r="B2079" i="30" s="1"/>
  <c r="B2080" i="30" s="1"/>
  <c r="B2081" i="30" s="1"/>
  <c r="B2082" i="30" s="1"/>
  <c r="B2083" i="30" s="1"/>
  <c r="B2084" i="30" s="1"/>
  <c r="B2085" i="30" s="1"/>
  <c r="B2086" i="30" s="1"/>
  <c r="B2087" i="30" s="1"/>
  <c r="B2088" i="30" s="1"/>
  <c r="B2089" i="30" s="1"/>
  <c r="B2090" i="30" s="1"/>
  <c r="B2091" i="30" s="1"/>
  <c r="B2092" i="30" s="1"/>
  <c r="B2093" i="30" s="1"/>
  <c r="B2094" i="30" s="1"/>
  <c r="B2095" i="30" s="1"/>
  <c r="B2096" i="30" s="1"/>
  <c r="B2097" i="30" s="1"/>
  <c r="B2098" i="30" s="1"/>
  <c r="B2099" i="30" s="1"/>
  <c r="B2100" i="30" s="1"/>
  <c r="B2101" i="30" s="1"/>
  <c r="B2102" i="30" s="1"/>
  <c r="B2103" i="30" s="1"/>
  <c r="B2104" i="30" s="1"/>
  <c r="B2105" i="30" s="1"/>
  <c r="B2106" i="30" s="1"/>
  <c r="B2107" i="30" s="1"/>
  <c r="B2108" i="30" s="1"/>
  <c r="B2109" i="30" s="1"/>
  <c r="B2110" i="30" s="1"/>
  <c r="B2111" i="30" s="1"/>
  <c r="B2112" i="30" s="1"/>
  <c r="B2113" i="30" s="1"/>
  <c r="B2114" i="30" s="1"/>
  <c r="B2115" i="30" s="1"/>
  <c r="B2116" i="30" s="1"/>
  <c r="B2117" i="30" s="1"/>
  <c r="B2118" i="30" s="1"/>
  <c r="B2119" i="30" s="1"/>
  <c r="B2120" i="30" s="1"/>
  <c r="B2121" i="30" s="1"/>
  <c r="B2122" i="30" s="1"/>
  <c r="B2123" i="30" s="1"/>
  <c r="B2124" i="30" s="1"/>
  <c r="B2125" i="30" s="1"/>
  <c r="B2126" i="30" s="1"/>
  <c r="B2127" i="30" s="1"/>
  <c r="B2128" i="30" s="1"/>
  <c r="B2129" i="30" s="1"/>
  <c r="B2130" i="30" s="1"/>
  <c r="B2131" i="30" s="1"/>
  <c r="B2132" i="30" s="1"/>
  <c r="B2133" i="30" s="1"/>
  <c r="B2134" i="30" s="1"/>
  <c r="B2135" i="30" s="1"/>
  <c r="B2136" i="30" s="1"/>
  <c r="B2137" i="30" s="1"/>
  <c r="B2138" i="30" s="1"/>
  <c r="B2139" i="30" s="1"/>
  <c r="B2140" i="30" s="1"/>
  <c r="B2141" i="30" s="1"/>
  <c r="B2142" i="30" s="1"/>
  <c r="B2143" i="30" s="1"/>
  <c r="B2144" i="30" s="1"/>
  <c r="B2145" i="30" s="1"/>
  <c r="B2146" i="30" s="1"/>
  <c r="B2147" i="30" s="1"/>
  <c r="B2148" i="30" s="1"/>
  <c r="B2149" i="30" s="1"/>
  <c r="B2150" i="30" s="1"/>
  <c r="B2151" i="30" s="1"/>
  <c r="B2152" i="30" s="1"/>
  <c r="B2153" i="30" s="1"/>
  <c r="B2154" i="30" s="1"/>
  <c r="B2155" i="30" s="1"/>
  <c r="B2156" i="30" s="1"/>
  <c r="B2157" i="30" s="1"/>
  <c r="B2158" i="30" s="1"/>
  <c r="B2159" i="30" s="1"/>
  <c r="B2160" i="30" s="1"/>
  <c r="B2161" i="30" s="1"/>
  <c r="B2162" i="30" s="1"/>
  <c r="B2163" i="30" s="1"/>
  <c r="B2164" i="30" s="1"/>
  <c r="B2165" i="30" s="1"/>
  <c r="B2166" i="30" s="1"/>
  <c r="B2167" i="30" s="1"/>
  <c r="B2168" i="30" s="1"/>
  <c r="B2169" i="30" s="1"/>
  <c r="B2170" i="30" s="1"/>
  <c r="B2171" i="30" s="1"/>
  <c r="B2172" i="30" s="1"/>
  <c r="B2173" i="30" s="1"/>
  <c r="B2174" i="30" s="1"/>
  <c r="B2175" i="30" s="1"/>
  <c r="B2176" i="30" s="1"/>
  <c r="B2177" i="30" s="1"/>
  <c r="B2178" i="30" s="1"/>
  <c r="B2179" i="30" s="1"/>
  <c r="B2180" i="30" s="1"/>
  <c r="B2181" i="30" s="1"/>
  <c r="B2182" i="30" s="1"/>
  <c r="B2183" i="30" s="1"/>
  <c r="B2184" i="30" s="1"/>
  <c r="B2185" i="30" s="1"/>
  <c r="B2186" i="30" s="1"/>
  <c r="B2187" i="30" s="1"/>
  <c r="B2188" i="30" s="1"/>
  <c r="B2189" i="30" s="1"/>
  <c r="B2190" i="30" s="1"/>
  <c r="B2191" i="30" s="1"/>
  <c r="B2192" i="30" s="1"/>
  <c r="B2193" i="30" s="1"/>
  <c r="B2194" i="30" s="1"/>
  <c r="B2195" i="30" s="1"/>
  <c r="B2196" i="30" s="1"/>
  <c r="B2197" i="30" s="1"/>
  <c r="B2198" i="30" s="1"/>
  <c r="B2199" i="30" s="1"/>
  <c r="B2200" i="30" s="1"/>
  <c r="B2201" i="30" s="1"/>
  <c r="B2202" i="30" s="1"/>
  <c r="B2203" i="30" s="1"/>
  <c r="B2204" i="30" s="1"/>
  <c r="B2205" i="30" s="1"/>
  <c r="B2206" i="30" s="1"/>
  <c r="B2207" i="30" s="1"/>
  <c r="B2208" i="30" s="1"/>
  <c r="B2209" i="30" s="1"/>
  <c r="B2210" i="30" s="1"/>
  <c r="B2211" i="30" s="1"/>
  <c r="B2212" i="30" s="1"/>
  <c r="B2213" i="30" s="1"/>
  <c r="B2214" i="30" s="1"/>
  <c r="B2215" i="30" s="1"/>
  <c r="B2216" i="30" s="1"/>
  <c r="B2217" i="30" s="1"/>
  <c r="B2218" i="30" s="1"/>
  <c r="B2219" i="30" s="1"/>
  <c r="B2220" i="30" s="1"/>
  <c r="B2221" i="30" s="1"/>
  <c r="B2222" i="30" s="1"/>
  <c r="B2223" i="30" s="1"/>
  <c r="B2224" i="30" s="1"/>
  <c r="B2225" i="30" s="1"/>
  <c r="B2226" i="30" s="1"/>
  <c r="B2227" i="30" s="1"/>
  <c r="B2228" i="30" s="1"/>
  <c r="B2229" i="30" s="1"/>
  <c r="B2230" i="30" s="1"/>
  <c r="B2231" i="30" s="1"/>
  <c r="B2232" i="30" s="1"/>
  <c r="B2233" i="30" s="1"/>
  <c r="B2234" i="30" s="1"/>
  <c r="B2235" i="30" s="1"/>
  <c r="B2236" i="30" s="1"/>
  <c r="B2237" i="30" s="1"/>
  <c r="B2238" i="30" s="1"/>
  <c r="B2239" i="30" s="1"/>
  <c r="B2240" i="30" s="1"/>
  <c r="B2241" i="30" s="1"/>
  <c r="B2242" i="30" s="1"/>
  <c r="B2243" i="30" s="1"/>
  <c r="B2244" i="30" s="1"/>
  <c r="B2245" i="30" s="1"/>
  <c r="B2246" i="30" s="1"/>
  <c r="B2247" i="30" s="1"/>
  <c r="B2248" i="30" s="1"/>
  <c r="B2249" i="30" s="1"/>
  <c r="B2250" i="30" s="1"/>
  <c r="B2251" i="30" s="1"/>
  <c r="B2252" i="30" s="1"/>
  <c r="B2253" i="30" s="1"/>
  <c r="B2254" i="30" s="1"/>
  <c r="B2255" i="30" s="1"/>
  <c r="B2256" i="30" s="1"/>
  <c r="B2257" i="30" s="1"/>
  <c r="B2258" i="30" s="1"/>
  <c r="B2259" i="30" s="1"/>
  <c r="B2260" i="30" s="1"/>
  <c r="B2261" i="30" s="1"/>
  <c r="B2262" i="30" s="1"/>
  <c r="B2263" i="30" s="1"/>
  <c r="B2264" i="30" s="1"/>
  <c r="B2265" i="30" s="1"/>
  <c r="B2266" i="30" s="1"/>
  <c r="B2267" i="30" s="1"/>
  <c r="B2268" i="30" s="1"/>
  <c r="B2269" i="30" s="1"/>
  <c r="B2270" i="30" s="1"/>
  <c r="B2271" i="30" s="1"/>
  <c r="B2272" i="30" s="1"/>
  <c r="B2273" i="30" s="1"/>
  <c r="B2274" i="30" s="1"/>
  <c r="B2275" i="30" s="1"/>
  <c r="B2276" i="30" s="1"/>
  <c r="B2277" i="30" s="1"/>
  <c r="B2278" i="30" s="1"/>
  <c r="B2279" i="30" s="1"/>
  <c r="B2280" i="30" s="1"/>
  <c r="B2281" i="30" s="1"/>
  <c r="B2282" i="30" s="1"/>
  <c r="B2283" i="30" s="1"/>
  <c r="B2284" i="30" s="1"/>
  <c r="B2285" i="30" s="1"/>
  <c r="B2286" i="30" s="1"/>
  <c r="B2287" i="30" s="1"/>
  <c r="B2288" i="30" s="1"/>
  <c r="B2289" i="30" s="1"/>
  <c r="B2290" i="30" s="1"/>
  <c r="B2291" i="30" s="1"/>
  <c r="B2292" i="30" s="1"/>
  <c r="B2293" i="30" s="1"/>
  <c r="B2294" i="30" s="1"/>
  <c r="B2295" i="30" s="1"/>
  <c r="B2296" i="30" s="1"/>
  <c r="B2297" i="30" s="1"/>
  <c r="B2298" i="30" s="1"/>
  <c r="B2299" i="30" s="1"/>
  <c r="B2300" i="30" s="1"/>
  <c r="B2301" i="30" s="1"/>
  <c r="B2302" i="30" s="1"/>
  <c r="B2303" i="30" s="1"/>
  <c r="B2304" i="30" s="1"/>
  <c r="B2305" i="30" s="1"/>
  <c r="B2306" i="30" s="1"/>
  <c r="B2307" i="30" s="1"/>
  <c r="B2308" i="30" s="1"/>
  <c r="B2309" i="30" s="1"/>
  <c r="B2310" i="30" s="1"/>
  <c r="B2311" i="30" s="1"/>
  <c r="B2312" i="30" s="1"/>
  <c r="B2313" i="30" s="1"/>
  <c r="B2314" i="30" s="1"/>
  <c r="B2315" i="30" s="1"/>
  <c r="B2316" i="30" s="1"/>
  <c r="B2317" i="30" s="1"/>
  <c r="B2318" i="30" s="1"/>
  <c r="B2319" i="30" s="1"/>
  <c r="B2320" i="30" s="1"/>
  <c r="B2321" i="30" s="1"/>
  <c r="B2322" i="30" s="1"/>
  <c r="B2323" i="30" s="1"/>
  <c r="B2324" i="30" s="1"/>
  <c r="B2325" i="30" s="1"/>
  <c r="B2326" i="30" s="1"/>
  <c r="B2327" i="30" s="1"/>
  <c r="B2328" i="30" s="1"/>
  <c r="B2329" i="30" s="1"/>
  <c r="B2330" i="30" s="1"/>
  <c r="B2331" i="30" s="1"/>
  <c r="B2332" i="30" s="1"/>
  <c r="B2333" i="30" s="1"/>
  <c r="B2334" i="30" s="1"/>
  <c r="B2335" i="30" s="1"/>
  <c r="B2336" i="30" s="1"/>
  <c r="B2337" i="30" s="1"/>
  <c r="B2338" i="30" s="1"/>
  <c r="B2339" i="30" s="1"/>
  <c r="B2340" i="30" s="1"/>
  <c r="B2341" i="30" s="1"/>
  <c r="B2342" i="30" s="1"/>
  <c r="B2343" i="30" s="1"/>
  <c r="B2344" i="30" s="1"/>
  <c r="B2345" i="30" s="1"/>
  <c r="B2346" i="30" s="1"/>
  <c r="B2347" i="30" s="1"/>
  <c r="B2348" i="30" s="1"/>
  <c r="B2349" i="30" s="1"/>
  <c r="B2350" i="30" s="1"/>
  <c r="B2351" i="30" s="1"/>
  <c r="B2352" i="30" s="1"/>
  <c r="B2353" i="30" s="1"/>
  <c r="B2354" i="30" s="1"/>
  <c r="B2355" i="30" s="1"/>
  <c r="B2356" i="30" s="1"/>
  <c r="B2357" i="30" s="1"/>
  <c r="B2358" i="30" s="1"/>
  <c r="B2359" i="30" s="1"/>
  <c r="B2360" i="30" s="1"/>
  <c r="B2361" i="30" s="1"/>
  <c r="B2362" i="30" s="1"/>
  <c r="B2363" i="30" s="1"/>
  <c r="B2364" i="30" s="1"/>
  <c r="B2365" i="30" s="1"/>
  <c r="B2366" i="30" s="1"/>
  <c r="B2367" i="30" s="1"/>
  <c r="B2368" i="30" s="1"/>
  <c r="B2369" i="30" s="1"/>
  <c r="B2370" i="30" s="1"/>
  <c r="B2371" i="30" s="1"/>
  <c r="B2372" i="30" s="1"/>
  <c r="B2373" i="30" s="1"/>
  <c r="B2374" i="30" s="1"/>
  <c r="B2375" i="30" s="1"/>
  <c r="B2376" i="30" s="1"/>
  <c r="B2377" i="30" s="1"/>
  <c r="B2378" i="30" s="1"/>
  <c r="B2379" i="30" s="1"/>
  <c r="B2380" i="30" s="1"/>
  <c r="B2381" i="30" s="1"/>
  <c r="B2382" i="30" s="1"/>
  <c r="B2383" i="30" s="1"/>
  <c r="B2384" i="30" s="1"/>
  <c r="B2385" i="30" s="1"/>
  <c r="B2386" i="30" s="1"/>
  <c r="B2387" i="30" s="1"/>
  <c r="B2388" i="30" s="1"/>
  <c r="B2389" i="30" s="1"/>
  <c r="B2390" i="30" s="1"/>
  <c r="B2391" i="30" s="1"/>
  <c r="B2392" i="30" s="1"/>
  <c r="B2393" i="30" s="1"/>
  <c r="B2394" i="30" s="1"/>
  <c r="B2395" i="30" s="1"/>
  <c r="B2396" i="30" s="1"/>
  <c r="B2397" i="30" s="1"/>
  <c r="B2398" i="30" s="1"/>
  <c r="B2399" i="30" s="1"/>
  <c r="B2400" i="30" s="1"/>
  <c r="B2401" i="30" s="1"/>
  <c r="B2402" i="30" s="1"/>
  <c r="B2403" i="30" s="1"/>
  <c r="B2404" i="30" s="1"/>
  <c r="B2405" i="30" s="1"/>
  <c r="B2406" i="30" s="1"/>
  <c r="B2407" i="30" s="1"/>
  <c r="B2408" i="30" s="1"/>
  <c r="B2409" i="30" s="1"/>
  <c r="B2410" i="30" s="1"/>
  <c r="B2411" i="30" s="1"/>
  <c r="B2412" i="30" s="1"/>
  <c r="B2413" i="30" s="1"/>
  <c r="B2414" i="30" s="1"/>
  <c r="B2415" i="30" s="1"/>
  <c r="B2416" i="30" s="1"/>
  <c r="B2417" i="30" s="1"/>
  <c r="B2418" i="30" s="1"/>
  <c r="B2419" i="30" s="1"/>
  <c r="B2420" i="30" s="1"/>
  <c r="B2421" i="30" s="1"/>
  <c r="B2422" i="30" s="1"/>
  <c r="B2423" i="30" s="1"/>
  <c r="B2424" i="30" s="1"/>
  <c r="B2425" i="30" s="1"/>
  <c r="B2426" i="30" s="1"/>
  <c r="B2427" i="30" s="1"/>
  <c r="B2428" i="30" s="1"/>
  <c r="B2429" i="30" s="1"/>
  <c r="B2430" i="30" s="1"/>
  <c r="B2431" i="30" s="1"/>
  <c r="B2432" i="30" s="1"/>
  <c r="B2433" i="30" s="1"/>
  <c r="B2434" i="30" s="1"/>
  <c r="B2435" i="30" s="1"/>
  <c r="B2436" i="30" s="1"/>
  <c r="B2437" i="30" s="1"/>
  <c r="B2438" i="30" s="1"/>
  <c r="B2439" i="30" s="1"/>
  <c r="B2440" i="30" s="1"/>
  <c r="B2441" i="30" s="1"/>
  <c r="B2442" i="30" s="1"/>
  <c r="B2443" i="30" s="1"/>
  <c r="B2444" i="30" s="1"/>
  <c r="B2445" i="30" s="1"/>
  <c r="B2446" i="30" s="1"/>
  <c r="B2447" i="30" s="1"/>
  <c r="B2448" i="30" s="1"/>
  <c r="B2449" i="30" s="1"/>
  <c r="B2450" i="30" s="1"/>
  <c r="B2451" i="30" s="1"/>
  <c r="B2452" i="30" s="1"/>
  <c r="B2453" i="30" s="1"/>
  <c r="B2454" i="30" s="1"/>
  <c r="B2455" i="30" s="1"/>
  <c r="B2456" i="30" s="1"/>
  <c r="B2457" i="30" s="1"/>
  <c r="B2458" i="30" s="1"/>
  <c r="B2459" i="30" s="1"/>
  <c r="B2460" i="30" s="1"/>
  <c r="B2461" i="30" s="1"/>
  <c r="B2462" i="30" s="1"/>
  <c r="B2463" i="30" s="1"/>
  <c r="B2464" i="30" s="1"/>
  <c r="B2465" i="30" s="1"/>
  <c r="B2466" i="30" s="1"/>
  <c r="B2467" i="30" s="1"/>
  <c r="B2468" i="30" s="1"/>
  <c r="B2469" i="30" s="1"/>
  <c r="B2470" i="30" s="1"/>
  <c r="B2471" i="30" s="1"/>
  <c r="B2472" i="30" s="1"/>
  <c r="B2473" i="30" s="1"/>
  <c r="B2474" i="30" s="1"/>
  <c r="B2475" i="30" s="1"/>
  <c r="B2476" i="30" s="1"/>
  <c r="B2477" i="30" s="1"/>
  <c r="B2478" i="30" s="1"/>
  <c r="B2479" i="30" s="1"/>
  <c r="B2480" i="30" s="1"/>
  <c r="B2481" i="30" s="1"/>
  <c r="B2482" i="30" s="1"/>
  <c r="B2483" i="30" s="1"/>
  <c r="B2484" i="30" s="1"/>
  <c r="B2485" i="30" s="1"/>
  <c r="B2486" i="30" s="1"/>
  <c r="B2487" i="30" s="1"/>
  <c r="B2488" i="30" s="1"/>
  <c r="B2489" i="30" s="1"/>
  <c r="B2490" i="30" s="1"/>
  <c r="B2491" i="30" s="1"/>
  <c r="B2492" i="30" s="1"/>
  <c r="B2493" i="30" s="1"/>
  <c r="B2494" i="30" s="1"/>
  <c r="B2495" i="30" s="1"/>
  <c r="B2496" i="30" s="1"/>
  <c r="B2497" i="30" s="1"/>
  <c r="B2498" i="30" s="1"/>
  <c r="B2499" i="30" s="1"/>
  <c r="B2500" i="30" s="1"/>
  <c r="B2501" i="30" s="1"/>
  <c r="B2502" i="30" s="1"/>
  <c r="B2503" i="30" s="1"/>
  <c r="B2504" i="30" s="1"/>
  <c r="B2505" i="30" s="1"/>
  <c r="B2506" i="30" s="1"/>
  <c r="B2507" i="30" s="1"/>
  <c r="B2508" i="30" s="1"/>
  <c r="B2509" i="30" s="1"/>
  <c r="B2510" i="30" s="1"/>
  <c r="B2511" i="30" s="1"/>
  <c r="B2512" i="30" s="1"/>
  <c r="B2513" i="30" s="1"/>
  <c r="B2514" i="30" s="1"/>
  <c r="B2515" i="30" s="1"/>
  <c r="B2516" i="30" s="1"/>
  <c r="B2517" i="30" s="1"/>
  <c r="B2518" i="30" s="1"/>
  <c r="B2519" i="30" s="1"/>
  <c r="B2520" i="30" s="1"/>
  <c r="B2521" i="30" s="1"/>
  <c r="B2522" i="30" s="1"/>
  <c r="B2523" i="30" s="1"/>
  <c r="B2524" i="30" s="1"/>
  <c r="B2525" i="30" s="1"/>
  <c r="B2526" i="30" s="1"/>
  <c r="B2527" i="30" s="1"/>
  <c r="B2528" i="30" s="1"/>
  <c r="B2529" i="30" s="1"/>
  <c r="B2530" i="30" s="1"/>
  <c r="B2531" i="30" s="1"/>
  <c r="B2532" i="30" s="1"/>
  <c r="B2533" i="30" s="1"/>
  <c r="B2534" i="30" s="1"/>
  <c r="B2535" i="30" s="1"/>
  <c r="B2536" i="30" s="1"/>
  <c r="B2537" i="30" s="1"/>
  <c r="B2538" i="30" s="1"/>
  <c r="B2539" i="30" s="1"/>
  <c r="B2540" i="30" s="1"/>
  <c r="B2541" i="30" s="1"/>
  <c r="B2542" i="30" s="1"/>
  <c r="B2543" i="30" s="1"/>
  <c r="B2544" i="30" s="1"/>
  <c r="B2545" i="30" s="1"/>
  <c r="B2546" i="30" s="1"/>
  <c r="B2547" i="30" s="1"/>
  <c r="B2548" i="30" s="1"/>
  <c r="B2549" i="30" s="1"/>
  <c r="B2550" i="30" s="1"/>
  <c r="B2551" i="30" s="1"/>
  <c r="B2552" i="30" s="1"/>
  <c r="B2553" i="30" s="1"/>
  <c r="B2554" i="30" s="1"/>
  <c r="B2555" i="30" s="1"/>
  <c r="B2556" i="30" s="1"/>
  <c r="B2557" i="30" s="1"/>
  <c r="B2558" i="30" s="1"/>
  <c r="B2559" i="30" s="1"/>
  <c r="B2560" i="30" s="1"/>
  <c r="B2561" i="30" s="1"/>
  <c r="B2562" i="30" s="1"/>
  <c r="B2563" i="30" s="1"/>
  <c r="B2564" i="30" s="1"/>
  <c r="B2565" i="30" s="1"/>
  <c r="B2566" i="30" s="1"/>
  <c r="B2567" i="30" s="1"/>
  <c r="B2568" i="30" s="1"/>
  <c r="B2569" i="30" s="1"/>
  <c r="B2570" i="30" s="1"/>
  <c r="B2571" i="30" s="1"/>
  <c r="B2572" i="30" s="1"/>
  <c r="B2573" i="30" s="1"/>
  <c r="B2574" i="30" s="1"/>
  <c r="B2575" i="30" s="1"/>
  <c r="B2576" i="30" s="1"/>
  <c r="B2577" i="30" s="1"/>
  <c r="B2578" i="30" s="1"/>
  <c r="B2579" i="30" s="1"/>
  <c r="B2580" i="30" s="1"/>
  <c r="B2581" i="30" s="1"/>
  <c r="B2582" i="30" s="1"/>
  <c r="B2583" i="30" s="1"/>
  <c r="B2584" i="30" s="1"/>
  <c r="B2585" i="30" s="1"/>
  <c r="B2586" i="30" s="1"/>
  <c r="B2587" i="30" s="1"/>
  <c r="B2588" i="30" s="1"/>
  <c r="B2589" i="30" s="1"/>
  <c r="B2590" i="30" s="1"/>
  <c r="B2591" i="30" s="1"/>
  <c r="B2592" i="30" s="1"/>
  <c r="B2593" i="30" s="1"/>
  <c r="B2594" i="30" s="1"/>
  <c r="B2595" i="30" s="1"/>
  <c r="B2596" i="30" s="1"/>
  <c r="B2597" i="30" s="1"/>
  <c r="B2598" i="30" s="1"/>
  <c r="B2599" i="30" s="1"/>
  <c r="B2600" i="30" s="1"/>
  <c r="B2601" i="30" s="1"/>
  <c r="B2602" i="30" s="1"/>
  <c r="B2603" i="30" s="1"/>
  <c r="B2604" i="30" s="1"/>
  <c r="B2605" i="30" s="1"/>
  <c r="B2606" i="30" s="1"/>
  <c r="B2607" i="30" s="1"/>
  <c r="B2608" i="30" s="1"/>
  <c r="B2609" i="30" s="1"/>
  <c r="B2610" i="30" s="1"/>
  <c r="B2611" i="30" s="1"/>
  <c r="B2612" i="30" s="1"/>
  <c r="B2613" i="30" s="1"/>
  <c r="B2614" i="30" s="1"/>
  <c r="B2615" i="30" s="1"/>
  <c r="B2616" i="30" s="1"/>
  <c r="B2617" i="30" s="1"/>
  <c r="B2618" i="30" s="1"/>
  <c r="B2619" i="30" s="1"/>
  <c r="B2620" i="30" s="1"/>
  <c r="B2621" i="30" s="1"/>
  <c r="B2622" i="30" s="1"/>
  <c r="B2623" i="30" s="1"/>
  <c r="B2624" i="30" s="1"/>
  <c r="B2625" i="30" s="1"/>
  <c r="B2626" i="30" s="1"/>
  <c r="B2627" i="30" s="1"/>
  <c r="B2628" i="30" s="1"/>
  <c r="B2629" i="30" s="1"/>
  <c r="B2630" i="30" s="1"/>
  <c r="B2631" i="30" s="1"/>
  <c r="B2632" i="30" s="1"/>
  <c r="B2633" i="30" s="1"/>
  <c r="B2634" i="30" s="1"/>
  <c r="B2635" i="30" s="1"/>
  <c r="B2636" i="30" s="1"/>
  <c r="B2637" i="30" s="1"/>
  <c r="B2638" i="30" s="1"/>
  <c r="B2639" i="30" s="1"/>
  <c r="B2640" i="30" s="1"/>
  <c r="B2641" i="30" s="1"/>
  <c r="B2642" i="30" s="1"/>
  <c r="B2643" i="30" s="1"/>
  <c r="B2644" i="30" s="1"/>
  <c r="B2645" i="30" s="1"/>
  <c r="B2646" i="30" s="1"/>
  <c r="B2647" i="30" s="1"/>
  <c r="B2648" i="30" s="1"/>
  <c r="B2649" i="30" s="1"/>
  <c r="B2650" i="30" s="1"/>
  <c r="B2651" i="30" s="1"/>
  <c r="B2652" i="30" s="1"/>
  <c r="B2653" i="30" s="1"/>
  <c r="B2654" i="30" s="1"/>
  <c r="B2655" i="30" s="1"/>
  <c r="B2656" i="30" s="1"/>
  <c r="B2657" i="30" s="1"/>
  <c r="B2658" i="30" s="1"/>
  <c r="B2659" i="30" s="1"/>
  <c r="B2660" i="30" s="1"/>
  <c r="B2661" i="30" s="1"/>
  <c r="B2662" i="30" s="1"/>
  <c r="B2663" i="30" s="1"/>
  <c r="B2664" i="30" s="1"/>
  <c r="B2665" i="30" s="1"/>
  <c r="B2666" i="30" s="1"/>
  <c r="B2667" i="30" s="1"/>
  <c r="B2668" i="30" s="1"/>
  <c r="B2669" i="30" s="1"/>
  <c r="B2670" i="30" s="1"/>
  <c r="B2671" i="30" s="1"/>
  <c r="B2672" i="30" s="1"/>
  <c r="B2673" i="30" s="1"/>
  <c r="B2674" i="30" s="1"/>
  <c r="B2675" i="30" s="1"/>
  <c r="B2676" i="30" s="1"/>
  <c r="B2677" i="30" s="1"/>
  <c r="B2678" i="30" s="1"/>
  <c r="B2679" i="30" s="1"/>
  <c r="B2680" i="30" s="1"/>
  <c r="B2681" i="30" s="1"/>
  <c r="B2682" i="30" s="1"/>
  <c r="B2683" i="30" s="1"/>
  <c r="B2684" i="30" s="1"/>
  <c r="B2685" i="30" s="1"/>
  <c r="B2686" i="30" s="1"/>
  <c r="B2687" i="30" s="1"/>
  <c r="B2688" i="30" s="1"/>
  <c r="B2689" i="30" s="1"/>
  <c r="B2690" i="30" s="1"/>
  <c r="B2691" i="30" s="1"/>
  <c r="B2692" i="30" s="1"/>
  <c r="B2693" i="30" s="1"/>
  <c r="B2694" i="30" s="1"/>
  <c r="B2695" i="30" s="1"/>
  <c r="B2696" i="30" s="1"/>
  <c r="B2697" i="30" s="1"/>
  <c r="B2698" i="30" s="1"/>
  <c r="B2699" i="30" s="1"/>
  <c r="B2700" i="30" s="1"/>
  <c r="B2701" i="30" s="1"/>
  <c r="B2702" i="30" s="1"/>
  <c r="B2703" i="30" s="1"/>
  <c r="B2704" i="30" s="1"/>
  <c r="B2705" i="30" s="1"/>
  <c r="B2706" i="30" s="1"/>
  <c r="B2707" i="30" s="1"/>
  <c r="B2708" i="30" s="1"/>
  <c r="B2709" i="30" s="1"/>
  <c r="B2710" i="30" s="1"/>
  <c r="B2711" i="30" s="1"/>
  <c r="B2712" i="30" s="1"/>
  <c r="B2713" i="30" s="1"/>
  <c r="B2714" i="30" s="1"/>
  <c r="B2715" i="30" s="1"/>
  <c r="B2716" i="30" s="1"/>
  <c r="B2717" i="30" s="1"/>
  <c r="B2718" i="30" s="1"/>
  <c r="B2719" i="30" s="1"/>
  <c r="B2720" i="30" s="1"/>
  <c r="B2721" i="30" s="1"/>
  <c r="B2722" i="30" s="1"/>
  <c r="B2723" i="30" s="1"/>
  <c r="B2724" i="30" s="1"/>
  <c r="B2725" i="30" s="1"/>
  <c r="B2726" i="30" s="1"/>
  <c r="B2727" i="30" s="1"/>
  <c r="B2728" i="30" s="1"/>
  <c r="B2729" i="30" s="1"/>
  <c r="B2730" i="30" s="1"/>
  <c r="B2731" i="30" s="1"/>
  <c r="B2732" i="30" s="1"/>
  <c r="B2733" i="30" s="1"/>
  <c r="B2734" i="30" s="1"/>
  <c r="B2735" i="30" s="1"/>
  <c r="B2736" i="30" s="1"/>
  <c r="B2737" i="30" s="1"/>
  <c r="B2738" i="30" s="1"/>
  <c r="B2739" i="30" s="1"/>
  <c r="B2740" i="30" s="1"/>
  <c r="B2741" i="30" s="1"/>
  <c r="B2742" i="30" s="1"/>
  <c r="B2743" i="30" s="1"/>
  <c r="B2744" i="30" s="1"/>
  <c r="B2745" i="30" s="1"/>
  <c r="B2746" i="30" s="1"/>
  <c r="B2747" i="30" s="1"/>
  <c r="B2748" i="30" s="1"/>
  <c r="B2749" i="30" s="1"/>
  <c r="B2750" i="30" s="1"/>
  <c r="B2751" i="30" s="1"/>
  <c r="B2752" i="30" s="1"/>
  <c r="B2753" i="30" s="1"/>
  <c r="B2754" i="30" s="1"/>
  <c r="B2755" i="30" s="1"/>
  <c r="B2756" i="30" s="1"/>
  <c r="B2757" i="30" s="1"/>
  <c r="B2758" i="30" s="1"/>
  <c r="B2759" i="30" s="1"/>
  <c r="B2760" i="30" s="1"/>
  <c r="B2761" i="30" s="1"/>
  <c r="B2762" i="30" s="1"/>
  <c r="B2763" i="30" s="1"/>
  <c r="B2764" i="30" s="1"/>
  <c r="B2765" i="30" s="1"/>
  <c r="B2766" i="30" s="1"/>
  <c r="B2767" i="30" s="1"/>
  <c r="B2768" i="30" s="1"/>
  <c r="B2769" i="30" s="1"/>
  <c r="B2770" i="30" s="1"/>
  <c r="B2771" i="30" s="1"/>
  <c r="B2772" i="30" s="1"/>
  <c r="B2773" i="30" s="1"/>
  <c r="B2774" i="30" s="1"/>
  <c r="B2775" i="30" s="1"/>
  <c r="B2776" i="30" s="1"/>
  <c r="B2777" i="30" s="1"/>
  <c r="B2778" i="30" s="1"/>
  <c r="B2779" i="30" s="1"/>
  <c r="B2780" i="30" s="1"/>
  <c r="B2781" i="30" s="1"/>
  <c r="B2782" i="30" s="1"/>
  <c r="B2783" i="30" s="1"/>
  <c r="B2784" i="30" s="1"/>
  <c r="B2785" i="30" s="1"/>
  <c r="B2786" i="30" s="1"/>
  <c r="B2787" i="30" s="1"/>
  <c r="B2788" i="30" s="1"/>
  <c r="B2789" i="30" s="1"/>
  <c r="B2790" i="30" s="1"/>
  <c r="B2791" i="30" s="1"/>
  <c r="B2792" i="30" s="1"/>
  <c r="B2793" i="30" s="1"/>
  <c r="B2794" i="30" s="1"/>
  <c r="B2795" i="30" s="1"/>
  <c r="B2796" i="30" s="1"/>
  <c r="B2797" i="30" s="1"/>
  <c r="B2798" i="30" s="1"/>
  <c r="B2799" i="30" s="1"/>
  <c r="B2800" i="30" s="1"/>
  <c r="B2801" i="30" s="1"/>
  <c r="B2802" i="30" s="1"/>
  <c r="B2803" i="30" s="1"/>
  <c r="B2804" i="30" s="1"/>
  <c r="B2805" i="30" s="1"/>
  <c r="B2806" i="30" s="1"/>
  <c r="B2807" i="30" s="1"/>
  <c r="B2808" i="30" s="1"/>
  <c r="B2809" i="30" s="1"/>
  <c r="B2810" i="30" s="1"/>
  <c r="B2811" i="30" s="1"/>
  <c r="B2812" i="30" s="1"/>
  <c r="B2813" i="30" s="1"/>
  <c r="B2814" i="30" s="1"/>
  <c r="B2815" i="30" s="1"/>
  <c r="B2816" i="30" s="1"/>
  <c r="B2817" i="30" s="1"/>
  <c r="B2818" i="30" s="1"/>
  <c r="B2819" i="30" s="1"/>
  <c r="B2820" i="30" s="1"/>
  <c r="B2821" i="30" s="1"/>
  <c r="B2822" i="30" s="1"/>
  <c r="B2823" i="30" s="1"/>
  <c r="B2824" i="30" s="1"/>
  <c r="B2825" i="30" s="1"/>
  <c r="B2826" i="30" s="1"/>
  <c r="B2827" i="30" s="1"/>
  <c r="B2828" i="30" s="1"/>
  <c r="B2829" i="30" s="1"/>
  <c r="B2830" i="30" s="1"/>
  <c r="B2831" i="30" s="1"/>
  <c r="B2832" i="30" s="1"/>
  <c r="B2833" i="30" s="1"/>
  <c r="B2834" i="30" s="1"/>
  <c r="B2835" i="30" s="1"/>
  <c r="B2836" i="30" s="1"/>
  <c r="B2837" i="30" s="1"/>
  <c r="B2838" i="30" s="1"/>
  <c r="B2839" i="30" s="1"/>
  <c r="B2840" i="30" s="1"/>
  <c r="B2841" i="30" s="1"/>
  <c r="B2842" i="30" s="1"/>
  <c r="B2843" i="30" s="1"/>
  <c r="B2844" i="30" s="1"/>
  <c r="B2845" i="30" s="1"/>
  <c r="B2846" i="30" s="1"/>
  <c r="B2847" i="30" s="1"/>
  <c r="B2848" i="30" s="1"/>
  <c r="B2849" i="30" s="1"/>
  <c r="B2850" i="30" s="1"/>
  <c r="B2851" i="30" s="1"/>
  <c r="B2852" i="30" s="1"/>
  <c r="B2853" i="30" s="1"/>
  <c r="B2854" i="30" s="1"/>
  <c r="B2855" i="30" s="1"/>
  <c r="B2856" i="30" s="1"/>
  <c r="B2857" i="30" s="1"/>
  <c r="B2858" i="30" s="1"/>
  <c r="B2859" i="30" s="1"/>
  <c r="B2860" i="30" s="1"/>
  <c r="B2861" i="30" s="1"/>
  <c r="B2862" i="30" s="1"/>
  <c r="B2863" i="30" s="1"/>
  <c r="B2864" i="30" s="1"/>
  <c r="B2865" i="30" s="1"/>
  <c r="B2866" i="30" s="1"/>
  <c r="B2867" i="30" s="1"/>
  <c r="B2868" i="30" s="1"/>
  <c r="B2869" i="30" s="1"/>
  <c r="B2870" i="30" s="1"/>
  <c r="B2871" i="30" s="1"/>
  <c r="B2872" i="30" s="1"/>
  <c r="B2873" i="30" s="1"/>
  <c r="B2874" i="30" s="1"/>
  <c r="B2875" i="30" s="1"/>
  <c r="B2876" i="30" s="1"/>
  <c r="B2877" i="30" s="1"/>
  <c r="B2878" i="30" s="1"/>
  <c r="B2879" i="30" s="1"/>
  <c r="B2880" i="30" s="1"/>
  <c r="B2881" i="30" s="1"/>
  <c r="B2882" i="30" s="1"/>
  <c r="B2883" i="30" s="1"/>
  <c r="B2884" i="30" s="1"/>
  <c r="B2885" i="30" s="1"/>
  <c r="B2886" i="30" s="1"/>
  <c r="B2887" i="30" s="1"/>
  <c r="B2888" i="30" s="1"/>
  <c r="B2889" i="30" s="1"/>
  <c r="B2890" i="30" s="1"/>
  <c r="B2891" i="30" s="1"/>
  <c r="B2892" i="30" s="1"/>
  <c r="B2893" i="30" s="1"/>
  <c r="B2894" i="30" s="1"/>
  <c r="B2895" i="30" s="1"/>
  <c r="B2896" i="30" s="1"/>
  <c r="B2897" i="30" s="1"/>
  <c r="B2898" i="30" s="1"/>
  <c r="B2899" i="30" s="1"/>
  <c r="B2900" i="30" s="1"/>
  <c r="B2901" i="30" s="1"/>
  <c r="B2902" i="30" s="1"/>
  <c r="B2903" i="30" s="1"/>
  <c r="B2904" i="30" s="1"/>
  <c r="B2905" i="30" s="1"/>
  <c r="B2906" i="30" s="1"/>
  <c r="B2907" i="30" s="1"/>
  <c r="B2908" i="30" s="1"/>
  <c r="B2909" i="30" s="1"/>
  <c r="B2910" i="30" s="1"/>
  <c r="B2911" i="30" s="1"/>
  <c r="B2912" i="30" s="1"/>
  <c r="B2913" i="30" s="1"/>
  <c r="B2914" i="30" s="1"/>
  <c r="B2915" i="30" s="1"/>
  <c r="B2916" i="30" s="1"/>
  <c r="B2917" i="30" s="1"/>
  <c r="B2918" i="30" s="1"/>
  <c r="B2919" i="30" s="1"/>
  <c r="B2920" i="30" s="1"/>
  <c r="B2921" i="30" s="1"/>
  <c r="B2922" i="30" s="1"/>
  <c r="B2923" i="30" s="1"/>
  <c r="B2924" i="30" s="1"/>
  <c r="B2925" i="30" s="1"/>
  <c r="B2926" i="30" s="1"/>
  <c r="B2927" i="30" s="1"/>
  <c r="B2928" i="30" s="1"/>
  <c r="B2929" i="30" s="1"/>
  <c r="B2930" i="30" s="1"/>
  <c r="B2931" i="30" s="1"/>
  <c r="B2932" i="30" s="1"/>
  <c r="B2933" i="30" s="1"/>
  <c r="B2934" i="30" s="1"/>
  <c r="B2935" i="30" s="1"/>
  <c r="B2936" i="30" s="1"/>
  <c r="B2937" i="30" s="1"/>
  <c r="B2938" i="30" s="1"/>
  <c r="B2939" i="30" s="1"/>
  <c r="B2940" i="30" s="1"/>
  <c r="B2941" i="30" s="1"/>
  <c r="B2942" i="30" s="1"/>
  <c r="B2943" i="30" s="1"/>
  <c r="B2944" i="30" s="1"/>
  <c r="B2945" i="30" s="1"/>
  <c r="B2946" i="30" s="1"/>
  <c r="B2947" i="30" s="1"/>
  <c r="B2948" i="30" s="1"/>
  <c r="B2949" i="30" s="1"/>
  <c r="B2950" i="30" s="1"/>
  <c r="B2951" i="30" s="1"/>
  <c r="B2952" i="30" s="1"/>
  <c r="B2953" i="30" s="1"/>
  <c r="B2954" i="30" s="1"/>
  <c r="B2955" i="30" s="1"/>
  <c r="B2956" i="30" s="1"/>
  <c r="B2957" i="30" s="1"/>
  <c r="B2958" i="30" s="1"/>
  <c r="B2959" i="30" s="1"/>
  <c r="B2960" i="30" s="1"/>
  <c r="B2961" i="30" s="1"/>
  <c r="B2962" i="30" s="1"/>
  <c r="B2963" i="30" s="1"/>
  <c r="B2964" i="30" s="1"/>
  <c r="B2965" i="30" s="1"/>
  <c r="B2966" i="30" s="1"/>
  <c r="B2967" i="30" s="1"/>
  <c r="B2968" i="30" s="1"/>
  <c r="B2969" i="30" s="1"/>
  <c r="B2970" i="30" s="1"/>
  <c r="B2971" i="30" s="1"/>
  <c r="B2972" i="30" s="1"/>
  <c r="B2973" i="30" s="1"/>
  <c r="B2974" i="30" s="1"/>
  <c r="B2975" i="30" s="1"/>
  <c r="B2976" i="30" s="1"/>
  <c r="B2977" i="30" s="1"/>
  <c r="B2978" i="30" s="1"/>
  <c r="B2979" i="30" s="1"/>
  <c r="B2980" i="30" s="1"/>
  <c r="B2981" i="30" s="1"/>
  <c r="B2982" i="30" s="1"/>
  <c r="B2983" i="30" s="1"/>
  <c r="B2984" i="30" s="1"/>
  <c r="B2985" i="30" s="1"/>
  <c r="B2986" i="30" s="1"/>
  <c r="B2987" i="30" s="1"/>
  <c r="B2988" i="30" s="1"/>
  <c r="B2989" i="30" s="1"/>
  <c r="B2990" i="30" s="1"/>
  <c r="B2991" i="30" s="1"/>
  <c r="B2992" i="30" s="1"/>
  <c r="B2993" i="30" s="1"/>
  <c r="B2994" i="30" s="1"/>
  <c r="B2995" i="30" s="1"/>
  <c r="B2996" i="30" s="1"/>
  <c r="B2997" i="30" s="1"/>
  <c r="B2998" i="30" s="1"/>
  <c r="B2999" i="30" s="1"/>
  <c r="B3000" i="30" s="1"/>
  <c r="B3001" i="30" s="1"/>
  <c r="B3002" i="30" s="1"/>
  <c r="B3003" i="30" s="1"/>
  <c r="B3004" i="30" s="1"/>
  <c r="B3005" i="30" s="1"/>
  <c r="B3006" i="30" s="1"/>
  <c r="B3007" i="30" s="1"/>
  <c r="B3008" i="30" s="1"/>
  <c r="B3009" i="30" s="1"/>
  <c r="B3010" i="30" s="1"/>
  <c r="B3011" i="30" s="1"/>
  <c r="B3012" i="30" s="1"/>
  <c r="B3013" i="30" s="1"/>
  <c r="B3014" i="30" s="1"/>
  <c r="B3015" i="30" s="1"/>
  <c r="B3016" i="30" s="1"/>
  <c r="B3017" i="30" s="1"/>
  <c r="B3018" i="30" s="1"/>
  <c r="B3019" i="30" s="1"/>
  <c r="B3020" i="30" s="1"/>
  <c r="B3021" i="30" s="1"/>
  <c r="B3022" i="30" s="1"/>
  <c r="B3023" i="30" s="1"/>
  <c r="B3024" i="30" s="1"/>
  <c r="B3025" i="30" s="1"/>
  <c r="B3026" i="30" s="1"/>
  <c r="B3027" i="30" s="1"/>
  <c r="B3028" i="30" s="1"/>
  <c r="B3029" i="30" s="1"/>
  <c r="B3030" i="30" s="1"/>
  <c r="B3031" i="30" s="1"/>
  <c r="B3032" i="30" s="1"/>
  <c r="B3033" i="30" s="1"/>
  <c r="B3034" i="30" s="1"/>
  <c r="B3035" i="30" s="1"/>
  <c r="B3036" i="30" s="1"/>
  <c r="B3037" i="30" s="1"/>
  <c r="B3038" i="30" s="1"/>
  <c r="B3039" i="30" s="1"/>
  <c r="B3040" i="30" s="1"/>
  <c r="B3041" i="30" s="1"/>
  <c r="B3042" i="30" s="1"/>
  <c r="B3043" i="30" s="1"/>
  <c r="B3044" i="30" s="1"/>
  <c r="B3045" i="30" s="1"/>
  <c r="B3046" i="30" s="1"/>
  <c r="B3047" i="30" s="1"/>
  <c r="B3048" i="30" s="1"/>
  <c r="B3049" i="30" s="1"/>
  <c r="B3050" i="30" s="1"/>
  <c r="B3051" i="30" s="1"/>
  <c r="B3052" i="30" s="1"/>
  <c r="B3053" i="30" s="1"/>
  <c r="B3054" i="30" s="1"/>
  <c r="B3055" i="30" s="1"/>
  <c r="B3056" i="30" s="1"/>
  <c r="B3057" i="30" s="1"/>
  <c r="B3058" i="30" s="1"/>
  <c r="B3059" i="30" s="1"/>
  <c r="B3060" i="30" s="1"/>
  <c r="B3061" i="30" s="1"/>
  <c r="B3062" i="30" s="1"/>
  <c r="B3063" i="30" s="1"/>
  <c r="B3064" i="30" s="1"/>
  <c r="B3065" i="30" s="1"/>
  <c r="B3066" i="30" s="1"/>
  <c r="B3067" i="30" s="1"/>
  <c r="B3068" i="30" s="1"/>
  <c r="B3069" i="30" s="1"/>
  <c r="B3070" i="30" s="1"/>
  <c r="B3071" i="30" s="1"/>
  <c r="B3072" i="30" s="1"/>
  <c r="B3073" i="30" s="1"/>
  <c r="B3074" i="30" s="1"/>
  <c r="B3075" i="30" s="1"/>
  <c r="B3076" i="30" s="1"/>
  <c r="B3077" i="30" s="1"/>
  <c r="B3078" i="30" s="1"/>
  <c r="B3079" i="30" s="1"/>
  <c r="B3080" i="30" s="1"/>
  <c r="B3081" i="30" s="1"/>
  <c r="B3082" i="30" s="1"/>
  <c r="B3083" i="30" s="1"/>
  <c r="B3084" i="30" s="1"/>
  <c r="B3085" i="30" s="1"/>
  <c r="B3086" i="30" s="1"/>
  <c r="B3087" i="30" s="1"/>
  <c r="B3088" i="30" s="1"/>
  <c r="B3089" i="30" s="1"/>
  <c r="B3090" i="30" s="1"/>
  <c r="B3091" i="30" s="1"/>
  <c r="B3092" i="30" s="1"/>
  <c r="B3093" i="30" s="1"/>
  <c r="B3094" i="30" s="1"/>
  <c r="B3095" i="30" s="1"/>
  <c r="B3096" i="30" s="1"/>
  <c r="B3097" i="30" s="1"/>
  <c r="B3098" i="30" s="1"/>
  <c r="B3099" i="30" s="1"/>
  <c r="B3100" i="30" s="1"/>
  <c r="B3101" i="30" s="1"/>
  <c r="B3102" i="30" s="1"/>
  <c r="B3103" i="30" s="1"/>
  <c r="B3104" i="30" s="1"/>
  <c r="B3105" i="30" s="1"/>
  <c r="B3106" i="30" s="1"/>
  <c r="B3107" i="30" s="1"/>
  <c r="B3108" i="30" s="1"/>
  <c r="B3109" i="30" s="1"/>
  <c r="B3110" i="30" s="1"/>
  <c r="B3111" i="30" s="1"/>
  <c r="B3112" i="30" s="1"/>
  <c r="B3113" i="30" s="1"/>
  <c r="B3114" i="30" s="1"/>
  <c r="B3115" i="30" s="1"/>
  <c r="B3116" i="30" s="1"/>
  <c r="B3117" i="30" s="1"/>
  <c r="B3118" i="30" s="1"/>
  <c r="B3119" i="30" s="1"/>
  <c r="B3120" i="30" s="1"/>
  <c r="B3121" i="30" s="1"/>
  <c r="B3122" i="30" s="1"/>
  <c r="B3123" i="30" s="1"/>
  <c r="B3124" i="30" s="1"/>
  <c r="B3125" i="30" s="1"/>
  <c r="B3126" i="30" s="1"/>
  <c r="B3127" i="30" s="1"/>
  <c r="B3128" i="30" s="1"/>
  <c r="B3129" i="30" s="1"/>
  <c r="B3130" i="30" s="1"/>
  <c r="B3131" i="30" s="1"/>
  <c r="B3132" i="30" s="1"/>
  <c r="B3133" i="30" s="1"/>
  <c r="B3134" i="30" s="1"/>
  <c r="B3135" i="30" s="1"/>
  <c r="B3136" i="30" s="1"/>
  <c r="B3137" i="30" s="1"/>
  <c r="B3138" i="30" s="1"/>
  <c r="B3139" i="30" s="1"/>
  <c r="B3140" i="30" s="1"/>
  <c r="B3141" i="30" s="1"/>
  <c r="B3142" i="30" s="1"/>
  <c r="B3143" i="30" s="1"/>
  <c r="B3144" i="30" s="1"/>
  <c r="B3145" i="30" s="1"/>
  <c r="B3146" i="30" s="1"/>
  <c r="B3147" i="30" s="1"/>
  <c r="B3148" i="30" s="1"/>
  <c r="B3149" i="30" s="1"/>
  <c r="B3150" i="30" s="1"/>
  <c r="B3151" i="30" s="1"/>
  <c r="B3152" i="30" s="1"/>
  <c r="B3153" i="30" s="1"/>
  <c r="B3154" i="30" s="1"/>
  <c r="B3155" i="30" s="1"/>
  <c r="B3156" i="30" s="1"/>
  <c r="B3157" i="30" s="1"/>
  <c r="B3158" i="30" s="1"/>
  <c r="B3159" i="30" s="1"/>
  <c r="B3160" i="30" s="1"/>
  <c r="B3161" i="30" s="1"/>
  <c r="B3162" i="30" s="1"/>
  <c r="B3163" i="30" s="1"/>
  <c r="B3164" i="30" s="1"/>
  <c r="B3165" i="30" s="1"/>
  <c r="B3166" i="30" s="1"/>
  <c r="B3167" i="30" s="1"/>
  <c r="B3168" i="30" s="1"/>
  <c r="B3169" i="30" s="1"/>
  <c r="B3170" i="30" s="1"/>
  <c r="B3171" i="30" s="1"/>
  <c r="B3172" i="30" s="1"/>
  <c r="B3173" i="30" s="1"/>
  <c r="B3174" i="30" s="1"/>
  <c r="B3175" i="30" s="1"/>
  <c r="B3176" i="30" s="1"/>
  <c r="B3177" i="30" s="1"/>
  <c r="B3178" i="30" s="1"/>
  <c r="B3179" i="30" s="1"/>
  <c r="B3180" i="30" s="1"/>
  <c r="B3181" i="30" s="1"/>
  <c r="B3182" i="30" s="1"/>
  <c r="B3183" i="30" s="1"/>
  <c r="B3184" i="30" s="1"/>
  <c r="B3185" i="30" s="1"/>
  <c r="B3186" i="30" s="1"/>
  <c r="B3187" i="30" s="1"/>
  <c r="B3188" i="30" s="1"/>
  <c r="B3189" i="30" s="1"/>
  <c r="B3190" i="30" s="1"/>
  <c r="B3191" i="30" s="1"/>
  <c r="B3192" i="30" s="1"/>
  <c r="B3193" i="30" s="1"/>
  <c r="B3194" i="30" s="1"/>
  <c r="B3195" i="30" s="1"/>
  <c r="B3196" i="30" s="1"/>
  <c r="B3197" i="30" s="1"/>
  <c r="B3198" i="30" s="1"/>
  <c r="B3199" i="30" s="1"/>
  <c r="B3200" i="30" s="1"/>
  <c r="B3201" i="30" s="1"/>
  <c r="B3202" i="30" s="1"/>
  <c r="B3203" i="30" s="1"/>
  <c r="B3204" i="30" s="1"/>
  <c r="B3205" i="30" s="1"/>
  <c r="B3206" i="30" s="1"/>
  <c r="B3207" i="30" s="1"/>
  <c r="B3208" i="30" s="1"/>
  <c r="B3209" i="30" s="1"/>
  <c r="B3210" i="30" s="1"/>
  <c r="B3211" i="30" s="1"/>
  <c r="B3212" i="30" s="1"/>
  <c r="B3213" i="30" s="1"/>
  <c r="B3214" i="30" s="1"/>
  <c r="B3215" i="30" s="1"/>
  <c r="B3216" i="30" s="1"/>
  <c r="B3217" i="30" s="1"/>
  <c r="B3218" i="30" s="1"/>
  <c r="B3219" i="30" s="1"/>
  <c r="B3220" i="30" s="1"/>
  <c r="B3221" i="30" s="1"/>
  <c r="B3222" i="30" s="1"/>
  <c r="B3223" i="30" s="1"/>
  <c r="B3224" i="30" s="1"/>
  <c r="B3225" i="30" s="1"/>
  <c r="B3226" i="30" s="1"/>
  <c r="B3227" i="30" s="1"/>
  <c r="B3228" i="30" s="1"/>
  <c r="B3229" i="30" s="1"/>
  <c r="B3230" i="30" s="1"/>
  <c r="B3231" i="30" s="1"/>
  <c r="B3232" i="30" s="1"/>
  <c r="B3233" i="30" s="1"/>
  <c r="B3234" i="30" s="1"/>
  <c r="B3235" i="30" s="1"/>
  <c r="B3236" i="30" s="1"/>
  <c r="B3237" i="30" s="1"/>
  <c r="B3238" i="30" s="1"/>
  <c r="B3239" i="30" s="1"/>
  <c r="B3240" i="30" s="1"/>
  <c r="B3241" i="30" s="1"/>
  <c r="B3242" i="30" s="1"/>
  <c r="B3243" i="30" s="1"/>
  <c r="B3244" i="30" s="1"/>
  <c r="B3245" i="30" s="1"/>
  <c r="B3246" i="30" s="1"/>
  <c r="B3247" i="30" s="1"/>
  <c r="B3248" i="30" s="1"/>
  <c r="B3249" i="30" s="1"/>
  <c r="B3250" i="30" s="1"/>
  <c r="B3251" i="30" s="1"/>
  <c r="B3252" i="30" s="1"/>
  <c r="B3253" i="30" s="1"/>
  <c r="B3254" i="30" s="1"/>
  <c r="B3255" i="30" s="1"/>
  <c r="B3256" i="30" s="1"/>
  <c r="B3257" i="30" s="1"/>
  <c r="B3258" i="30" s="1"/>
  <c r="B3259" i="30" s="1"/>
  <c r="B3260" i="30" s="1"/>
  <c r="B3261" i="30" s="1"/>
  <c r="B3262" i="30" s="1"/>
  <c r="B3263" i="30" s="1"/>
  <c r="B3264" i="30" s="1"/>
  <c r="B3265" i="30" s="1"/>
  <c r="B3266" i="30" s="1"/>
  <c r="B3267" i="30" s="1"/>
  <c r="B3268" i="30" s="1"/>
  <c r="B3269" i="30" s="1"/>
  <c r="B3270" i="30" s="1"/>
  <c r="B3271" i="30" s="1"/>
  <c r="B3272" i="30" s="1"/>
  <c r="B3273" i="30" s="1"/>
  <c r="B3274" i="30" s="1"/>
  <c r="B3275" i="30" s="1"/>
  <c r="B3276" i="30" s="1"/>
  <c r="B3277" i="30" s="1"/>
  <c r="B3278" i="30" s="1"/>
  <c r="B3279" i="30" s="1"/>
  <c r="B3280" i="30" s="1"/>
  <c r="B3281" i="30" s="1"/>
  <c r="B3282" i="30" s="1"/>
  <c r="B3283" i="30" s="1"/>
  <c r="B3284" i="30" s="1"/>
  <c r="B3285" i="30" s="1"/>
  <c r="B3286" i="30" s="1"/>
  <c r="B3287" i="30" s="1"/>
  <c r="B3288" i="30" s="1"/>
  <c r="B3289" i="30" s="1"/>
  <c r="B3290" i="30" s="1"/>
  <c r="B3291" i="30" s="1"/>
  <c r="B3292" i="30" s="1"/>
  <c r="B3293" i="30" s="1"/>
  <c r="B3294" i="30" s="1"/>
  <c r="B3295" i="30" s="1"/>
  <c r="B3296" i="30" s="1"/>
  <c r="B3297" i="30" s="1"/>
  <c r="B3298" i="30" s="1"/>
  <c r="B3299" i="30" s="1"/>
  <c r="B3300" i="30" s="1"/>
  <c r="B3301" i="30" s="1"/>
  <c r="B3302" i="30" s="1"/>
  <c r="B3303" i="30" s="1"/>
  <c r="B3304" i="30" s="1"/>
  <c r="B3305" i="30" s="1"/>
  <c r="B3306" i="30" s="1"/>
  <c r="B3307" i="30" s="1"/>
  <c r="B3308" i="30" s="1"/>
  <c r="B3309" i="30" s="1"/>
  <c r="B3310" i="30" s="1"/>
  <c r="B3311" i="30" s="1"/>
  <c r="B3312" i="30" s="1"/>
  <c r="B3313" i="30" s="1"/>
  <c r="B3314" i="30" s="1"/>
  <c r="B3315" i="30" s="1"/>
  <c r="B3316" i="30" s="1"/>
  <c r="B3317" i="30" s="1"/>
  <c r="B3318" i="30" s="1"/>
  <c r="B3319" i="30" s="1"/>
  <c r="B3320" i="30" s="1"/>
  <c r="B3321" i="30" s="1"/>
  <c r="B3322" i="30" s="1"/>
  <c r="B3323" i="30" s="1"/>
  <c r="B3324" i="30" s="1"/>
  <c r="B3325" i="30" s="1"/>
  <c r="B3326" i="30" s="1"/>
  <c r="B3327" i="30" s="1"/>
  <c r="B3328" i="30" s="1"/>
  <c r="B3329" i="30" s="1"/>
  <c r="B3330" i="30" s="1"/>
  <c r="B3331" i="30" s="1"/>
  <c r="B3332" i="30" s="1"/>
  <c r="B3333" i="30" s="1"/>
  <c r="B3334" i="30" s="1"/>
  <c r="B3335" i="30" s="1"/>
  <c r="B3336" i="30" s="1"/>
  <c r="B3337" i="30" s="1"/>
  <c r="B3338" i="30" s="1"/>
  <c r="B3339" i="30" s="1"/>
  <c r="B3340" i="30" s="1"/>
  <c r="B3341" i="30" s="1"/>
  <c r="B3342" i="30" s="1"/>
  <c r="B3343" i="30" s="1"/>
  <c r="B3344" i="30" s="1"/>
  <c r="B3345" i="30" s="1"/>
  <c r="B3346" i="30" s="1"/>
  <c r="B3347" i="30" s="1"/>
  <c r="B3348" i="30" s="1"/>
  <c r="B3349" i="30" s="1"/>
  <c r="B3350" i="30" s="1"/>
  <c r="B3351" i="30" s="1"/>
  <c r="B3352" i="30" s="1"/>
  <c r="B3353" i="30" s="1"/>
  <c r="B3354" i="30" s="1"/>
  <c r="B3355" i="30" s="1"/>
  <c r="B3356" i="30" s="1"/>
  <c r="B3357" i="30" s="1"/>
  <c r="B3358" i="30" s="1"/>
  <c r="B3359" i="30" s="1"/>
  <c r="B3360" i="30" s="1"/>
  <c r="B3361" i="30" s="1"/>
  <c r="B3362" i="30" s="1"/>
  <c r="B3363" i="30" s="1"/>
  <c r="B3364" i="30" s="1"/>
  <c r="B3365" i="30" s="1"/>
  <c r="B3366" i="30" s="1"/>
  <c r="B3367" i="30" s="1"/>
  <c r="B3368" i="30" s="1"/>
  <c r="B3369" i="30" s="1"/>
  <c r="B3370" i="30" s="1"/>
  <c r="B3371" i="30" s="1"/>
  <c r="B3372" i="30" s="1"/>
  <c r="B3373" i="30" s="1"/>
  <c r="B3374" i="30" s="1"/>
  <c r="B3375" i="30" s="1"/>
  <c r="B3376" i="30" s="1"/>
  <c r="B3377" i="30" s="1"/>
  <c r="B3378" i="30" s="1"/>
  <c r="B3379" i="30" s="1"/>
  <c r="B3380" i="30" s="1"/>
  <c r="B3381" i="30" s="1"/>
  <c r="B3382" i="30" s="1"/>
  <c r="B3383" i="30" s="1"/>
  <c r="B3384" i="30" s="1"/>
  <c r="B3385" i="30" s="1"/>
  <c r="B3386" i="30" s="1"/>
  <c r="B3387" i="30" s="1"/>
  <c r="B3388" i="30" s="1"/>
  <c r="B3389" i="30" s="1"/>
  <c r="B3390" i="30" s="1"/>
  <c r="B3391" i="30" s="1"/>
  <c r="B3392" i="30" s="1"/>
  <c r="B3393" i="30" s="1"/>
  <c r="B3394" i="30" s="1"/>
  <c r="B3395" i="30" s="1"/>
  <c r="B3396" i="30" s="1"/>
  <c r="B3397" i="30" s="1"/>
  <c r="B3398" i="30" s="1"/>
  <c r="B3399" i="30" s="1"/>
  <c r="B3400" i="30" s="1"/>
  <c r="B3401" i="30" s="1"/>
  <c r="B3402" i="30" s="1"/>
  <c r="B3403" i="30" s="1"/>
  <c r="B3404" i="30" s="1"/>
  <c r="B3405" i="30" s="1"/>
  <c r="B3406" i="30" s="1"/>
  <c r="B3407" i="30" s="1"/>
  <c r="B3408" i="30" s="1"/>
  <c r="B3409" i="30" s="1"/>
  <c r="B3410" i="30" s="1"/>
  <c r="B3411" i="30" s="1"/>
  <c r="B3412" i="30" s="1"/>
  <c r="B3413" i="30" s="1"/>
  <c r="B3414" i="30" s="1"/>
  <c r="B3415" i="30" s="1"/>
  <c r="B3416" i="30" s="1"/>
  <c r="B3417" i="30" s="1"/>
  <c r="B3418" i="30" s="1"/>
  <c r="B3419" i="30" s="1"/>
  <c r="B3420" i="30" s="1"/>
  <c r="B3421" i="30" s="1"/>
  <c r="B3422" i="30" s="1"/>
  <c r="B3423" i="30" s="1"/>
  <c r="B3424" i="30" s="1"/>
  <c r="B3425" i="30" s="1"/>
  <c r="B3426" i="30" s="1"/>
  <c r="B3427" i="30" s="1"/>
  <c r="B3428" i="30" s="1"/>
  <c r="B3429" i="30" s="1"/>
  <c r="B3430" i="30" s="1"/>
  <c r="B3431" i="30" s="1"/>
  <c r="B3432" i="30" s="1"/>
  <c r="B3433" i="30" s="1"/>
  <c r="B3434" i="30" s="1"/>
  <c r="B3435" i="30" s="1"/>
  <c r="B3436" i="30" s="1"/>
  <c r="B3437" i="30" s="1"/>
  <c r="B3438" i="30" s="1"/>
  <c r="B3439" i="30" s="1"/>
  <c r="B3440" i="30" s="1"/>
  <c r="B3441" i="30" s="1"/>
  <c r="B3442" i="30" s="1"/>
  <c r="B3443" i="30" s="1"/>
  <c r="B3444" i="30" s="1"/>
  <c r="B3445" i="30" s="1"/>
  <c r="B3446" i="30" s="1"/>
  <c r="B3447" i="30" s="1"/>
  <c r="B3448" i="30" s="1"/>
  <c r="B3449" i="30" s="1"/>
  <c r="B3450" i="30" s="1"/>
  <c r="B3451" i="30" s="1"/>
  <c r="B3452" i="30" s="1"/>
  <c r="B3453" i="30" s="1"/>
  <c r="B3454" i="30" s="1"/>
  <c r="B3455" i="30" s="1"/>
  <c r="B3456" i="30" s="1"/>
  <c r="B3457" i="30" s="1"/>
  <c r="B3458" i="30" s="1"/>
  <c r="B3459" i="30" s="1"/>
  <c r="B3460" i="30" s="1"/>
  <c r="B3461" i="30" s="1"/>
  <c r="B3462" i="30" s="1"/>
  <c r="B3463" i="30" s="1"/>
  <c r="B3464" i="30" s="1"/>
  <c r="B3465" i="30" s="1"/>
  <c r="B3466" i="30" s="1"/>
  <c r="B3467" i="30" s="1"/>
  <c r="B3468" i="30" s="1"/>
  <c r="B3469" i="30" s="1"/>
  <c r="B3470" i="30" s="1"/>
  <c r="B3471" i="30" s="1"/>
  <c r="B3472" i="30" s="1"/>
  <c r="B3473" i="30" s="1"/>
  <c r="B3474" i="30" s="1"/>
  <c r="B3475" i="30" s="1"/>
  <c r="B3476" i="30" s="1"/>
  <c r="B3477" i="30" s="1"/>
  <c r="B3478" i="30" s="1"/>
  <c r="B3479" i="30" s="1"/>
  <c r="B3480" i="30" s="1"/>
  <c r="B3481" i="30" s="1"/>
  <c r="B3482" i="30" s="1"/>
  <c r="B3483" i="30" s="1"/>
  <c r="B3484" i="30" s="1"/>
  <c r="B3485" i="30" s="1"/>
  <c r="B3486" i="30" s="1"/>
  <c r="B3487" i="30" s="1"/>
  <c r="B3488" i="30" s="1"/>
  <c r="B3489" i="30" s="1"/>
  <c r="B3490" i="30" s="1"/>
  <c r="B3491" i="30" s="1"/>
  <c r="B3492" i="30" s="1"/>
  <c r="B3493" i="30" s="1"/>
  <c r="B3494" i="30" s="1"/>
  <c r="B3495" i="30" s="1"/>
  <c r="B3496" i="30" s="1"/>
  <c r="B3497" i="30" s="1"/>
  <c r="B3498" i="30" s="1"/>
  <c r="B3499" i="30" s="1"/>
  <c r="B3500" i="30" s="1"/>
  <c r="B3501" i="30" s="1"/>
  <c r="B3502" i="30" s="1"/>
  <c r="B3503" i="30" s="1"/>
  <c r="B3504" i="30" s="1"/>
  <c r="B3505" i="30" s="1"/>
  <c r="B3506" i="30" s="1"/>
  <c r="B3507" i="30" s="1"/>
  <c r="B3508" i="30" s="1"/>
  <c r="B3509" i="30" s="1"/>
  <c r="B3510" i="30" s="1"/>
  <c r="B3511" i="30" s="1"/>
  <c r="B3512" i="30" s="1"/>
  <c r="B3513" i="30" s="1"/>
  <c r="B3514" i="30" s="1"/>
  <c r="B3515" i="30" s="1"/>
  <c r="B3516" i="30" s="1"/>
  <c r="B3517" i="30" s="1"/>
  <c r="B3518" i="30" s="1"/>
  <c r="B3519" i="30" s="1"/>
  <c r="B3520" i="30" s="1"/>
  <c r="B3521" i="30" s="1"/>
  <c r="B3522" i="30" s="1"/>
  <c r="B3523" i="30" s="1"/>
  <c r="B3524" i="30" s="1"/>
  <c r="B3525" i="30" s="1"/>
  <c r="B3526" i="30" s="1"/>
  <c r="B3527" i="30" s="1"/>
  <c r="B3528" i="30" s="1"/>
  <c r="B3529" i="30" s="1"/>
  <c r="B3530" i="30" s="1"/>
  <c r="B3531" i="30" s="1"/>
  <c r="B3532" i="30" s="1"/>
  <c r="B3533" i="30" s="1"/>
  <c r="B3534" i="30" s="1"/>
  <c r="B3535" i="30" s="1"/>
  <c r="B3536" i="30" s="1"/>
  <c r="B3537" i="30" s="1"/>
  <c r="B3538" i="30" s="1"/>
  <c r="B3539" i="30" s="1"/>
  <c r="B3540" i="30" s="1"/>
  <c r="B3541" i="30" s="1"/>
  <c r="B3542" i="30" s="1"/>
  <c r="B3543" i="30" s="1"/>
  <c r="B3544" i="30" s="1"/>
  <c r="B3545" i="30" s="1"/>
  <c r="B3546" i="30" s="1"/>
  <c r="B3547" i="30" s="1"/>
  <c r="B3548" i="30" s="1"/>
  <c r="B3549" i="30" s="1"/>
  <c r="B3550" i="30" s="1"/>
  <c r="B3551" i="30" s="1"/>
  <c r="B3552" i="30" s="1"/>
  <c r="B3553" i="30" s="1"/>
  <c r="B3554" i="30" s="1"/>
  <c r="B3555" i="30" s="1"/>
  <c r="B3556" i="30" s="1"/>
  <c r="B3557" i="30" s="1"/>
  <c r="B3558" i="30" s="1"/>
  <c r="B3559" i="30" s="1"/>
  <c r="B3560" i="30" s="1"/>
  <c r="B3561" i="30" s="1"/>
  <c r="B3562" i="30" s="1"/>
  <c r="B3563" i="30" s="1"/>
  <c r="B3564" i="30" s="1"/>
  <c r="B3565" i="30" s="1"/>
  <c r="B3566" i="30" s="1"/>
  <c r="B3567" i="30" s="1"/>
  <c r="B3568" i="30" s="1"/>
  <c r="B3569" i="30" s="1"/>
  <c r="B3570" i="30" s="1"/>
  <c r="B3571" i="30" s="1"/>
  <c r="B3572" i="30" s="1"/>
  <c r="B3573" i="30" s="1"/>
  <c r="B3574" i="30" s="1"/>
  <c r="B3575" i="30" s="1"/>
  <c r="B3576" i="30" s="1"/>
  <c r="B3577" i="30" s="1"/>
  <c r="B3578" i="30" s="1"/>
  <c r="B3579" i="30" s="1"/>
  <c r="B3580" i="30" s="1"/>
  <c r="B3581" i="30" s="1"/>
  <c r="B3582" i="30" s="1"/>
  <c r="B3583" i="30" s="1"/>
  <c r="B3584" i="30" s="1"/>
  <c r="B3585" i="30" s="1"/>
  <c r="B3586" i="30" s="1"/>
  <c r="B3587" i="30" s="1"/>
  <c r="B3588" i="30" s="1"/>
  <c r="B3589" i="30" s="1"/>
  <c r="B3590" i="30" s="1"/>
  <c r="B3591" i="30" s="1"/>
  <c r="B3592" i="30" s="1"/>
  <c r="B3593" i="30" s="1"/>
  <c r="B3594" i="30" s="1"/>
  <c r="B3595" i="30" s="1"/>
  <c r="B3596" i="30" s="1"/>
  <c r="B3597" i="30" s="1"/>
  <c r="B3598" i="30" s="1"/>
  <c r="B3599" i="30" s="1"/>
  <c r="B3600" i="30" s="1"/>
  <c r="B3601" i="30" s="1"/>
  <c r="B3602" i="30" s="1"/>
  <c r="B3603" i="30" s="1"/>
  <c r="B3604" i="30" s="1"/>
  <c r="B3605" i="30" s="1"/>
  <c r="B3606" i="30" s="1"/>
  <c r="B3607" i="30" s="1"/>
  <c r="B3608" i="30" s="1"/>
  <c r="B3609" i="30" s="1"/>
  <c r="B3610" i="30" s="1"/>
  <c r="B3611" i="30" s="1"/>
  <c r="B3612" i="30" s="1"/>
  <c r="B3613" i="30" s="1"/>
  <c r="B3614" i="30" s="1"/>
  <c r="B3615" i="30" s="1"/>
  <c r="B3616" i="30" s="1"/>
  <c r="B3617" i="30" s="1"/>
  <c r="B3618" i="30" s="1"/>
  <c r="B3619" i="30" s="1"/>
  <c r="B3620" i="30" s="1"/>
  <c r="B3621" i="30" s="1"/>
  <c r="B3622" i="30" s="1"/>
  <c r="B3623" i="30" s="1"/>
  <c r="B3624" i="30" s="1"/>
  <c r="B3625" i="30" s="1"/>
  <c r="B3626" i="30" s="1"/>
  <c r="B3627" i="30" s="1"/>
  <c r="B3628" i="30" s="1"/>
  <c r="B3629" i="30" s="1"/>
  <c r="B3630" i="30" s="1"/>
  <c r="B3631" i="30" s="1"/>
  <c r="B3632" i="30" s="1"/>
  <c r="B3633" i="30" s="1"/>
  <c r="B3634" i="30" s="1"/>
  <c r="B3635" i="30" s="1"/>
  <c r="B3636" i="30" s="1"/>
  <c r="B3637" i="30" s="1"/>
  <c r="B3638" i="30" s="1"/>
  <c r="B3639" i="30" s="1"/>
  <c r="B3640" i="30" s="1"/>
  <c r="B3641" i="30" s="1"/>
  <c r="B3642" i="30" s="1"/>
  <c r="B3643" i="30" s="1"/>
  <c r="B3644" i="30" s="1"/>
  <c r="B3645" i="30" s="1"/>
  <c r="B3646" i="30" s="1"/>
  <c r="B3647" i="30" s="1"/>
  <c r="B3648" i="30" s="1"/>
  <c r="B3649" i="30" s="1"/>
  <c r="B3650" i="30" s="1"/>
  <c r="B3651" i="30" s="1"/>
  <c r="B3652" i="30" s="1"/>
  <c r="B3653" i="30" s="1"/>
  <c r="B3654" i="30" s="1"/>
  <c r="B3655" i="30" s="1"/>
  <c r="B3656" i="30" s="1"/>
  <c r="B3657" i="30" s="1"/>
  <c r="B3658" i="30" s="1"/>
  <c r="B3659" i="30" s="1"/>
  <c r="B3660" i="30" s="1"/>
  <c r="B3661" i="30" s="1"/>
  <c r="B3662" i="30" s="1"/>
  <c r="B3663" i="30" s="1"/>
  <c r="B3664" i="30" s="1"/>
  <c r="B3665" i="30" s="1"/>
  <c r="B3666" i="30" s="1"/>
  <c r="B3667" i="30" s="1"/>
  <c r="B3668" i="30" s="1"/>
  <c r="B3669" i="30" s="1"/>
  <c r="B3670" i="30" s="1"/>
  <c r="B3671" i="30" s="1"/>
  <c r="B3672" i="30" s="1"/>
  <c r="B3673" i="30" s="1"/>
  <c r="B3674" i="30" s="1"/>
  <c r="B3675" i="30" s="1"/>
  <c r="B3676" i="30" s="1"/>
  <c r="B3677" i="30" s="1"/>
  <c r="B3678" i="30" s="1"/>
  <c r="B3679" i="30" s="1"/>
  <c r="B3680" i="30" s="1"/>
  <c r="B3681" i="30" s="1"/>
  <c r="B3682" i="30" s="1"/>
  <c r="B3683" i="30" s="1"/>
  <c r="B3684" i="30" s="1"/>
  <c r="B3685" i="30" s="1"/>
  <c r="B3686" i="30" s="1"/>
  <c r="B3687" i="30" s="1"/>
  <c r="B3688" i="30" s="1"/>
  <c r="B3689" i="30" s="1"/>
  <c r="B3690" i="30" s="1"/>
  <c r="B3691" i="30" s="1"/>
  <c r="B3692" i="30" s="1"/>
  <c r="B3693" i="30" s="1"/>
  <c r="B3694" i="30" s="1"/>
  <c r="B3695" i="30" s="1"/>
  <c r="B3696" i="30" s="1"/>
  <c r="B3697" i="30" s="1"/>
  <c r="B3698" i="30" s="1"/>
  <c r="B3699" i="30" s="1"/>
  <c r="B3700" i="30" s="1"/>
  <c r="B3701" i="30" s="1"/>
  <c r="B3702" i="30" s="1"/>
  <c r="B3703" i="30" s="1"/>
  <c r="B3704" i="30" s="1"/>
  <c r="B3705" i="30" s="1"/>
  <c r="B3706" i="30" s="1"/>
  <c r="B3707" i="30" s="1"/>
  <c r="B3708" i="30" s="1"/>
  <c r="B3709" i="30" s="1"/>
  <c r="B3710" i="30" s="1"/>
  <c r="B3711" i="30" s="1"/>
  <c r="B3712" i="30" s="1"/>
  <c r="B3713" i="30" s="1"/>
  <c r="B3714" i="30" s="1"/>
  <c r="B3715" i="30" s="1"/>
  <c r="B3716" i="30" s="1"/>
  <c r="B3717" i="30" s="1"/>
  <c r="B3718" i="30" s="1"/>
  <c r="B3719" i="30" s="1"/>
  <c r="B3720" i="30" s="1"/>
  <c r="B3721" i="30" s="1"/>
  <c r="B3722" i="30" s="1"/>
  <c r="B3723" i="30" s="1"/>
  <c r="B3724" i="30" s="1"/>
  <c r="B3725" i="30" s="1"/>
  <c r="B3726" i="30" s="1"/>
  <c r="B3727" i="30" s="1"/>
  <c r="B3728" i="30" s="1"/>
  <c r="B3729" i="30" s="1"/>
  <c r="B3730" i="30" s="1"/>
  <c r="B3731" i="30" s="1"/>
  <c r="B3732" i="30" s="1"/>
  <c r="B3733" i="30" s="1"/>
  <c r="B3734" i="30" s="1"/>
  <c r="B3735" i="30" s="1"/>
  <c r="B3736" i="30" s="1"/>
  <c r="B3737" i="30" s="1"/>
  <c r="B3738" i="30" s="1"/>
  <c r="B3739" i="30" s="1"/>
  <c r="B3740" i="30" s="1"/>
  <c r="B3741" i="30" s="1"/>
  <c r="B3742" i="30" s="1"/>
  <c r="B3743" i="30" s="1"/>
  <c r="B3744" i="30" s="1"/>
  <c r="B3745" i="30" s="1"/>
  <c r="B3746" i="30" s="1"/>
  <c r="B3747" i="30" s="1"/>
  <c r="B3748" i="30" s="1"/>
  <c r="B3749" i="30" s="1"/>
  <c r="B3750" i="30" s="1"/>
  <c r="B3751" i="30" s="1"/>
  <c r="B3752" i="30" s="1"/>
  <c r="B3753" i="30" s="1"/>
  <c r="B3754" i="30" s="1"/>
  <c r="B3755" i="30" s="1"/>
  <c r="B3756" i="30" s="1"/>
  <c r="B3757" i="30" s="1"/>
  <c r="B3758" i="30" s="1"/>
  <c r="B3759" i="30" s="1"/>
  <c r="B3760" i="30" s="1"/>
  <c r="B3761" i="30" s="1"/>
  <c r="B3762" i="30" s="1"/>
  <c r="B3763" i="30" s="1"/>
  <c r="B3764" i="30" s="1"/>
  <c r="B3765" i="30" s="1"/>
  <c r="B3766" i="30" s="1"/>
  <c r="B3767" i="30" s="1"/>
  <c r="B3768" i="30" s="1"/>
  <c r="B3769" i="30" s="1"/>
  <c r="B3770" i="30" s="1"/>
  <c r="B3771" i="30" s="1"/>
  <c r="B3772" i="30" s="1"/>
  <c r="B3773" i="30" s="1"/>
  <c r="B3774" i="30" s="1"/>
  <c r="B3775" i="30" s="1"/>
  <c r="B3776" i="30" s="1"/>
  <c r="B3777" i="30" s="1"/>
  <c r="B3778" i="30" s="1"/>
  <c r="B3779" i="30" s="1"/>
  <c r="B3780" i="30" s="1"/>
  <c r="B3781" i="30" s="1"/>
  <c r="B3782" i="30" s="1"/>
  <c r="B3783" i="30" s="1"/>
  <c r="B3784" i="30" s="1"/>
  <c r="B3785" i="30" s="1"/>
  <c r="B3786" i="30" s="1"/>
  <c r="B3787" i="30" s="1"/>
  <c r="B3788" i="30" s="1"/>
  <c r="B3789" i="30" s="1"/>
  <c r="B3790" i="30" s="1"/>
  <c r="B3791" i="30" s="1"/>
  <c r="B3792" i="30" s="1"/>
  <c r="B3793" i="30" s="1"/>
  <c r="B3794" i="30" s="1"/>
  <c r="B3795" i="30" s="1"/>
  <c r="B3796" i="30" s="1"/>
  <c r="B3797" i="30" s="1"/>
  <c r="B3798" i="30" s="1"/>
  <c r="B3799" i="30" s="1"/>
  <c r="B3800" i="30" s="1"/>
  <c r="B3801" i="30" s="1"/>
  <c r="B3802" i="30" s="1"/>
  <c r="B3803" i="30" s="1"/>
  <c r="B3804" i="30" s="1"/>
  <c r="B3805" i="30" s="1"/>
  <c r="B3806" i="30" s="1"/>
  <c r="B3807" i="30" s="1"/>
  <c r="B3808" i="30" s="1"/>
  <c r="B3809" i="30" s="1"/>
  <c r="B3810" i="30" s="1"/>
  <c r="B3811" i="30" s="1"/>
  <c r="B3812" i="30" s="1"/>
  <c r="B3813" i="30" s="1"/>
  <c r="B3814" i="30" s="1"/>
  <c r="B3815" i="30" s="1"/>
  <c r="B3816" i="30" s="1"/>
  <c r="B3817" i="30" s="1"/>
  <c r="B3818" i="30" s="1"/>
  <c r="B3819" i="30" s="1"/>
  <c r="B3820" i="30" s="1"/>
  <c r="B3821" i="30" s="1"/>
  <c r="B3822" i="30" s="1"/>
  <c r="B3823" i="30" s="1"/>
  <c r="B3824" i="30" s="1"/>
  <c r="B3825" i="30" s="1"/>
  <c r="B3826" i="30" s="1"/>
  <c r="B3827" i="30" s="1"/>
  <c r="B3828" i="30" s="1"/>
  <c r="B3829" i="30" s="1"/>
  <c r="B3830" i="30" s="1"/>
  <c r="B3831" i="30" s="1"/>
  <c r="B3832" i="30" s="1"/>
  <c r="B3833" i="30" s="1"/>
  <c r="B3834" i="30" s="1"/>
  <c r="B3835" i="30" s="1"/>
  <c r="B3836" i="30" s="1"/>
  <c r="B3837" i="30" s="1"/>
  <c r="B3838" i="30" s="1"/>
  <c r="B3839" i="30" s="1"/>
  <c r="B3840" i="30" s="1"/>
  <c r="B3841" i="30" s="1"/>
  <c r="B3842" i="30" s="1"/>
  <c r="B3843" i="30" s="1"/>
  <c r="B3844" i="30" s="1"/>
  <c r="B3845" i="30" s="1"/>
  <c r="B3846" i="30" s="1"/>
  <c r="B3847" i="30" s="1"/>
  <c r="B3848" i="30" s="1"/>
  <c r="B3849" i="30" s="1"/>
  <c r="B3850" i="30" s="1"/>
  <c r="B3851" i="30" s="1"/>
  <c r="B3852" i="30" s="1"/>
  <c r="B3853" i="30" s="1"/>
  <c r="B3854" i="30" s="1"/>
  <c r="B3855" i="30" s="1"/>
  <c r="B3856" i="30" s="1"/>
  <c r="B3857" i="30" s="1"/>
  <c r="B3858" i="30" s="1"/>
  <c r="B3859" i="30" s="1"/>
  <c r="B3860" i="30" s="1"/>
  <c r="B3861" i="30" s="1"/>
  <c r="B3862" i="30" s="1"/>
  <c r="B3863" i="30" s="1"/>
  <c r="B3864" i="30" s="1"/>
  <c r="B3865" i="30" s="1"/>
  <c r="B3866" i="30" s="1"/>
  <c r="B3867" i="30" s="1"/>
  <c r="B3868" i="30" s="1"/>
  <c r="B3869" i="30" s="1"/>
  <c r="B3870" i="30" s="1"/>
  <c r="B3871" i="30" s="1"/>
  <c r="B3872" i="30" s="1"/>
  <c r="B3873" i="30" s="1"/>
  <c r="B3874" i="30" s="1"/>
  <c r="B3875" i="30" s="1"/>
  <c r="B3876" i="30" s="1"/>
  <c r="B3877" i="30" s="1"/>
  <c r="B3878" i="30" s="1"/>
  <c r="B3879" i="30" s="1"/>
  <c r="B3880" i="30" s="1"/>
  <c r="B3881" i="30" s="1"/>
  <c r="B3882" i="30" s="1"/>
  <c r="B3883" i="30" s="1"/>
  <c r="B3884" i="30" s="1"/>
  <c r="B3885" i="30" s="1"/>
  <c r="B3886" i="30" s="1"/>
  <c r="B3887" i="30" s="1"/>
  <c r="B3888" i="30" s="1"/>
  <c r="B3889" i="30" s="1"/>
  <c r="B3890" i="30" s="1"/>
  <c r="B3891" i="30" s="1"/>
  <c r="B3892" i="30" s="1"/>
  <c r="B3893" i="30" s="1"/>
  <c r="B3894" i="30" s="1"/>
  <c r="B3895" i="30" s="1"/>
  <c r="B3896" i="30" s="1"/>
  <c r="B3897" i="30" s="1"/>
  <c r="B3898" i="30" s="1"/>
  <c r="B3899" i="30" s="1"/>
  <c r="B3900" i="30" s="1"/>
  <c r="B3901" i="30" s="1"/>
  <c r="B3902" i="30" s="1"/>
  <c r="B3903" i="30" s="1"/>
  <c r="B3904" i="30" s="1"/>
  <c r="B3905" i="30" s="1"/>
  <c r="B3906" i="30" s="1"/>
  <c r="B3907" i="30" s="1"/>
  <c r="B3908" i="30" s="1"/>
  <c r="B3909" i="30" s="1"/>
  <c r="B3910" i="30" s="1"/>
  <c r="B3911" i="30" s="1"/>
  <c r="B3912" i="30" s="1"/>
  <c r="B3913" i="30" s="1"/>
  <c r="B3914" i="30" s="1"/>
  <c r="B3915" i="30" s="1"/>
  <c r="B3916" i="30" s="1"/>
  <c r="B3917" i="30" s="1"/>
  <c r="B3918" i="30" s="1"/>
  <c r="B3919" i="30" s="1"/>
  <c r="B3920" i="30" s="1"/>
  <c r="B3921" i="30" s="1"/>
  <c r="B3922" i="30" s="1"/>
  <c r="B3923" i="30" s="1"/>
  <c r="B3924" i="30" s="1"/>
  <c r="B3925" i="30" s="1"/>
  <c r="B3926" i="30" s="1"/>
  <c r="B3927" i="30" s="1"/>
  <c r="B3928" i="30" s="1"/>
  <c r="B3929" i="30" s="1"/>
  <c r="B3930" i="30" s="1"/>
  <c r="B3931" i="30" s="1"/>
  <c r="B3932" i="30" s="1"/>
  <c r="B3933" i="30" s="1"/>
  <c r="B3934" i="30" s="1"/>
  <c r="B3935" i="30" s="1"/>
  <c r="B3936" i="30" s="1"/>
  <c r="B3937" i="30" s="1"/>
  <c r="B3938" i="30" s="1"/>
  <c r="B3939" i="30" s="1"/>
  <c r="B3940" i="30" s="1"/>
  <c r="B3941" i="30" s="1"/>
  <c r="B3942" i="30" s="1"/>
  <c r="B3943" i="30" s="1"/>
  <c r="B3944" i="30" s="1"/>
  <c r="B3945" i="30" s="1"/>
  <c r="B3946" i="30" s="1"/>
  <c r="B3947" i="30" s="1"/>
  <c r="B3948" i="30" s="1"/>
  <c r="B3949" i="30" s="1"/>
  <c r="B3950" i="30" s="1"/>
  <c r="B3951" i="30" s="1"/>
  <c r="B3952" i="30" s="1"/>
  <c r="B3953" i="30" s="1"/>
  <c r="B3954" i="30" s="1"/>
  <c r="B3955" i="30" s="1"/>
  <c r="B3956" i="30" s="1"/>
  <c r="B3957" i="30" s="1"/>
  <c r="B3958" i="30" s="1"/>
  <c r="B3959" i="30" s="1"/>
  <c r="B3960" i="30" s="1"/>
  <c r="B3961" i="30" s="1"/>
  <c r="B3962" i="30" s="1"/>
  <c r="B3963" i="30" s="1"/>
  <c r="B3964" i="30" s="1"/>
  <c r="B3965" i="30" s="1"/>
  <c r="B3966" i="30" s="1"/>
  <c r="B3967" i="30" s="1"/>
  <c r="B3968" i="30" s="1"/>
  <c r="B3969" i="30" s="1"/>
  <c r="B3970" i="30" s="1"/>
  <c r="B3971" i="30" s="1"/>
  <c r="B3972" i="30" s="1"/>
  <c r="B3973" i="30" s="1"/>
  <c r="B3974" i="30" s="1"/>
  <c r="B3975" i="30" s="1"/>
  <c r="B3976" i="30" s="1"/>
  <c r="B3977" i="30" s="1"/>
  <c r="B3978" i="30" s="1"/>
  <c r="B3979" i="30" s="1"/>
  <c r="B3980" i="30" s="1"/>
  <c r="B3981" i="30" s="1"/>
  <c r="B3982" i="30" s="1"/>
  <c r="B3983" i="30" s="1"/>
  <c r="B3984" i="30" s="1"/>
  <c r="B3985" i="30" s="1"/>
  <c r="B3986" i="30" s="1"/>
  <c r="B3987" i="30" s="1"/>
  <c r="B3988" i="30" s="1"/>
  <c r="B3989" i="30" s="1"/>
  <c r="B3990" i="30" s="1"/>
  <c r="B3991" i="30" s="1"/>
  <c r="B3992" i="30" s="1"/>
  <c r="B3993" i="30" s="1"/>
  <c r="B3994" i="30" s="1"/>
  <c r="B3995" i="30" s="1"/>
  <c r="B3996" i="30" s="1"/>
  <c r="B3997" i="30" s="1"/>
  <c r="B3998" i="30" s="1"/>
  <c r="B3999" i="30" s="1"/>
  <c r="B4000" i="30" s="1"/>
  <c r="B4001" i="30" s="1"/>
  <c r="B4002" i="30" s="1"/>
  <c r="B4003" i="30" s="1"/>
  <c r="B4004" i="30" s="1"/>
  <c r="B4005" i="30" s="1"/>
  <c r="B4006" i="30" s="1"/>
  <c r="B4007" i="30" s="1"/>
  <c r="B4008" i="30" s="1"/>
  <c r="B4009" i="30" s="1"/>
  <c r="B4010" i="30" s="1"/>
  <c r="B4011" i="30" s="1"/>
  <c r="B4012" i="30" s="1"/>
  <c r="B4013" i="30" s="1"/>
  <c r="B4014" i="30" s="1"/>
  <c r="B4015" i="30" s="1"/>
  <c r="B4016" i="30" s="1"/>
  <c r="B4017" i="30" s="1"/>
  <c r="B4018" i="30" s="1"/>
  <c r="B4019" i="30" s="1"/>
  <c r="B4020" i="30" s="1"/>
  <c r="B4021" i="30" s="1"/>
  <c r="B4022" i="30" s="1"/>
  <c r="B4023" i="30" s="1"/>
  <c r="B4024" i="30" s="1"/>
  <c r="B4025" i="30" s="1"/>
  <c r="B4026" i="30" s="1"/>
  <c r="B4027" i="30" s="1"/>
  <c r="B4028" i="30" s="1"/>
  <c r="B4029" i="30" s="1"/>
  <c r="B4030" i="30" s="1"/>
  <c r="B4031" i="30" s="1"/>
  <c r="B4032" i="30" s="1"/>
  <c r="B4033" i="30" s="1"/>
  <c r="B4034" i="30" s="1"/>
  <c r="B4035" i="30" s="1"/>
  <c r="B4036" i="30" s="1"/>
  <c r="B4037" i="30" s="1"/>
  <c r="B4038" i="30" s="1"/>
  <c r="B4039" i="30" s="1"/>
  <c r="B4040" i="30" s="1"/>
  <c r="B4041" i="30" s="1"/>
  <c r="B4042" i="30" s="1"/>
  <c r="B4043" i="30" s="1"/>
  <c r="B4044" i="30" s="1"/>
  <c r="B4045" i="30" s="1"/>
  <c r="B4046" i="30" s="1"/>
  <c r="B4047" i="30" s="1"/>
  <c r="B4048" i="30" s="1"/>
  <c r="B4049" i="30" s="1"/>
  <c r="B4050" i="30" s="1"/>
  <c r="B4051" i="30" s="1"/>
  <c r="B4052" i="30" s="1"/>
  <c r="B4053" i="30" s="1"/>
  <c r="B4054" i="30" s="1"/>
  <c r="B4055" i="30" s="1"/>
  <c r="B4056" i="30" s="1"/>
  <c r="B4057" i="30" s="1"/>
  <c r="B4058" i="30" s="1"/>
  <c r="B4059" i="30" s="1"/>
  <c r="B4060" i="30" s="1"/>
  <c r="B4061" i="30" s="1"/>
  <c r="B4062" i="30" s="1"/>
  <c r="B4063" i="30" s="1"/>
  <c r="B4064" i="30" s="1"/>
  <c r="B4065" i="30" s="1"/>
  <c r="B4066" i="30" s="1"/>
  <c r="B4067" i="30" s="1"/>
  <c r="B4068" i="30" s="1"/>
  <c r="B4069" i="30" s="1"/>
  <c r="B4070" i="30" s="1"/>
  <c r="B4071" i="30" s="1"/>
  <c r="B4072" i="30" s="1"/>
  <c r="B4073" i="30" s="1"/>
  <c r="B4074" i="30" s="1"/>
  <c r="B4075" i="30" s="1"/>
  <c r="B4076" i="30" s="1"/>
  <c r="B4077" i="30" s="1"/>
  <c r="B4078" i="30" s="1"/>
  <c r="B4079" i="30" s="1"/>
  <c r="B4080" i="30" s="1"/>
  <c r="B4081" i="30" s="1"/>
  <c r="B4082" i="30" s="1"/>
  <c r="B4083" i="30" s="1"/>
  <c r="B4084" i="30" s="1"/>
  <c r="B4085" i="30" s="1"/>
  <c r="B4086" i="30" s="1"/>
  <c r="B4087" i="30" s="1"/>
  <c r="B4088" i="30" s="1"/>
  <c r="B4089" i="30" s="1"/>
  <c r="B4090" i="30" s="1"/>
  <c r="B4091" i="30" s="1"/>
  <c r="B4092" i="30" s="1"/>
  <c r="B4093" i="30" s="1"/>
  <c r="B4094" i="30" s="1"/>
  <c r="B4095" i="30" s="1"/>
  <c r="B4096" i="30" s="1"/>
  <c r="B4097" i="30" s="1"/>
  <c r="B4098" i="30" s="1"/>
  <c r="B4099" i="30" s="1"/>
  <c r="B4100" i="30" s="1"/>
  <c r="B4101" i="30" s="1"/>
  <c r="B4102" i="30" s="1"/>
  <c r="B4103" i="30" s="1"/>
  <c r="B4104" i="30" s="1"/>
  <c r="B4105" i="30" s="1"/>
  <c r="B4106" i="30" s="1"/>
  <c r="B4107" i="30" s="1"/>
  <c r="B4108" i="30" s="1"/>
  <c r="B4109" i="30" s="1"/>
  <c r="B4110" i="30" s="1"/>
  <c r="B4111" i="30" s="1"/>
  <c r="B4112" i="30" s="1"/>
  <c r="B4113" i="30" s="1"/>
  <c r="B4114" i="30" s="1"/>
  <c r="B4115" i="30" s="1"/>
  <c r="B4116" i="30" s="1"/>
  <c r="B4117" i="30" s="1"/>
  <c r="B4118" i="30" s="1"/>
  <c r="B4119" i="30" s="1"/>
  <c r="B4120" i="30" s="1"/>
  <c r="B4121" i="30" s="1"/>
  <c r="B4122" i="30" s="1"/>
  <c r="B4123" i="30" s="1"/>
  <c r="B4124" i="30" s="1"/>
  <c r="B4125" i="30" s="1"/>
  <c r="B4126" i="30" s="1"/>
  <c r="B4127" i="30" s="1"/>
  <c r="B4128" i="30" s="1"/>
  <c r="B4129" i="30" s="1"/>
  <c r="B4130" i="30" s="1"/>
  <c r="B4131" i="30" s="1"/>
  <c r="B4132" i="30" s="1"/>
  <c r="B4133" i="30" s="1"/>
  <c r="B4134" i="30" s="1"/>
  <c r="B4135" i="30" s="1"/>
  <c r="B4136" i="30" s="1"/>
  <c r="B4137" i="30" s="1"/>
  <c r="B4138" i="30" s="1"/>
  <c r="B4139" i="30" s="1"/>
  <c r="B4140" i="30" s="1"/>
  <c r="B4141" i="30" s="1"/>
  <c r="B4142" i="30" s="1"/>
  <c r="B4143" i="30" s="1"/>
  <c r="B4144" i="30" s="1"/>
  <c r="B4145" i="30" s="1"/>
  <c r="B4146" i="30" s="1"/>
  <c r="B4147" i="30" s="1"/>
  <c r="B4148" i="30" s="1"/>
  <c r="B4149" i="30" s="1"/>
  <c r="B4150" i="30" s="1"/>
  <c r="B4151" i="30" s="1"/>
  <c r="B4152" i="30" s="1"/>
  <c r="B4153" i="30" s="1"/>
  <c r="B4154" i="30" s="1"/>
  <c r="B4155" i="30" s="1"/>
  <c r="B4156" i="30" s="1"/>
  <c r="B4157" i="30" s="1"/>
  <c r="B4158" i="30" s="1"/>
  <c r="B4159" i="30" s="1"/>
  <c r="B4160" i="30" s="1"/>
  <c r="B4161" i="30" s="1"/>
  <c r="B4162" i="30" s="1"/>
  <c r="B4163" i="30" s="1"/>
  <c r="B4164" i="30" s="1"/>
  <c r="B4165" i="30" s="1"/>
  <c r="B4166" i="30" s="1"/>
  <c r="B4167" i="30" s="1"/>
  <c r="B4168" i="30" s="1"/>
  <c r="B4169" i="30" s="1"/>
  <c r="B4170" i="30" s="1"/>
  <c r="B4171" i="30" s="1"/>
  <c r="B4172" i="30" s="1"/>
  <c r="B4173" i="30" s="1"/>
  <c r="B4174" i="30" s="1"/>
  <c r="B4175" i="30" s="1"/>
  <c r="B4176" i="30" s="1"/>
  <c r="B4177" i="30" s="1"/>
  <c r="B4178" i="30" s="1"/>
  <c r="B4179" i="30" s="1"/>
  <c r="B4180" i="30" s="1"/>
  <c r="B4181" i="30" s="1"/>
  <c r="B4182" i="30" s="1"/>
  <c r="B4183" i="30" s="1"/>
  <c r="B4184" i="30" s="1"/>
  <c r="B4185" i="30" s="1"/>
  <c r="B4186" i="30" s="1"/>
  <c r="B4187" i="30" s="1"/>
  <c r="B4188" i="30" s="1"/>
  <c r="B4189" i="30" s="1"/>
  <c r="B4190" i="30" s="1"/>
  <c r="B4191" i="30" s="1"/>
  <c r="B4192" i="30" s="1"/>
  <c r="B4193" i="30" s="1"/>
  <c r="B4194" i="30" s="1"/>
  <c r="B4195" i="30" s="1"/>
  <c r="B4196" i="30" s="1"/>
  <c r="B4197" i="30" s="1"/>
  <c r="B4198" i="30" s="1"/>
  <c r="B4199" i="30" s="1"/>
  <c r="B4200" i="30" s="1"/>
  <c r="B4201" i="30" s="1"/>
  <c r="B4202" i="30" s="1"/>
  <c r="B4203" i="30" s="1"/>
  <c r="B4204" i="30" s="1"/>
  <c r="B4205" i="30" s="1"/>
  <c r="B4206" i="30" s="1"/>
  <c r="B4207" i="30" s="1"/>
  <c r="B4208" i="30" s="1"/>
  <c r="B4209" i="30" s="1"/>
  <c r="B4210" i="30" s="1"/>
  <c r="B4211" i="30" s="1"/>
  <c r="B4212" i="30" s="1"/>
  <c r="B4213" i="30" s="1"/>
  <c r="B4214" i="30" s="1"/>
  <c r="B4215" i="30" s="1"/>
  <c r="B4216" i="30" s="1"/>
  <c r="B4217" i="30" s="1"/>
  <c r="B4218" i="30" s="1"/>
  <c r="B4219" i="30" s="1"/>
  <c r="B4220" i="30" s="1"/>
  <c r="B4221" i="30" s="1"/>
  <c r="B4222" i="30" s="1"/>
  <c r="B4223" i="30" s="1"/>
  <c r="B4224" i="30" s="1"/>
  <c r="B4225" i="30" s="1"/>
  <c r="B4226" i="30" s="1"/>
  <c r="B4227" i="30" s="1"/>
  <c r="B4228" i="30" s="1"/>
  <c r="B4229" i="30" s="1"/>
  <c r="B4230" i="30" s="1"/>
  <c r="B4231" i="30" s="1"/>
  <c r="B4232" i="30" s="1"/>
  <c r="B4233" i="30" s="1"/>
  <c r="B4234" i="30" s="1"/>
  <c r="B4235" i="30" s="1"/>
  <c r="B4236" i="30" s="1"/>
  <c r="B4237" i="30" s="1"/>
  <c r="B4238" i="30" s="1"/>
  <c r="B4239" i="30" s="1"/>
  <c r="B4240" i="30" s="1"/>
  <c r="B4241" i="30" s="1"/>
  <c r="B4242" i="30" s="1"/>
  <c r="B4243" i="30" s="1"/>
  <c r="B4244" i="30" s="1"/>
  <c r="B4245" i="30" s="1"/>
  <c r="B4246" i="30" s="1"/>
  <c r="B4247" i="30" s="1"/>
  <c r="B4248" i="30" s="1"/>
  <c r="B4249" i="30" s="1"/>
  <c r="B4250" i="30" s="1"/>
  <c r="B4251" i="30" s="1"/>
  <c r="B4252" i="30" s="1"/>
  <c r="B4253" i="30" s="1"/>
  <c r="B4254" i="30" s="1"/>
  <c r="B4255" i="30" s="1"/>
  <c r="B4256" i="30" s="1"/>
  <c r="B4257" i="30" s="1"/>
  <c r="B4258" i="30" s="1"/>
  <c r="B4259" i="30" s="1"/>
  <c r="B4260" i="30" s="1"/>
  <c r="B4261" i="30" s="1"/>
  <c r="B4262" i="30" s="1"/>
  <c r="B4263" i="30" s="1"/>
  <c r="B4264" i="30" s="1"/>
  <c r="B4265" i="30" s="1"/>
  <c r="B4266" i="30" s="1"/>
  <c r="B4267" i="30" s="1"/>
  <c r="B4268" i="30" s="1"/>
  <c r="B4269" i="30" s="1"/>
  <c r="B4270" i="30" s="1"/>
  <c r="B4271" i="30" s="1"/>
  <c r="B4272" i="30" s="1"/>
  <c r="B4273" i="30" s="1"/>
  <c r="B4274" i="30" s="1"/>
  <c r="B4275" i="30" s="1"/>
  <c r="B4276" i="30" s="1"/>
  <c r="B4277" i="30" s="1"/>
  <c r="B4278" i="30" s="1"/>
  <c r="B4279" i="30" s="1"/>
  <c r="B4280" i="30" s="1"/>
  <c r="B4281" i="30" s="1"/>
  <c r="B4282" i="30" s="1"/>
  <c r="B4283" i="30" s="1"/>
  <c r="B4284" i="30" s="1"/>
  <c r="B4285" i="30" s="1"/>
  <c r="B4286" i="30" s="1"/>
  <c r="B4287" i="30" s="1"/>
  <c r="B4288" i="30" s="1"/>
  <c r="B4289" i="30" s="1"/>
  <c r="B4290" i="30" s="1"/>
  <c r="B4291" i="30" s="1"/>
  <c r="B4292" i="30" s="1"/>
  <c r="B4293" i="30" s="1"/>
  <c r="B4294" i="30" s="1"/>
  <c r="B4295" i="30" s="1"/>
  <c r="B4296" i="30" s="1"/>
  <c r="B4297" i="30" s="1"/>
  <c r="B4298" i="30" s="1"/>
  <c r="B4299" i="30" s="1"/>
  <c r="B4300" i="30" s="1"/>
  <c r="B4301" i="30" s="1"/>
  <c r="B4302" i="30" s="1"/>
  <c r="B4303" i="30" s="1"/>
  <c r="B4304" i="30" s="1"/>
  <c r="B4305" i="30" s="1"/>
  <c r="B4306" i="30" s="1"/>
  <c r="B4307" i="30" s="1"/>
  <c r="B4308" i="30" s="1"/>
  <c r="B4309" i="30" s="1"/>
  <c r="B4310" i="30" s="1"/>
  <c r="B4311" i="30" s="1"/>
  <c r="B4312" i="30" s="1"/>
  <c r="B4313" i="30" s="1"/>
  <c r="B4314" i="30" s="1"/>
  <c r="B4315" i="30" s="1"/>
  <c r="B4316" i="30" s="1"/>
  <c r="B4317" i="30" s="1"/>
  <c r="B4318" i="30" s="1"/>
  <c r="B4319" i="30" s="1"/>
  <c r="B4320" i="30" s="1"/>
  <c r="B4321" i="30" s="1"/>
  <c r="B4322" i="30" s="1"/>
  <c r="B4323" i="30" s="1"/>
  <c r="B4324" i="30" s="1"/>
  <c r="B4325" i="30" s="1"/>
  <c r="B4326" i="30" s="1"/>
  <c r="B4327" i="30" s="1"/>
  <c r="B4328" i="30" s="1"/>
  <c r="B4329" i="30" s="1"/>
  <c r="B4330" i="30" s="1"/>
  <c r="B4331" i="30" s="1"/>
  <c r="B4332" i="30" s="1"/>
  <c r="B4333" i="30" s="1"/>
  <c r="B4334" i="30" s="1"/>
  <c r="B4335" i="30" s="1"/>
  <c r="B4336" i="30" s="1"/>
  <c r="B4337" i="30" s="1"/>
  <c r="B4338" i="30" s="1"/>
  <c r="B4339" i="30" s="1"/>
  <c r="B4340" i="30" s="1"/>
  <c r="B4341" i="30" s="1"/>
  <c r="B4342" i="30" s="1"/>
  <c r="B4343" i="30" s="1"/>
  <c r="B4344" i="30" s="1"/>
  <c r="B4345" i="30" s="1"/>
  <c r="B4346" i="30" s="1"/>
  <c r="B4347" i="30" s="1"/>
  <c r="B4348" i="30" s="1"/>
  <c r="B4349" i="30" s="1"/>
  <c r="B4350" i="30" s="1"/>
  <c r="B4351" i="30" s="1"/>
  <c r="B4352" i="30" s="1"/>
  <c r="B4353" i="30" s="1"/>
  <c r="B4354" i="30" s="1"/>
  <c r="B4355" i="30" s="1"/>
  <c r="B4356" i="30" s="1"/>
  <c r="B4357" i="30" s="1"/>
  <c r="B4358" i="30" s="1"/>
  <c r="B4359" i="30" s="1"/>
  <c r="B4360" i="30" s="1"/>
  <c r="B4361" i="30" s="1"/>
  <c r="B4362" i="30" s="1"/>
  <c r="B4363" i="30" s="1"/>
  <c r="B4364" i="30" s="1"/>
  <c r="B4365" i="30" s="1"/>
  <c r="B4366" i="30" s="1"/>
  <c r="B4367" i="30" s="1"/>
  <c r="B4368" i="30" s="1"/>
  <c r="B4369" i="30" s="1"/>
  <c r="B4370" i="30" s="1"/>
  <c r="B4371" i="30" s="1"/>
  <c r="B4372" i="30" s="1"/>
  <c r="B4373" i="30" s="1"/>
  <c r="B4374" i="30" s="1"/>
  <c r="B4375" i="30" s="1"/>
  <c r="B4376" i="30" s="1"/>
  <c r="B4377" i="30" s="1"/>
  <c r="B4378" i="30" s="1"/>
  <c r="B4379" i="30" s="1"/>
  <c r="B4380" i="30" s="1"/>
  <c r="B4381" i="30" s="1"/>
  <c r="B4382" i="30" s="1"/>
  <c r="B4383" i="30" s="1"/>
  <c r="B4384" i="30" s="1"/>
  <c r="B4385" i="30" s="1"/>
  <c r="B4386" i="30" s="1"/>
  <c r="B4387" i="30" s="1"/>
  <c r="B4388" i="30" s="1"/>
  <c r="B4389" i="30" s="1"/>
  <c r="B4390" i="30" s="1"/>
  <c r="B4391" i="30" s="1"/>
  <c r="B4392" i="30" s="1"/>
  <c r="B4393" i="30" s="1"/>
  <c r="B4394" i="30" s="1"/>
  <c r="B4395" i="30" s="1"/>
  <c r="B4396" i="30" s="1"/>
  <c r="B4397" i="30" s="1"/>
  <c r="B4398" i="30" s="1"/>
  <c r="B4399" i="30" s="1"/>
  <c r="B4400" i="30" s="1"/>
  <c r="B4401" i="30" s="1"/>
  <c r="B4402" i="30" s="1"/>
  <c r="B4403" i="30" s="1"/>
  <c r="B4404" i="30" s="1"/>
  <c r="B4405" i="30" s="1"/>
  <c r="B4406" i="30" s="1"/>
  <c r="B4407" i="30" s="1"/>
  <c r="B4408" i="30" s="1"/>
  <c r="B4409" i="30" s="1"/>
  <c r="B4410" i="30" s="1"/>
  <c r="B4411" i="30" s="1"/>
  <c r="B4412" i="30" s="1"/>
  <c r="B4413" i="30" s="1"/>
  <c r="B4414" i="30" s="1"/>
  <c r="B4415" i="30" s="1"/>
  <c r="B4416" i="30" s="1"/>
  <c r="B4417" i="30" s="1"/>
  <c r="B4418" i="30" s="1"/>
  <c r="B4419" i="30" s="1"/>
  <c r="B4420" i="30" s="1"/>
  <c r="B4421" i="30" s="1"/>
  <c r="B4422" i="30" s="1"/>
  <c r="B4423" i="30" s="1"/>
  <c r="B4424" i="30" s="1"/>
  <c r="B4425" i="30" s="1"/>
  <c r="B4426" i="30" s="1"/>
  <c r="B4427" i="30" s="1"/>
  <c r="B4428" i="30" s="1"/>
  <c r="B4429" i="30" s="1"/>
  <c r="B4430" i="30" s="1"/>
  <c r="B4431" i="30" s="1"/>
  <c r="B4432" i="30" s="1"/>
  <c r="B4433" i="30" s="1"/>
  <c r="B4434" i="30" s="1"/>
  <c r="B4435" i="30" s="1"/>
  <c r="B4436" i="30" s="1"/>
  <c r="B4437" i="30" s="1"/>
  <c r="B4438" i="30" s="1"/>
  <c r="B4439" i="30" s="1"/>
  <c r="B4440" i="30" s="1"/>
  <c r="B4441" i="30" s="1"/>
  <c r="B4442" i="30" s="1"/>
  <c r="B4443" i="30" s="1"/>
  <c r="B4444" i="30" s="1"/>
  <c r="B4445" i="30" s="1"/>
  <c r="B4446" i="30" s="1"/>
  <c r="B4447" i="30" s="1"/>
  <c r="B4448" i="30" s="1"/>
  <c r="B4449" i="30" s="1"/>
  <c r="B4450" i="30" s="1"/>
  <c r="B4451" i="30" s="1"/>
  <c r="B4452" i="30" s="1"/>
  <c r="B4453" i="30" s="1"/>
  <c r="B4454" i="30" s="1"/>
  <c r="B4455" i="30" s="1"/>
  <c r="B4456" i="30" s="1"/>
  <c r="B4457" i="30" s="1"/>
  <c r="B4458" i="30" s="1"/>
  <c r="B4459" i="30" s="1"/>
  <c r="B4460" i="30" s="1"/>
  <c r="B4461" i="30" s="1"/>
  <c r="B4462" i="30" s="1"/>
  <c r="B4463" i="30" s="1"/>
  <c r="B4464" i="30" s="1"/>
  <c r="B4465" i="30" s="1"/>
  <c r="B4466" i="30" s="1"/>
  <c r="B4467" i="30" s="1"/>
  <c r="B4468" i="30" s="1"/>
  <c r="B4469" i="30" s="1"/>
  <c r="B4470" i="30" s="1"/>
  <c r="B4471" i="30" s="1"/>
  <c r="B4472" i="30" s="1"/>
  <c r="B4473" i="30" s="1"/>
  <c r="B4474" i="30" s="1"/>
  <c r="B4475" i="30" s="1"/>
  <c r="B4476" i="30" s="1"/>
  <c r="B4477" i="30" s="1"/>
  <c r="B4478" i="30" s="1"/>
  <c r="B4479" i="30" s="1"/>
  <c r="B4480" i="30" s="1"/>
  <c r="B4481" i="30" s="1"/>
  <c r="B4482" i="30" s="1"/>
  <c r="B4483" i="30" s="1"/>
  <c r="B4484" i="30" s="1"/>
  <c r="B4485" i="30" s="1"/>
  <c r="B4486" i="30" s="1"/>
  <c r="B4487" i="30" s="1"/>
  <c r="B4488" i="30" s="1"/>
  <c r="B4489" i="30" s="1"/>
  <c r="B4490" i="30" s="1"/>
  <c r="B4491" i="30" s="1"/>
  <c r="B4492" i="30" s="1"/>
  <c r="B4493" i="30" s="1"/>
  <c r="B4494" i="30" s="1"/>
  <c r="B4495" i="30" s="1"/>
  <c r="B4496" i="30" s="1"/>
  <c r="B4497" i="30" s="1"/>
  <c r="B4498" i="30" s="1"/>
  <c r="B4499" i="30" s="1"/>
  <c r="B4500" i="30" s="1"/>
  <c r="B4501" i="30" s="1"/>
  <c r="B4502" i="30" s="1"/>
  <c r="B4503" i="30" s="1"/>
  <c r="B4504" i="30" s="1"/>
  <c r="B4505" i="30" s="1"/>
  <c r="B4506" i="30" s="1"/>
  <c r="B4507" i="30" s="1"/>
  <c r="B4508" i="30" s="1"/>
  <c r="B4509" i="30" s="1"/>
  <c r="B4510" i="30" s="1"/>
  <c r="B4511" i="30" s="1"/>
  <c r="B4512" i="30" s="1"/>
  <c r="B4513" i="30" s="1"/>
  <c r="B4514" i="30" s="1"/>
  <c r="B4515" i="30" s="1"/>
  <c r="B4516" i="30" s="1"/>
  <c r="B4517" i="30" s="1"/>
  <c r="B4518" i="30" s="1"/>
  <c r="B4519" i="30" s="1"/>
  <c r="B4520" i="30" s="1"/>
  <c r="B4521" i="30" s="1"/>
  <c r="B4522" i="30" s="1"/>
  <c r="B4523" i="30" s="1"/>
  <c r="B4524" i="30" s="1"/>
  <c r="B4525" i="30" s="1"/>
  <c r="B4526" i="30" s="1"/>
  <c r="B4527" i="30" s="1"/>
  <c r="B4528" i="30" s="1"/>
  <c r="B4529" i="30" s="1"/>
  <c r="B4530" i="30" s="1"/>
  <c r="B4531" i="30" s="1"/>
  <c r="B4532" i="30" s="1"/>
  <c r="B4533" i="30" s="1"/>
  <c r="B4534" i="30" s="1"/>
  <c r="B4535" i="30" s="1"/>
  <c r="B4536" i="30" s="1"/>
  <c r="B4537" i="30" s="1"/>
  <c r="B4538" i="30" s="1"/>
  <c r="B4539" i="30" s="1"/>
  <c r="B4540" i="30" s="1"/>
  <c r="B4541" i="30" s="1"/>
  <c r="B4542" i="30" s="1"/>
  <c r="B4543" i="30" s="1"/>
  <c r="B4544" i="30" s="1"/>
  <c r="B4545" i="30" s="1"/>
  <c r="B4546" i="30" s="1"/>
  <c r="B4547" i="30" s="1"/>
  <c r="B4548" i="30" s="1"/>
  <c r="B4549" i="30" s="1"/>
  <c r="B4550" i="30" s="1"/>
  <c r="B4551" i="30" s="1"/>
  <c r="B4552" i="30" s="1"/>
  <c r="B4553" i="30" s="1"/>
  <c r="B4554" i="30" s="1"/>
  <c r="B4555" i="30" s="1"/>
  <c r="B4556" i="30" s="1"/>
  <c r="B4557" i="30" s="1"/>
  <c r="B4558" i="30" s="1"/>
  <c r="B4559" i="30" s="1"/>
  <c r="B4560" i="30" s="1"/>
  <c r="B4561" i="30" s="1"/>
  <c r="B4562" i="30" s="1"/>
  <c r="B4563" i="30" s="1"/>
  <c r="B4564" i="30" s="1"/>
  <c r="B4565" i="30" s="1"/>
  <c r="B4566" i="30" s="1"/>
  <c r="B4567" i="30" s="1"/>
  <c r="B4568" i="30" s="1"/>
  <c r="B4569" i="30" s="1"/>
  <c r="B4570" i="30" s="1"/>
  <c r="B4571" i="30" s="1"/>
  <c r="B4572" i="30" s="1"/>
  <c r="B4573" i="30" s="1"/>
  <c r="B4574" i="30" s="1"/>
  <c r="B4575" i="30" s="1"/>
  <c r="B4576" i="30" s="1"/>
  <c r="B4577" i="30" s="1"/>
  <c r="B4578" i="30" s="1"/>
  <c r="B4579" i="30" s="1"/>
  <c r="B4580" i="30" s="1"/>
  <c r="B4581" i="30" s="1"/>
  <c r="B4582" i="30" s="1"/>
  <c r="B4583" i="30" s="1"/>
  <c r="B4584" i="30" s="1"/>
  <c r="B4585" i="30" s="1"/>
  <c r="B4586" i="30" s="1"/>
  <c r="B4587" i="30" s="1"/>
  <c r="B4588" i="30" s="1"/>
  <c r="B4589" i="30" s="1"/>
  <c r="B4590" i="30" s="1"/>
  <c r="B4591" i="30" s="1"/>
  <c r="B4592" i="30" s="1"/>
  <c r="B4593" i="30" s="1"/>
  <c r="B4594" i="30" s="1"/>
  <c r="B4595" i="30" s="1"/>
  <c r="B4596" i="30" s="1"/>
  <c r="B4597" i="30" s="1"/>
  <c r="B4598" i="30" s="1"/>
  <c r="B4599" i="30" s="1"/>
  <c r="B4600" i="30" s="1"/>
  <c r="B4601" i="30" s="1"/>
  <c r="B4602" i="30" s="1"/>
  <c r="B4603" i="30" s="1"/>
  <c r="B4604" i="30" s="1"/>
  <c r="B4605" i="30" s="1"/>
  <c r="B4606" i="30" s="1"/>
  <c r="B4607" i="30" s="1"/>
  <c r="B4608" i="30" s="1"/>
  <c r="B4609" i="30" s="1"/>
  <c r="B4610" i="30" s="1"/>
  <c r="B4611" i="30" s="1"/>
  <c r="B4612" i="30" s="1"/>
  <c r="B4613" i="30" s="1"/>
  <c r="B4614" i="30" s="1"/>
  <c r="B4615" i="30" s="1"/>
  <c r="B4616" i="30" s="1"/>
  <c r="B4617" i="30" s="1"/>
  <c r="B4618" i="30" s="1"/>
  <c r="B4619" i="30" s="1"/>
  <c r="B4620" i="30" s="1"/>
  <c r="B4621" i="30" s="1"/>
  <c r="B4622" i="30" s="1"/>
  <c r="B4623" i="30" s="1"/>
  <c r="B4624" i="30" s="1"/>
  <c r="B4625" i="30" s="1"/>
  <c r="B4626" i="30" s="1"/>
  <c r="B4627" i="30" s="1"/>
  <c r="B4628" i="30" s="1"/>
  <c r="B4629" i="30" s="1"/>
  <c r="B4630" i="30" s="1"/>
  <c r="B4631" i="30" s="1"/>
  <c r="B4632" i="30" s="1"/>
  <c r="B4633" i="30" s="1"/>
  <c r="B4634" i="30" s="1"/>
  <c r="B4635" i="30" s="1"/>
  <c r="B4636" i="30" s="1"/>
  <c r="B4637" i="30" s="1"/>
  <c r="B4638" i="30" s="1"/>
  <c r="B4639" i="30" s="1"/>
  <c r="B4640" i="30" s="1"/>
  <c r="B4641" i="30" s="1"/>
  <c r="B4642" i="30" s="1"/>
  <c r="B4643" i="30" s="1"/>
  <c r="B4644" i="30" s="1"/>
  <c r="B4645" i="30" s="1"/>
  <c r="B4646" i="30" s="1"/>
  <c r="B4647" i="30" s="1"/>
  <c r="B4648" i="30" s="1"/>
  <c r="B4649" i="30" s="1"/>
  <c r="B4650" i="30" s="1"/>
  <c r="B4651" i="30" s="1"/>
  <c r="B4652" i="30" s="1"/>
  <c r="B4653" i="30" s="1"/>
  <c r="B4654" i="30" s="1"/>
  <c r="B4655" i="30" s="1"/>
  <c r="B4656" i="30" s="1"/>
  <c r="B4657" i="30" s="1"/>
  <c r="B4658" i="30" s="1"/>
  <c r="B4659" i="30" s="1"/>
  <c r="B4660" i="30" s="1"/>
  <c r="B4661" i="30" s="1"/>
  <c r="B4662" i="30" s="1"/>
  <c r="B4663" i="30" s="1"/>
  <c r="B4664" i="30" s="1"/>
  <c r="B4665" i="30" s="1"/>
  <c r="B4666" i="30" s="1"/>
  <c r="B4667" i="30" s="1"/>
  <c r="B4668" i="30" s="1"/>
  <c r="B4669" i="30" s="1"/>
  <c r="B4670" i="30" s="1"/>
  <c r="B4671" i="30" s="1"/>
  <c r="B4672" i="30" s="1"/>
  <c r="B4673" i="30" s="1"/>
  <c r="B4674" i="30" s="1"/>
  <c r="B4675" i="30" s="1"/>
  <c r="B4676" i="30" s="1"/>
  <c r="B4677" i="30" s="1"/>
  <c r="B4678" i="30" s="1"/>
  <c r="B4679" i="30" s="1"/>
  <c r="B4680" i="30" s="1"/>
  <c r="B4681" i="30" s="1"/>
  <c r="B4682" i="30" s="1"/>
  <c r="B4683" i="30" s="1"/>
  <c r="B4684" i="30" s="1"/>
  <c r="B4685" i="30" s="1"/>
  <c r="B4686" i="30" s="1"/>
  <c r="B4687" i="30" s="1"/>
  <c r="B4688" i="30" s="1"/>
  <c r="B4689" i="30" s="1"/>
  <c r="B4690" i="30" s="1"/>
  <c r="B4691" i="30" s="1"/>
  <c r="B4692" i="30" s="1"/>
  <c r="B4693" i="30" s="1"/>
  <c r="B4694" i="30" s="1"/>
  <c r="B4695" i="30" s="1"/>
  <c r="B4696" i="30" s="1"/>
  <c r="B4697" i="30" s="1"/>
  <c r="B4698" i="30" s="1"/>
  <c r="B4699" i="30" s="1"/>
  <c r="B4700" i="30" s="1"/>
  <c r="B4701" i="30" s="1"/>
  <c r="B4702" i="30" s="1"/>
  <c r="B4703" i="30" s="1"/>
  <c r="B4704" i="30" s="1"/>
  <c r="B4705" i="30" s="1"/>
  <c r="B4706" i="30" s="1"/>
  <c r="B4707" i="30" s="1"/>
  <c r="B4708" i="30" s="1"/>
  <c r="B4709" i="30" s="1"/>
  <c r="B4710" i="30" s="1"/>
  <c r="B4711" i="30" s="1"/>
  <c r="B4712" i="30" s="1"/>
  <c r="B4713" i="30" s="1"/>
  <c r="B4714" i="30" s="1"/>
  <c r="B4715" i="30" s="1"/>
  <c r="B4716" i="30" s="1"/>
  <c r="B4717" i="30" s="1"/>
  <c r="B4718" i="30" s="1"/>
  <c r="B4719" i="30" s="1"/>
  <c r="B4720" i="30" s="1"/>
  <c r="B4721" i="30" s="1"/>
  <c r="B4722" i="30" s="1"/>
  <c r="B4723" i="30" s="1"/>
  <c r="B4724" i="30" s="1"/>
  <c r="B4725" i="30" s="1"/>
  <c r="B4726" i="30" s="1"/>
  <c r="B4727" i="30" s="1"/>
  <c r="B4728" i="30" s="1"/>
  <c r="B4729" i="30" s="1"/>
  <c r="B4730" i="30" s="1"/>
  <c r="B4731" i="30" s="1"/>
  <c r="B4732" i="30" s="1"/>
  <c r="B4733" i="30" s="1"/>
  <c r="B4734" i="30" s="1"/>
  <c r="B4735" i="30" s="1"/>
  <c r="B4736" i="30" s="1"/>
  <c r="B4737" i="30" s="1"/>
  <c r="B4738" i="30" s="1"/>
  <c r="B4739" i="30" s="1"/>
  <c r="B4740" i="30" s="1"/>
  <c r="B4741" i="30" s="1"/>
  <c r="B4742" i="30" s="1"/>
  <c r="B4743" i="30" s="1"/>
  <c r="B4744" i="30" s="1"/>
  <c r="B4745" i="30" s="1"/>
  <c r="B4746" i="30" s="1"/>
  <c r="B4747" i="30" s="1"/>
  <c r="B4748" i="30" s="1"/>
  <c r="B4749" i="30" s="1"/>
  <c r="B4750" i="30" s="1"/>
  <c r="B4751" i="30" s="1"/>
  <c r="B4752" i="30" s="1"/>
  <c r="B4753" i="30" s="1"/>
  <c r="B4754" i="30" s="1"/>
  <c r="B4755" i="30" s="1"/>
  <c r="B4756" i="30" s="1"/>
  <c r="B4757" i="30" s="1"/>
  <c r="B4758" i="30" s="1"/>
  <c r="B4759" i="30" s="1"/>
  <c r="B4760" i="30" s="1"/>
  <c r="B4761" i="30" s="1"/>
  <c r="B4762" i="30" s="1"/>
  <c r="B4763" i="30" s="1"/>
  <c r="B4764" i="30" s="1"/>
  <c r="B4765" i="30" s="1"/>
  <c r="B4766" i="30" s="1"/>
  <c r="B4767" i="30" s="1"/>
  <c r="B4768" i="30" s="1"/>
  <c r="B4769" i="30" s="1"/>
  <c r="B4770" i="30" s="1"/>
  <c r="B4771" i="30" s="1"/>
  <c r="B4772" i="30" s="1"/>
  <c r="B4773" i="30" s="1"/>
  <c r="B4774" i="30" s="1"/>
  <c r="B4775" i="30" s="1"/>
  <c r="B4776" i="30" s="1"/>
  <c r="B4777" i="30" s="1"/>
  <c r="B4778" i="30" s="1"/>
  <c r="B4779" i="30" s="1"/>
  <c r="B4780" i="30" s="1"/>
  <c r="B4781" i="30" s="1"/>
  <c r="B4782" i="30" s="1"/>
  <c r="B4783" i="30" s="1"/>
  <c r="B4784" i="30" s="1"/>
  <c r="B4785" i="30" s="1"/>
  <c r="B4786" i="30" s="1"/>
  <c r="B4787" i="30" s="1"/>
  <c r="B4788" i="30" s="1"/>
  <c r="B4789" i="30" s="1"/>
  <c r="B4790" i="30" s="1"/>
  <c r="B4791" i="30" s="1"/>
  <c r="B4792" i="30" s="1"/>
  <c r="B4793" i="30" s="1"/>
  <c r="B4794" i="30" s="1"/>
  <c r="B4795" i="30" s="1"/>
  <c r="B4796" i="30" s="1"/>
  <c r="B4797" i="30" s="1"/>
  <c r="B4798" i="30" s="1"/>
  <c r="B4799" i="30" s="1"/>
  <c r="B4800" i="30" s="1"/>
  <c r="B4801" i="30" s="1"/>
  <c r="B4802" i="30" s="1"/>
  <c r="B4803" i="30" s="1"/>
  <c r="B4804" i="30" s="1"/>
  <c r="B4805" i="30" s="1"/>
  <c r="B4806" i="30" s="1"/>
  <c r="B4807" i="30" s="1"/>
  <c r="B4808" i="30" s="1"/>
  <c r="B4809" i="30" s="1"/>
  <c r="B4810" i="30" s="1"/>
  <c r="B4811" i="30" s="1"/>
  <c r="B4812" i="30" s="1"/>
  <c r="B4813" i="30" s="1"/>
  <c r="B4814" i="30" s="1"/>
  <c r="B4815" i="30" s="1"/>
  <c r="B4816" i="30" s="1"/>
  <c r="B4817" i="30" s="1"/>
  <c r="B4818" i="30" s="1"/>
  <c r="B4819" i="30" s="1"/>
  <c r="B4820" i="30" s="1"/>
  <c r="B4821" i="30" s="1"/>
  <c r="B4822" i="30" s="1"/>
  <c r="B4823" i="30" s="1"/>
  <c r="B4824" i="30" s="1"/>
  <c r="B4825" i="30" s="1"/>
  <c r="B4826" i="30" s="1"/>
  <c r="B4827" i="30" s="1"/>
  <c r="B4828" i="30" s="1"/>
  <c r="B4829" i="30" s="1"/>
  <c r="B4830" i="30" s="1"/>
  <c r="B4831" i="30" s="1"/>
  <c r="B4832" i="30" s="1"/>
  <c r="B4833" i="30" s="1"/>
  <c r="B4834" i="30" s="1"/>
  <c r="B4835" i="30" s="1"/>
  <c r="B4836" i="30" s="1"/>
  <c r="B4837" i="30" s="1"/>
  <c r="B4838" i="30" s="1"/>
  <c r="B4839" i="30" s="1"/>
  <c r="B4840" i="30" s="1"/>
  <c r="B4841" i="30" s="1"/>
  <c r="B4842" i="30" s="1"/>
  <c r="B4843" i="30" s="1"/>
  <c r="B4844" i="30" s="1"/>
  <c r="B4845" i="30" s="1"/>
  <c r="B4846" i="30" s="1"/>
  <c r="B4847" i="30" s="1"/>
  <c r="B4848" i="30" s="1"/>
  <c r="B4849" i="30" s="1"/>
  <c r="B4850" i="30" s="1"/>
  <c r="B4851" i="30" s="1"/>
  <c r="B4852" i="30" s="1"/>
  <c r="B4853" i="30" s="1"/>
  <c r="B4854" i="30" s="1"/>
  <c r="B4855" i="30" s="1"/>
  <c r="B4856" i="30" s="1"/>
  <c r="B4857" i="30" s="1"/>
  <c r="B4858" i="30" s="1"/>
  <c r="B4859" i="30" s="1"/>
  <c r="B4860" i="30" s="1"/>
  <c r="B4861" i="30" s="1"/>
  <c r="B4862" i="30" s="1"/>
  <c r="B4863" i="30" s="1"/>
  <c r="B4864" i="30" s="1"/>
  <c r="B4865" i="30" s="1"/>
  <c r="B4866" i="30" s="1"/>
  <c r="B4867" i="30" s="1"/>
  <c r="B4868" i="30" s="1"/>
  <c r="B4869" i="30" s="1"/>
  <c r="B4870" i="30" s="1"/>
  <c r="B4871" i="30" s="1"/>
  <c r="B4872" i="30" s="1"/>
  <c r="B4873" i="30" s="1"/>
  <c r="B4874" i="30" s="1"/>
  <c r="B4875" i="30" s="1"/>
  <c r="B4876" i="30" s="1"/>
  <c r="B4877" i="30" s="1"/>
  <c r="B4878" i="30" s="1"/>
  <c r="B4879" i="30" s="1"/>
  <c r="B4880" i="30" s="1"/>
  <c r="B4881" i="30" s="1"/>
  <c r="B4882" i="30" s="1"/>
  <c r="B4883" i="30" s="1"/>
  <c r="B4884" i="30" s="1"/>
  <c r="B4885" i="30" s="1"/>
  <c r="B4886" i="30" s="1"/>
  <c r="B4887" i="30" s="1"/>
  <c r="B4888" i="30" s="1"/>
  <c r="B4889" i="30" s="1"/>
  <c r="B4890" i="30" s="1"/>
  <c r="B4891" i="30" s="1"/>
  <c r="B4892" i="30" s="1"/>
  <c r="B4893" i="30" s="1"/>
  <c r="B4894" i="30" s="1"/>
  <c r="B4895" i="30" s="1"/>
  <c r="B4896" i="30" s="1"/>
  <c r="B4897" i="30" s="1"/>
  <c r="B4898" i="30" s="1"/>
  <c r="B4899" i="30" s="1"/>
  <c r="B4900" i="30" s="1"/>
  <c r="B4901" i="30" s="1"/>
  <c r="B4902" i="30" s="1"/>
  <c r="B4903" i="30" s="1"/>
  <c r="B4904" i="30" s="1"/>
  <c r="B4905" i="30" s="1"/>
  <c r="B4906" i="30" s="1"/>
  <c r="B4907" i="30" s="1"/>
  <c r="B4908" i="30" s="1"/>
  <c r="B4909" i="30" s="1"/>
  <c r="B4910" i="30" s="1"/>
  <c r="B4911" i="30" s="1"/>
  <c r="B4912" i="30" s="1"/>
  <c r="B4913" i="30" s="1"/>
  <c r="B4914" i="30" s="1"/>
  <c r="B4915" i="30" s="1"/>
  <c r="B4916" i="30" s="1"/>
  <c r="B4917" i="30" s="1"/>
  <c r="B4918" i="30" s="1"/>
  <c r="B4919" i="30" s="1"/>
  <c r="B4920" i="30" s="1"/>
  <c r="B4921" i="30" s="1"/>
  <c r="B4922" i="30" s="1"/>
  <c r="B4923" i="30" s="1"/>
  <c r="B4924" i="30" s="1"/>
  <c r="B4925" i="30" s="1"/>
  <c r="B4926" i="30" s="1"/>
  <c r="B4927" i="30" s="1"/>
  <c r="B4928" i="30" s="1"/>
  <c r="B4929" i="30" s="1"/>
  <c r="B4930" i="30" s="1"/>
  <c r="B4931" i="30" s="1"/>
  <c r="B4932" i="30" s="1"/>
  <c r="B4933" i="30" s="1"/>
  <c r="B4934" i="30" s="1"/>
  <c r="B4935" i="30" s="1"/>
  <c r="B4936" i="30" s="1"/>
  <c r="B4937" i="30" s="1"/>
  <c r="B4938" i="30" s="1"/>
  <c r="B4939" i="30" s="1"/>
  <c r="B4940" i="30" s="1"/>
  <c r="B4941" i="30" s="1"/>
  <c r="B4942" i="30" s="1"/>
  <c r="B4943" i="30" s="1"/>
  <c r="B4944" i="30" s="1"/>
  <c r="B4945" i="30" s="1"/>
  <c r="B4946" i="30" s="1"/>
  <c r="B4947" i="30" s="1"/>
  <c r="B4948" i="30" s="1"/>
  <c r="B4949" i="30" s="1"/>
  <c r="B4950" i="30" s="1"/>
  <c r="B4951" i="30" s="1"/>
  <c r="B4952" i="30" s="1"/>
  <c r="B4953" i="30" s="1"/>
  <c r="B4954" i="30" s="1"/>
  <c r="B4955" i="30" s="1"/>
  <c r="B4956" i="30" s="1"/>
  <c r="B4957" i="30" s="1"/>
  <c r="B4958" i="30" s="1"/>
  <c r="B4959" i="30" s="1"/>
  <c r="B4960" i="30" s="1"/>
  <c r="B4961" i="30" s="1"/>
  <c r="B4962" i="30" s="1"/>
  <c r="B4963" i="30" s="1"/>
  <c r="B4964" i="30" s="1"/>
  <c r="B4965" i="30" s="1"/>
  <c r="B4966" i="30" s="1"/>
  <c r="B4967" i="30" s="1"/>
  <c r="B4968" i="30" s="1"/>
  <c r="B4969" i="30" s="1"/>
  <c r="B4970" i="30" s="1"/>
  <c r="B4971" i="30" s="1"/>
  <c r="B4972" i="30" s="1"/>
  <c r="B4973" i="30" s="1"/>
  <c r="B4974" i="30" s="1"/>
  <c r="B4975" i="30" s="1"/>
  <c r="B4976" i="30" s="1"/>
  <c r="B4977" i="30" s="1"/>
  <c r="B4978" i="30" s="1"/>
  <c r="B4979" i="30" s="1"/>
  <c r="B4980" i="30" s="1"/>
  <c r="B4981" i="30" s="1"/>
  <c r="B4982" i="30" s="1"/>
  <c r="B4983" i="30" s="1"/>
  <c r="B4984" i="30" s="1"/>
  <c r="B4985" i="30" s="1"/>
  <c r="B4986" i="30" s="1"/>
  <c r="B4987" i="30" s="1"/>
  <c r="B4988" i="30" s="1"/>
  <c r="B4989" i="30" s="1"/>
  <c r="B4990" i="30" s="1"/>
  <c r="B4991" i="30" s="1"/>
  <c r="B4992" i="30" s="1"/>
  <c r="B4993" i="30" s="1"/>
  <c r="B4994" i="30" s="1"/>
  <c r="B4995" i="30" s="1"/>
  <c r="B4996" i="30" s="1"/>
  <c r="B4997" i="30" s="1"/>
  <c r="B4998" i="30" s="1"/>
  <c r="B4999" i="30" s="1"/>
  <c r="B5000" i="30" s="1"/>
  <c r="B5001" i="30" s="1"/>
  <c r="B5002" i="30" s="1"/>
  <c r="B5003" i="30" s="1"/>
  <c r="B5004" i="30" s="1"/>
  <c r="B5005" i="30" s="1"/>
  <c r="B5006" i="30" s="1"/>
  <c r="B5007" i="30" s="1"/>
  <c r="B5008" i="30" s="1"/>
  <c r="B5009" i="30" s="1"/>
  <c r="B5010" i="30" s="1"/>
  <c r="B5011" i="30" s="1"/>
  <c r="B5012" i="30" s="1"/>
  <c r="B14" i="30"/>
  <c r="L500" i="28"/>
  <c r="L499" i="28"/>
  <c r="L498" i="28"/>
  <c r="L497" i="28"/>
  <c r="L496" i="28"/>
  <c r="L495" i="28"/>
  <c r="L494" i="28"/>
  <c r="L493" i="28"/>
  <c r="L492" i="28"/>
  <c r="L491" i="28"/>
  <c r="L490" i="28"/>
  <c r="L489" i="28"/>
  <c r="L488" i="28"/>
  <c r="L487" i="28"/>
  <c r="L486" i="28"/>
  <c r="L485" i="28"/>
  <c r="L484" i="28"/>
  <c r="L483" i="28"/>
  <c r="L482" i="28"/>
  <c r="L481" i="28"/>
  <c r="L480" i="28"/>
  <c r="L479" i="28"/>
  <c r="L478" i="28"/>
  <c r="L477" i="28"/>
  <c r="L476" i="28"/>
  <c r="L475" i="28"/>
  <c r="L474" i="28"/>
  <c r="L473" i="28"/>
  <c r="L472" i="28"/>
  <c r="L471" i="28"/>
  <c r="L470" i="28"/>
  <c r="L469" i="28"/>
  <c r="L468" i="28"/>
  <c r="L467" i="28"/>
  <c r="L466" i="28"/>
  <c r="L465" i="28"/>
  <c r="L464" i="28"/>
  <c r="L463" i="28"/>
  <c r="L462" i="28"/>
  <c r="L461" i="28"/>
  <c r="L460" i="28"/>
  <c r="L459" i="28"/>
  <c r="L458" i="28"/>
  <c r="L457" i="28"/>
  <c r="L456" i="28"/>
  <c r="L455" i="28"/>
  <c r="L454" i="28"/>
  <c r="L453" i="28"/>
  <c r="L452" i="28"/>
  <c r="L451" i="28"/>
  <c r="L450" i="28"/>
  <c r="L449" i="28"/>
  <c r="L448" i="28"/>
  <c r="L447" i="28"/>
  <c r="L446" i="28"/>
  <c r="L445" i="28"/>
  <c r="L444" i="28"/>
  <c r="L443" i="28"/>
  <c r="L442" i="28"/>
  <c r="L441" i="28"/>
  <c r="L440" i="28"/>
  <c r="L439" i="28"/>
  <c r="L438" i="28"/>
  <c r="L437" i="28"/>
  <c r="L436" i="28"/>
  <c r="L435" i="28"/>
  <c r="L434" i="28"/>
  <c r="L433" i="28"/>
  <c r="L432" i="28"/>
  <c r="L431" i="28"/>
  <c r="L430" i="28"/>
  <c r="L429" i="28"/>
  <c r="L428" i="28"/>
  <c r="L427" i="28"/>
  <c r="L426" i="28"/>
  <c r="L425" i="28"/>
  <c r="L424" i="28"/>
  <c r="L423" i="28"/>
  <c r="L422" i="28"/>
  <c r="L421" i="28"/>
  <c r="L420" i="28"/>
  <c r="L419" i="28"/>
  <c r="L418" i="28"/>
  <c r="L417" i="28"/>
  <c r="L416" i="28"/>
  <c r="L415" i="28"/>
  <c r="L414" i="28"/>
  <c r="L413" i="28"/>
  <c r="L412" i="28"/>
  <c r="L411" i="28"/>
  <c r="L410" i="28"/>
  <c r="L409" i="28"/>
  <c r="L408" i="28"/>
  <c r="L407" i="28"/>
  <c r="L406" i="28"/>
  <c r="L405" i="28"/>
  <c r="L404" i="28"/>
  <c r="L403" i="28"/>
  <c r="L402" i="28"/>
  <c r="L401" i="28"/>
  <c r="L400" i="28"/>
  <c r="L399" i="28"/>
  <c r="L398" i="28"/>
  <c r="L397" i="28"/>
  <c r="L396" i="28"/>
  <c r="L395" i="28"/>
  <c r="L394" i="28"/>
  <c r="L393" i="28"/>
  <c r="L392" i="28"/>
  <c r="L391" i="28"/>
  <c r="L390" i="28"/>
  <c r="L389" i="28"/>
  <c r="L388" i="28"/>
  <c r="L387" i="28"/>
  <c r="L386" i="28"/>
  <c r="L385" i="28"/>
  <c r="L384" i="28"/>
  <c r="L383" i="28"/>
  <c r="L382" i="28"/>
  <c r="L381" i="28"/>
  <c r="L380" i="28"/>
  <c r="L379" i="28"/>
  <c r="L378" i="28"/>
  <c r="L377" i="28"/>
  <c r="L376" i="28"/>
  <c r="L375" i="28"/>
  <c r="L374" i="28"/>
  <c r="L373" i="28"/>
  <c r="L372" i="28"/>
  <c r="L371" i="28"/>
  <c r="L370" i="28"/>
  <c r="L369" i="28"/>
  <c r="L368" i="28"/>
  <c r="L367" i="28"/>
  <c r="L366" i="28"/>
  <c r="L365" i="28"/>
  <c r="L364" i="28"/>
  <c r="L363" i="28"/>
  <c r="L362" i="28"/>
  <c r="L361" i="28"/>
  <c r="L360" i="28"/>
  <c r="L359" i="28"/>
  <c r="L358" i="28"/>
  <c r="L357" i="28"/>
  <c r="L356" i="28"/>
  <c r="L355" i="28"/>
  <c r="L354" i="28"/>
  <c r="L353" i="28"/>
  <c r="L352" i="28"/>
  <c r="L351" i="28"/>
  <c r="L350" i="28"/>
  <c r="L349" i="28"/>
  <c r="L348" i="28"/>
  <c r="L347" i="28"/>
  <c r="L346" i="28"/>
  <c r="L345" i="28"/>
  <c r="L344" i="28"/>
  <c r="L343" i="28"/>
  <c r="L342" i="28"/>
  <c r="L341" i="28"/>
  <c r="L340" i="28"/>
  <c r="L339" i="28"/>
  <c r="L338" i="28"/>
  <c r="L337" i="28"/>
  <c r="L336" i="28"/>
  <c r="L335" i="28"/>
  <c r="L334" i="28"/>
  <c r="L333" i="28"/>
  <c r="L332" i="28"/>
  <c r="L331" i="28"/>
  <c r="L330" i="28"/>
  <c r="L329" i="28"/>
  <c r="L328" i="28"/>
  <c r="L327" i="28"/>
  <c r="L326" i="28"/>
  <c r="L325" i="28"/>
  <c r="L324" i="28"/>
  <c r="L323" i="28"/>
  <c r="L322" i="28"/>
  <c r="L321" i="28"/>
  <c r="L320" i="28"/>
  <c r="L319" i="28"/>
  <c r="L318" i="28"/>
  <c r="L317" i="28"/>
  <c r="L316" i="28"/>
  <c r="L315" i="28"/>
  <c r="L314" i="28"/>
  <c r="L313" i="28"/>
  <c r="L312" i="28"/>
  <c r="L311" i="28"/>
  <c r="L310" i="28"/>
  <c r="L309" i="28"/>
  <c r="L308" i="28"/>
  <c r="L307" i="28"/>
  <c r="L306" i="28"/>
  <c r="L305" i="28"/>
  <c r="L304" i="28"/>
  <c r="L303" i="28"/>
  <c r="L302" i="28"/>
  <c r="L301" i="28"/>
  <c r="L300" i="28"/>
  <c r="L299" i="28"/>
  <c r="L298" i="28"/>
  <c r="L297" i="28"/>
  <c r="L296" i="28"/>
  <c r="L295" i="28"/>
  <c r="L294" i="28"/>
  <c r="L293" i="28"/>
  <c r="L292" i="28"/>
  <c r="L291" i="28"/>
  <c r="L290" i="28"/>
  <c r="L289" i="28"/>
  <c r="L288" i="28"/>
  <c r="L287" i="28"/>
  <c r="L286" i="28"/>
  <c r="L285" i="28"/>
  <c r="L284" i="28"/>
  <c r="L283" i="28"/>
  <c r="L282" i="28"/>
  <c r="L281" i="28"/>
  <c r="L280" i="28"/>
  <c r="L279" i="28"/>
  <c r="L278" i="28"/>
  <c r="L277" i="28"/>
  <c r="L276" i="28"/>
  <c r="L275" i="28"/>
  <c r="L274" i="28"/>
  <c r="L273" i="28"/>
  <c r="L272" i="28"/>
  <c r="L271" i="28"/>
  <c r="L270" i="28"/>
  <c r="L269" i="28"/>
  <c r="L268" i="28"/>
  <c r="L267" i="28"/>
  <c r="L266" i="28"/>
  <c r="L265" i="28"/>
  <c r="L264" i="28"/>
  <c r="L263" i="28"/>
  <c r="L262" i="28"/>
  <c r="L261" i="28"/>
  <c r="L260" i="28"/>
  <c r="L259" i="28"/>
  <c r="L258" i="28"/>
  <c r="L257" i="28"/>
  <c r="L256" i="28"/>
  <c r="L255" i="28"/>
  <c r="L254" i="28"/>
  <c r="L253" i="28"/>
  <c r="L252" i="28"/>
  <c r="L251" i="28"/>
  <c r="L250" i="28"/>
  <c r="L249" i="28"/>
  <c r="L248" i="28"/>
  <c r="L247" i="28"/>
  <c r="L246" i="28"/>
  <c r="L245" i="28"/>
  <c r="L244" i="28"/>
  <c r="L243" i="28"/>
  <c r="L242" i="28"/>
  <c r="L241" i="28"/>
  <c r="L240" i="28"/>
  <c r="L239" i="28"/>
  <c r="L238" i="28"/>
  <c r="L237" i="28"/>
  <c r="L236" i="28"/>
  <c r="L235" i="28"/>
  <c r="L234" i="28"/>
  <c r="L233" i="28"/>
  <c r="L232" i="28"/>
  <c r="L231" i="28"/>
  <c r="L230" i="28"/>
  <c r="L229" i="28"/>
  <c r="L228" i="28"/>
  <c r="L227" i="28"/>
  <c r="L226" i="28"/>
  <c r="L225" i="28"/>
  <c r="L224" i="28"/>
  <c r="L223" i="28"/>
  <c r="L222" i="28"/>
  <c r="L221" i="28"/>
  <c r="L220" i="28"/>
  <c r="L219" i="28"/>
  <c r="L218" i="28"/>
  <c r="L217" i="28"/>
  <c r="L216" i="28"/>
  <c r="L215" i="28"/>
  <c r="L214" i="28"/>
  <c r="L213" i="28"/>
  <c r="L212" i="28"/>
  <c r="L211" i="28"/>
  <c r="L210" i="28"/>
  <c r="L209" i="28"/>
  <c r="L208" i="28"/>
  <c r="L207" i="28"/>
  <c r="L206" i="28"/>
  <c r="L205" i="28"/>
  <c r="L204" i="28"/>
  <c r="L203" i="28"/>
  <c r="L202" i="28"/>
  <c r="L201" i="28"/>
  <c r="L200" i="28"/>
  <c r="L199" i="28"/>
  <c r="L198" i="28"/>
  <c r="L197" i="28"/>
  <c r="L196" i="28"/>
  <c r="L195" i="28"/>
  <c r="L194" i="28"/>
  <c r="L193" i="28"/>
  <c r="L192" i="28"/>
  <c r="L191" i="28"/>
  <c r="L190" i="28"/>
  <c r="L189" i="28"/>
  <c r="L188" i="28"/>
  <c r="L187" i="28"/>
  <c r="L186" i="28"/>
  <c r="L185" i="28"/>
  <c r="L184" i="28"/>
  <c r="L183" i="28"/>
  <c r="L182" i="28"/>
  <c r="L181" i="28"/>
  <c r="L180" i="28"/>
  <c r="L179" i="28"/>
  <c r="L178" i="28"/>
  <c r="L177" i="28"/>
  <c r="L176" i="28"/>
  <c r="L175" i="28"/>
  <c r="L174" i="28"/>
  <c r="L173" i="28"/>
  <c r="L172" i="28"/>
  <c r="L171" i="28"/>
  <c r="L170" i="28"/>
  <c r="L169" i="28"/>
  <c r="L168" i="28"/>
  <c r="L167" i="28"/>
  <c r="L166" i="28"/>
  <c r="L165" i="28"/>
  <c r="L164" i="28"/>
  <c r="L163" i="28"/>
  <c r="L162" i="28"/>
  <c r="L161" i="28"/>
  <c r="L160" i="28"/>
  <c r="L159" i="28"/>
  <c r="L158" i="28"/>
  <c r="L157" i="28"/>
  <c r="L156" i="28"/>
  <c r="L155" i="28"/>
  <c r="L154" i="28"/>
  <c r="L153" i="28"/>
  <c r="L152" i="28"/>
  <c r="L151" i="28"/>
  <c r="L150" i="28"/>
  <c r="L149" i="28"/>
  <c r="L148" i="28"/>
  <c r="L147" i="28"/>
  <c r="L146" i="28"/>
  <c r="L145" i="28"/>
  <c r="L144" i="28"/>
  <c r="L143" i="28"/>
  <c r="L142" i="28"/>
  <c r="L141" i="28"/>
  <c r="L140" i="28"/>
  <c r="L139" i="28"/>
  <c r="L138" i="28"/>
  <c r="L137" i="28"/>
  <c r="L136" i="28"/>
  <c r="L135" i="28"/>
  <c r="L134" i="28"/>
  <c r="L133" i="28"/>
  <c r="L132" i="28"/>
  <c r="L131" i="28"/>
  <c r="L130" i="28"/>
  <c r="L129" i="28"/>
  <c r="L128" i="28"/>
  <c r="L127" i="28"/>
  <c r="L126" i="28"/>
  <c r="L125" i="28"/>
  <c r="L124" i="28"/>
  <c r="L123" i="28"/>
  <c r="L122" i="28"/>
  <c r="L121" i="28"/>
  <c r="L120" i="28"/>
  <c r="L119" i="28"/>
  <c r="L118" i="28"/>
  <c r="L117" i="28"/>
  <c r="L116" i="28"/>
  <c r="L115" i="28"/>
  <c r="L114" i="28"/>
  <c r="L113" i="28"/>
  <c r="L112" i="28"/>
  <c r="L111" i="28"/>
  <c r="L110" i="28"/>
  <c r="L109" i="28"/>
  <c r="L108" i="28"/>
  <c r="L107" i="28"/>
  <c r="L106" i="28"/>
  <c r="L105" i="28"/>
  <c r="L104" i="28"/>
  <c r="L103" i="28"/>
  <c r="L102" i="28"/>
  <c r="L101" i="28"/>
  <c r="L100" i="28"/>
  <c r="L99" i="28"/>
  <c r="L98" i="28"/>
  <c r="L97" i="28"/>
  <c r="L96" i="28"/>
  <c r="L95" i="28"/>
  <c r="L94" i="28"/>
  <c r="L93" i="28"/>
  <c r="L92" i="28"/>
  <c r="L91" i="28"/>
  <c r="L90" i="28"/>
  <c r="L89" i="28"/>
  <c r="L88" i="28"/>
  <c r="L87" i="28"/>
  <c r="L86" i="28"/>
  <c r="L85" i="28"/>
  <c r="L84" i="28"/>
  <c r="L83" i="28"/>
  <c r="L82" i="28"/>
  <c r="L81" i="28"/>
  <c r="L80" i="28"/>
  <c r="L79" i="28"/>
  <c r="L78" i="28"/>
  <c r="L77" i="28"/>
  <c r="L76" i="28"/>
  <c r="L75" i="28"/>
  <c r="L74" i="28"/>
  <c r="L73" i="28"/>
  <c r="L72" i="28"/>
  <c r="L71" i="28"/>
  <c r="L70" i="28"/>
  <c r="L69" i="28"/>
  <c r="L68" i="28"/>
  <c r="L67" i="28"/>
  <c r="L66" i="28"/>
  <c r="L65" i="28"/>
  <c r="L64" i="28"/>
  <c r="L63" i="28"/>
  <c r="L62" i="28"/>
  <c r="L61" i="28"/>
  <c r="L60" i="28"/>
  <c r="L59" i="28"/>
  <c r="L58" i="28"/>
  <c r="L57" i="28"/>
  <c r="L56" i="28"/>
  <c r="L55" i="28"/>
  <c r="L54" i="28"/>
  <c r="L53" i="28"/>
  <c r="L52" i="28"/>
  <c r="L51" i="28"/>
  <c r="L50" i="28"/>
  <c r="L49" i="28"/>
  <c r="L48" i="28"/>
  <c r="L47" i="28"/>
  <c r="L46" i="28"/>
  <c r="L45" i="28"/>
  <c r="L44" i="28"/>
  <c r="L43" i="28"/>
  <c r="L42" i="28"/>
  <c r="L41" i="28"/>
  <c r="L40" i="28"/>
  <c r="L39" i="28"/>
  <c r="L38" i="28"/>
  <c r="L37" i="28"/>
  <c r="L36" i="28"/>
  <c r="L35" i="28"/>
  <c r="L34" i="28"/>
  <c r="L33" i="28"/>
  <c r="L32" i="28"/>
  <c r="L31" i="28"/>
  <c r="L30" i="28"/>
  <c r="L29" i="28"/>
  <c r="L28" i="28"/>
  <c r="L27" i="28"/>
  <c r="L26" i="28"/>
  <c r="L25" i="28"/>
  <c r="L24" i="28"/>
  <c r="L23" i="28"/>
  <c r="L22" i="28"/>
  <c r="L21" i="28"/>
  <c r="L20" i="28"/>
  <c r="L19" i="28"/>
  <c r="L18" i="28"/>
  <c r="L17" i="28"/>
  <c r="L16" i="28"/>
  <c r="L15" i="28"/>
  <c r="L14" i="28"/>
  <c r="L13" i="28"/>
  <c r="L12" i="28"/>
  <c r="L11" i="28"/>
  <c r="L10" i="28"/>
  <c r="L9" i="28"/>
  <c r="L8" i="28"/>
  <c r="L501" i="28"/>
  <c r="L502" i="28"/>
  <c r="L503" i="28"/>
  <c r="Q8" i="28"/>
  <c r="Q9" i="28"/>
  <c r="Q10" i="28"/>
  <c r="Q11" i="28"/>
  <c r="Q12" i="28"/>
  <c r="Q13" i="28"/>
  <c r="Q14" i="28"/>
  <c r="Q15" i="28"/>
  <c r="Q16" i="28"/>
  <c r="Q17" i="28"/>
  <c r="Q18" i="28"/>
  <c r="Q19" i="28"/>
  <c r="Q20" i="28"/>
  <c r="Q21" i="28"/>
  <c r="Q22" i="28"/>
  <c r="Q23" i="28"/>
  <c r="Q24" i="28"/>
  <c r="Q25" i="28"/>
  <c r="Q26" i="28"/>
  <c r="Q27" i="28"/>
  <c r="Q28" i="28"/>
  <c r="Q29" i="28"/>
  <c r="Q30" i="28"/>
  <c r="Q31" i="28"/>
  <c r="Q32" i="28"/>
  <c r="Q33" i="28"/>
  <c r="Q34" i="28"/>
  <c r="Q35" i="28"/>
  <c r="Q36" i="28"/>
  <c r="Q37" i="28"/>
  <c r="Q38" i="28"/>
  <c r="Q39" i="28"/>
  <c r="Q40" i="28"/>
  <c r="Q41" i="28"/>
  <c r="Q42" i="28"/>
  <c r="Q43" i="28"/>
  <c r="Q44" i="28"/>
  <c r="Q45" i="28"/>
  <c r="Q46" i="28"/>
  <c r="Q47" i="28"/>
  <c r="Q48" i="28"/>
  <c r="Q49" i="28"/>
  <c r="Q50" i="28"/>
  <c r="Q51" i="28"/>
  <c r="Q52" i="28"/>
  <c r="Q53" i="28"/>
  <c r="Q54" i="28"/>
  <c r="Q55" i="28"/>
  <c r="Q56" i="28"/>
  <c r="Q57" i="28"/>
  <c r="Q58" i="28"/>
  <c r="Q59" i="28"/>
  <c r="Q60" i="28"/>
  <c r="Q61" i="28"/>
  <c r="Q62" i="28"/>
  <c r="Q63" i="28"/>
  <c r="Q64" i="28"/>
  <c r="Q65" i="28"/>
  <c r="Q66" i="28"/>
  <c r="Q67" i="28"/>
  <c r="Q68" i="28"/>
  <c r="Q69" i="28"/>
  <c r="Q70" i="28"/>
  <c r="Q71" i="28"/>
  <c r="Q72" i="28"/>
  <c r="Q73" i="28"/>
  <c r="Q74" i="28"/>
  <c r="Q75" i="28"/>
  <c r="Q76" i="28"/>
  <c r="Q77" i="28"/>
  <c r="Q78" i="28"/>
  <c r="Q79" i="28"/>
  <c r="Q80" i="28"/>
  <c r="Q81" i="28"/>
  <c r="Q82" i="28"/>
  <c r="Q83" i="28"/>
  <c r="Q84" i="28"/>
  <c r="Q85" i="28"/>
  <c r="Q86" i="28"/>
  <c r="Q87" i="28"/>
  <c r="Q88" i="28"/>
  <c r="Q89" i="28"/>
  <c r="Q90" i="28"/>
  <c r="Q91" i="28"/>
  <c r="Q92" i="28"/>
  <c r="Q93" i="28"/>
  <c r="Q94" i="28"/>
  <c r="Q95" i="28"/>
  <c r="Q96" i="28"/>
  <c r="Q97" i="28"/>
  <c r="Q98" i="28"/>
  <c r="Q99" i="28"/>
  <c r="Q100" i="28"/>
  <c r="Q101" i="28"/>
  <c r="Q102" i="28"/>
  <c r="Q103" i="28"/>
  <c r="Q104" i="28"/>
  <c r="Q105" i="28"/>
  <c r="Q106" i="28"/>
  <c r="Q107" i="28"/>
  <c r="Q108" i="28"/>
  <c r="Q109" i="28"/>
  <c r="Q110" i="28"/>
  <c r="Q111" i="28"/>
  <c r="Q112" i="28"/>
  <c r="Q113" i="28"/>
  <c r="Q114" i="28"/>
  <c r="Q115" i="28"/>
  <c r="Q116" i="28"/>
  <c r="Q117" i="28"/>
  <c r="Q118" i="28"/>
  <c r="Q119" i="28"/>
  <c r="Q120" i="28"/>
  <c r="Q121" i="28"/>
  <c r="Q122" i="28"/>
  <c r="Q123" i="28"/>
  <c r="Q124" i="28"/>
  <c r="Q125" i="28"/>
  <c r="Q126" i="28"/>
  <c r="Q127" i="28"/>
  <c r="Q128" i="28"/>
  <c r="Q129" i="28"/>
  <c r="Q130" i="28"/>
  <c r="Q131" i="28"/>
  <c r="Q132" i="28"/>
  <c r="Q133" i="28"/>
  <c r="Q134" i="28"/>
  <c r="Q135" i="28"/>
  <c r="Q136" i="28"/>
  <c r="Q137" i="28"/>
  <c r="Q138" i="28"/>
  <c r="Q139" i="28"/>
  <c r="Q140" i="28"/>
  <c r="Q141" i="28"/>
  <c r="Q142" i="28"/>
  <c r="Q143" i="28"/>
  <c r="Q144" i="28"/>
  <c r="Q145" i="28"/>
  <c r="Q146" i="28"/>
  <c r="Q147" i="28"/>
  <c r="Q148" i="28"/>
  <c r="Q149" i="28"/>
  <c r="Q150" i="28"/>
  <c r="Q151" i="28"/>
  <c r="Q152" i="28"/>
  <c r="Q153" i="28"/>
  <c r="Q154" i="28"/>
  <c r="Q155" i="28"/>
  <c r="Q156" i="28"/>
  <c r="Q157" i="28"/>
  <c r="Q158" i="28"/>
  <c r="Q159" i="28"/>
  <c r="Q160" i="28"/>
  <c r="Q161" i="28"/>
  <c r="Q162" i="28"/>
  <c r="Q163" i="28"/>
  <c r="Q164" i="28"/>
  <c r="Q165" i="28"/>
  <c r="Q166" i="28"/>
  <c r="Q167" i="28"/>
  <c r="Q168" i="28"/>
  <c r="Q169" i="28"/>
  <c r="Q170" i="28"/>
  <c r="Q171" i="28"/>
  <c r="Q172" i="28"/>
  <c r="Q173" i="28"/>
  <c r="Q174" i="28"/>
  <c r="Q175" i="28"/>
  <c r="Q176" i="28"/>
  <c r="Q177" i="28"/>
  <c r="Q178" i="28"/>
  <c r="Q179" i="28"/>
  <c r="Q180" i="28"/>
  <c r="Q181" i="28"/>
  <c r="Q182" i="28"/>
  <c r="Q183" i="28"/>
  <c r="Q184" i="28"/>
  <c r="Q185" i="28"/>
  <c r="Q186" i="28"/>
  <c r="Q187" i="28"/>
  <c r="Q188" i="28"/>
  <c r="Q189" i="28"/>
  <c r="Q190" i="28"/>
  <c r="Q191" i="28"/>
  <c r="Q192" i="28"/>
  <c r="Q193" i="28"/>
  <c r="Q194" i="28"/>
  <c r="Q195" i="28"/>
  <c r="Q196" i="28"/>
  <c r="Q197" i="28"/>
  <c r="Q198" i="28"/>
  <c r="Q199" i="28"/>
  <c r="Q200" i="28"/>
  <c r="Q201" i="28"/>
  <c r="Q202" i="28"/>
  <c r="Q203" i="28"/>
  <c r="Q204" i="28"/>
  <c r="Q205" i="28"/>
  <c r="Q206" i="28"/>
  <c r="Q207" i="28"/>
  <c r="Q208" i="28"/>
  <c r="Q209" i="28"/>
  <c r="Q210" i="28"/>
  <c r="Q211" i="28"/>
  <c r="Q212" i="28"/>
  <c r="Q213" i="28"/>
  <c r="Q214" i="28"/>
  <c r="Q215" i="28"/>
  <c r="Q216" i="28"/>
  <c r="Q217" i="28"/>
  <c r="Q218" i="28"/>
  <c r="Q219" i="28"/>
  <c r="Q220" i="28"/>
  <c r="Q221" i="28"/>
  <c r="Q222" i="28"/>
  <c r="Q223" i="28"/>
  <c r="Q224" i="28"/>
  <c r="Q225" i="28"/>
  <c r="Q226" i="28"/>
  <c r="Q227" i="28"/>
  <c r="Q228" i="28"/>
  <c r="Q229" i="28"/>
  <c r="Q230" i="28"/>
  <c r="Q231" i="28"/>
  <c r="Q232" i="28"/>
  <c r="Q233" i="28"/>
  <c r="Q234" i="28"/>
  <c r="Q235" i="28"/>
  <c r="Q236" i="28"/>
  <c r="Q237" i="28"/>
  <c r="Q238" i="28"/>
  <c r="Q239" i="28"/>
  <c r="Q240" i="28"/>
  <c r="Q241" i="28"/>
  <c r="Q242" i="28"/>
  <c r="Q243" i="28"/>
  <c r="Q244" i="28"/>
  <c r="Q245" i="28"/>
  <c r="Q246" i="28"/>
  <c r="Q247" i="28"/>
  <c r="Q248" i="28"/>
  <c r="Q249" i="28"/>
  <c r="Q250" i="28"/>
  <c r="Q251" i="28"/>
  <c r="Q252" i="28"/>
  <c r="Q253" i="28"/>
  <c r="Q254" i="28"/>
  <c r="Q255" i="28"/>
  <c r="Q256" i="28"/>
  <c r="Q257" i="28"/>
  <c r="Q258" i="28"/>
  <c r="Q259" i="28"/>
  <c r="Q260" i="28"/>
  <c r="Q261" i="28"/>
  <c r="Q262" i="28"/>
  <c r="Q263" i="28"/>
  <c r="Q264" i="28"/>
  <c r="Q265" i="28"/>
  <c r="Q266" i="28"/>
  <c r="Q267" i="28"/>
  <c r="Q268" i="28"/>
  <c r="Q269" i="28"/>
  <c r="Q270" i="28"/>
  <c r="Q271" i="28"/>
  <c r="Q272" i="28"/>
  <c r="Q273" i="28"/>
  <c r="Q274" i="28"/>
  <c r="Q275" i="28"/>
  <c r="Q276" i="28"/>
  <c r="Q277" i="28"/>
  <c r="Q278" i="28"/>
  <c r="Q279" i="28"/>
  <c r="Q280" i="28"/>
  <c r="Q281" i="28"/>
  <c r="Q282" i="28"/>
  <c r="Q283" i="28"/>
  <c r="Q284" i="28"/>
  <c r="Q285" i="28"/>
  <c r="Q286" i="28"/>
  <c r="Q287" i="28"/>
  <c r="Q288" i="28"/>
  <c r="Q289" i="28"/>
  <c r="Q290" i="28"/>
  <c r="Q291" i="28"/>
  <c r="Q292" i="28"/>
  <c r="Q293" i="28"/>
  <c r="Q294" i="28"/>
  <c r="Q295" i="28"/>
  <c r="Q296" i="28"/>
  <c r="Q297" i="28"/>
  <c r="Q298" i="28"/>
  <c r="Q299" i="28"/>
  <c r="Q300" i="28"/>
  <c r="Q301" i="28"/>
  <c r="Q302" i="28"/>
  <c r="Q303" i="28"/>
  <c r="Q304" i="28"/>
  <c r="Q305" i="28"/>
  <c r="Q306" i="28"/>
  <c r="Q307" i="28"/>
  <c r="Q308" i="28"/>
  <c r="Q309" i="28"/>
  <c r="Q310" i="28"/>
  <c r="Q311" i="28"/>
  <c r="Q312" i="28"/>
  <c r="Q313" i="28"/>
  <c r="Q314" i="28"/>
  <c r="Q315" i="28"/>
  <c r="Q316" i="28"/>
  <c r="Q317" i="28"/>
  <c r="Q318" i="28"/>
  <c r="Q319" i="28"/>
  <c r="Q320" i="28"/>
  <c r="Q321" i="28"/>
  <c r="Q322" i="28"/>
  <c r="Q323" i="28"/>
  <c r="Q324" i="28"/>
  <c r="Q325" i="28"/>
  <c r="Q326" i="28"/>
  <c r="Q327" i="28"/>
  <c r="Q328" i="28"/>
  <c r="Q329" i="28"/>
  <c r="Q330" i="28"/>
  <c r="Q331" i="28"/>
  <c r="Q332" i="28"/>
  <c r="Q333" i="28"/>
  <c r="Q334" i="28"/>
  <c r="Q335" i="28"/>
  <c r="Q336" i="28"/>
  <c r="Q337" i="28"/>
  <c r="Q338" i="28"/>
  <c r="Q339" i="28"/>
  <c r="Q340" i="28"/>
  <c r="Q341" i="28"/>
  <c r="Q342" i="28"/>
  <c r="Q343" i="28"/>
  <c r="Q344" i="28"/>
  <c r="Q345" i="28"/>
  <c r="Q346" i="28"/>
  <c r="Q347" i="28"/>
  <c r="Q348" i="28"/>
  <c r="Q349" i="28"/>
  <c r="Q350" i="28"/>
  <c r="Q351" i="28"/>
  <c r="Q352" i="28"/>
  <c r="Q353" i="28"/>
  <c r="Q354" i="28"/>
  <c r="Q355" i="28"/>
  <c r="Q356" i="28"/>
  <c r="Q357" i="28"/>
  <c r="Q358" i="28"/>
  <c r="Q359" i="28"/>
  <c r="Q360" i="28"/>
  <c r="Q361" i="28"/>
  <c r="Q362" i="28"/>
  <c r="Q363" i="28"/>
  <c r="Q364" i="28"/>
  <c r="Q365" i="28"/>
  <c r="Q366" i="28"/>
  <c r="Q367" i="28"/>
  <c r="Q368" i="28"/>
  <c r="Q369" i="28"/>
  <c r="Q370" i="28"/>
  <c r="Q371" i="28"/>
  <c r="Q372" i="28"/>
  <c r="Q373" i="28"/>
  <c r="Q374" i="28"/>
  <c r="Q375" i="28"/>
  <c r="Q376" i="28"/>
  <c r="Q377" i="28"/>
  <c r="Q378" i="28"/>
  <c r="Q379" i="28"/>
  <c r="Q380" i="28"/>
  <c r="Q381" i="28"/>
  <c r="Q382" i="28"/>
  <c r="Q383" i="28"/>
  <c r="Q384" i="28"/>
  <c r="Q385" i="28"/>
  <c r="Q386" i="28"/>
  <c r="Q387" i="28"/>
  <c r="Q388" i="28"/>
  <c r="Q389" i="28"/>
  <c r="Q390" i="28"/>
  <c r="Q391" i="28"/>
  <c r="Q392" i="28"/>
  <c r="Q393" i="28"/>
  <c r="Q394" i="28"/>
  <c r="Q395" i="28"/>
  <c r="Q396" i="28"/>
  <c r="Q397" i="28"/>
  <c r="Q398" i="28"/>
  <c r="Q399" i="28"/>
  <c r="Q400" i="28"/>
  <c r="Q401" i="28"/>
  <c r="Q402" i="28"/>
  <c r="Q403" i="28"/>
  <c r="Q404" i="28"/>
  <c r="Q405" i="28"/>
  <c r="Q406" i="28"/>
  <c r="Q407" i="28"/>
  <c r="Q408" i="28"/>
  <c r="Q409" i="28"/>
  <c r="Q410" i="28"/>
  <c r="Q411" i="28"/>
  <c r="Q412" i="28"/>
  <c r="Q413" i="28"/>
  <c r="Q414" i="28"/>
  <c r="Q415" i="28"/>
  <c r="Q416" i="28"/>
  <c r="Q417" i="28"/>
  <c r="Q418" i="28"/>
  <c r="Q419" i="28"/>
  <c r="Q420" i="28"/>
  <c r="Q421" i="28"/>
  <c r="Q422" i="28"/>
  <c r="Q423" i="28"/>
  <c r="Q424" i="28"/>
  <c r="Q425" i="28"/>
  <c r="Q426" i="28"/>
  <c r="Q427" i="28"/>
  <c r="Q428" i="28"/>
  <c r="Q429" i="28"/>
  <c r="Q430" i="28"/>
  <c r="Q431" i="28"/>
  <c r="Q432" i="28"/>
  <c r="Q433" i="28"/>
  <c r="Q434" i="28"/>
  <c r="Q435" i="28"/>
  <c r="Q436" i="28"/>
  <c r="Q437" i="28"/>
  <c r="Q438" i="28"/>
  <c r="Q439" i="28"/>
  <c r="Q440" i="28"/>
  <c r="Q441" i="28"/>
  <c r="Q442" i="28"/>
  <c r="Q443" i="28"/>
  <c r="Q444" i="28"/>
  <c r="Q445" i="28"/>
  <c r="Q446" i="28"/>
  <c r="Q447" i="28"/>
  <c r="Q448" i="28"/>
  <c r="Q449" i="28"/>
  <c r="Q450" i="28"/>
  <c r="Q451" i="28"/>
  <c r="Q452" i="28"/>
  <c r="Q453" i="28"/>
  <c r="Q454" i="28"/>
  <c r="Q455" i="28"/>
  <c r="Q456" i="28"/>
  <c r="Q457" i="28"/>
  <c r="Q458" i="28"/>
  <c r="Q459" i="28"/>
  <c r="Q460" i="28"/>
  <c r="Q461" i="28"/>
  <c r="Q462" i="28"/>
  <c r="Q463" i="28"/>
  <c r="Q464" i="28"/>
  <c r="Q465" i="28"/>
  <c r="Q466" i="28"/>
  <c r="Q467" i="28"/>
  <c r="Q468" i="28"/>
  <c r="Q469" i="28"/>
  <c r="Q470" i="28"/>
  <c r="Q471" i="28"/>
  <c r="Q472" i="28"/>
  <c r="Q473" i="28"/>
  <c r="Q474" i="28"/>
  <c r="Q475" i="28"/>
  <c r="Q476" i="28"/>
  <c r="Q477" i="28"/>
  <c r="Q478" i="28"/>
  <c r="Q479" i="28"/>
  <c r="Q480" i="28"/>
  <c r="Q481" i="28"/>
  <c r="Q482" i="28"/>
  <c r="Q483" i="28"/>
  <c r="Q484" i="28"/>
  <c r="Q485" i="28"/>
  <c r="Q486" i="28"/>
  <c r="Q487" i="28"/>
  <c r="Q488" i="28"/>
  <c r="Q489" i="28"/>
  <c r="Q490" i="28"/>
  <c r="Q491" i="28"/>
  <c r="Q492" i="28"/>
  <c r="Q493" i="28"/>
  <c r="Q494" i="28"/>
  <c r="Q495" i="28"/>
  <c r="Q496" i="28"/>
  <c r="Q497" i="28"/>
  <c r="Q498" i="28"/>
  <c r="Q499" i="28"/>
  <c r="Q500" i="28"/>
  <c r="Q501" i="28"/>
  <c r="Q502" i="28"/>
  <c r="Q503" i="28"/>
  <c r="C10" i="27"/>
  <c r="C10" i="28" s="1"/>
  <c r="F17" i="34" l="1"/>
  <c r="C39" i="34"/>
  <c r="F19" i="34"/>
  <c r="C19" i="34"/>
  <c r="F9" i="34"/>
  <c r="D18" i="34" s="1"/>
  <c r="F10" i="34"/>
  <c r="E19" i="34" s="1"/>
  <c r="F8" i="34"/>
  <c r="E17" i="34" s="1"/>
  <c r="C17" i="34"/>
  <c r="F11" i="34"/>
  <c r="E20" i="34" s="1"/>
  <c r="F20" i="34"/>
  <c r="F22" i="34" s="1"/>
  <c r="H23" i="34"/>
  <c r="G25" i="34"/>
  <c r="F7" i="34"/>
  <c r="G22" i="34"/>
  <c r="H22" i="34"/>
  <c r="G24" i="34"/>
  <c r="H25" i="34"/>
  <c r="G23" i="34"/>
  <c r="H24" i="34"/>
  <c r="D11" i="36"/>
  <c r="S18" i="16"/>
  <c r="T8" i="28"/>
  <c r="C9" i="28"/>
  <c r="D8" i="28" s="1"/>
  <c r="C17" i="28"/>
  <c r="C15" i="28"/>
  <c r="H16" i="36" s="1"/>
  <c r="C24" i="34" l="1"/>
  <c r="E18" i="34"/>
  <c r="D19" i="34"/>
  <c r="F23" i="34"/>
  <c r="C32" i="34" s="1"/>
  <c r="E23" i="34"/>
  <c r="C30" i="34" s="1"/>
  <c r="D20" i="34"/>
  <c r="C25" i="34"/>
  <c r="C22" i="34"/>
  <c r="F24" i="34"/>
  <c r="D17" i="34"/>
  <c r="F25" i="34"/>
  <c r="C23" i="34"/>
  <c r="C31" i="34" s="1"/>
  <c r="E22" i="34"/>
  <c r="E25" i="34"/>
  <c r="E24" i="34"/>
  <c r="U18" i="16"/>
  <c r="T18" i="16"/>
  <c r="D11" i="28"/>
  <c r="H17" i="36" s="1"/>
  <c r="D24" i="34" l="1"/>
  <c r="D23" i="34"/>
  <c r="C29" i="34" s="1"/>
  <c r="D25" i="34"/>
  <c r="D22" i="34"/>
  <c r="C8" i="27"/>
  <c r="C7" i="27"/>
  <c r="B7" i="27"/>
  <c r="D7" i="28" l="1"/>
  <c r="D12" i="28" s="1"/>
  <c r="H18" i="36" s="1"/>
  <c r="C16" i="28"/>
  <c r="D17" i="28" s="1"/>
  <c r="G5" i="24"/>
  <c r="F5" i="24"/>
  <c r="E5" i="24"/>
  <c r="D5" i="24"/>
  <c r="C5" i="24"/>
  <c r="H5" i="23"/>
  <c r="I5" i="23" s="1"/>
  <c r="J5" i="23" s="1"/>
  <c r="K5" i="23" s="1"/>
  <c r="L5" i="23" s="1"/>
  <c r="M5" i="23" s="1"/>
  <c r="N5" i="23" s="1"/>
  <c r="O5" i="23" s="1"/>
  <c r="P5" i="23" s="1"/>
  <c r="Q5" i="23" s="1"/>
  <c r="K134" i="18" l="1"/>
  <c r="C76" i="21"/>
  <c r="D76" i="21"/>
  <c r="E76" i="21"/>
  <c r="F76" i="21"/>
  <c r="G76" i="21"/>
  <c r="C77" i="21"/>
  <c r="D77" i="21"/>
  <c r="E77" i="21"/>
  <c r="F77" i="21"/>
  <c r="G77" i="21"/>
  <c r="C78" i="21"/>
  <c r="D78" i="21"/>
  <c r="E78" i="21"/>
  <c r="F78" i="21"/>
  <c r="G78" i="21"/>
  <c r="C38" i="25" s="1"/>
  <c r="C79" i="21"/>
  <c r="D79" i="21"/>
  <c r="E79" i="21"/>
  <c r="F79" i="21"/>
  <c r="G79" i="21"/>
  <c r="C80" i="21"/>
  <c r="D80" i="21"/>
  <c r="E80" i="21"/>
  <c r="F80" i="21"/>
  <c r="G80" i="21"/>
  <c r="D75" i="21"/>
  <c r="E75" i="21"/>
  <c r="F75" i="21"/>
  <c r="G75" i="21"/>
  <c r="C75" i="21"/>
  <c r="D65" i="21"/>
  <c r="E65" i="21"/>
  <c r="F65" i="21"/>
  <c r="G65" i="21"/>
  <c r="D66" i="21"/>
  <c r="E66" i="21"/>
  <c r="F66" i="21"/>
  <c r="G66" i="21"/>
  <c r="D67" i="21"/>
  <c r="E67" i="21"/>
  <c r="F67" i="21"/>
  <c r="G67" i="21"/>
  <c r="D68" i="21"/>
  <c r="E68" i="21"/>
  <c r="F68" i="21"/>
  <c r="G68" i="21"/>
  <c r="D69" i="21"/>
  <c r="E69" i="21"/>
  <c r="F69" i="21"/>
  <c r="G69" i="21"/>
  <c r="D70" i="21"/>
  <c r="E70" i="21"/>
  <c r="F70" i="21"/>
  <c r="G70" i="21"/>
  <c r="D71" i="21"/>
  <c r="E71" i="21"/>
  <c r="F71" i="21"/>
  <c r="G71" i="21"/>
  <c r="C66" i="21"/>
  <c r="C67" i="21"/>
  <c r="C68" i="21"/>
  <c r="C69" i="21"/>
  <c r="C70" i="21"/>
  <c r="C71" i="21"/>
  <c r="C65" i="21"/>
  <c r="D54" i="21"/>
  <c r="E54" i="21"/>
  <c r="F54" i="21"/>
  <c r="G54" i="21"/>
  <c r="D55" i="21"/>
  <c r="E55" i="21"/>
  <c r="F55" i="21"/>
  <c r="G55" i="21"/>
  <c r="D56" i="21"/>
  <c r="E56" i="21"/>
  <c r="F56" i="21"/>
  <c r="G56" i="21"/>
  <c r="D57" i="21"/>
  <c r="E57" i="21"/>
  <c r="F57" i="21"/>
  <c r="G57" i="21"/>
  <c r="C55" i="21"/>
  <c r="C56" i="21"/>
  <c r="C57" i="21"/>
  <c r="C54" i="21"/>
  <c r="D47" i="21"/>
  <c r="E47" i="21"/>
  <c r="F47" i="21"/>
  <c r="G47" i="21"/>
  <c r="D48" i="21"/>
  <c r="E48" i="21"/>
  <c r="F48" i="21"/>
  <c r="G48" i="21"/>
  <c r="D49" i="21"/>
  <c r="E49" i="21"/>
  <c r="F49" i="21"/>
  <c r="G49" i="21"/>
  <c r="D50" i="21"/>
  <c r="E50" i="21"/>
  <c r="F50" i="21"/>
  <c r="G50" i="21"/>
  <c r="C48" i="21"/>
  <c r="C49" i="21"/>
  <c r="C50" i="21"/>
  <c r="C47" i="21"/>
  <c r="D44" i="21"/>
  <c r="E44" i="21"/>
  <c r="F44" i="21"/>
  <c r="G44" i="21"/>
  <c r="C39" i="25" s="1"/>
  <c r="C44" i="21"/>
  <c r="C42" i="21"/>
  <c r="D42" i="21"/>
  <c r="E42" i="21"/>
  <c r="F42" i="21"/>
  <c r="G42" i="21"/>
  <c r="D41" i="21"/>
  <c r="E41" i="21"/>
  <c r="F41" i="21"/>
  <c r="G41" i="21"/>
  <c r="C41" i="21"/>
  <c r="D33" i="21"/>
  <c r="E33" i="21"/>
  <c r="F33" i="21"/>
  <c r="G33" i="21"/>
  <c r="D34" i="21"/>
  <c r="E34" i="21"/>
  <c r="F34" i="21"/>
  <c r="G34" i="21"/>
  <c r="C34" i="21"/>
  <c r="C33" i="21"/>
  <c r="D29" i="21"/>
  <c r="E29" i="21"/>
  <c r="F29" i="21"/>
  <c r="G29" i="21"/>
  <c r="C29" i="21"/>
  <c r="D543" i="19"/>
  <c r="E543" i="19"/>
  <c r="F543" i="19"/>
  <c r="G543" i="19"/>
  <c r="H543" i="19"/>
  <c r="I543" i="19"/>
  <c r="J543" i="19"/>
  <c r="K543" i="19"/>
  <c r="L543" i="19"/>
  <c r="C543" i="19"/>
  <c r="K166" i="18"/>
  <c r="D24" i="21"/>
  <c r="E24" i="21"/>
  <c r="F24" i="21"/>
  <c r="G24" i="21"/>
  <c r="C24" i="21"/>
  <c r="D25" i="21"/>
  <c r="E25" i="21"/>
  <c r="F25" i="21"/>
  <c r="G25" i="21"/>
  <c r="C25" i="21"/>
  <c r="D23" i="21"/>
  <c r="E23" i="21"/>
  <c r="F23" i="21"/>
  <c r="G23" i="21"/>
  <c r="C23" i="21"/>
  <c r="L161" i="18"/>
  <c r="K161" i="18"/>
  <c r="D19" i="21"/>
  <c r="E19" i="21"/>
  <c r="F19" i="21"/>
  <c r="G19" i="21"/>
  <c r="C19" i="21"/>
  <c r="L143" i="18"/>
  <c r="K143" i="18"/>
  <c r="L140" i="18"/>
  <c r="K140" i="18"/>
  <c r="B140" i="18"/>
  <c r="L126" i="18"/>
  <c r="K126" i="18"/>
  <c r="L124" i="18"/>
  <c r="K124" i="18"/>
  <c r="B126" i="18"/>
  <c r="L120" i="18"/>
  <c r="M120" i="18" s="1"/>
  <c r="N120" i="18" s="1"/>
  <c r="O120" i="18" s="1"/>
  <c r="P120" i="18" s="1"/>
  <c r="Q120" i="18" s="1"/>
  <c r="R120" i="18" s="1"/>
  <c r="S120" i="18" s="1"/>
  <c r="T120" i="18" s="1"/>
  <c r="U120" i="18" s="1"/>
  <c r="V120" i="18" s="1"/>
  <c r="K120" i="18"/>
  <c r="L116" i="18"/>
  <c r="M116" i="18" s="1"/>
  <c r="N116" i="18" s="1"/>
  <c r="O116" i="18" s="1"/>
  <c r="P116" i="18" s="1"/>
  <c r="Q116" i="18" s="1"/>
  <c r="R116" i="18" s="1"/>
  <c r="S116" i="18" s="1"/>
  <c r="T116" i="18" s="1"/>
  <c r="U116" i="18" s="1"/>
  <c r="V116" i="18" s="1"/>
  <c r="K116" i="18"/>
  <c r="B120" i="18"/>
  <c r="B116" i="18"/>
  <c r="L112" i="18"/>
  <c r="M112" i="18" s="1"/>
  <c r="N112" i="18" s="1"/>
  <c r="O112" i="18" s="1"/>
  <c r="P112" i="18" s="1"/>
  <c r="Q112" i="18" s="1"/>
  <c r="R112" i="18" s="1"/>
  <c r="S112" i="18" s="1"/>
  <c r="T112" i="18" s="1"/>
  <c r="U112" i="18" s="1"/>
  <c r="V112" i="18" s="1"/>
  <c r="K112" i="18"/>
  <c r="L107" i="18"/>
  <c r="K107" i="18"/>
  <c r="L101" i="18"/>
  <c r="K101" i="18"/>
  <c r="M90" i="18"/>
  <c r="L75" i="18"/>
  <c r="M75" i="18" s="1"/>
  <c r="N75" i="18" s="1"/>
  <c r="O75" i="18" s="1"/>
  <c r="P75" i="18" s="1"/>
  <c r="Q75" i="18" s="1"/>
  <c r="R75" i="18" s="1"/>
  <c r="S75" i="18" s="1"/>
  <c r="T75" i="18" s="1"/>
  <c r="U75" i="18" s="1"/>
  <c r="V75" i="18" s="1"/>
  <c r="B76" i="18"/>
  <c r="B77" i="18" s="1"/>
  <c r="B78" i="18" s="1"/>
  <c r="B79" i="18" s="1"/>
  <c r="B80" i="18" s="1"/>
  <c r="B81" i="18" s="1"/>
  <c r="B82" i="18" s="1"/>
  <c r="B83" i="18" s="1"/>
  <c r="B84" i="18" s="1"/>
  <c r="B85" i="18" s="1"/>
  <c r="L60" i="18"/>
  <c r="K60" i="18"/>
  <c r="B59" i="18"/>
  <c r="B60" i="18" s="1"/>
  <c r="V61" i="18"/>
  <c r="U61" i="18"/>
  <c r="T61" i="18"/>
  <c r="S61" i="18"/>
  <c r="R61" i="18"/>
  <c r="Q61" i="18"/>
  <c r="P61" i="18"/>
  <c r="O61" i="18"/>
  <c r="N61" i="18"/>
  <c r="M61" i="18"/>
  <c r="L56" i="18"/>
  <c r="K56" i="18"/>
  <c r="B55" i="18"/>
  <c r="B56" i="18" s="1"/>
  <c r="L52" i="18"/>
  <c r="K52" i="18"/>
  <c r="B52" i="18"/>
  <c r="V53" i="18"/>
  <c r="U53" i="18"/>
  <c r="T53" i="18"/>
  <c r="S53" i="18"/>
  <c r="R53" i="18"/>
  <c r="Q53" i="18"/>
  <c r="P53" i="18"/>
  <c r="O53" i="18"/>
  <c r="N53" i="18"/>
  <c r="L48" i="18"/>
  <c r="K48" i="18"/>
  <c r="L44" i="18"/>
  <c r="K44" i="18"/>
  <c r="L31" i="18"/>
  <c r="M37" i="18" s="1"/>
  <c r="K42" i="18"/>
  <c r="L42" i="18"/>
  <c r="M39" i="18" s="1"/>
  <c r="M40" i="18" s="1"/>
  <c r="K39" i="18"/>
  <c r="N90" i="16"/>
  <c r="O90" i="16"/>
  <c r="P90" i="16"/>
  <c r="Q90" i="16"/>
  <c r="R90" i="16"/>
  <c r="S90" i="16"/>
  <c r="T90" i="16"/>
  <c r="U90" i="16"/>
  <c r="V90" i="16"/>
  <c r="N91" i="16"/>
  <c r="O91" i="16"/>
  <c r="P91" i="16"/>
  <c r="Q91" i="16"/>
  <c r="R91" i="16"/>
  <c r="S91" i="16"/>
  <c r="T91" i="16"/>
  <c r="U91" i="16"/>
  <c r="V91" i="16"/>
  <c r="M91" i="16"/>
  <c r="M90" i="16"/>
  <c r="I89" i="16"/>
  <c r="J89" i="16"/>
  <c r="K89" i="16"/>
  <c r="L89" i="16"/>
  <c r="H89" i="16"/>
  <c r="V92" i="16"/>
  <c r="U92" i="16"/>
  <c r="T92" i="16"/>
  <c r="S92" i="16"/>
  <c r="R92" i="16"/>
  <c r="Q92" i="16"/>
  <c r="P92" i="16"/>
  <c r="O92" i="16"/>
  <c r="N92" i="16"/>
  <c r="M92" i="16"/>
  <c r="B92" i="16"/>
  <c r="G89" i="16"/>
  <c r="G90" i="16" s="1"/>
  <c r="G91" i="16" s="1"/>
  <c r="F89" i="16"/>
  <c r="F90" i="16" s="1"/>
  <c r="F91" i="16" s="1"/>
  <c r="E89" i="16"/>
  <c r="E90" i="16" s="1"/>
  <c r="E91" i="16" s="1"/>
  <c r="D89" i="16"/>
  <c r="D90" i="16" s="1"/>
  <c r="D91" i="16" s="1"/>
  <c r="C89" i="16"/>
  <c r="C90" i="16" s="1"/>
  <c r="C91" i="16" s="1"/>
  <c r="K31" i="18"/>
  <c r="D532" i="19"/>
  <c r="E532" i="19"/>
  <c r="F532" i="19"/>
  <c r="G532" i="19"/>
  <c r="H532" i="19"/>
  <c r="I532" i="19"/>
  <c r="J532" i="19"/>
  <c r="K532" i="19"/>
  <c r="L532" i="19"/>
  <c r="C532" i="19"/>
  <c r="L503" i="19"/>
  <c r="K503" i="19"/>
  <c r="J503" i="19"/>
  <c r="I503" i="19"/>
  <c r="H503" i="19"/>
  <c r="G503" i="19"/>
  <c r="F503" i="19"/>
  <c r="E503" i="19"/>
  <c r="D503" i="19"/>
  <c r="D501" i="19"/>
  <c r="E501" i="19"/>
  <c r="F501" i="19"/>
  <c r="G501" i="19"/>
  <c r="H501" i="19"/>
  <c r="I501" i="19"/>
  <c r="J501" i="19"/>
  <c r="K501" i="19"/>
  <c r="L501" i="19"/>
  <c r="C503" i="19"/>
  <c r="C501" i="19"/>
  <c r="D483" i="19"/>
  <c r="C483" i="19"/>
  <c r="D451" i="19"/>
  <c r="E451" i="19"/>
  <c r="F451" i="19"/>
  <c r="G451" i="19"/>
  <c r="H451" i="19"/>
  <c r="I451" i="19"/>
  <c r="J451" i="19"/>
  <c r="K451" i="19"/>
  <c r="L451" i="19"/>
  <c r="C451" i="19"/>
  <c r="D439" i="19"/>
  <c r="D442" i="19" s="1"/>
  <c r="E439" i="19"/>
  <c r="E442" i="19" s="1"/>
  <c r="F439" i="19"/>
  <c r="F442" i="19" s="1"/>
  <c r="G439" i="19"/>
  <c r="G442" i="19" s="1"/>
  <c r="H439" i="19"/>
  <c r="H442" i="19" s="1"/>
  <c r="I439" i="19"/>
  <c r="I442" i="19" s="1"/>
  <c r="J439" i="19"/>
  <c r="J442" i="19" s="1"/>
  <c r="K439" i="19"/>
  <c r="K442" i="19" s="1"/>
  <c r="L439" i="19"/>
  <c r="L442" i="19" s="1"/>
  <c r="C439" i="19"/>
  <c r="C442" i="19" s="1"/>
  <c r="D435" i="19"/>
  <c r="D443" i="19" s="1"/>
  <c r="E435" i="19"/>
  <c r="E437" i="19" s="1"/>
  <c r="F435" i="19"/>
  <c r="F443" i="19" s="1"/>
  <c r="G435" i="19"/>
  <c r="G443" i="19" s="1"/>
  <c r="H435" i="19"/>
  <c r="I435" i="19"/>
  <c r="I443" i="19" s="1"/>
  <c r="J435" i="19"/>
  <c r="J443" i="19" s="1"/>
  <c r="K435" i="19"/>
  <c r="K443" i="19" s="1"/>
  <c r="L435" i="19"/>
  <c r="L443" i="19" s="1"/>
  <c r="C435" i="19"/>
  <c r="C443" i="19" s="1"/>
  <c r="D421" i="19"/>
  <c r="D422" i="19" s="1"/>
  <c r="E421" i="19"/>
  <c r="E422" i="19" s="1"/>
  <c r="F421" i="19"/>
  <c r="F422" i="19" s="1"/>
  <c r="G421" i="19"/>
  <c r="G422" i="19" s="1"/>
  <c r="H421" i="19"/>
  <c r="H422" i="19" s="1"/>
  <c r="I421" i="19"/>
  <c r="I422" i="19" s="1"/>
  <c r="J421" i="19"/>
  <c r="J422" i="19" s="1"/>
  <c r="K421" i="19"/>
  <c r="K422" i="19" s="1"/>
  <c r="L421" i="19"/>
  <c r="L422" i="19" s="1"/>
  <c r="C421" i="19"/>
  <c r="C422" i="19" s="1"/>
  <c r="D403" i="19"/>
  <c r="C403" i="19"/>
  <c r="D402" i="19"/>
  <c r="C402" i="19"/>
  <c r="D391" i="19"/>
  <c r="E391" i="19"/>
  <c r="F391" i="19"/>
  <c r="G391" i="19"/>
  <c r="H391" i="19"/>
  <c r="I391" i="19"/>
  <c r="J391" i="19"/>
  <c r="K391" i="19"/>
  <c r="L391" i="19"/>
  <c r="C391" i="19"/>
  <c r="D384" i="19"/>
  <c r="E384" i="19"/>
  <c r="F384" i="19"/>
  <c r="G384" i="19"/>
  <c r="H384" i="19"/>
  <c r="I384" i="19"/>
  <c r="J384" i="19"/>
  <c r="K384" i="19"/>
  <c r="L384" i="19"/>
  <c r="D373" i="19"/>
  <c r="D462" i="19" s="1"/>
  <c r="D511" i="19" s="1"/>
  <c r="E373" i="19"/>
  <c r="E462" i="19" s="1"/>
  <c r="E511" i="19" s="1"/>
  <c r="F373" i="19"/>
  <c r="F462" i="19" s="1"/>
  <c r="F511" i="19" s="1"/>
  <c r="G373" i="19"/>
  <c r="G462" i="19" s="1"/>
  <c r="G511" i="19" s="1"/>
  <c r="H373" i="19"/>
  <c r="H462" i="19" s="1"/>
  <c r="H511" i="19" s="1"/>
  <c r="I373" i="19"/>
  <c r="J373" i="19"/>
  <c r="J462" i="19" s="1"/>
  <c r="J511" i="19" s="1"/>
  <c r="K373" i="19"/>
  <c r="K462" i="19" s="1"/>
  <c r="K511" i="19" s="1"/>
  <c r="L373" i="19"/>
  <c r="L462" i="19" s="1"/>
  <c r="L511" i="19" s="1"/>
  <c r="C373" i="19"/>
  <c r="C462" i="19" s="1"/>
  <c r="C511" i="19" s="1"/>
  <c r="D366" i="19"/>
  <c r="E366" i="19"/>
  <c r="F366" i="19"/>
  <c r="G366" i="19"/>
  <c r="H366" i="19"/>
  <c r="I366" i="19"/>
  <c r="J366" i="19"/>
  <c r="K366" i="19"/>
  <c r="L366" i="19"/>
  <c r="D367" i="19"/>
  <c r="E367" i="19"/>
  <c r="F367" i="19"/>
  <c r="G367" i="19"/>
  <c r="H367" i="19"/>
  <c r="I367" i="19"/>
  <c r="J367" i="19"/>
  <c r="K367" i="19"/>
  <c r="L367" i="19"/>
  <c r="C367" i="19"/>
  <c r="C366" i="19"/>
  <c r="D321" i="19"/>
  <c r="C321" i="19"/>
  <c r="D294" i="19"/>
  <c r="D464" i="19" s="1"/>
  <c r="E294" i="19"/>
  <c r="E464" i="19" s="1"/>
  <c r="F294" i="19"/>
  <c r="F464" i="19" s="1"/>
  <c r="G294" i="19"/>
  <c r="G464" i="19" s="1"/>
  <c r="H294" i="19"/>
  <c r="H464" i="19" s="1"/>
  <c r="I294" i="19"/>
  <c r="I464" i="19" s="1"/>
  <c r="J294" i="19"/>
  <c r="J464" i="19" s="1"/>
  <c r="K294" i="19"/>
  <c r="K464" i="19" s="1"/>
  <c r="L294" i="19"/>
  <c r="L464" i="19" s="1"/>
  <c r="C294" i="19"/>
  <c r="C464" i="19" s="1"/>
  <c r="L292" i="19"/>
  <c r="K292" i="19"/>
  <c r="J292" i="19"/>
  <c r="I292" i="19"/>
  <c r="H292" i="19"/>
  <c r="G292" i="19"/>
  <c r="F292" i="19"/>
  <c r="E292" i="19"/>
  <c r="D292" i="19"/>
  <c r="C272" i="19"/>
  <c r="D272" i="19"/>
  <c r="D247" i="19"/>
  <c r="D455" i="19" s="1"/>
  <c r="E247" i="19"/>
  <c r="E455" i="19" s="1"/>
  <c r="F247" i="19"/>
  <c r="F455" i="19" s="1"/>
  <c r="G247" i="19"/>
  <c r="G455" i="19" s="1"/>
  <c r="H247" i="19"/>
  <c r="H455" i="19" s="1"/>
  <c r="I247" i="19"/>
  <c r="I455" i="19" s="1"/>
  <c r="J247" i="19"/>
  <c r="J455" i="19" s="1"/>
  <c r="K247" i="19"/>
  <c r="K455" i="19" s="1"/>
  <c r="L247" i="19"/>
  <c r="L455" i="19" s="1"/>
  <c r="C247" i="19"/>
  <c r="C455" i="19" s="1"/>
  <c r="D242" i="19"/>
  <c r="E242" i="19"/>
  <c r="F242" i="19"/>
  <c r="G242" i="19"/>
  <c r="H242" i="19"/>
  <c r="I242" i="19"/>
  <c r="J242" i="19"/>
  <c r="K242" i="19"/>
  <c r="L242" i="19"/>
  <c r="C242" i="19"/>
  <c r="E240" i="19"/>
  <c r="F240" i="19"/>
  <c r="G240" i="19"/>
  <c r="H240" i="19"/>
  <c r="I240" i="19"/>
  <c r="J240" i="19"/>
  <c r="K240" i="19"/>
  <c r="L240" i="19"/>
  <c r="D240" i="19"/>
  <c r="D225" i="19"/>
  <c r="D228" i="19" s="1"/>
  <c r="E225" i="19"/>
  <c r="E228" i="19" s="1"/>
  <c r="F225" i="19"/>
  <c r="F230" i="19" s="1"/>
  <c r="G225" i="19"/>
  <c r="G229" i="19" s="1"/>
  <c r="H225" i="19"/>
  <c r="H228" i="19" s="1"/>
  <c r="I225" i="19"/>
  <c r="I232" i="19" s="1"/>
  <c r="J225" i="19"/>
  <c r="J228" i="19" s="1"/>
  <c r="K225" i="19"/>
  <c r="K228" i="19" s="1"/>
  <c r="L225" i="19"/>
  <c r="L232" i="19" s="1"/>
  <c r="C225" i="19"/>
  <c r="C229" i="19" s="1"/>
  <c r="C214" i="19"/>
  <c r="D214" i="19"/>
  <c r="D170" i="19"/>
  <c r="E170" i="19"/>
  <c r="F170" i="19"/>
  <c r="G170" i="19"/>
  <c r="H170" i="19"/>
  <c r="I170" i="19"/>
  <c r="J170" i="19"/>
  <c r="K170" i="19"/>
  <c r="L170" i="19"/>
  <c r="C170" i="19"/>
  <c r="D167" i="19"/>
  <c r="E167" i="19"/>
  <c r="F167" i="19"/>
  <c r="G167" i="19"/>
  <c r="H167" i="19"/>
  <c r="I167" i="19"/>
  <c r="J167" i="19"/>
  <c r="K167" i="19"/>
  <c r="L167" i="19"/>
  <c r="C167" i="19"/>
  <c r="E164" i="19"/>
  <c r="F164" i="19"/>
  <c r="G164" i="19"/>
  <c r="H164" i="19"/>
  <c r="I164" i="19"/>
  <c r="J164" i="19"/>
  <c r="K164" i="19"/>
  <c r="L164" i="19"/>
  <c r="D164" i="19"/>
  <c r="V84" i="16"/>
  <c r="U84" i="16"/>
  <c r="T84" i="16"/>
  <c r="S84" i="16"/>
  <c r="R84" i="16"/>
  <c r="Q84" i="16"/>
  <c r="P84" i="16"/>
  <c r="O84" i="16"/>
  <c r="N84" i="16"/>
  <c r="M84" i="16"/>
  <c r="B84" i="16"/>
  <c r="G81" i="16"/>
  <c r="G82" i="16" s="1"/>
  <c r="G83" i="16" s="1"/>
  <c r="F81" i="16"/>
  <c r="F82" i="16" s="1"/>
  <c r="F83" i="16" s="1"/>
  <c r="E81" i="16"/>
  <c r="E82" i="16" s="1"/>
  <c r="E83" i="16" s="1"/>
  <c r="D81" i="16"/>
  <c r="D82" i="16" s="1"/>
  <c r="D83" i="16" s="1"/>
  <c r="C81" i="16"/>
  <c r="C82" i="16" s="1"/>
  <c r="C83" i="16" s="1"/>
  <c r="V78" i="16"/>
  <c r="V57" i="18" s="1"/>
  <c r="U78" i="16"/>
  <c r="U57" i="18" s="1"/>
  <c r="T78" i="16"/>
  <c r="T57" i="18" s="1"/>
  <c r="S78" i="16"/>
  <c r="S57" i="18" s="1"/>
  <c r="R78" i="16"/>
  <c r="R57" i="18" s="1"/>
  <c r="Q78" i="16"/>
  <c r="Q57" i="18" s="1"/>
  <c r="P78" i="16"/>
  <c r="P57" i="18" s="1"/>
  <c r="O78" i="16"/>
  <c r="O57" i="18" s="1"/>
  <c r="N78" i="16"/>
  <c r="N57" i="18" s="1"/>
  <c r="M78" i="16"/>
  <c r="M57" i="18" s="1"/>
  <c r="B78" i="16"/>
  <c r="V72" i="16"/>
  <c r="U72" i="16"/>
  <c r="T72" i="16"/>
  <c r="S72" i="16"/>
  <c r="R72" i="16"/>
  <c r="Q72" i="16"/>
  <c r="P72" i="16"/>
  <c r="O72" i="16"/>
  <c r="N72" i="16"/>
  <c r="M72" i="16"/>
  <c r="M53" i="18" s="1"/>
  <c r="B72" i="16"/>
  <c r="G69" i="16"/>
  <c r="G70" i="16" s="1"/>
  <c r="G71" i="16" s="1"/>
  <c r="F69" i="16"/>
  <c r="F70" i="16" s="1"/>
  <c r="F71" i="16" s="1"/>
  <c r="E69" i="16"/>
  <c r="E70" i="16" s="1"/>
  <c r="E71" i="16" s="1"/>
  <c r="D69" i="16"/>
  <c r="D70" i="16" s="1"/>
  <c r="D71" i="16" s="1"/>
  <c r="C69" i="16"/>
  <c r="C70" i="16" s="1"/>
  <c r="C71" i="16" s="1"/>
  <c r="V66" i="16"/>
  <c r="V49" i="18" s="1"/>
  <c r="U66" i="16"/>
  <c r="U49" i="18" s="1"/>
  <c r="T66" i="16"/>
  <c r="T49" i="18" s="1"/>
  <c r="S66" i="16"/>
  <c r="S49" i="18" s="1"/>
  <c r="R66" i="16"/>
  <c r="R49" i="18" s="1"/>
  <c r="Q66" i="16"/>
  <c r="Q49" i="18" s="1"/>
  <c r="P66" i="16"/>
  <c r="P49" i="18" s="1"/>
  <c r="O66" i="16"/>
  <c r="O49" i="18" s="1"/>
  <c r="N66" i="16"/>
  <c r="N49" i="18" s="1"/>
  <c r="M66" i="16"/>
  <c r="M49" i="18" s="1"/>
  <c r="B66" i="16"/>
  <c r="G63" i="16"/>
  <c r="G64" i="16" s="1"/>
  <c r="G65" i="16" s="1"/>
  <c r="F63" i="16"/>
  <c r="F64" i="16" s="1"/>
  <c r="F65" i="16" s="1"/>
  <c r="E63" i="16"/>
  <c r="E64" i="16" s="1"/>
  <c r="E65" i="16" s="1"/>
  <c r="D63" i="16"/>
  <c r="D64" i="16" s="1"/>
  <c r="D65" i="16" s="1"/>
  <c r="C63" i="16"/>
  <c r="C64" i="16" s="1"/>
  <c r="C65" i="16" s="1"/>
  <c r="V60" i="16"/>
  <c r="V45" i="18" s="1"/>
  <c r="U60" i="16"/>
  <c r="U45" i="18" s="1"/>
  <c r="T60" i="16"/>
  <c r="T45" i="18" s="1"/>
  <c r="S60" i="16"/>
  <c r="S45" i="18" s="1"/>
  <c r="R60" i="16"/>
  <c r="R45" i="18" s="1"/>
  <c r="Q60" i="16"/>
  <c r="Q45" i="18" s="1"/>
  <c r="P60" i="16"/>
  <c r="P45" i="18" s="1"/>
  <c r="O60" i="16"/>
  <c r="O45" i="18" s="1"/>
  <c r="N60" i="16"/>
  <c r="N45" i="18" s="1"/>
  <c r="M60" i="16"/>
  <c r="M45" i="18" s="1"/>
  <c r="B60" i="16"/>
  <c r="G57" i="16"/>
  <c r="G58" i="16" s="1"/>
  <c r="G59" i="16" s="1"/>
  <c r="F57" i="16"/>
  <c r="F58" i="16" s="1"/>
  <c r="F59" i="16" s="1"/>
  <c r="E57" i="16"/>
  <c r="E58" i="16" s="1"/>
  <c r="E59" i="16" s="1"/>
  <c r="D57" i="16"/>
  <c r="D58" i="16" s="1"/>
  <c r="D59" i="16" s="1"/>
  <c r="C57" i="16"/>
  <c r="C58" i="16" s="1"/>
  <c r="C59" i="16" s="1"/>
  <c r="V54" i="16"/>
  <c r="U54" i="16"/>
  <c r="T54" i="16"/>
  <c r="S54" i="16"/>
  <c r="R54" i="16"/>
  <c r="Q54" i="16"/>
  <c r="P54" i="16"/>
  <c r="O54" i="16"/>
  <c r="N54" i="16"/>
  <c r="M54" i="16"/>
  <c r="B54" i="16"/>
  <c r="G51" i="16"/>
  <c r="G52" i="16" s="1"/>
  <c r="G53" i="16" s="1"/>
  <c r="F51" i="16"/>
  <c r="F52" i="16" s="1"/>
  <c r="F53" i="16" s="1"/>
  <c r="E51" i="16"/>
  <c r="E52" i="16" s="1"/>
  <c r="E53" i="16" s="1"/>
  <c r="D51" i="16"/>
  <c r="D52" i="16" s="1"/>
  <c r="D53" i="16" s="1"/>
  <c r="C51" i="16"/>
  <c r="C52" i="16" s="1"/>
  <c r="C53" i="16" s="1"/>
  <c r="V48" i="16"/>
  <c r="V32" i="18" s="1"/>
  <c r="U48" i="16"/>
  <c r="U32" i="18" s="1"/>
  <c r="T48" i="16"/>
  <c r="T32" i="18" s="1"/>
  <c r="S48" i="16"/>
  <c r="S32" i="18" s="1"/>
  <c r="R48" i="16"/>
  <c r="R32" i="18" s="1"/>
  <c r="Q48" i="16"/>
  <c r="Q32" i="18" s="1"/>
  <c r="P48" i="16"/>
  <c r="P32" i="18" s="1"/>
  <c r="O48" i="16"/>
  <c r="O32" i="18" s="1"/>
  <c r="N48" i="16"/>
  <c r="N32" i="18" s="1"/>
  <c r="M48" i="16"/>
  <c r="M32" i="18" s="1"/>
  <c r="B48" i="16"/>
  <c r="G45" i="16"/>
  <c r="G46" i="16" s="1"/>
  <c r="G47" i="16" s="1"/>
  <c r="F45" i="16"/>
  <c r="F46" i="16" s="1"/>
  <c r="F47" i="16" s="1"/>
  <c r="E45" i="16"/>
  <c r="E46" i="16" s="1"/>
  <c r="E47" i="16" s="1"/>
  <c r="D45" i="16"/>
  <c r="D46" i="16" s="1"/>
  <c r="D47" i="16" s="1"/>
  <c r="C45" i="16"/>
  <c r="C46" i="16" s="1"/>
  <c r="C47" i="16" s="1"/>
  <c r="D23" i="18"/>
  <c r="E23" i="18"/>
  <c r="F23" i="18"/>
  <c r="G23" i="18"/>
  <c r="H23" i="18"/>
  <c r="I23" i="18"/>
  <c r="J23" i="18"/>
  <c r="K23" i="18"/>
  <c r="L23" i="18"/>
  <c r="C23" i="18"/>
  <c r="H5" i="21"/>
  <c r="V36" i="16"/>
  <c r="V25" i="18" s="1"/>
  <c r="U36" i="16"/>
  <c r="U25" i="18" s="1"/>
  <c r="T36" i="16"/>
  <c r="T25" i="18" s="1"/>
  <c r="S36" i="16"/>
  <c r="S25" i="18" s="1"/>
  <c r="R36" i="16"/>
  <c r="R25" i="18" s="1"/>
  <c r="Q36" i="16"/>
  <c r="Q25" i="18" s="1"/>
  <c r="P36" i="16"/>
  <c r="P25" i="18" s="1"/>
  <c r="O36" i="16"/>
  <c r="O25" i="18" s="1"/>
  <c r="N36" i="16"/>
  <c r="N25" i="18" s="1"/>
  <c r="M36" i="16"/>
  <c r="M25" i="18" s="1"/>
  <c r="N26" i="16"/>
  <c r="O26" i="16"/>
  <c r="P26" i="16"/>
  <c r="Q26" i="16"/>
  <c r="R26" i="16"/>
  <c r="S26" i="16"/>
  <c r="T26" i="16"/>
  <c r="U26" i="16"/>
  <c r="V26" i="16"/>
  <c r="M26" i="16"/>
  <c r="N18" i="16"/>
  <c r="N13" i="18" s="1"/>
  <c r="O18" i="16"/>
  <c r="O13" i="18" s="1"/>
  <c r="P18" i="16"/>
  <c r="P13" i="18" s="1"/>
  <c r="Q13" i="18"/>
  <c r="R13" i="18"/>
  <c r="S13" i="18"/>
  <c r="T13" i="18"/>
  <c r="U13" i="18"/>
  <c r="V13" i="18"/>
  <c r="M18" i="16"/>
  <c r="M13" i="18" s="1"/>
  <c r="B36" i="16"/>
  <c r="B26" i="16"/>
  <c r="B18" i="16"/>
  <c r="N25" i="16"/>
  <c r="O25" i="16"/>
  <c r="P25" i="16"/>
  <c r="Q25" i="16"/>
  <c r="R25" i="16"/>
  <c r="S25" i="16"/>
  <c r="T25" i="16"/>
  <c r="U25" i="16"/>
  <c r="V25" i="16"/>
  <c r="M25" i="16"/>
  <c r="N24" i="16"/>
  <c r="O24" i="16"/>
  <c r="P24" i="16"/>
  <c r="Q24" i="16"/>
  <c r="R24" i="16"/>
  <c r="S24" i="16"/>
  <c r="T24" i="16"/>
  <c r="U24" i="16"/>
  <c r="V24" i="16"/>
  <c r="M24" i="16"/>
  <c r="N16" i="16"/>
  <c r="O16" i="16"/>
  <c r="P16" i="16"/>
  <c r="Q16" i="16"/>
  <c r="R16" i="16"/>
  <c r="S16" i="16"/>
  <c r="T16" i="16"/>
  <c r="U16" i="16"/>
  <c r="V16" i="16"/>
  <c r="N17" i="16"/>
  <c r="O17" i="16"/>
  <c r="P17" i="16"/>
  <c r="Q17" i="16"/>
  <c r="R17" i="16"/>
  <c r="S17" i="16"/>
  <c r="T17" i="16"/>
  <c r="U17" i="16"/>
  <c r="V17" i="16"/>
  <c r="M17" i="16"/>
  <c r="M16" i="16"/>
  <c r="D139" i="19"/>
  <c r="C139" i="19"/>
  <c r="D69" i="19"/>
  <c r="D17" i="18"/>
  <c r="D31" i="18" s="1"/>
  <c r="E17" i="18"/>
  <c r="E31" i="18" s="1"/>
  <c r="F17" i="18"/>
  <c r="F31" i="18" s="1"/>
  <c r="G17" i="18"/>
  <c r="G31" i="18" s="1"/>
  <c r="H17" i="18"/>
  <c r="I17" i="18"/>
  <c r="J17" i="18"/>
  <c r="K17" i="18"/>
  <c r="L17" i="18"/>
  <c r="C17" i="18"/>
  <c r="C31" i="18" s="1"/>
  <c r="D11" i="18"/>
  <c r="F68" i="19" s="1"/>
  <c r="E11" i="18"/>
  <c r="G68" i="19" s="1"/>
  <c r="F11" i="18"/>
  <c r="H68" i="19" s="1"/>
  <c r="G11" i="18"/>
  <c r="I68" i="19" s="1"/>
  <c r="H11" i="18"/>
  <c r="I11" i="18"/>
  <c r="K68" i="19" s="1"/>
  <c r="J11" i="18"/>
  <c r="K11" i="18"/>
  <c r="K106" i="18" s="1"/>
  <c r="K125" i="18" s="1"/>
  <c r="K127" i="18" s="1"/>
  <c r="L11" i="18"/>
  <c r="L100" i="18" s="1"/>
  <c r="C11" i="18"/>
  <c r="E68" i="19" s="1"/>
  <c r="E69" i="19" s="1"/>
  <c r="E5" i="18"/>
  <c r="F5" i="18" s="1"/>
  <c r="G5" i="18" s="1"/>
  <c r="H5" i="18" s="1"/>
  <c r="I5" i="18" s="1"/>
  <c r="J5" i="18" s="1"/>
  <c r="K5" i="18" s="1"/>
  <c r="L5" i="18" s="1"/>
  <c r="M5" i="18" s="1"/>
  <c r="N5" i="18" s="1"/>
  <c r="O5" i="18" s="1"/>
  <c r="P5" i="18" s="1"/>
  <c r="Q5" i="18" s="1"/>
  <c r="R5" i="18" s="1"/>
  <c r="S5" i="18" s="1"/>
  <c r="T5" i="18" s="1"/>
  <c r="U5" i="18" s="1"/>
  <c r="V5" i="18" s="1"/>
  <c r="D15" i="11"/>
  <c r="D33" i="16" s="1"/>
  <c r="E15" i="11"/>
  <c r="E33" i="16" s="1"/>
  <c r="F15" i="11"/>
  <c r="G15" i="11"/>
  <c r="G33" i="16" s="1"/>
  <c r="H15" i="11"/>
  <c r="H33" i="16" s="1"/>
  <c r="H36" i="16" s="1"/>
  <c r="I15" i="11"/>
  <c r="J15" i="11"/>
  <c r="J33" i="16" s="1"/>
  <c r="J36" i="16" s="1"/>
  <c r="K15" i="11"/>
  <c r="K33" i="16" s="1"/>
  <c r="K36" i="16" s="1"/>
  <c r="L15" i="11"/>
  <c r="C15" i="11"/>
  <c r="C33" i="16" s="1"/>
  <c r="C15" i="16"/>
  <c r="C16" i="16" s="1"/>
  <c r="C17" i="16" s="1"/>
  <c r="E9" i="11"/>
  <c r="E15" i="16" s="1"/>
  <c r="F9" i="11"/>
  <c r="F15" i="16" s="1"/>
  <c r="G9" i="11"/>
  <c r="G15" i="16" s="1"/>
  <c r="G16" i="16" s="1"/>
  <c r="G17" i="16" s="1"/>
  <c r="H9" i="11"/>
  <c r="H15" i="16" s="1"/>
  <c r="H16" i="16" s="1"/>
  <c r="H17" i="16" s="1"/>
  <c r="I9" i="11"/>
  <c r="I15" i="16" s="1"/>
  <c r="I16" i="16" s="1"/>
  <c r="I17" i="16" s="1"/>
  <c r="J9" i="11"/>
  <c r="J15" i="16" s="1"/>
  <c r="K9" i="11"/>
  <c r="K15" i="16" s="1"/>
  <c r="L9" i="11"/>
  <c r="L15" i="16" s="1"/>
  <c r="D9" i="11"/>
  <c r="D15" i="16" s="1"/>
  <c r="D16" i="16" s="1"/>
  <c r="D17" i="16" s="1"/>
  <c r="H504" i="19" l="1"/>
  <c r="I504" i="19"/>
  <c r="E5" i="25"/>
  <c r="H6" i="37"/>
  <c r="H6" i="35"/>
  <c r="F504" i="19"/>
  <c r="O543" i="19"/>
  <c r="C37" i="25"/>
  <c r="L504" i="19"/>
  <c r="N543" i="19"/>
  <c r="J504" i="19"/>
  <c r="J454" i="19"/>
  <c r="E504" i="19"/>
  <c r="K504" i="19"/>
  <c r="C40" i="25"/>
  <c r="G504" i="19"/>
  <c r="G452" i="19"/>
  <c r="H57" i="21"/>
  <c r="F62" i="24"/>
  <c r="I5" i="21"/>
  <c r="H5" i="24"/>
  <c r="D51" i="24"/>
  <c r="H50" i="21"/>
  <c r="G19" i="24"/>
  <c r="H56" i="21"/>
  <c r="E61" i="24"/>
  <c r="C62" i="24"/>
  <c r="C11" i="24"/>
  <c r="G59" i="24"/>
  <c r="G10" i="24"/>
  <c r="E19" i="24"/>
  <c r="F19" i="24"/>
  <c r="C61" i="24"/>
  <c r="D61" i="24"/>
  <c r="H71" i="21"/>
  <c r="H68" i="21"/>
  <c r="G62" i="24"/>
  <c r="G60" i="24"/>
  <c r="F10" i="24"/>
  <c r="F59" i="24"/>
  <c r="E59" i="24"/>
  <c r="E10" i="24"/>
  <c r="G91" i="21"/>
  <c r="G51" i="24"/>
  <c r="G94" i="21"/>
  <c r="D19" i="24"/>
  <c r="H69" i="21"/>
  <c r="E62" i="24"/>
  <c r="H79" i="21"/>
  <c r="F11" i="24"/>
  <c r="E60" i="24"/>
  <c r="D59" i="24"/>
  <c r="D10" i="24"/>
  <c r="F60" i="24"/>
  <c r="G90" i="21"/>
  <c r="F51" i="24"/>
  <c r="H44" i="21"/>
  <c r="H49" i="21"/>
  <c r="G61" i="24"/>
  <c r="D62" i="24"/>
  <c r="H80" i="21"/>
  <c r="E11" i="24"/>
  <c r="D60" i="24"/>
  <c r="C10" i="24"/>
  <c r="C59" i="24"/>
  <c r="C51" i="24"/>
  <c r="C19" i="24"/>
  <c r="H48" i="21"/>
  <c r="H110" i="21"/>
  <c r="G11" i="24"/>
  <c r="G92" i="21"/>
  <c r="E51" i="24"/>
  <c r="F61" i="24"/>
  <c r="H70" i="21"/>
  <c r="D11" i="24"/>
  <c r="C60" i="24"/>
  <c r="L102" i="18"/>
  <c r="L146" i="18"/>
  <c r="K146" i="18"/>
  <c r="L132" i="18"/>
  <c r="L133" i="18"/>
  <c r="L131" i="18"/>
  <c r="L149" i="18"/>
  <c r="F43" i="21"/>
  <c r="F25" i="37" s="1"/>
  <c r="F51" i="21"/>
  <c r="C43" i="21"/>
  <c r="C25" i="37" s="1"/>
  <c r="F81" i="21"/>
  <c r="G43" i="21"/>
  <c r="E72" i="21"/>
  <c r="G81" i="21"/>
  <c r="H41" i="21"/>
  <c r="E58" i="21"/>
  <c r="G72" i="21"/>
  <c r="E51" i="21"/>
  <c r="C72" i="21"/>
  <c r="C51" i="21"/>
  <c r="F58" i="21"/>
  <c r="D58" i="21"/>
  <c r="F72" i="21"/>
  <c r="E81" i="21"/>
  <c r="D81" i="21"/>
  <c r="E43" i="21"/>
  <c r="E25" i="37" s="1"/>
  <c r="G51" i="21"/>
  <c r="C58" i="21"/>
  <c r="D72" i="21"/>
  <c r="D43" i="21"/>
  <c r="D25" i="37" s="1"/>
  <c r="D51" i="21"/>
  <c r="G58" i="21"/>
  <c r="C81" i="21"/>
  <c r="I56" i="21"/>
  <c r="H75" i="21"/>
  <c r="K139" i="18"/>
  <c r="K160" i="18" s="1"/>
  <c r="K162" i="18" s="1"/>
  <c r="L150" i="18"/>
  <c r="K128" i="18"/>
  <c r="L128" i="18"/>
  <c r="M42" i="18"/>
  <c r="L103" i="18"/>
  <c r="K100" i="18"/>
  <c r="K102" i="18" s="1"/>
  <c r="L106" i="18"/>
  <c r="L125" i="18" s="1"/>
  <c r="K108" i="18"/>
  <c r="K109" i="18"/>
  <c r="L86" i="18"/>
  <c r="M60" i="18"/>
  <c r="N60" i="18" s="1"/>
  <c r="O60" i="18" s="1"/>
  <c r="P60" i="18" s="1"/>
  <c r="Q60" i="18" s="1"/>
  <c r="R60" i="18" s="1"/>
  <c r="S60" i="18" s="1"/>
  <c r="T60" i="18" s="1"/>
  <c r="U60" i="18" s="1"/>
  <c r="V60" i="18" s="1"/>
  <c r="M56" i="18"/>
  <c r="N56" i="18" s="1"/>
  <c r="O56" i="18" s="1"/>
  <c r="P56" i="18" s="1"/>
  <c r="Q56" i="18" s="1"/>
  <c r="R56" i="18" s="1"/>
  <c r="S56" i="18" s="1"/>
  <c r="T56" i="18" s="1"/>
  <c r="U56" i="18" s="1"/>
  <c r="V56" i="18" s="1"/>
  <c r="M52" i="18"/>
  <c r="N52" i="18" s="1"/>
  <c r="O52" i="18" s="1"/>
  <c r="P52" i="18" s="1"/>
  <c r="Q52" i="18" s="1"/>
  <c r="R52" i="18" s="1"/>
  <c r="S52" i="18" s="1"/>
  <c r="T52" i="18" s="1"/>
  <c r="U52" i="18" s="1"/>
  <c r="V52" i="18" s="1"/>
  <c r="M48" i="18"/>
  <c r="N48" i="18" s="1"/>
  <c r="O48" i="18" s="1"/>
  <c r="P48" i="18" s="1"/>
  <c r="Q48" i="18" s="1"/>
  <c r="R48" i="18" s="1"/>
  <c r="S48" i="18" s="1"/>
  <c r="T48" i="18" s="1"/>
  <c r="U48" i="18" s="1"/>
  <c r="V48" i="18" s="1"/>
  <c r="M44" i="18"/>
  <c r="C10" i="21"/>
  <c r="H31" i="18"/>
  <c r="L90" i="16"/>
  <c r="L91" i="16" s="1"/>
  <c r="L92" i="16"/>
  <c r="K92" i="16"/>
  <c r="K90" i="16"/>
  <c r="K91" i="16" s="1"/>
  <c r="J92" i="16"/>
  <c r="J90" i="16"/>
  <c r="J91" i="16" s="1"/>
  <c r="I92" i="16"/>
  <c r="I90" i="16"/>
  <c r="I91" i="16" s="1"/>
  <c r="H90" i="16"/>
  <c r="H91" i="16" s="1"/>
  <c r="H92" i="16"/>
  <c r="M31" i="18"/>
  <c r="D10" i="21"/>
  <c r="I31" i="18"/>
  <c r="E10" i="21"/>
  <c r="J31" i="18"/>
  <c r="D25" i="18"/>
  <c r="E25" i="18"/>
  <c r="C25" i="18"/>
  <c r="F25" i="18"/>
  <c r="G25" i="18"/>
  <c r="O537" i="19"/>
  <c r="N537" i="19"/>
  <c r="O532" i="19"/>
  <c r="N532" i="19"/>
  <c r="L514" i="19"/>
  <c r="K514" i="19"/>
  <c r="J514" i="19"/>
  <c r="H514" i="19"/>
  <c r="G514" i="19"/>
  <c r="F514" i="19"/>
  <c r="E514" i="19"/>
  <c r="D514" i="19"/>
  <c r="D513" i="19"/>
  <c r="E513" i="19"/>
  <c r="F513" i="19"/>
  <c r="G513" i="19"/>
  <c r="H513" i="19"/>
  <c r="J513" i="19"/>
  <c r="K513" i="19"/>
  <c r="L513" i="19"/>
  <c r="C514" i="19"/>
  <c r="C513" i="19"/>
  <c r="K505" i="19"/>
  <c r="K533" i="19" s="1"/>
  <c r="L505" i="19"/>
  <c r="L533" i="19" s="1"/>
  <c r="D505" i="19"/>
  <c r="D533" i="19" s="1"/>
  <c r="D502" i="19"/>
  <c r="C505" i="19"/>
  <c r="C533" i="19" s="1"/>
  <c r="D504" i="19"/>
  <c r="J457" i="19"/>
  <c r="J459" i="19" s="1"/>
  <c r="J469" i="19" s="1"/>
  <c r="D457" i="19"/>
  <c r="D459" i="19" s="1"/>
  <c r="D469" i="19" s="1"/>
  <c r="F457" i="19"/>
  <c r="F459" i="19" s="1"/>
  <c r="F469" i="19" s="1"/>
  <c r="L457" i="19"/>
  <c r="L459" i="19" s="1"/>
  <c r="L469" i="19" s="1"/>
  <c r="E505" i="19"/>
  <c r="E533" i="19" s="1"/>
  <c r="E502" i="19"/>
  <c r="F505" i="19"/>
  <c r="F533" i="19" s="1"/>
  <c r="F502" i="19"/>
  <c r="G505" i="19"/>
  <c r="G533" i="19" s="1"/>
  <c r="G502" i="19"/>
  <c r="H505" i="19"/>
  <c r="H533" i="19" s="1"/>
  <c r="H502" i="19"/>
  <c r="I505" i="19"/>
  <c r="I533" i="19" s="1"/>
  <c r="I502" i="19"/>
  <c r="J505" i="19"/>
  <c r="J533" i="19" s="1"/>
  <c r="J502" i="19"/>
  <c r="L502" i="19"/>
  <c r="K502" i="19"/>
  <c r="D466" i="19"/>
  <c r="E466" i="19"/>
  <c r="F466" i="19"/>
  <c r="G466" i="19"/>
  <c r="H466" i="19"/>
  <c r="J466" i="19"/>
  <c r="K466" i="19"/>
  <c r="L466" i="19"/>
  <c r="C466" i="19"/>
  <c r="O501" i="19"/>
  <c r="N501" i="19"/>
  <c r="L19" i="18"/>
  <c r="H25" i="18"/>
  <c r="C14" i="21"/>
  <c r="D14" i="21"/>
  <c r="I25" i="18"/>
  <c r="E14" i="21"/>
  <c r="J25" i="18"/>
  <c r="F14" i="21"/>
  <c r="K25" i="18"/>
  <c r="G14" i="21"/>
  <c r="L25" i="18"/>
  <c r="C8" i="21"/>
  <c r="J68" i="19"/>
  <c r="E8" i="21"/>
  <c r="L68" i="19"/>
  <c r="L69" i="19" s="1"/>
  <c r="F8" i="21"/>
  <c r="M68" i="19"/>
  <c r="G8" i="21"/>
  <c r="N68" i="19"/>
  <c r="H457" i="19"/>
  <c r="H459" i="19" s="1"/>
  <c r="H469" i="19" s="1"/>
  <c r="D463" i="19"/>
  <c r="D454" i="19"/>
  <c r="D446" i="19"/>
  <c r="K457" i="19"/>
  <c r="K459" i="19" s="1"/>
  <c r="K469" i="19" s="1"/>
  <c r="E457" i="19"/>
  <c r="E459" i="19" s="1"/>
  <c r="E469" i="19" s="1"/>
  <c r="G457" i="19"/>
  <c r="G459" i="19" s="1"/>
  <c r="G469" i="19" s="1"/>
  <c r="C437" i="19"/>
  <c r="C445" i="19" s="1"/>
  <c r="I457" i="19"/>
  <c r="I459" i="19" s="1"/>
  <c r="I469" i="19" s="1"/>
  <c r="I447" i="19"/>
  <c r="J437" i="19"/>
  <c r="J445" i="19" s="1"/>
  <c r="I454" i="19"/>
  <c r="F437" i="19"/>
  <c r="F445" i="19" s="1"/>
  <c r="L452" i="19"/>
  <c r="F452" i="19"/>
  <c r="H454" i="19"/>
  <c r="H441" i="19"/>
  <c r="D437" i="19"/>
  <c r="D445" i="19" s="1"/>
  <c r="K463" i="19"/>
  <c r="E463" i="19"/>
  <c r="G454" i="19"/>
  <c r="C446" i="19"/>
  <c r="D452" i="19"/>
  <c r="L454" i="19"/>
  <c r="F454" i="19"/>
  <c r="N451" i="19"/>
  <c r="J446" i="19"/>
  <c r="K454" i="19"/>
  <c r="E454" i="19"/>
  <c r="O464" i="19"/>
  <c r="N464" i="19"/>
  <c r="J463" i="19"/>
  <c r="G447" i="19"/>
  <c r="K452" i="19"/>
  <c r="E452" i="19"/>
  <c r="O451" i="19"/>
  <c r="I437" i="19"/>
  <c r="I445" i="19" s="1"/>
  <c r="I446" i="19"/>
  <c r="C447" i="19"/>
  <c r="F447" i="19"/>
  <c r="J452" i="19"/>
  <c r="H437" i="19"/>
  <c r="H445" i="19" s="1"/>
  <c r="E445" i="19"/>
  <c r="H446" i="19"/>
  <c r="K447" i="19"/>
  <c r="E447" i="19"/>
  <c r="I452" i="19"/>
  <c r="H463" i="19"/>
  <c r="G437" i="19"/>
  <c r="G445" i="19" s="1"/>
  <c r="G446" i="19"/>
  <c r="J447" i="19"/>
  <c r="D447" i="19"/>
  <c r="H452" i="19"/>
  <c r="I462" i="19"/>
  <c r="I511" i="19" s="1"/>
  <c r="C463" i="19"/>
  <c r="G463" i="19"/>
  <c r="L463" i="19"/>
  <c r="F463" i="19"/>
  <c r="F446" i="19"/>
  <c r="K437" i="19"/>
  <c r="K445" i="19" s="1"/>
  <c r="K446" i="19"/>
  <c r="E446" i="19"/>
  <c r="H447" i="19"/>
  <c r="G441" i="19"/>
  <c r="D441" i="19"/>
  <c r="E441" i="19"/>
  <c r="C441" i="19"/>
  <c r="N442" i="19"/>
  <c r="O442" i="19"/>
  <c r="K441" i="19"/>
  <c r="H443" i="19"/>
  <c r="I441" i="19"/>
  <c r="J441" i="19"/>
  <c r="E443" i="19"/>
  <c r="L441" i="19"/>
  <c r="F441" i="19"/>
  <c r="L394" i="19"/>
  <c r="F394" i="19"/>
  <c r="K297" i="19"/>
  <c r="K298" i="19" s="1"/>
  <c r="K394" i="19"/>
  <c r="E394" i="19"/>
  <c r="C368" i="19"/>
  <c r="H394" i="19"/>
  <c r="J368" i="19"/>
  <c r="J375" i="19" s="1"/>
  <c r="D368" i="19"/>
  <c r="I394" i="19"/>
  <c r="L378" i="19"/>
  <c r="L393" i="19" s="1"/>
  <c r="G394" i="19"/>
  <c r="G368" i="19"/>
  <c r="G375" i="19" s="1"/>
  <c r="D394" i="19"/>
  <c r="G378" i="19"/>
  <c r="G393" i="19" s="1"/>
  <c r="J394" i="19"/>
  <c r="H378" i="19"/>
  <c r="H393" i="19" s="1"/>
  <c r="I368" i="19"/>
  <c r="I375" i="19" s="1"/>
  <c r="L368" i="19"/>
  <c r="L375" i="19" s="1"/>
  <c r="H368" i="19"/>
  <c r="H375" i="19" s="1"/>
  <c r="K368" i="19"/>
  <c r="E368" i="19"/>
  <c r="F368" i="19"/>
  <c r="F378" i="19"/>
  <c r="F393" i="19" s="1"/>
  <c r="D378" i="19"/>
  <c r="K378" i="19"/>
  <c r="K393" i="19" s="1"/>
  <c r="E378" i="19"/>
  <c r="E393" i="19" s="1"/>
  <c r="J378" i="19"/>
  <c r="J393" i="19" s="1"/>
  <c r="I378" i="19"/>
  <c r="J297" i="19"/>
  <c r="J300" i="19" s="1"/>
  <c r="J302" i="19" s="1"/>
  <c r="J307" i="19" s="1"/>
  <c r="J312" i="19" s="1"/>
  <c r="L297" i="19"/>
  <c r="L298" i="19" s="1"/>
  <c r="F297" i="19"/>
  <c r="F298" i="19" s="1"/>
  <c r="H295" i="19"/>
  <c r="E297" i="19"/>
  <c r="E300" i="19" s="1"/>
  <c r="E302" i="19" s="1"/>
  <c r="E307" i="19" s="1"/>
  <c r="I297" i="19"/>
  <c r="I300" i="19" s="1"/>
  <c r="I302" i="19" s="1"/>
  <c r="I307" i="19" s="1"/>
  <c r="I312" i="19" s="1"/>
  <c r="H297" i="19"/>
  <c r="H298" i="19" s="1"/>
  <c r="G295" i="19"/>
  <c r="G297" i="19"/>
  <c r="G298" i="19" s="1"/>
  <c r="N292" i="19"/>
  <c r="D297" i="19"/>
  <c r="D300" i="19" s="1"/>
  <c r="D302" i="19" s="1"/>
  <c r="L295" i="19"/>
  <c r="F295" i="19"/>
  <c r="O292" i="19"/>
  <c r="D295" i="19"/>
  <c r="K295" i="19"/>
  <c r="E295" i="19"/>
  <c r="J295" i="19"/>
  <c r="I295" i="19"/>
  <c r="H69" i="19"/>
  <c r="L243" i="19"/>
  <c r="F243" i="19"/>
  <c r="J243" i="19"/>
  <c r="I243" i="19"/>
  <c r="I245" i="19"/>
  <c r="I249" i="19" s="1"/>
  <c r="I252" i="19" s="1"/>
  <c r="H245" i="19"/>
  <c r="H249" i="19" s="1"/>
  <c r="H252" i="19" s="1"/>
  <c r="O240" i="19"/>
  <c r="D245" i="19"/>
  <c r="D246" i="19" s="1"/>
  <c r="L228" i="19"/>
  <c r="F231" i="19"/>
  <c r="G69" i="19"/>
  <c r="L229" i="19"/>
  <c r="N240" i="19"/>
  <c r="K245" i="19"/>
  <c r="E245" i="19"/>
  <c r="H243" i="19"/>
  <c r="I233" i="19"/>
  <c r="G245" i="19"/>
  <c r="G249" i="19" s="1"/>
  <c r="G252" i="19" s="1"/>
  <c r="J245" i="19"/>
  <c r="J246" i="19" s="1"/>
  <c r="K243" i="19"/>
  <c r="E243" i="19"/>
  <c r="L245" i="19"/>
  <c r="L250" i="19" s="1"/>
  <c r="L253" i="19" s="1"/>
  <c r="L258" i="19" s="1"/>
  <c r="F245" i="19"/>
  <c r="F250" i="19" s="1"/>
  <c r="F253" i="19" s="1"/>
  <c r="F258" i="19" s="1"/>
  <c r="N170" i="19"/>
  <c r="H233" i="19"/>
  <c r="F232" i="19"/>
  <c r="D231" i="19"/>
  <c r="J229" i="19"/>
  <c r="I228" i="19"/>
  <c r="C232" i="19"/>
  <c r="F233" i="19"/>
  <c r="L231" i="19"/>
  <c r="L230" i="19"/>
  <c r="I229" i="19"/>
  <c r="G228" i="19"/>
  <c r="G232" i="19"/>
  <c r="C231" i="19"/>
  <c r="D233" i="19"/>
  <c r="J231" i="19"/>
  <c r="I230" i="19"/>
  <c r="H229" i="19"/>
  <c r="F228" i="19"/>
  <c r="L233" i="19"/>
  <c r="I231" i="19"/>
  <c r="G230" i="19"/>
  <c r="F229" i="19"/>
  <c r="F69" i="19"/>
  <c r="D243" i="19"/>
  <c r="G243" i="19"/>
  <c r="J233" i="19"/>
  <c r="H231" i="19"/>
  <c r="D229" i="19"/>
  <c r="N167" i="19"/>
  <c r="C228" i="19"/>
  <c r="O167" i="19"/>
  <c r="O170" i="19"/>
  <c r="C233" i="19"/>
  <c r="K233" i="19"/>
  <c r="E233" i="19"/>
  <c r="H232" i="19"/>
  <c r="K231" i="19"/>
  <c r="E231" i="19"/>
  <c r="H230" i="19"/>
  <c r="K229" i="19"/>
  <c r="E229" i="19"/>
  <c r="C230" i="19"/>
  <c r="K232" i="19"/>
  <c r="E232" i="19"/>
  <c r="K230" i="19"/>
  <c r="E230" i="19"/>
  <c r="G233" i="19"/>
  <c r="J232" i="19"/>
  <c r="D232" i="19"/>
  <c r="G231" i="19"/>
  <c r="J230" i="19"/>
  <c r="D230" i="19"/>
  <c r="I69" i="19"/>
  <c r="M38" i="16"/>
  <c r="Q38" i="16"/>
  <c r="V38" i="16"/>
  <c r="P38" i="16"/>
  <c r="U38" i="16"/>
  <c r="O38" i="16"/>
  <c r="T38" i="16"/>
  <c r="N38" i="16"/>
  <c r="S38" i="16"/>
  <c r="R38" i="16"/>
  <c r="K19" i="18"/>
  <c r="E19" i="18"/>
  <c r="E39" i="18" s="1"/>
  <c r="F10" i="21"/>
  <c r="G10" i="21"/>
  <c r="H19" i="18"/>
  <c r="M11" i="18"/>
  <c r="M106" i="18" s="1"/>
  <c r="I19" i="18"/>
  <c r="C19" i="18"/>
  <c r="C39" i="18" s="1"/>
  <c r="G19" i="18"/>
  <c r="G39" i="18" s="1"/>
  <c r="D8" i="21"/>
  <c r="S28" i="16"/>
  <c r="S19" i="18" s="1"/>
  <c r="R28" i="16"/>
  <c r="R19" i="18" s="1"/>
  <c r="M28" i="16"/>
  <c r="M19" i="18" s="1"/>
  <c r="Q28" i="16"/>
  <c r="Q19" i="18" s="1"/>
  <c r="V28" i="16"/>
  <c r="V19" i="18" s="1"/>
  <c r="P28" i="16"/>
  <c r="P19" i="18" s="1"/>
  <c r="U28" i="16"/>
  <c r="U19" i="18" s="1"/>
  <c r="O28" i="16"/>
  <c r="O19" i="18" s="1"/>
  <c r="T28" i="16"/>
  <c r="T19" i="18" s="1"/>
  <c r="N28" i="16"/>
  <c r="N19" i="18" s="1"/>
  <c r="L16" i="16"/>
  <c r="L17" i="16" s="1"/>
  <c r="L13" i="18"/>
  <c r="H13" i="18"/>
  <c r="J19" i="18"/>
  <c r="D19" i="18"/>
  <c r="D39" i="18" s="1"/>
  <c r="I33" i="16"/>
  <c r="I36" i="16" s="1"/>
  <c r="G13" i="18"/>
  <c r="D13" i="18"/>
  <c r="F19" i="18"/>
  <c r="F39" i="18" s="1"/>
  <c r="K16" i="16"/>
  <c r="K17" i="16" s="1"/>
  <c r="K13" i="18"/>
  <c r="F16" i="16"/>
  <c r="F17" i="16" s="1"/>
  <c r="F13" i="18"/>
  <c r="E16" i="16"/>
  <c r="E17" i="16" s="1"/>
  <c r="E13" i="18"/>
  <c r="J16" i="16"/>
  <c r="J17" i="16" s="1"/>
  <c r="J13" i="18"/>
  <c r="L33" i="16"/>
  <c r="L36" i="16" s="1"/>
  <c r="F33" i="16"/>
  <c r="I13" i="18"/>
  <c r="E8" i="16"/>
  <c r="F8" i="16" s="1"/>
  <c r="G8" i="16" s="1"/>
  <c r="H8" i="16" s="1"/>
  <c r="I8" i="16" s="1"/>
  <c r="J8" i="16" s="1"/>
  <c r="K8" i="16" s="1"/>
  <c r="L8" i="16" s="1"/>
  <c r="M8" i="16" s="1"/>
  <c r="N8" i="16" s="1"/>
  <c r="O8" i="16" s="1"/>
  <c r="P8" i="16" s="1"/>
  <c r="Q8" i="16" s="1"/>
  <c r="R8" i="16" s="1"/>
  <c r="S8" i="16" s="1"/>
  <c r="T8" i="16" s="1"/>
  <c r="U8" i="16" s="1"/>
  <c r="V8" i="16" s="1"/>
  <c r="C11" i="11"/>
  <c r="C12" i="11" s="1"/>
  <c r="D11" i="11"/>
  <c r="D16" i="11" s="1"/>
  <c r="D17" i="11" s="1"/>
  <c r="E11" i="11"/>
  <c r="E12" i="11" s="1"/>
  <c r="F11" i="11"/>
  <c r="F12" i="11" s="1"/>
  <c r="G11" i="11"/>
  <c r="G16" i="11" s="1"/>
  <c r="G17" i="11" s="1"/>
  <c r="H11" i="11"/>
  <c r="H12" i="11" s="1"/>
  <c r="I11" i="11"/>
  <c r="I16" i="11" s="1"/>
  <c r="I17" i="11" s="1"/>
  <c r="J11" i="11"/>
  <c r="J16" i="11" s="1"/>
  <c r="J17" i="11" s="1"/>
  <c r="K11" i="11"/>
  <c r="K12" i="11" s="1"/>
  <c r="L11" i="11"/>
  <c r="L12" i="11" s="1"/>
  <c r="G12" i="11"/>
  <c r="C42" i="11"/>
  <c r="D42" i="11"/>
  <c r="E42" i="11"/>
  <c r="F42" i="11"/>
  <c r="G42" i="11"/>
  <c r="H42" i="11"/>
  <c r="I42" i="11"/>
  <c r="J42" i="11"/>
  <c r="K42" i="11"/>
  <c r="L42" i="11"/>
  <c r="C50" i="11"/>
  <c r="D50" i="11"/>
  <c r="E50" i="11"/>
  <c r="F50" i="11"/>
  <c r="G50" i="11"/>
  <c r="H50" i="11"/>
  <c r="I50" i="11"/>
  <c r="J50" i="11"/>
  <c r="K50" i="11"/>
  <c r="L50" i="11"/>
  <c r="C57" i="11"/>
  <c r="C75" i="16" s="1"/>
  <c r="C76" i="16" s="1"/>
  <c r="C77" i="16" s="1"/>
  <c r="D57" i="11"/>
  <c r="D75" i="16" s="1"/>
  <c r="D76" i="16" s="1"/>
  <c r="D77" i="16" s="1"/>
  <c r="E57" i="11"/>
  <c r="E75" i="16" s="1"/>
  <c r="E76" i="16" s="1"/>
  <c r="E77" i="16" s="1"/>
  <c r="F57" i="11"/>
  <c r="F75" i="16" s="1"/>
  <c r="F76" i="16" s="1"/>
  <c r="F77" i="16" s="1"/>
  <c r="G57" i="11"/>
  <c r="G75" i="16" s="1"/>
  <c r="G76" i="16" s="1"/>
  <c r="G77" i="16" s="1"/>
  <c r="H57" i="11"/>
  <c r="I57" i="11"/>
  <c r="J57" i="11"/>
  <c r="K57" i="11"/>
  <c r="L57" i="11"/>
  <c r="C71" i="11"/>
  <c r="C370" i="19" s="1"/>
  <c r="D71" i="11"/>
  <c r="D370" i="19" s="1"/>
  <c r="E71" i="11"/>
  <c r="E370" i="19" s="1"/>
  <c r="E381" i="19" s="1"/>
  <c r="F71" i="11"/>
  <c r="F370" i="19" s="1"/>
  <c r="F381" i="19" s="1"/>
  <c r="G71" i="11"/>
  <c r="G370" i="19" s="1"/>
  <c r="G381" i="19" s="1"/>
  <c r="H71" i="11"/>
  <c r="H370" i="19" s="1"/>
  <c r="H381" i="19" s="1"/>
  <c r="I71" i="11"/>
  <c r="I370" i="19" s="1"/>
  <c r="I381" i="19" s="1"/>
  <c r="J71" i="11"/>
  <c r="J370" i="19" s="1"/>
  <c r="J381" i="19" s="1"/>
  <c r="K71" i="11"/>
  <c r="K370" i="19" s="1"/>
  <c r="K381" i="19" s="1"/>
  <c r="L71" i="11"/>
  <c r="L370" i="19" s="1"/>
  <c r="L381" i="19" s="1"/>
  <c r="C80" i="11"/>
  <c r="D80" i="11"/>
  <c r="E80" i="11"/>
  <c r="F80" i="11"/>
  <c r="G80" i="11"/>
  <c r="H80" i="11"/>
  <c r="I80" i="11"/>
  <c r="J80" i="11"/>
  <c r="K80" i="11"/>
  <c r="L80" i="11"/>
  <c r="C32" i="13"/>
  <c r="D32" i="13"/>
  <c r="E32" i="13"/>
  <c r="F32" i="13"/>
  <c r="G32" i="13"/>
  <c r="H32" i="13"/>
  <c r="I32" i="13"/>
  <c r="J32" i="13"/>
  <c r="K32" i="13"/>
  <c r="B32" i="13"/>
  <c r="C19" i="13"/>
  <c r="D19" i="13"/>
  <c r="E19" i="13"/>
  <c r="F19" i="13"/>
  <c r="G19" i="13"/>
  <c r="H19" i="13"/>
  <c r="I19" i="13"/>
  <c r="J19" i="13"/>
  <c r="K19" i="13"/>
  <c r="B19" i="13"/>
  <c r="C14" i="13"/>
  <c r="D14" i="13"/>
  <c r="E14" i="13"/>
  <c r="F14" i="13"/>
  <c r="G14" i="13"/>
  <c r="H14" i="13"/>
  <c r="I14" i="13"/>
  <c r="J14" i="13"/>
  <c r="K14" i="13"/>
  <c r="B14" i="13"/>
  <c r="C47" i="1"/>
  <c r="D47" i="1"/>
  <c r="E47" i="1"/>
  <c r="F47" i="1"/>
  <c r="G47" i="1"/>
  <c r="H47" i="1"/>
  <c r="I47" i="1"/>
  <c r="J47" i="1"/>
  <c r="K47" i="1"/>
  <c r="B47" i="1"/>
  <c r="C46" i="1"/>
  <c r="D46" i="1"/>
  <c r="E46" i="1"/>
  <c r="F46" i="1"/>
  <c r="G46" i="1"/>
  <c r="H46" i="1"/>
  <c r="I46" i="1"/>
  <c r="J46" i="1"/>
  <c r="K46" i="1"/>
  <c r="B46" i="1"/>
  <c r="C45" i="1"/>
  <c r="D45" i="1"/>
  <c r="E45" i="1"/>
  <c r="F45" i="1"/>
  <c r="G45" i="1"/>
  <c r="H45" i="1"/>
  <c r="I45" i="1"/>
  <c r="J45" i="1"/>
  <c r="K45" i="1"/>
  <c r="B45" i="1"/>
  <c r="B29" i="1"/>
  <c r="C29" i="1"/>
  <c r="D29" i="1"/>
  <c r="D30" i="1" s="1"/>
  <c r="E29" i="1"/>
  <c r="F29" i="1"/>
  <c r="G29" i="1"/>
  <c r="H29" i="1"/>
  <c r="I29" i="1"/>
  <c r="J29" i="1"/>
  <c r="J30" i="1" s="1"/>
  <c r="K29" i="1"/>
  <c r="C6" i="3"/>
  <c r="D6" i="3"/>
  <c r="E6" i="3"/>
  <c r="F6" i="3"/>
  <c r="G6" i="3"/>
  <c r="H6" i="3"/>
  <c r="I6" i="3"/>
  <c r="J6" i="3"/>
  <c r="K6" i="3"/>
  <c r="B6" i="3"/>
  <c r="C5" i="1"/>
  <c r="D5" i="1"/>
  <c r="E5" i="1"/>
  <c r="F5" i="1"/>
  <c r="G5" i="1"/>
  <c r="H5" i="1"/>
  <c r="I5" i="1"/>
  <c r="J5" i="1"/>
  <c r="K5" i="1"/>
  <c r="B5" i="1"/>
  <c r="B6" i="6"/>
  <c r="C17" i="2"/>
  <c r="D17" i="2"/>
  <c r="E17" i="2"/>
  <c r="F17" i="2"/>
  <c r="G17" i="2"/>
  <c r="H17" i="2"/>
  <c r="I17" i="2"/>
  <c r="J17" i="2"/>
  <c r="K17" i="2"/>
  <c r="C18" i="2"/>
  <c r="D18" i="2"/>
  <c r="E18" i="2"/>
  <c r="F18" i="2"/>
  <c r="G18" i="2"/>
  <c r="H18" i="2"/>
  <c r="I18" i="2"/>
  <c r="J18" i="2"/>
  <c r="K18" i="2"/>
  <c r="B17" i="2"/>
  <c r="C4" i="2"/>
  <c r="D4" i="2"/>
  <c r="E4" i="2"/>
  <c r="E5" i="2"/>
  <c r="F4" i="2"/>
  <c r="G4" i="2"/>
  <c r="G23" i="2" s="1"/>
  <c r="H4" i="2"/>
  <c r="I4" i="2"/>
  <c r="I5" i="2"/>
  <c r="J4" i="2"/>
  <c r="J5" i="2"/>
  <c r="K4" i="2"/>
  <c r="C5" i="2"/>
  <c r="D5" i="2"/>
  <c r="F5" i="2"/>
  <c r="G5" i="2"/>
  <c r="H5" i="2"/>
  <c r="K5" i="2"/>
  <c r="C6" i="2"/>
  <c r="D6" i="2"/>
  <c r="E6" i="2"/>
  <c r="F6" i="2"/>
  <c r="G6" i="2"/>
  <c r="H6" i="2"/>
  <c r="I6" i="2"/>
  <c r="J6" i="2"/>
  <c r="K6" i="2"/>
  <c r="C7" i="2"/>
  <c r="D7" i="2"/>
  <c r="E7" i="2"/>
  <c r="F7" i="2"/>
  <c r="G7" i="2"/>
  <c r="H7" i="2"/>
  <c r="I7" i="2"/>
  <c r="J7" i="2"/>
  <c r="K7" i="2"/>
  <c r="K16" i="2" s="1"/>
  <c r="C8" i="2"/>
  <c r="D8" i="2"/>
  <c r="E8" i="2"/>
  <c r="F8" i="2"/>
  <c r="G8" i="2"/>
  <c r="H8" i="2"/>
  <c r="I8" i="2"/>
  <c r="J8" i="2"/>
  <c r="K8" i="2"/>
  <c r="C10" i="2"/>
  <c r="D10" i="2"/>
  <c r="E10" i="2"/>
  <c r="F10" i="2"/>
  <c r="G10" i="2"/>
  <c r="H10" i="2"/>
  <c r="I10" i="2"/>
  <c r="J10" i="2"/>
  <c r="K10" i="2"/>
  <c r="C11" i="2"/>
  <c r="D11" i="2"/>
  <c r="E11" i="2"/>
  <c r="F11" i="2"/>
  <c r="G11" i="2"/>
  <c r="H11" i="2"/>
  <c r="I11" i="2"/>
  <c r="J11" i="2"/>
  <c r="K11" i="2"/>
  <c r="C12" i="2"/>
  <c r="D12" i="2"/>
  <c r="E12" i="2"/>
  <c r="F12" i="2"/>
  <c r="G12" i="2"/>
  <c r="H12" i="2"/>
  <c r="I12" i="2"/>
  <c r="J12" i="2"/>
  <c r="K12" i="2"/>
  <c r="C13" i="2"/>
  <c r="D13" i="2"/>
  <c r="E13" i="2"/>
  <c r="F13" i="2"/>
  <c r="F16" i="2" s="1"/>
  <c r="G13" i="2"/>
  <c r="H13" i="2"/>
  <c r="H16" i="2" s="1"/>
  <c r="I13" i="2"/>
  <c r="J13" i="2"/>
  <c r="K13" i="2"/>
  <c r="C14" i="2"/>
  <c r="D14" i="2"/>
  <c r="E14" i="2"/>
  <c r="F14" i="2"/>
  <c r="G14" i="2"/>
  <c r="H14" i="2"/>
  <c r="I14" i="2"/>
  <c r="J14" i="2"/>
  <c r="K14" i="2"/>
  <c r="B14" i="2"/>
  <c r="B5" i="2"/>
  <c r="B4" i="2"/>
  <c r="C4" i="4"/>
  <c r="D4" i="4"/>
  <c r="E4" i="4"/>
  <c r="F4" i="4"/>
  <c r="G4" i="4"/>
  <c r="H4" i="4"/>
  <c r="I4" i="4"/>
  <c r="J4" i="4"/>
  <c r="K4" i="4"/>
  <c r="C5" i="4"/>
  <c r="D5" i="4"/>
  <c r="E5" i="4"/>
  <c r="F5" i="4"/>
  <c r="G5" i="4"/>
  <c r="H5" i="4"/>
  <c r="I5" i="4"/>
  <c r="J5" i="4"/>
  <c r="K5" i="4"/>
  <c r="C6" i="4"/>
  <c r="D6" i="4"/>
  <c r="E6" i="4"/>
  <c r="F6" i="4"/>
  <c r="G6" i="4"/>
  <c r="H6" i="4"/>
  <c r="I6" i="4"/>
  <c r="J6" i="4"/>
  <c r="K6" i="4"/>
  <c r="C7" i="4"/>
  <c r="D7" i="4"/>
  <c r="E7" i="4"/>
  <c r="F7" i="4"/>
  <c r="G7" i="4"/>
  <c r="H7" i="4"/>
  <c r="I7" i="4"/>
  <c r="J7" i="4"/>
  <c r="K7" i="4"/>
  <c r="C4" i="3"/>
  <c r="D4" i="3"/>
  <c r="E4" i="3"/>
  <c r="F4" i="3"/>
  <c r="G4" i="3"/>
  <c r="H4" i="3"/>
  <c r="I4" i="3"/>
  <c r="J4" i="3"/>
  <c r="K4" i="3"/>
  <c r="C5" i="3"/>
  <c r="D5" i="3"/>
  <c r="E5" i="3"/>
  <c r="F5" i="3"/>
  <c r="G5" i="3"/>
  <c r="H5" i="3"/>
  <c r="I5" i="3"/>
  <c r="J5" i="3"/>
  <c r="K5" i="3"/>
  <c r="C7" i="3"/>
  <c r="D7" i="3"/>
  <c r="E7" i="3"/>
  <c r="F7" i="3"/>
  <c r="G7" i="3"/>
  <c r="H7" i="3"/>
  <c r="I7" i="3"/>
  <c r="J7" i="3"/>
  <c r="K7" i="3"/>
  <c r="C8" i="3"/>
  <c r="D8" i="3"/>
  <c r="E8" i="3"/>
  <c r="F8" i="3"/>
  <c r="G8" i="3"/>
  <c r="H8" i="3"/>
  <c r="I8" i="3"/>
  <c r="J8" i="3"/>
  <c r="K8" i="3"/>
  <c r="C9" i="3"/>
  <c r="D9" i="3"/>
  <c r="E9" i="3"/>
  <c r="F9" i="3"/>
  <c r="G9" i="3"/>
  <c r="H9" i="3"/>
  <c r="I9" i="3"/>
  <c r="J9" i="3"/>
  <c r="K9" i="3"/>
  <c r="C10" i="3"/>
  <c r="D10" i="3"/>
  <c r="E10" i="3"/>
  <c r="F10" i="3"/>
  <c r="G10" i="3"/>
  <c r="H10" i="3"/>
  <c r="I10" i="3"/>
  <c r="J10" i="3"/>
  <c r="K10" i="3"/>
  <c r="C11" i="3"/>
  <c r="D11" i="3"/>
  <c r="E11" i="3"/>
  <c r="F11" i="3"/>
  <c r="G11" i="3"/>
  <c r="H11" i="3"/>
  <c r="I11" i="3"/>
  <c r="J11" i="3"/>
  <c r="K11" i="3"/>
  <c r="C12" i="3"/>
  <c r="D12" i="3"/>
  <c r="E12" i="3"/>
  <c r="F12" i="3"/>
  <c r="G12" i="3"/>
  <c r="H12" i="3"/>
  <c r="I12" i="3"/>
  <c r="J12" i="3"/>
  <c r="K12" i="3"/>
  <c r="B5" i="3"/>
  <c r="C18" i="1"/>
  <c r="D18" i="1"/>
  <c r="E18" i="1"/>
  <c r="F18" i="1"/>
  <c r="G18" i="1"/>
  <c r="H18" i="1"/>
  <c r="I18" i="1"/>
  <c r="J18" i="1"/>
  <c r="K18" i="1"/>
  <c r="B18" i="1"/>
  <c r="C4" i="1"/>
  <c r="D4" i="1"/>
  <c r="D27" i="1" s="1"/>
  <c r="E4" i="1"/>
  <c r="F4" i="1"/>
  <c r="J23" i="1" s="1"/>
  <c r="G4" i="1"/>
  <c r="H4" i="1"/>
  <c r="I4" i="1"/>
  <c r="J4" i="1"/>
  <c r="K4" i="1"/>
  <c r="G7" i="34" s="1"/>
  <c r="C7" i="1"/>
  <c r="D7" i="1"/>
  <c r="E7" i="1"/>
  <c r="F7" i="1"/>
  <c r="G7" i="1"/>
  <c r="H7" i="1"/>
  <c r="I7" i="1"/>
  <c r="J7" i="1"/>
  <c r="K7" i="1"/>
  <c r="C8" i="1"/>
  <c r="D8" i="1"/>
  <c r="E8" i="1"/>
  <c r="F8" i="1"/>
  <c r="G8" i="1"/>
  <c r="H8" i="1"/>
  <c r="I8" i="1"/>
  <c r="J8" i="1"/>
  <c r="K8" i="1"/>
  <c r="C9" i="1"/>
  <c r="D9" i="1"/>
  <c r="E9" i="1"/>
  <c r="F9" i="1"/>
  <c r="G9" i="1"/>
  <c r="H9" i="1"/>
  <c r="I9" i="1"/>
  <c r="J9" i="1"/>
  <c r="K9" i="1"/>
  <c r="C10" i="1"/>
  <c r="D10" i="1"/>
  <c r="E10" i="1"/>
  <c r="F10" i="1"/>
  <c r="G10" i="1"/>
  <c r="H10" i="1"/>
  <c r="I10" i="1"/>
  <c r="J10" i="1"/>
  <c r="K10" i="1"/>
  <c r="C11" i="1"/>
  <c r="D11" i="1"/>
  <c r="E11" i="1"/>
  <c r="F11" i="1"/>
  <c r="G11" i="1"/>
  <c r="H11" i="1"/>
  <c r="I11" i="1"/>
  <c r="J11" i="1"/>
  <c r="K11" i="1"/>
  <c r="C12" i="1"/>
  <c r="C13" i="1" s="1"/>
  <c r="D12" i="1"/>
  <c r="D36" i="1" s="1"/>
  <c r="E12" i="1"/>
  <c r="F12" i="1"/>
  <c r="F13" i="1" s="1"/>
  <c r="G12" i="1"/>
  <c r="G13" i="1" s="1"/>
  <c r="G40" i="1" s="1"/>
  <c r="H12" i="1"/>
  <c r="H36" i="1" s="1"/>
  <c r="I12" i="1"/>
  <c r="I36" i="1" s="1"/>
  <c r="J12" i="1"/>
  <c r="J13" i="1" s="1"/>
  <c r="K12" i="1"/>
  <c r="C15" i="1"/>
  <c r="D15" i="1"/>
  <c r="E15" i="1"/>
  <c r="F15" i="1"/>
  <c r="G15" i="1"/>
  <c r="H15" i="1"/>
  <c r="I15" i="1"/>
  <c r="J15" i="1"/>
  <c r="K15" i="1"/>
  <c r="B15" i="1"/>
  <c r="B7" i="1"/>
  <c r="B4" i="1"/>
  <c r="A1" i="1"/>
  <c r="A1" i="3" s="1"/>
  <c r="E1" i="6"/>
  <c r="H1" i="1" s="1"/>
  <c r="D23" i="2"/>
  <c r="C3" i="4"/>
  <c r="D3" i="4"/>
  <c r="E3" i="4"/>
  <c r="F3" i="4"/>
  <c r="G3" i="4"/>
  <c r="H3" i="4"/>
  <c r="I3" i="4"/>
  <c r="J3" i="4"/>
  <c r="K3" i="4"/>
  <c r="C3" i="2"/>
  <c r="D3" i="2"/>
  <c r="E3" i="2"/>
  <c r="F3" i="2"/>
  <c r="G3" i="2"/>
  <c r="H3" i="2"/>
  <c r="I3" i="2"/>
  <c r="J3" i="2"/>
  <c r="K3" i="2"/>
  <c r="C3" i="3"/>
  <c r="D3" i="3"/>
  <c r="E3" i="3"/>
  <c r="F3" i="3"/>
  <c r="G3" i="3"/>
  <c r="H3" i="3"/>
  <c r="I3" i="3"/>
  <c r="J3" i="3"/>
  <c r="K3" i="3"/>
  <c r="C3" i="1"/>
  <c r="D3" i="1"/>
  <c r="E3" i="1"/>
  <c r="F3" i="1"/>
  <c r="G3" i="1"/>
  <c r="H3" i="1"/>
  <c r="I3" i="1"/>
  <c r="J3" i="1"/>
  <c r="K3" i="1"/>
  <c r="B7" i="4"/>
  <c r="B6" i="4"/>
  <c r="B5" i="4"/>
  <c r="B4" i="4"/>
  <c r="B3" i="4"/>
  <c r="K21" i="2"/>
  <c r="B18" i="2"/>
  <c r="B13" i="2"/>
  <c r="B12" i="2"/>
  <c r="B11" i="2"/>
  <c r="B10" i="2"/>
  <c r="B8" i="2"/>
  <c r="B7" i="2"/>
  <c r="B6" i="2"/>
  <c r="B3" i="2"/>
  <c r="B12" i="3"/>
  <c r="B11" i="3"/>
  <c r="B10" i="3"/>
  <c r="B9" i="3"/>
  <c r="B8" i="3"/>
  <c r="B7" i="3"/>
  <c r="B4" i="3"/>
  <c r="B3" i="3"/>
  <c r="L15" i="1"/>
  <c r="B12" i="1"/>
  <c r="B13" i="1" s="1"/>
  <c r="B11" i="1"/>
  <c r="B10" i="1"/>
  <c r="B9" i="1"/>
  <c r="B8" i="1"/>
  <c r="B3" i="1"/>
  <c r="H23" i="1"/>
  <c r="J48" i="1" l="1"/>
  <c r="D48" i="1"/>
  <c r="B20" i="2"/>
  <c r="K23" i="2"/>
  <c r="I7" i="34"/>
  <c r="D30" i="34"/>
  <c r="E30" i="34" s="1"/>
  <c r="F30" i="34" s="1"/>
  <c r="G30" i="34" s="1"/>
  <c r="E16" i="34"/>
  <c r="G26" i="2"/>
  <c r="F23" i="2"/>
  <c r="C38" i="1"/>
  <c r="C27" i="1"/>
  <c r="F5" i="25"/>
  <c r="E22" i="25" s="1"/>
  <c r="F22" i="25" s="1"/>
  <c r="G22" i="25" s="1"/>
  <c r="H22" i="25" s="1"/>
  <c r="I22" i="25" s="1"/>
  <c r="J22" i="25" s="1"/>
  <c r="K22" i="25" s="1"/>
  <c r="L22" i="25" s="1"/>
  <c r="M22" i="25" s="1"/>
  <c r="N22" i="25" s="1"/>
  <c r="I6" i="37"/>
  <c r="I6" i="35"/>
  <c r="L12" i="1"/>
  <c r="L10" i="1"/>
  <c r="D16" i="2"/>
  <c r="K20" i="2"/>
  <c r="E20" i="2"/>
  <c r="K48" i="1"/>
  <c r="E48" i="1"/>
  <c r="C16" i="11"/>
  <c r="C17" i="11" s="1"/>
  <c r="D506" i="19"/>
  <c r="J7" i="34"/>
  <c r="G25" i="37"/>
  <c r="D19" i="23"/>
  <c r="D7" i="37"/>
  <c r="D7" i="35"/>
  <c r="E7" i="35"/>
  <c r="E7" i="37"/>
  <c r="G7" i="35"/>
  <c r="G7" i="37"/>
  <c r="C19" i="23"/>
  <c r="C7" i="35"/>
  <c r="C7" i="37"/>
  <c r="F13" i="23"/>
  <c r="F7" i="35"/>
  <c r="F7" i="37"/>
  <c r="H13" i="1"/>
  <c r="H40" i="1" s="1"/>
  <c r="J21" i="2"/>
  <c r="D21" i="2"/>
  <c r="B6" i="1"/>
  <c r="J14" i="3"/>
  <c r="H27" i="1"/>
  <c r="C40" i="1"/>
  <c r="G48" i="1"/>
  <c r="H21" i="2"/>
  <c r="B40" i="1"/>
  <c r="I27" i="1"/>
  <c r="B26" i="2"/>
  <c r="I21" i="2"/>
  <c r="C21" i="2"/>
  <c r="K6" i="1"/>
  <c r="E6" i="1"/>
  <c r="I14" i="3"/>
  <c r="K30" i="1"/>
  <c r="E30" i="1"/>
  <c r="B48" i="1"/>
  <c r="F48" i="1"/>
  <c r="J20" i="2"/>
  <c r="C6" i="1"/>
  <c r="C32" i="1" s="1"/>
  <c r="I30" i="1"/>
  <c r="C30" i="1"/>
  <c r="F21" i="2"/>
  <c r="C20" i="2"/>
  <c r="F14" i="3"/>
  <c r="H30" i="1"/>
  <c r="B30" i="1"/>
  <c r="L82" i="11"/>
  <c r="L518" i="19" s="1"/>
  <c r="F82" i="11"/>
  <c r="I23" i="1"/>
  <c r="C23" i="2"/>
  <c r="K27" i="1"/>
  <c r="E27" i="1"/>
  <c r="E21" i="2"/>
  <c r="G6" i="1"/>
  <c r="G19" i="1" s="1"/>
  <c r="E14" i="3"/>
  <c r="G21" i="23"/>
  <c r="G1202" i="30" a="1"/>
  <c r="G1202" i="30" s="1"/>
  <c r="H1202" i="30" s="1"/>
  <c r="I1202" i="30" s="1"/>
  <c r="G1112" i="30" a="1"/>
  <c r="G1112" i="30" s="1"/>
  <c r="H1112" i="30" s="1"/>
  <c r="I1112" i="30" s="1"/>
  <c r="G1058" i="30" a="1"/>
  <c r="G1058" i="30" s="1"/>
  <c r="H1058" i="30" s="1"/>
  <c r="I1058" i="30" s="1"/>
  <c r="G1004" i="30" a="1"/>
  <c r="G1004" i="30" s="1"/>
  <c r="H1004" i="30" s="1"/>
  <c r="I1004" i="30" s="1"/>
  <c r="G950" i="30" a="1"/>
  <c r="G950" i="30" s="1"/>
  <c r="H950" i="30" s="1"/>
  <c r="I950" i="30" s="1"/>
  <c r="G896" i="30" a="1"/>
  <c r="G896" i="30" s="1"/>
  <c r="H896" i="30" s="1"/>
  <c r="I896" i="30" s="1"/>
  <c r="G842" i="30" a="1"/>
  <c r="G842" i="30" s="1"/>
  <c r="H842" i="30" s="1"/>
  <c r="I842" i="30" s="1"/>
  <c r="G788" i="30" a="1"/>
  <c r="G788" i="30" s="1"/>
  <c r="H788" i="30" s="1"/>
  <c r="I788" i="30" s="1"/>
  <c r="G734" i="30" a="1"/>
  <c r="G734" i="30" s="1"/>
  <c r="H734" i="30" s="1"/>
  <c r="I734" i="30" s="1"/>
  <c r="G680" i="30" a="1"/>
  <c r="G680" i="30" s="1"/>
  <c r="H680" i="30" s="1"/>
  <c r="I680" i="30" s="1"/>
  <c r="G626" i="30" a="1"/>
  <c r="G626" i="30" s="1"/>
  <c r="H626" i="30" s="1"/>
  <c r="I626" i="30" s="1"/>
  <c r="G572" i="30" a="1"/>
  <c r="G572" i="30" s="1"/>
  <c r="H572" i="30" s="1"/>
  <c r="I572" i="30" s="1"/>
  <c r="G518" i="30" a="1"/>
  <c r="G518" i="30" s="1"/>
  <c r="H518" i="30" s="1"/>
  <c r="I518" i="30" s="1"/>
  <c r="G464" i="30" a="1"/>
  <c r="G464" i="30" s="1"/>
  <c r="H464" i="30" s="1"/>
  <c r="I464" i="30" s="1"/>
  <c r="G410" i="30" a="1"/>
  <c r="G410" i="30" s="1"/>
  <c r="H410" i="30" s="1"/>
  <c r="I410" i="30" s="1"/>
  <c r="G356" i="30" a="1"/>
  <c r="G356" i="30" s="1"/>
  <c r="H356" i="30" s="1"/>
  <c r="I356" i="30" s="1"/>
  <c r="G302" i="30" a="1"/>
  <c r="G302" i="30" s="1"/>
  <c r="H302" i="30" s="1"/>
  <c r="I302" i="30" s="1"/>
  <c r="G248" i="30" a="1"/>
  <c r="G248" i="30" s="1"/>
  <c r="H248" i="30" s="1"/>
  <c r="I248" i="30" s="1"/>
  <c r="G194" i="30" a="1"/>
  <c r="G194" i="30" s="1"/>
  <c r="H194" i="30" s="1"/>
  <c r="I194" i="30" s="1"/>
  <c r="G140" i="30" a="1"/>
  <c r="G140" i="30" s="1"/>
  <c r="H140" i="30" s="1"/>
  <c r="I140" i="30" s="1"/>
  <c r="G86" i="30" a="1"/>
  <c r="G86" i="30" s="1"/>
  <c r="H86" i="30" s="1"/>
  <c r="I86" i="30" s="1"/>
  <c r="G32" i="30" a="1"/>
  <c r="G32" i="30" s="1"/>
  <c r="H32" i="30" s="1"/>
  <c r="I32" i="30" s="1"/>
  <c r="G4989" i="30" a="1"/>
  <c r="G4989" i="30" s="1"/>
  <c r="H4989" i="30" s="1"/>
  <c r="I4989" i="30" s="1"/>
  <c r="G4953" i="30" a="1"/>
  <c r="G4953" i="30" s="1"/>
  <c r="H4953" i="30" s="1"/>
  <c r="I4953" i="30" s="1"/>
  <c r="G4917" i="30" a="1"/>
  <c r="G4917" i="30" s="1"/>
  <c r="H4917" i="30" s="1"/>
  <c r="I4917" i="30" s="1"/>
  <c r="G4881" i="30" a="1"/>
  <c r="G4881" i="30" s="1"/>
  <c r="H4881" i="30" s="1"/>
  <c r="I4881" i="30" s="1"/>
  <c r="G4845" i="30" a="1"/>
  <c r="G4845" i="30" s="1"/>
  <c r="H4845" i="30" s="1"/>
  <c r="I4845" i="30" s="1"/>
  <c r="G4809" i="30" a="1"/>
  <c r="G4809" i="30" s="1"/>
  <c r="H4809" i="30" s="1"/>
  <c r="I4809" i="30" s="1"/>
  <c r="G4773" i="30" a="1"/>
  <c r="G4773" i="30" s="1"/>
  <c r="H4773" i="30" s="1"/>
  <c r="I4773" i="30" s="1"/>
  <c r="G4737" i="30" a="1"/>
  <c r="G4737" i="30" s="1"/>
  <c r="H4737" i="30" s="1"/>
  <c r="I4737" i="30" s="1"/>
  <c r="G4701" i="30" a="1"/>
  <c r="G4701" i="30" s="1"/>
  <c r="H4701" i="30" s="1"/>
  <c r="I4701" i="30" s="1"/>
  <c r="G1157" i="30" a="1"/>
  <c r="G1157" i="30" s="1"/>
  <c r="H1157" i="30" s="1"/>
  <c r="I1157" i="30" s="1"/>
  <c r="G1085" i="30" a="1"/>
  <c r="G1085" i="30" s="1"/>
  <c r="H1085" i="30" s="1"/>
  <c r="I1085" i="30" s="1"/>
  <c r="G1031" i="30" a="1"/>
  <c r="G1031" i="30" s="1"/>
  <c r="H1031" i="30" s="1"/>
  <c r="I1031" i="30" s="1"/>
  <c r="G977" i="30" a="1"/>
  <c r="G977" i="30" s="1"/>
  <c r="H977" i="30" s="1"/>
  <c r="I977" i="30" s="1"/>
  <c r="G923" i="30" a="1"/>
  <c r="G923" i="30" s="1"/>
  <c r="H923" i="30" s="1"/>
  <c r="I923" i="30" s="1"/>
  <c r="G869" i="30" a="1"/>
  <c r="G869" i="30" s="1"/>
  <c r="H869" i="30" s="1"/>
  <c r="I869" i="30" s="1"/>
  <c r="G815" i="30" a="1"/>
  <c r="G815" i="30" s="1"/>
  <c r="H815" i="30" s="1"/>
  <c r="I815" i="30" s="1"/>
  <c r="G4671" i="30" a="1"/>
  <c r="G4671" i="30" s="1"/>
  <c r="H4671" i="30" s="1"/>
  <c r="I4671" i="30" s="1"/>
  <c r="G4635" i="30" a="1"/>
  <c r="G4635" i="30" s="1"/>
  <c r="H4635" i="30" s="1"/>
  <c r="I4635" i="30" s="1"/>
  <c r="G4599" i="30" a="1"/>
  <c r="G4599" i="30" s="1"/>
  <c r="H4599" i="30" s="1"/>
  <c r="I4599" i="30" s="1"/>
  <c r="G4563" i="30" a="1"/>
  <c r="G4563" i="30" s="1"/>
  <c r="H4563" i="30" s="1"/>
  <c r="I4563" i="30" s="1"/>
  <c r="G4527" i="30" a="1"/>
  <c r="G4527" i="30" s="1"/>
  <c r="H4527" i="30" s="1"/>
  <c r="I4527" i="30" s="1"/>
  <c r="G4491" i="30" a="1"/>
  <c r="G4491" i="30" s="1"/>
  <c r="H4491" i="30" s="1"/>
  <c r="I4491" i="30" s="1"/>
  <c r="G4455" i="30" a="1"/>
  <c r="G4455" i="30" s="1"/>
  <c r="H4455" i="30" s="1"/>
  <c r="I4455" i="30" s="1"/>
  <c r="G4419" i="30" a="1"/>
  <c r="G4419" i="30" s="1"/>
  <c r="H4419" i="30" s="1"/>
  <c r="I4419" i="30" s="1"/>
  <c r="G4383" i="30" a="1"/>
  <c r="G4383" i="30" s="1"/>
  <c r="H4383" i="30" s="1"/>
  <c r="I4383" i="30" s="1"/>
  <c r="G4347" i="30" a="1"/>
  <c r="G4347" i="30" s="1"/>
  <c r="H4347" i="30" s="1"/>
  <c r="I4347" i="30" s="1"/>
  <c r="G4311" i="30" a="1"/>
  <c r="G4311" i="30" s="1"/>
  <c r="H4311" i="30" s="1"/>
  <c r="I4311" i="30" s="1"/>
  <c r="G4275" i="30" a="1"/>
  <c r="G4275" i="30" s="1"/>
  <c r="H4275" i="30" s="1"/>
  <c r="I4275" i="30" s="1"/>
  <c r="G4239" i="30" a="1"/>
  <c r="G4239" i="30" s="1"/>
  <c r="H4239" i="30" s="1"/>
  <c r="I4239" i="30" s="1"/>
  <c r="G4203" i="30" a="1"/>
  <c r="G4203" i="30" s="1"/>
  <c r="H4203" i="30" s="1"/>
  <c r="I4203" i="30" s="1"/>
  <c r="G773" i="30" a="1"/>
  <c r="G773" i="30" s="1"/>
  <c r="H773" i="30" s="1"/>
  <c r="I773" i="30" s="1"/>
  <c r="G719" i="30" a="1"/>
  <c r="G719" i="30" s="1"/>
  <c r="H719" i="30" s="1"/>
  <c r="I719" i="30" s="1"/>
  <c r="G653" i="30" a="1"/>
  <c r="G653" i="30" s="1"/>
  <c r="H653" i="30" s="1"/>
  <c r="I653" i="30" s="1"/>
  <c r="G599" i="30" a="1"/>
  <c r="G599" i="30" s="1"/>
  <c r="H599" i="30" s="1"/>
  <c r="I599" i="30" s="1"/>
  <c r="G545" i="30" a="1"/>
  <c r="G545" i="30" s="1"/>
  <c r="H545" i="30" s="1"/>
  <c r="I545" i="30" s="1"/>
  <c r="G491" i="30" a="1"/>
  <c r="G491" i="30" s="1"/>
  <c r="H491" i="30" s="1"/>
  <c r="I491" i="30" s="1"/>
  <c r="G437" i="30" a="1"/>
  <c r="G437" i="30" s="1"/>
  <c r="H437" i="30" s="1"/>
  <c r="I437" i="30" s="1"/>
  <c r="G383" i="30" a="1"/>
  <c r="G383" i="30" s="1"/>
  <c r="H383" i="30" s="1"/>
  <c r="I383" i="30" s="1"/>
  <c r="G329" i="30" a="1"/>
  <c r="G329" i="30" s="1"/>
  <c r="H329" i="30" s="1"/>
  <c r="I329" i="30" s="1"/>
  <c r="G275" i="30" a="1"/>
  <c r="G275" i="30" s="1"/>
  <c r="H275" i="30" s="1"/>
  <c r="I275" i="30" s="1"/>
  <c r="G221" i="30" a="1"/>
  <c r="G221" i="30" s="1"/>
  <c r="H221" i="30" s="1"/>
  <c r="I221" i="30" s="1"/>
  <c r="G167" i="30" a="1"/>
  <c r="G167" i="30" s="1"/>
  <c r="H167" i="30" s="1"/>
  <c r="I167" i="30" s="1"/>
  <c r="G113" i="30" a="1"/>
  <c r="G113" i="30" s="1"/>
  <c r="H113" i="30" s="1"/>
  <c r="I113" i="30" s="1"/>
  <c r="G59" i="30" a="1"/>
  <c r="G59" i="30" s="1"/>
  <c r="H59" i="30" s="1"/>
  <c r="I59" i="30" s="1"/>
  <c r="G5004" i="30" a="1"/>
  <c r="G5004" i="30" s="1"/>
  <c r="H5004" i="30" s="1"/>
  <c r="I5004" i="30" s="1"/>
  <c r="G4896" i="30" a="1"/>
  <c r="G4896" i="30" s="1"/>
  <c r="H4896" i="30" s="1"/>
  <c r="I4896" i="30" s="1"/>
  <c r="G4782" i="30" a="1"/>
  <c r="G4782" i="30" s="1"/>
  <c r="H4782" i="30" s="1"/>
  <c r="I4782" i="30" s="1"/>
  <c r="G4674" i="30" a="1"/>
  <c r="G4674" i="30" s="1"/>
  <c r="H4674" i="30" s="1"/>
  <c r="I4674" i="30" s="1"/>
  <c r="G1184" i="30" a="1"/>
  <c r="G1184" i="30" s="1"/>
  <c r="H1184" i="30" s="1"/>
  <c r="I1184" i="30" s="1"/>
  <c r="G1106" i="30" a="1"/>
  <c r="G1106" i="30" s="1"/>
  <c r="H1106" i="30" s="1"/>
  <c r="I1106" i="30" s="1"/>
  <c r="G1052" i="30" a="1"/>
  <c r="G1052" i="30" s="1"/>
  <c r="H1052" i="30" s="1"/>
  <c r="I1052" i="30" s="1"/>
  <c r="G998" i="30" a="1"/>
  <c r="G998" i="30" s="1"/>
  <c r="H998" i="30" s="1"/>
  <c r="I998" i="30" s="1"/>
  <c r="G944" i="30" a="1"/>
  <c r="G944" i="30" s="1"/>
  <c r="H944" i="30" s="1"/>
  <c r="I944" i="30" s="1"/>
  <c r="G890" i="30" a="1"/>
  <c r="G890" i="30" s="1"/>
  <c r="H890" i="30" s="1"/>
  <c r="I890" i="30" s="1"/>
  <c r="G836" i="30" a="1"/>
  <c r="G836" i="30" s="1"/>
  <c r="H836" i="30" s="1"/>
  <c r="I836" i="30" s="1"/>
  <c r="G782" i="30" a="1"/>
  <c r="G782" i="30" s="1"/>
  <c r="H782" i="30" s="1"/>
  <c r="I782" i="30" s="1"/>
  <c r="G728" i="30" a="1"/>
  <c r="G728" i="30" s="1"/>
  <c r="H728" i="30" s="1"/>
  <c r="I728" i="30" s="1"/>
  <c r="G674" i="30" a="1"/>
  <c r="G674" i="30" s="1"/>
  <c r="H674" i="30" s="1"/>
  <c r="I674" i="30" s="1"/>
  <c r="G620" i="30" a="1"/>
  <c r="G620" i="30" s="1"/>
  <c r="H620" i="30" s="1"/>
  <c r="I620" i="30" s="1"/>
  <c r="G566" i="30" a="1"/>
  <c r="G566" i="30" s="1"/>
  <c r="H566" i="30" s="1"/>
  <c r="I566" i="30" s="1"/>
  <c r="G512" i="30" a="1"/>
  <c r="G512" i="30" s="1"/>
  <c r="H512" i="30" s="1"/>
  <c r="I512" i="30" s="1"/>
  <c r="G458" i="30" a="1"/>
  <c r="G458" i="30" s="1"/>
  <c r="H458" i="30" s="1"/>
  <c r="I458" i="30" s="1"/>
  <c r="G404" i="30" a="1"/>
  <c r="G404" i="30" s="1"/>
  <c r="H404" i="30" s="1"/>
  <c r="I404" i="30" s="1"/>
  <c r="G350" i="30" a="1"/>
  <c r="G350" i="30" s="1"/>
  <c r="H350" i="30" s="1"/>
  <c r="I350" i="30" s="1"/>
  <c r="G296" i="30" a="1"/>
  <c r="G296" i="30" s="1"/>
  <c r="H296" i="30" s="1"/>
  <c r="I296" i="30" s="1"/>
  <c r="G242" i="30" a="1"/>
  <c r="G242" i="30" s="1"/>
  <c r="H242" i="30" s="1"/>
  <c r="I242" i="30" s="1"/>
  <c r="G188" i="30" a="1"/>
  <c r="G188" i="30" s="1"/>
  <c r="H188" i="30" s="1"/>
  <c r="I188" i="30" s="1"/>
  <c r="G134" i="30" a="1"/>
  <c r="G134" i="30" s="1"/>
  <c r="H134" i="30" s="1"/>
  <c r="I134" i="30" s="1"/>
  <c r="G80" i="30" a="1"/>
  <c r="G80" i="30" s="1"/>
  <c r="H80" i="30" s="1"/>
  <c r="I80" i="30" s="1"/>
  <c r="G26" i="30" a="1"/>
  <c r="G26" i="30" s="1"/>
  <c r="H26" i="30" s="1"/>
  <c r="I26" i="30" s="1"/>
  <c r="G4983" i="30" a="1"/>
  <c r="G4983" i="30" s="1"/>
  <c r="H4983" i="30" s="1"/>
  <c r="I4983" i="30" s="1"/>
  <c r="G4947" i="30" a="1"/>
  <c r="G4947" i="30" s="1"/>
  <c r="H4947" i="30" s="1"/>
  <c r="I4947" i="30" s="1"/>
  <c r="G4911" i="30" a="1"/>
  <c r="G4911" i="30" s="1"/>
  <c r="H4911" i="30" s="1"/>
  <c r="I4911" i="30" s="1"/>
  <c r="G4875" i="30" a="1"/>
  <c r="G4875" i="30" s="1"/>
  <c r="H4875" i="30" s="1"/>
  <c r="I4875" i="30" s="1"/>
  <c r="G4839" i="30" a="1"/>
  <c r="G4839" i="30" s="1"/>
  <c r="H4839" i="30" s="1"/>
  <c r="I4839" i="30" s="1"/>
  <c r="G4803" i="30" a="1"/>
  <c r="G4803" i="30" s="1"/>
  <c r="H4803" i="30" s="1"/>
  <c r="I4803" i="30" s="1"/>
  <c r="G4767" i="30" a="1"/>
  <c r="G4767" i="30" s="1"/>
  <c r="H4767" i="30" s="1"/>
  <c r="I4767" i="30" s="1"/>
  <c r="G4731" i="30" a="1"/>
  <c r="G4731" i="30" s="1"/>
  <c r="H4731" i="30" s="1"/>
  <c r="I4731" i="30" s="1"/>
  <c r="G4695" i="30" a="1"/>
  <c r="G4695" i="30" s="1"/>
  <c r="H4695" i="30" s="1"/>
  <c r="I4695" i="30" s="1"/>
  <c r="G1139" i="30" a="1"/>
  <c r="G1139" i="30" s="1"/>
  <c r="H1139" i="30" s="1"/>
  <c r="I1139" i="30" s="1"/>
  <c r="G1079" i="30" a="1"/>
  <c r="G1079" i="30" s="1"/>
  <c r="H1079" i="30" s="1"/>
  <c r="I1079" i="30" s="1"/>
  <c r="G1025" i="30" a="1"/>
  <c r="G1025" i="30" s="1"/>
  <c r="H1025" i="30" s="1"/>
  <c r="I1025" i="30" s="1"/>
  <c r="G971" i="30" a="1"/>
  <c r="G971" i="30" s="1"/>
  <c r="H971" i="30" s="1"/>
  <c r="I971" i="30" s="1"/>
  <c r="G917" i="30" a="1"/>
  <c r="G917" i="30" s="1"/>
  <c r="H917" i="30" s="1"/>
  <c r="I917" i="30" s="1"/>
  <c r="G863" i="30" a="1"/>
  <c r="G863" i="30" s="1"/>
  <c r="H863" i="30" s="1"/>
  <c r="I863" i="30" s="1"/>
  <c r="G809" i="30" a="1"/>
  <c r="G809" i="30" s="1"/>
  <c r="H809" i="30" s="1"/>
  <c r="I809" i="30" s="1"/>
  <c r="G4665" i="30" a="1"/>
  <c r="G4665" i="30" s="1"/>
  <c r="H4665" i="30" s="1"/>
  <c r="I4665" i="30" s="1"/>
  <c r="G4629" i="30" a="1"/>
  <c r="G4629" i="30" s="1"/>
  <c r="H4629" i="30" s="1"/>
  <c r="I4629" i="30" s="1"/>
  <c r="G4593" i="30" a="1"/>
  <c r="G4593" i="30" s="1"/>
  <c r="H4593" i="30" s="1"/>
  <c r="I4593" i="30" s="1"/>
  <c r="G4557" i="30" a="1"/>
  <c r="G4557" i="30" s="1"/>
  <c r="H4557" i="30" s="1"/>
  <c r="I4557" i="30" s="1"/>
  <c r="G4521" i="30" a="1"/>
  <c r="G4521" i="30" s="1"/>
  <c r="H4521" i="30" s="1"/>
  <c r="I4521" i="30" s="1"/>
  <c r="G4485" i="30" a="1"/>
  <c r="G4485" i="30" s="1"/>
  <c r="H4485" i="30" s="1"/>
  <c r="I4485" i="30" s="1"/>
  <c r="G4449" i="30" a="1"/>
  <c r="G4449" i="30" s="1"/>
  <c r="H4449" i="30" s="1"/>
  <c r="I4449" i="30" s="1"/>
  <c r="G4413" i="30" a="1"/>
  <c r="G4413" i="30" s="1"/>
  <c r="H4413" i="30" s="1"/>
  <c r="I4413" i="30" s="1"/>
  <c r="G4377" i="30" a="1"/>
  <c r="G4377" i="30" s="1"/>
  <c r="H4377" i="30" s="1"/>
  <c r="I4377" i="30" s="1"/>
  <c r="G1166" i="30" a="1"/>
  <c r="G1166" i="30" s="1"/>
  <c r="H1166" i="30" s="1"/>
  <c r="I1166" i="30" s="1"/>
  <c r="G1094" i="30" a="1"/>
  <c r="G1094" i="30" s="1"/>
  <c r="H1094" i="30" s="1"/>
  <c r="I1094" i="30" s="1"/>
  <c r="G1040" i="30" a="1"/>
  <c r="G1040" i="30" s="1"/>
  <c r="H1040" i="30" s="1"/>
  <c r="I1040" i="30" s="1"/>
  <c r="G986" i="30" a="1"/>
  <c r="G986" i="30" s="1"/>
  <c r="H986" i="30" s="1"/>
  <c r="I986" i="30" s="1"/>
  <c r="G932" i="30" a="1"/>
  <c r="G932" i="30" s="1"/>
  <c r="H932" i="30" s="1"/>
  <c r="I932" i="30" s="1"/>
  <c r="G878" i="30" a="1"/>
  <c r="G878" i="30" s="1"/>
  <c r="H878" i="30" s="1"/>
  <c r="I878" i="30" s="1"/>
  <c r="G824" i="30" a="1"/>
  <c r="G824" i="30" s="1"/>
  <c r="H824" i="30" s="1"/>
  <c r="I824" i="30" s="1"/>
  <c r="G770" i="30" a="1"/>
  <c r="G770" i="30" s="1"/>
  <c r="H770" i="30" s="1"/>
  <c r="I770" i="30" s="1"/>
  <c r="G716" i="30" a="1"/>
  <c r="G716" i="30" s="1"/>
  <c r="H716" i="30" s="1"/>
  <c r="I716" i="30" s="1"/>
  <c r="G662" i="30" a="1"/>
  <c r="G662" i="30" s="1"/>
  <c r="H662" i="30" s="1"/>
  <c r="I662" i="30" s="1"/>
  <c r="G608" i="30" a="1"/>
  <c r="G608" i="30" s="1"/>
  <c r="H608" i="30" s="1"/>
  <c r="I608" i="30" s="1"/>
  <c r="G554" i="30" a="1"/>
  <c r="G554" i="30" s="1"/>
  <c r="H554" i="30" s="1"/>
  <c r="I554" i="30" s="1"/>
  <c r="G500" i="30" a="1"/>
  <c r="G500" i="30" s="1"/>
  <c r="H500" i="30" s="1"/>
  <c r="I500" i="30" s="1"/>
  <c r="G446" i="30" a="1"/>
  <c r="G446" i="30" s="1"/>
  <c r="H446" i="30" s="1"/>
  <c r="I446" i="30" s="1"/>
  <c r="G392" i="30" a="1"/>
  <c r="G392" i="30" s="1"/>
  <c r="H392" i="30" s="1"/>
  <c r="I392" i="30" s="1"/>
  <c r="G338" i="30" a="1"/>
  <c r="G338" i="30" s="1"/>
  <c r="H338" i="30" s="1"/>
  <c r="I338" i="30" s="1"/>
  <c r="G284" i="30" a="1"/>
  <c r="G284" i="30" s="1"/>
  <c r="H284" i="30" s="1"/>
  <c r="I284" i="30" s="1"/>
  <c r="G230" i="30" a="1"/>
  <c r="G230" i="30" s="1"/>
  <c r="H230" i="30" s="1"/>
  <c r="I230" i="30" s="1"/>
  <c r="G176" i="30" a="1"/>
  <c r="G176" i="30" s="1"/>
  <c r="H176" i="30" s="1"/>
  <c r="I176" i="30" s="1"/>
  <c r="G122" i="30" a="1"/>
  <c r="G122" i="30" s="1"/>
  <c r="H122" i="30" s="1"/>
  <c r="I122" i="30" s="1"/>
  <c r="G68" i="30" a="1"/>
  <c r="G68" i="30" s="1"/>
  <c r="H68" i="30" s="1"/>
  <c r="I68" i="30" s="1"/>
  <c r="G14" i="30" a="1"/>
  <c r="G14" i="30" s="1"/>
  <c r="H14" i="30" s="1"/>
  <c r="I14" i="30" s="1"/>
  <c r="G4977" i="30" a="1"/>
  <c r="G4977" i="30" s="1"/>
  <c r="H4977" i="30" s="1"/>
  <c r="I4977" i="30" s="1"/>
  <c r="G4941" i="30" a="1"/>
  <c r="G4941" i="30" s="1"/>
  <c r="H4941" i="30" s="1"/>
  <c r="I4941" i="30" s="1"/>
  <c r="G4905" i="30" a="1"/>
  <c r="G4905" i="30" s="1"/>
  <c r="H4905" i="30" s="1"/>
  <c r="I4905" i="30" s="1"/>
  <c r="G4869" i="30" a="1"/>
  <c r="G4869" i="30" s="1"/>
  <c r="H4869" i="30" s="1"/>
  <c r="I4869" i="30" s="1"/>
  <c r="G4833" i="30" a="1"/>
  <c r="G4833" i="30" s="1"/>
  <c r="H4833" i="30" s="1"/>
  <c r="I4833" i="30" s="1"/>
  <c r="G4797" i="30" a="1"/>
  <c r="G4797" i="30" s="1"/>
  <c r="H4797" i="30" s="1"/>
  <c r="I4797" i="30" s="1"/>
  <c r="G4761" i="30" a="1"/>
  <c r="G4761" i="30" s="1"/>
  <c r="H4761" i="30" s="1"/>
  <c r="I4761" i="30" s="1"/>
  <c r="G4725" i="30" a="1"/>
  <c r="G4725" i="30" s="1"/>
  <c r="H4725" i="30" s="1"/>
  <c r="I4725" i="30" s="1"/>
  <c r="G4689" i="30" a="1"/>
  <c r="G4689" i="30" s="1"/>
  <c r="H4689" i="30" s="1"/>
  <c r="I4689" i="30" s="1"/>
  <c r="G1121" i="30" a="1"/>
  <c r="G1121" i="30" s="1"/>
  <c r="H1121" i="30" s="1"/>
  <c r="I1121" i="30" s="1"/>
  <c r="G1067" i="30" a="1"/>
  <c r="G1067" i="30" s="1"/>
  <c r="H1067" i="30" s="1"/>
  <c r="I1067" i="30" s="1"/>
  <c r="G1013" i="30" a="1"/>
  <c r="G1013" i="30" s="1"/>
  <c r="H1013" i="30" s="1"/>
  <c r="I1013" i="30" s="1"/>
  <c r="G959" i="30" a="1"/>
  <c r="G959" i="30" s="1"/>
  <c r="H959" i="30" s="1"/>
  <c r="I959" i="30" s="1"/>
  <c r="G905" i="30" a="1"/>
  <c r="G905" i="30" s="1"/>
  <c r="H905" i="30" s="1"/>
  <c r="I905" i="30" s="1"/>
  <c r="G851" i="30" a="1"/>
  <c r="G851" i="30" s="1"/>
  <c r="H851" i="30" s="1"/>
  <c r="I851" i="30" s="1"/>
  <c r="G797" i="30" a="1"/>
  <c r="G797" i="30" s="1"/>
  <c r="H797" i="30" s="1"/>
  <c r="I797" i="30" s="1"/>
  <c r="G4659" i="30" a="1"/>
  <c r="G4659" i="30" s="1"/>
  <c r="H4659" i="30" s="1"/>
  <c r="I4659" i="30" s="1"/>
  <c r="G4623" i="30" a="1"/>
  <c r="G4623" i="30" s="1"/>
  <c r="H4623" i="30" s="1"/>
  <c r="I4623" i="30" s="1"/>
  <c r="G4587" i="30" a="1"/>
  <c r="G4587" i="30" s="1"/>
  <c r="H4587" i="30" s="1"/>
  <c r="I4587" i="30" s="1"/>
  <c r="G4551" i="30" a="1"/>
  <c r="G4551" i="30" s="1"/>
  <c r="H4551" i="30" s="1"/>
  <c r="I4551" i="30" s="1"/>
  <c r="G4515" i="30" a="1"/>
  <c r="G4515" i="30" s="1"/>
  <c r="H4515" i="30" s="1"/>
  <c r="I4515" i="30" s="1"/>
  <c r="G4479" i="30" a="1"/>
  <c r="G4479" i="30" s="1"/>
  <c r="H4479" i="30" s="1"/>
  <c r="I4479" i="30" s="1"/>
  <c r="G4443" i="30" a="1"/>
  <c r="G4443" i="30" s="1"/>
  <c r="H4443" i="30" s="1"/>
  <c r="I4443" i="30" s="1"/>
  <c r="G4407" i="30" a="1"/>
  <c r="G4407" i="30" s="1"/>
  <c r="H4407" i="30" s="1"/>
  <c r="I4407" i="30" s="1"/>
  <c r="G4371" i="30" a="1"/>
  <c r="G4371" i="30" s="1"/>
  <c r="H4371" i="30" s="1"/>
  <c r="I4371" i="30" s="1"/>
  <c r="G4335" i="30" a="1"/>
  <c r="G4335" i="30" s="1"/>
  <c r="H4335" i="30" s="1"/>
  <c r="I4335" i="30" s="1"/>
  <c r="G4299" i="30" a="1"/>
  <c r="G4299" i="30" s="1"/>
  <c r="H4299" i="30" s="1"/>
  <c r="I4299" i="30" s="1"/>
  <c r="G4263" i="30" a="1"/>
  <c r="G4263" i="30" s="1"/>
  <c r="H4263" i="30" s="1"/>
  <c r="I4263" i="30" s="1"/>
  <c r="G4227" i="30" a="1"/>
  <c r="G4227" i="30" s="1"/>
  <c r="H4227" i="30" s="1"/>
  <c r="I4227" i="30" s="1"/>
  <c r="G4191" i="30" a="1"/>
  <c r="G4191" i="30" s="1"/>
  <c r="H4191" i="30" s="1"/>
  <c r="I4191" i="30" s="1"/>
  <c r="G755" i="30" a="1"/>
  <c r="G755" i="30" s="1"/>
  <c r="H755" i="30" s="1"/>
  <c r="I755" i="30" s="1"/>
  <c r="G1148" i="30" a="1"/>
  <c r="G1148" i="30" s="1"/>
  <c r="H1148" i="30" s="1"/>
  <c r="I1148" i="30" s="1"/>
  <c r="G1088" i="30" a="1"/>
  <c r="G1088" i="30" s="1"/>
  <c r="H1088" i="30" s="1"/>
  <c r="I1088" i="30" s="1"/>
  <c r="G1034" i="30" a="1"/>
  <c r="G1034" i="30" s="1"/>
  <c r="H1034" i="30" s="1"/>
  <c r="I1034" i="30" s="1"/>
  <c r="G980" i="30" a="1"/>
  <c r="G980" i="30" s="1"/>
  <c r="H980" i="30" s="1"/>
  <c r="I980" i="30" s="1"/>
  <c r="G926" i="30" a="1"/>
  <c r="G926" i="30" s="1"/>
  <c r="H926" i="30" s="1"/>
  <c r="I926" i="30" s="1"/>
  <c r="G872" i="30" a="1"/>
  <c r="G872" i="30" s="1"/>
  <c r="H872" i="30" s="1"/>
  <c r="I872" i="30" s="1"/>
  <c r="G818" i="30" a="1"/>
  <c r="G818" i="30" s="1"/>
  <c r="H818" i="30" s="1"/>
  <c r="I818" i="30" s="1"/>
  <c r="G764" i="30" a="1"/>
  <c r="G764" i="30" s="1"/>
  <c r="H764" i="30" s="1"/>
  <c r="I764" i="30" s="1"/>
  <c r="G710" i="30" a="1"/>
  <c r="G710" i="30" s="1"/>
  <c r="H710" i="30" s="1"/>
  <c r="I710" i="30" s="1"/>
  <c r="G656" i="30" a="1"/>
  <c r="G656" i="30" s="1"/>
  <c r="H656" i="30" s="1"/>
  <c r="I656" i="30" s="1"/>
  <c r="G602" i="30" a="1"/>
  <c r="G602" i="30" s="1"/>
  <c r="H602" i="30" s="1"/>
  <c r="I602" i="30" s="1"/>
  <c r="G548" i="30" a="1"/>
  <c r="G548" i="30" s="1"/>
  <c r="H548" i="30" s="1"/>
  <c r="I548" i="30" s="1"/>
  <c r="G494" i="30" a="1"/>
  <c r="G494" i="30" s="1"/>
  <c r="H494" i="30" s="1"/>
  <c r="I494" i="30" s="1"/>
  <c r="G440" i="30" a="1"/>
  <c r="G440" i="30" s="1"/>
  <c r="H440" i="30" s="1"/>
  <c r="I440" i="30" s="1"/>
  <c r="G386" i="30" a="1"/>
  <c r="G386" i="30" s="1"/>
  <c r="H386" i="30" s="1"/>
  <c r="I386" i="30" s="1"/>
  <c r="G332" i="30" a="1"/>
  <c r="G332" i="30" s="1"/>
  <c r="H332" i="30" s="1"/>
  <c r="I332" i="30" s="1"/>
  <c r="G278" i="30" a="1"/>
  <c r="G278" i="30" s="1"/>
  <c r="H278" i="30" s="1"/>
  <c r="I278" i="30" s="1"/>
  <c r="G224" i="30" a="1"/>
  <c r="G224" i="30" s="1"/>
  <c r="H224" i="30" s="1"/>
  <c r="I224" i="30" s="1"/>
  <c r="G170" i="30" a="1"/>
  <c r="G170" i="30" s="1"/>
  <c r="H170" i="30" s="1"/>
  <c r="I170" i="30" s="1"/>
  <c r="G116" i="30" a="1"/>
  <c r="G116" i="30" s="1"/>
  <c r="H116" i="30" s="1"/>
  <c r="I116" i="30" s="1"/>
  <c r="G62" i="30" a="1"/>
  <c r="G62" i="30" s="1"/>
  <c r="H62" i="30" s="1"/>
  <c r="I62" i="30" s="1"/>
  <c r="G5007" i="30" a="1"/>
  <c r="G5007" i="30" s="1"/>
  <c r="H5007" i="30" s="1"/>
  <c r="I5007" i="30" s="1"/>
  <c r="G4971" i="30" a="1"/>
  <c r="G4971" i="30" s="1"/>
  <c r="H4971" i="30" s="1"/>
  <c r="I4971" i="30" s="1"/>
  <c r="G4935" i="30" a="1"/>
  <c r="G4935" i="30" s="1"/>
  <c r="H4935" i="30" s="1"/>
  <c r="I4935" i="30" s="1"/>
  <c r="G4899" i="30" a="1"/>
  <c r="G4899" i="30" s="1"/>
  <c r="H4899" i="30" s="1"/>
  <c r="I4899" i="30" s="1"/>
  <c r="G4863" i="30" a="1"/>
  <c r="G4863" i="30" s="1"/>
  <c r="H4863" i="30" s="1"/>
  <c r="I4863" i="30" s="1"/>
  <c r="G4827" i="30" a="1"/>
  <c r="G4827" i="30" s="1"/>
  <c r="H4827" i="30" s="1"/>
  <c r="I4827" i="30" s="1"/>
  <c r="G4791" i="30" a="1"/>
  <c r="G4791" i="30" s="1"/>
  <c r="H4791" i="30" s="1"/>
  <c r="I4791" i="30" s="1"/>
  <c r="G4755" i="30" a="1"/>
  <c r="G4755" i="30" s="1"/>
  <c r="H4755" i="30" s="1"/>
  <c r="I4755" i="30" s="1"/>
  <c r="G4719" i="30" a="1"/>
  <c r="G4719" i="30" s="1"/>
  <c r="H4719" i="30" s="1"/>
  <c r="I4719" i="30" s="1"/>
  <c r="G1211" i="30" a="1"/>
  <c r="G1211" i="30" s="1"/>
  <c r="H1211" i="30" s="1"/>
  <c r="I1211" i="30" s="1"/>
  <c r="G1115" i="30" a="1"/>
  <c r="G1115" i="30" s="1"/>
  <c r="H1115" i="30" s="1"/>
  <c r="I1115" i="30" s="1"/>
  <c r="G1061" i="30" a="1"/>
  <c r="G1061" i="30" s="1"/>
  <c r="H1061" i="30" s="1"/>
  <c r="I1061" i="30" s="1"/>
  <c r="G1007" i="30" a="1"/>
  <c r="G1007" i="30" s="1"/>
  <c r="H1007" i="30" s="1"/>
  <c r="I1007" i="30" s="1"/>
  <c r="G953" i="30" a="1"/>
  <c r="G953" i="30" s="1"/>
  <c r="H953" i="30" s="1"/>
  <c r="I953" i="30" s="1"/>
  <c r="G899" i="30" a="1"/>
  <c r="G899" i="30" s="1"/>
  <c r="H899" i="30" s="1"/>
  <c r="I899" i="30" s="1"/>
  <c r="G845" i="30" a="1"/>
  <c r="G845" i="30" s="1"/>
  <c r="H845" i="30" s="1"/>
  <c r="I845" i="30" s="1"/>
  <c r="G791" i="30" a="1"/>
  <c r="G791" i="30" s="1"/>
  <c r="H791" i="30" s="1"/>
  <c r="I791" i="30" s="1"/>
  <c r="G4653" i="30" a="1"/>
  <c r="G4653" i="30" s="1"/>
  <c r="H4653" i="30" s="1"/>
  <c r="I4653" i="30" s="1"/>
  <c r="G4617" i="30" a="1"/>
  <c r="G4617" i="30" s="1"/>
  <c r="H4617" i="30" s="1"/>
  <c r="I4617" i="30" s="1"/>
  <c r="G4581" i="30" a="1"/>
  <c r="G4581" i="30" s="1"/>
  <c r="H4581" i="30" s="1"/>
  <c r="I4581" i="30" s="1"/>
  <c r="G4545" i="30" a="1"/>
  <c r="G4545" i="30" s="1"/>
  <c r="H4545" i="30" s="1"/>
  <c r="I4545" i="30" s="1"/>
  <c r="G4509" i="30" a="1"/>
  <c r="G4509" i="30" s="1"/>
  <c r="H4509" i="30" s="1"/>
  <c r="I4509" i="30" s="1"/>
  <c r="G4473" i="30" a="1"/>
  <c r="G4473" i="30" s="1"/>
  <c r="H4473" i="30" s="1"/>
  <c r="I4473" i="30" s="1"/>
  <c r="G4437" i="30" a="1"/>
  <c r="G4437" i="30" s="1"/>
  <c r="H4437" i="30" s="1"/>
  <c r="I4437" i="30" s="1"/>
  <c r="G4401" i="30" a="1"/>
  <c r="G4401" i="30" s="1"/>
  <c r="H4401" i="30" s="1"/>
  <c r="I4401" i="30" s="1"/>
  <c r="G4365" i="30" a="1"/>
  <c r="G4365" i="30" s="1"/>
  <c r="H4365" i="30" s="1"/>
  <c r="I4365" i="30" s="1"/>
  <c r="G4329" i="30" a="1"/>
  <c r="G4329" i="30" s="1"/>
  <c r="H4329" i="30" s="1"/>
  <c r="I4329" i="30" s="1"/>
  <c r="G4293" i="30" a="1"/>
  <c r="G4293" i="30" s="1"/>
  <c r="H4293" i="30" s="1"/>
  <c r="I4293" i="30" s="1"/>
  <c r="G4257" i="30" a="1"/>
  <c r="G4257" i="30" s="1"/>
  <c r="H4257" i="30" s="1"/>
  <c r="I4257" i="30" s="1"/>
  <c r="G4221" i="30" a="1"/>
  <c r="G4221" i="30" s="1"/>
  <c r="H4221" i="30" s="1"/>
  <c r="I4221" i="30" s="1"/>
  <c r="G4185" i="30" a="1"/>
  <c r="G4185" i="30" s="1"/>
  <c r="H4185" i="30" s="1"/>
  <c r="I4185" i="30" s="1"/>
  <c r="G743" i="30" a="1"/>
  <c r="G743" i="30" s="1"/>
  <c r="H743" i="30" s="1"/>
  <c r="I743" i="30" s="1"/>
  <c r="G683" i="30" a="1"/>
  <c r="G683" i="30" s="1"/>
  <c r="H683" i="30" s="1"/>
  <c r="I683" i="30" s="1"/>
  <c r="G629" i="30" a="1"/>
  <c r="G629" i="30" s="1"/>
  <c r="H629" i="30" s="1"/>
  <c r="I629" i="30" s="1"/>
  <c r="G575" i="30" a="1"/>
  <c r="G575" i="30" s="1"/>
  <c r="H575" i="30" s="1"/>
  <c r="I575" i="30" s="1"/>
  <c r="G521" i="30" a="1"/>
  <c r="G521" i="30" s="1"/>
  <c r="H521" i="30" s="1"/>
  <c r="I521" i="30" s="1"/>
  <c r="G467" i="30" a="1"/>
  <c r="G467" i="30" s="1"/>
  <c r="H467" i="30" s="1"/>
  <c r="I467" i="30" s="1"/>
  <c r="G413" i="30" a="1"/>
  <c r="G413" i="30" s="1"/>
  <c r="H413" i="30" s="1"/>
  <c r="I413" i="30" s="1"/>
  <c r="G359" i="30" a="1"/>
  <c r="G359" i="30" s="1"/>
  <c r="H359" i="30" s="1"/>
  <c r="I359" i="30" s="1"/>
  <c r="G305" i="30" a="1"/>
  <c r="G305" i="30" s="1"/>
  <c r="H305" i="30" s="1"/>
  <c r="I305" i="30" s="1"/>
  <c r="G251" i="30" a="1"/>
  <c r="G251" i="30" s="1"/>
  <c r="H251" i="30" s="1"/>
  <c r="I251" i="30" s="1"/>
  <c r="G197" i="30" a="1"/>
  <c r="G197" i="30" s="1"/>
  <c r="H197" i="30" s="1"/>
  <c r="I197" i="30" s="1"/>
  <c r="G143" i="30" a="1"/>
  <c r="G143" i="30" s="1"/>
  <c r="H143" i="30" s="1"/>
  <c r="I143" i="30" s="1"/>
  <c r="G89" i="30" a="1"/>
  <c r="G89" i="30" s="1"/>
  <c r="H89" i="30" s="1"/>
  <c r="I89" i="30" s="1"/>
  <c r="G35" i="30" a="1"/>
  <c r="G35" i="30" s="1"/>
  <c r="H35" i="30" s="1"/>
  <c r="I35" i="30" s="1"/>
  <c r="G4962" i="30" a="1"/>
  <c r="G4962" i="30" s="1"/>
  <c r="H4962" i="30" s="1"/>
  <c r="I4962" i="30" s="1"/>
  <c r="G4806" i="30" a="1"/>
  <c r="G4806" i="30" s="1"/>
  <c r="H4806" i="30" s="1"/>
  <c r="I4806" i="30" s="1"/>
  <c r="G4704" i="30" a="1"/>
  <c r="G4704" i="30" s="1"/>
  <c r="H4704" i="30" s="1"/>
  <c r="I4704" i="30" s="1"/>
  <c r="G4638" i="30" a="1"/>
  <c r="G4638" i="30" s="1"/>
  <c r="H4638" i="30" s="1"/>
  <c r="I4638" i="30" s="1"/>
  <c r="G4566" i="30" a="1"/>
  <c r="G4566" i="30" s="1"/>
  <c r="H4566" i="30" s="1"/>
  <c r="I4566" i="30" s="1"/>
  <c r="G4440" i="30" a="1"/>
  <c r="G4440" i="30" s="1"/>
  <c r="H4440" i="30" s="1"/>
  <c r="I4440" i="30" s="1"/>
  <c r="G5010" i="30" a="1"/>
  <c r="G5010" i="30" s="1"/>
  <c r="H5010" i="30" s="1"/>
  <c r="I5010" i="30" s="1"/>
  <c r="G4752" i="30" a="1"/>
  <c r="G4752" i="30" s="1"/>
  <c r="H4752" i="30" s="1"/>
  <c r="I4752" i="30" s="1"/>
  <c r="G4512" i="30" a="1"/>
  <c r="G4512" i="30" s="1"/>
  <c r="H4512" i="30" s="1"/>
  <c r="I4512" i="30" s="1"/>
  <c r="G1320" i="30" a="1"/>
  <c r="G1320" i="30" s="1"/>
  <c r="H1320" i="30" s="1"/>
  <c r="I1320" i="30" s="1"/>
  <c r="G4996" i="30" a="1"/>
  <c r="G4996" i="30" s="1"/>
  <c r="H4996" i="30" s="1"/>
  <c r="I4996" i="30" s="1"/>
  <c r="G1455" i="30" a="1"/>
  <c r="G1455" i="30" s="1"/>
  <c r="H1455" i="30" s="1"/>
  <c r="I1455" i="30" s="1"/>
  <c r="G4914" i="30" a="1"/>
  <c r="G4914" i="30" s="1"/>
  <c r="H4914" i="30" s="1"/>
  <c r="I4914" i="30" s="1"/>
  <c r="G4764" i="30" a="1"/>
  <c r="G4764" i="30" s="1"/>
  <c r="H4764" i="30" s="1"/>
  <c r="I4764" i="30" s="1"/>
  <c r="G4632" i="30" a="1"/>
  <c r="G4632" i="30" s="1"/>
  <c r="H4632" i="30" s="1"/>
  <c r="I4632" i="30" s="1"/>
  <c r="G4368" i="30" a="1"/>
  <c r="G4368" i="30" s="1"/>
  <c r="H4368" i="30" s="1"/>
  <c r="I4368" i="30" s="1"/>
  <c r="G4326" i="30" a="1"/>
  <c r="G4326" i="30" s="1"/>
  <c r="H4326" i="30" s="1"/>
  <c r="I4326" i="30" s="1"/>
  <c r="G4272" i="30" a="1"/>
  <c r="G4272" i="30" s="1"/>
  <c r="H4272" i="30" s="1"/>
  <c r="I4272" i="30" s="1"/>
  <c r="G4212" i="30" a="1"/>
  <c r="G4212" i="30" s="1"/>
  <c r="H4212" i="30" s="1"/>
  <c r="I4212" i="30" s="1"/>
  <c r="G1130" i="30" a="1"/>
  <c r="G1130" i="30" s="1"/>
  <c r="H1130" i="30" s="1"/>
  <c r="I1130" i="30" s="1"/>
  <c r="G1076" i="30" a="1"/>
  <c r="G1076" i="30" s="1"/>
  <c r="H1076" i="30" s="1"/>
  <c r="I1076" i="30" s="1"/>
  <c r="G1022" i="30" a="1"/>
  <c r="G1022" i="30" s="1"/>
  <c r="H1022" i="30" s="1"/>
  <c r="I1022" i="30" s="1"/>
  <c r="G968" i="30" a="1"/>
  <c r="G968" i="30" s="1"/>
  <c r="H968" i="30" s="1"/>
  <c r="I968" i="30" s="1"/>
  <c r="G914" i="30" a="1"/>
  <c r="G914" i="30" s="1"/>
  <c r="H914" i="30" s="1"/>
  <c r="I914" i="30" s="1"/>
  <c r="G860" i="30" a="1"/>
  <c r="G860" i="30" s="1"/>
  <c r="H860" i="30" s="1"/>
  <c r="I860" i="30" s="1"/>
  <c r="G806" i="30" a="1"/>
  <c r="G806" i="30" s="1"/>
  <c r="H806" i="30" s="1"/>
  <c r="I806" i="30" s="1"/>
  <c r="G752" i="30" a="1"/>
  <c r="G752" i="30" s="1"/>
  <c r="H752" i="30" s="1"/>
  <c r="I752" i="30" s="1"/>
  <c r="G698" i="30" a="1"/>
  <c r="G698" i="30" s="1"/>
  <c r="H698" i="30" s="1"/>
  <c r="I698" i="30" s="1"/>
  <c r="G644" i="30" a="1"/>
  <c r="G644" i="30" s="1"/>
  <c r="H644" i="30" s="1"/>
  <c r="I644" i="30" s="1"/>
  <c r="G590" i="30" a="1"/>
  <c r="G590" i="30" s="1"/>
  <c r="H590" i="30" s="1"/>
  <c r="I590" i="30" s="1"/>
  <c r="G536" i="30" a="1"/>
  <c r="G536" i="30" s="1"/>
  <c r="H536" i="30" s="1"/>
  <c r="I536" i="30" s="1"/>
  <c r="G482" i="30" a="1"/>
  <c r="G482" i="30" s="1"/>
  <c r="H482" i="30" s="1"/>
  <c r="I482" i="30" s="1"/>
  <c r="G428" i="30" a="1"/>
  <c r="G428" i="30" s="1"/>
  <c r="H428" i="30" s="1"/>
  <c r="I428" i="30" s="1"/>
  <c r="G374" i="30" a="1"/>
  <c r="G374" i="30" s="1"/>
  <c r="H374" i="30" s="1"/>
  <c r="I374" i="30" s="1"/>
  <c r="G320" i="30" a="1"/>
  <c r="G320" i="30" s="1"/>
  <c r="H320" i="30" s="1"/>
  <c r="I320" i="30" s="1"/>
  <c r="G266" i="30" a="1"/>
  <c r="G266" i="30" s="1"/>
  <c r="H266" i="30" s="1"/>
  <c r="I266" i="30" s="1"/>
  <c r="G212" i="30" a="1"/>
  <c r="G212" i="30" s="1"/>
  <c r="H212" i="30" s="1"/>
  <c r="I212" i="30" s="1"/>
  <c r="G158" i="30" a="1"/>
  <c r="G158" i="30" s="1"/>
  <c r="H158" i="30" s="1"/>
  <c r="I158" i="30" s="1"/>
  <c r="G104" i="30" a="1"/>
  <c r="G104" i="30" s="1"/>
  <c r="H104" i="30" s="1"/>
  <c r="I104" i="30" s="1"/>
  <c r="G50" i="30" a="1"/>
  <c r="G50" i="30" s="1"/>
  <c r="H50" i="30" s="1"/>
  <c r="I50" i="30" s="1"/>
  <c r="G5001" i="30" a="1"/>
  <c r="G5001" i="30" s="1"/>
  <c r="H5001" i="30" s="1"/>
  <c r="I5001" i="30" s="1"/>
  <c r="G4965" i="30" a="1"/>
  <c r="G4965" i="30" s="1"/>
  <c r="H4965" i="30" s="1"/>
  <c r="I4965" i="30" s="1"/>
  <c r="G4929" i="30" a="1"/>
  <c r="G4929" i="30" s="1"/>
  <c r="H4929" i="30" s="1"/>
  <c r="I4929" i="30" s="1"/>
  <c r="G4893" i="30" a="1"/>
  <c r="G4893" i="30" s="1"/>
  <c r="H4893" i="30" s="1"/>
  <c r="I4893" i="30" s="1"/>
  <c r="G4857" i="30" a="1"/>
  <c r="G4857" i="30" s="1"/>
  <c r="H4857" i="30" s="1"/>
  <c r="I4857" i="30" s="1"/>
  <c r="G4821" i="30" a="1"/>
  <c r="G4821" i="30" s="1"/>
  <c r="H4821" i="30" s="1"/>
  <c r="I4821" i="30" s="1"/>
  <c r="G4785" i="30" a="1"/>
  <c r="G4785" i="30" s="1"/>
  <c r="H4785" i="30" s="1"/>
  <c r="I4785" i="30" s="1"/>
  <c r="G4749" i="30" a="1"/>
  <c r="G4749" i="30" s="1"/>
  <c r="H4749" i="30" s="1"/>
  <c r="I4749" i="30" s="1"/>
  <c r="G4713" i="30" a="1"/>
  <c r="G4713" i="30" s="1"/>
  <c r="H4713" i="30" s="1"/>
  <c r="I4713" i="30" s="1"/>
  <c r="G1193" i="30" a="1"/>
  <c r="G1193" i="30" s="1"/>
  <c r="H1193" i="30" s="1"/>
  <c r="I1193" i="30" s="1"/>
  <c r="G1103" i="30" a="1"/>
  <c r="G1103" i="30" s="1"/>
  <c r="H1103" i="30" s="1"/>
  <c r="I1103" i="30" s="1"/>
  <c r="G1049" i="30" a="1"/>
  <c r="G1049" i="30" s="1"/>
  <c r="H1049" i="30" s="1"/>
  <c r="I1049" i="30" s="1"/>
  <c r="G995" i="30" a="1"/>
  <c r="G995" i="30" s="1"/>
  <c r="H995" i="30" s="1"/>
  <c r="I995" i="30" s="1"/>
  <c r="G941" i="30" a="1"/>
  <c r="G941" i="30" s="1"/>
  <c r="H941" i="30" s="1"/>
  <c r="I941" i="30" s="1"/>
  <c r="G887" i="30" a="1"/>
  <c r="G887" i="30" s="1"/>
  <c r="H887" i="30" s="1"/>
  <c r="I887" i="30" s="1"/>
  <c r="G833" i="30" a="1"/>
  <c r="G833" i="30" s="1"/>
  <c r="H833" i="30" s="1"/>
  <c r="I833" i="30" s="1"/>
  <c r="G4683" i="30" a="1"/>
  <c r="G4683" i="30" s="1"/>
  <c r="H4683" i="30" s="1"/>
  <c r="I4683" i="30" s="1"/>
  <c r="G4647" i="30" a="1"/>
  <c r="G4647" i="30" s="1"/>
  <c r="H4647" i="30" s="1"/>
  <c r="I4647" i="30" s="1"/>
  <c r="G4611" i="30" a="1"/>
  <c r="G4611" i="30" s="1"/>
  <c r="H4611" i="30" s="1"/>
  <c r="I4611" i="30" s="1"/>
  <c r="G4575" i="30" a="1"/>
  <c r="G4575" i="30" s="1"/>
  <c r="H4575" i="30" s="1"/>
  <c r="I4575" i="30" s="1"/>
  <c r="G4539" i="30" a="1"/>
  <c r="G4539" i="30" s="1"/>
  <c r="H4539" i="30" s="1"/>
  <c r="I4539" i="30" s="1"/>
  <c r="G4503" i="30" a="1"/>
  <c r="G4503" i="30" s="1"/>
  <c r="H4503" i="30" s="1"/>
  <c r="I4503" i="30" s="1"/>
  <c r="G4467" i="30" a="1"/>
  <c r="G4467" i="30" s="1"/>
  <c r="H4467" i="30" s="1"/>
  <c r="I4467" i="30" s="1"/>
  <c r="G4431" i="30" a="1"/>
  <c r="G4431" i="30" s="1"/>
  <c r="H4431" i="30" s="1"/>
  <c r="I4431" i="30" s="1"/>
  <c r="G4395" i="30" a="1"/>
  <c r="G4395" i="30" s="1"/>
  <c r="H4395" i="30" s="1"/>
  <c r="I4395" i="30" s="1"/>
  <c r="G4359" i="30" a="1"/>
  <c r="G4359" i="30" s="1"/>
  <c r="H4359" i="30" s="1"/>
  <c r="I4359" i="30" s="1"/>
  <c r="G4323" i="30" a="1"/>
  <c r="G4323" i="30" s="1"/>
  <c r="H4323" i="30" s="1"/>
  <c r="I4323" i="30" s="1"/>
  <c r="G4287" i="30" a="1"/>
  <c r="G4287" i="30" s="1"/>
  <c r="H4287" i="30" s="1"/>
  <c r="I4287" i="30" s="1"/>
  <c r="G4251" i="30" a="1"/>
  <c r="G4251" i="30" s="1"/>
  <c r="H4251" i="30" s="1"/>
  <c r="I4251" i="30" s="1"/>
  <c r="G4215" i="30" a="1"/>
  <c r="G4215" i="30" s="1"/>
  <c r="H4215" i="30" s="1"/>
  <c r="I4215" i="30" s="1"/>
  <c r="G15" i="30"/>
  <c r="H15" i="30" s="1"/>
  <c r="I15" i="30" s="1"/>
  <c r="G737" i="30" a="1"/>
  <c r="G737" i="30" s="1"/>
  <c r="H737" i="30" s="1"/>
  <c r="I737" i="30" s="1"/>
  <c r="G671" i="30" a="1"/>
  <c r="G671" i="30" s="1"/>
  <c r="H671" i="30" s="1"/>
  <c r="I671" i="30" s="1"/>
  <c r="G617" i="30" a="1"/>
  <c r="G617" i="30" s="1"/>
  <c r="H617" i="30" s="1"/>
  <c r="I617" i="30" s="1"/>
  <c r="G563" i="30" a="1"/>
  <c r="G563" i="30" s="1"/>
  <c r="H563" i="30" s="1"/>
  <c r="I563" i="30" s="1"/>
  <c r="G509" i="30" a="1"/>
  <c r="G509" i="30" s="1"/>
  <c r="H509" i="30" s="1"/>
  <c r="I509" i="30" s="1"/>
  <c r="G455" i="30" a="1"/>
  <c r="G455" i="30" s="1"/>
  <c r="H455" i="30" s="1"/>
  <c r="I455" i="30" s="1"/>
  <c r="G401" i="30" a="1"/>
  <c r="G401" i="30" s="1"/>
  <c r="H401" i="30" s="1"/>
  <c r="I401" i="30" s="1"/>
  <c r="G347" i="30" a="1"/>
  <c r="G347" i="30" s="1"/>
  <c r="H347" i="30" s="1"/>
  <c r="I347" i="30" s="1"/>
  <c r="G293" i="30" a="1"/>
  <c r="G293" i="30" s="1"/>
  <c r="H293" i="30" s="1"/>
  <c r="I293" i="30" s="1"/>
  <c r="G239" i="30" a="1"/>
  <c r="G239" i="30" s="1"/>
  <c r="H239" i="30" s="1"/>
  <c r="I239" i="30" s="1"/>
  <c r="G185" i="30" a="1"/>
  <c r="G185" i="30" s="1"/>
  <c r="H185" i="30" s="1"/>
  <c r="I185" i="30" s="1"/>
  <c r="G131" i="30" a="1"/>
  <c r="G131" i="30" s="1"/>
  <c r="H131" i="30" s="1"/>
  <c r="I131" i="30" s="1"/>
  <c r="G77" i="30" a="1"/>
  <c r="G77" i="30" s="1"/>
  <c r="H77" i="30" s="1"/>
  <c r="I77" i="30" s="1"/>
  <c r="G23" i="30" a="1"/>
  <c r="G23" i="30" s="1"/>
  <c r="H23" i="30" s="1"/>
  <c r="I23" i="30" s="1"/>
  <c r="G4926" i="30" a="1"/>
  <c r="G4926" i="30" s="1"/>
  <c r="H4926" i="30" s="1"/>
  <c r="I4926" i="30" s="1"/>
  <c r="G4794" i="30" a="1"/>
  <c r="G4794" i="30" s="1"/>
  <c r="H4794" i="30" s="1"/>
  <c r="I4794" i="30" s="1"/>
  <c r="G4692" i="30" a="1"/>
  <c r="G4692" i="30" s="1"/>
  <c r="H4692" i="30" s="1"/>
  <c r="I4692" i="30" s="1"/>
  <c r="G4626" i="30" a="1"/>
  <c r="G4626" i="30" s="1"/>
  <c r="H4626" i="30" s="1"/>
  <c r="I4626" i="30" s="1"/>
  <c r="G4548" i="30" a="1"/>
  <c r="G4548" i="30" s="1"/>
  <c r="H4548" i="30" s="1"/>
  <c r="I4548" i="30" s="1"/>
  <c r="G4434" i="30" a="1"/>
  <c r="G4434" i="30" s="1"/>
  <c r="H4434" i="30" s="1"/>
  <c r="I4434" i="30" s="1"/>
  <c r="G4956" i="30" a="1"/>
  <c r="G4956" i="30" s="1"/>
  <c r="H4956" i="30" s="1"/>
  <c r="I4956" i="30" s="1"/>
  <c r="G4680" i="30" a="1"/>
  <c r="G4680" i="30" s="1"/>
  <c r="H4680" i="30" s="1"/>
  <c r="I4680" i="30" s="1"/>
  <c r="G4494" i="30" a="1"/>
  <c r="G4494" i="30" s="1"/>
  <c r="H4494" i="30" s="1"/>
  <c r="I4494" i="30" s="1"/>
  <c r="G5011" i="30" a="1"/>
  <c r="G5011" i="30" s="1"/>
  <c r="H5011" i="30" s="1"/>
  <c r="I5011" i="30" s="1"/>
  <c r="G4993" i="30" a="1"/>
  <c r="G4993" i="30" s="1"/>
  <c r="H4993" i="30" s="1"/>
  <c r="I4993" i="30" s="1"/>
  <c r="G1428" i="30" a="1"/>
  <c r="G1428" i="30" s="1"/>
  <c r="H1428" i="30" s="1"/>
  <c r="I1428" i="30" s="1"/>
  <c r="G4878" i="30" a="1"/>
  <c r="G4878" i="30" s="1"/>
  <c r="H4878" i="30" s="1"/>
  <c r="I4878" i="30" s="1"/>
  <c r="G4746" i="30" a="1"/>
  <c r="G4746" i="30" s="1"/>
  <c r="H4746" i="30" s="1"/>
  <c r="I4746" i="30" s="1"/>
  <c r="G4614" i="30" a="1"/>
  <c r="G4614" i="30" s="1"/>
  <c r="H4614" i="30" s="1"/>
  <c r="I4614" i="30" s="1"/>
  <c r="G4362" i="30" a="1"/>
  <c r="G4362" i="30" s="1"/>
  <c r="H4362" i="30" s="1"/>
  <c r="I4362" i="30" s="1"/>
  <c r="G4320" i="30" a="1"/>
  <c r="G4320" i="30" s="1"/>
  <c r="H4320" i="30" s="1"/>
  <c r="I4320" i="30" s="1"/>
  <c r="G4266" i="30" a="1"/>
  <c r="G4266" i="30" s="1"/>
  <c r="H4266" i="30" s="1"/>
  <c r="I4266" i="30" s="1"/>
  <c r="G4206" i="30" a="1"/>
  <c r="G4206" i="30" s="1"/>
  <c r="H4206" i="30" s="1"/>
  <c r="I4206" i="30" s="1"/>
  <c r="G1124" i="30" a="1"/>
  <c r="G1124" i="30" s="1"/>
  <c r="H1124" i="30" s="1"/>
  <c r="I1124" i="30" s="1"/>
  <c r="G1070" i="30" a="1"/>
  <c r="G1070" i="30" s="1"/>
  <c r="H1070" i="30" s="1"/>
  <c r="I1070" i="30" s="1"/>
  <c r="G1016" i="30" a="1"/>
  <c r="G1016" i="30" s="1"/>
  <c r="H1016" i="30" s="1"/>
  <c r="I1016" i="30" s="1"/>
  <c r="G962" i="30" a="1"/>
  <c r="G962" i="30" s="1"/>
  <c r="H962" i="30" s="1"/>
  <c r="I962" i="30" s="1"/>
  <c r="G908" i="30" a="1"/>
  <c r="G908" i="30" s="1"/>
  <c r="H908" i="30" s="1"/>
  <c r="I908" i="30" s="1"/>
  <c r="G854" i="30" a="1"/>
  <c r="G854" i="30" s="1"/>
  <c r="H854" i="30" s="1"/>
  <c r="I854" i="30" s="1"/>
  <c r="G800" i="30" a="1"/>
  <c r="G800" i="30" s="1"/>
  <c r="H800" i="30" s="1"/>
  <c r="I800" i="30" s="1"/>
  <c r="G746" i="30" a="1"/>
  <c r="G746" i="30" s="1"/>
  <c r="H746" i="30" s="1"/>
  <c r="I746" i="30" s="1"/>
  <c r="G692" i="30" a="1"/>
  <c r="G692" i="30" s="1"/>
  <c r="H692" i="30" s="1"/>
  <c r="I692" i="30" s="1"/>
  <c r="G638" i="30" a="1"/>
  <c r="G638" i="30" s="1"/>
  <c r="H638" i="30" s="1"/>
  <c r="I638" i="30" s="1"/>
  <c r="G584" i="30" a="1"/>
  <c r="G584" i="30" s="1"/>
  <c r="H584" i="30" s="1"/>
  <c r="I584" i="30" s="1"/>
  <c r="G530" i="30" a="1"/>
  <c r="G530" i="30" s="1"/>
  <c r="H530" i="30" s="1"/>
  <c r="I530" i="30" s="1"/>
  <c r="G476" i="30" a="1"/>
  <c r="G476" i="30" s="1"/>
  <c r="H476" i="30" s="1"/>
  <c r="I476" i="30" s="1"/>
  <c r="G422" i="30" a="1"/>
  <c r="G422" i="30" s="1"/>
  <c r="H422" i="30" s="1"/>
  <c r="I422" i="30" s="1"/>
  <c r="G368" i="30" a="1"/>
  <c r="G368" i="30" s="1"/>
  <c r="H368" i="30" s="1"/>
  <c r="I368" i="30" s="1"/>
  <c r="G314" i="30" a="1"/>
  <c r="G314" i="30" s="1"/>
  <c r="H314" i="30" s="1"/>
  <c r="I314" i="30" s="1"/>
  <c r="G260" i="30" a="1"/>
  <c r="G260" i="30" s="1"/>
  <c r="H260" i="30" s="1"/>
  <c r="I260" i="30" s="1"/>
  <c r="G4959" i="30" a="1"/>
  <c r="G4959" i="30" s="1"/>
  <c r="H4959" i="30" s="1"/>
  <c r="I4959" i="30" s="1"/>
  <c r="G4743" i="30" a="1"/>
  <c r="G4743" i="30" s="1"/>
  <c r="H4743" i="30" s="1"/>
  <c r="I4743" i="30" s="1"/>
  <c r="G935" i="30" a="1"/>
  <c r="G935" i="30" s="1"/>
  <c r="H935" i="30" s="1"/>
  <c r="I935" i="30" s="1"/>
  <c r="G4569" i="30" a="1"/>
  <c r="G4569" i="30" s="1"/>
  <c r="H4569" i="30" s="1"/>
  <c r="I4569" i="30" s="1"/>
  <c r="G4353" i="30" a="1"/>
  <c r="G4353" i="30" s="1"/>
  <c r="H4353" i="30" s="1"/>
  <c r="I4353" i="30" s="1"/>
  <c r="G4245" i="30" a="1"/>
  <c r="G4245" i="30" s="1"/>
  <c r="H4245" i="30" s="1"/>
  <c r="I4245" i="30" s="1"/>
  <c r="G725" i="30" a="1"/>
  <c r="G725" i="30" s="1"/>
  <c r="H725" i="30" s="1"/>
  <c r="I725" i="30" s="1"/>
  <c r="G611" i="30" a="1"/>
  <c r="G611" i="30" s="1"/>
  <c r="H611" i="30" s="1"/>
  <c r="I611" i="30" s="1"/>
  <c r="G503" i="30" a="1"/>
  <c r="G503" i="30" s="1"/>
  <c r="H503" i="30" s="1"/>
  <c r="I503" i="30" s="1"/>
  <c r="G395" i="30" a="1"/>
  <c r="G395" i="30" s="1"/>
  <c r="H395" i="30" s="1"/>
  <c r="I395" i="30" s="1"/>
  <c r="G287" i="30" a="1"/>
  <c r="G287" i="30" s="1"/>
  <c r="H287" i="30" s="1"/>
  <c r="I287" i="30" s="1"/>
  <c r="G179" i="30" a="1"/>
  <c r="G179" i="30" s="1"/>
  <c r="H179" i="30" s="1"/>
  <c r="I179" i="30" s="1"/>
  <c r="G71" i="30" a="1"/>
  <c r="G71" i="30" s="1"/>
  <c r="H71" i="30" s="1"/>
  <c r="I71" i="30" s="1"/>
  <c r="G4920" i="30" a="1"/>
  <c r="G4920" i="30" s="1"/>
  <c r="H4920" i="30" s="1"/>
  <c r="I4920" i="30" s="1"/>
  <c r="G4686" i="30" a="1"/>
  <c r="G4686" i="30" s="1"/>
  <c r="H4686" i="30" s="1"/>
  <c r="I4686" i="30" s="1"/>
  <c r="G4590" i="30" a="1"/>
  <c r="G4590" i="30" s="1"/>
  <c r="H4590" i="30" s="1"/>
  <c r="I4590" i="30" s="1"/>
  <c r="G4404" i="30" a="1"/>
  <c r="G4404" i="30" s="1"/>
  <c r="H4404" i="30" s="1"/>
  <c r="I4404" i="30" s="1"/>
  <c r="G4860" i="30" a="1"/>
  <c r="G4860" i="30" s="1"/>
  <c r="H4860" i="30" s="1"/>
  <c r="I4860" i="30" s="1"/>
  <c r="G4458" i="30" a="1"/>
  <c r="G4458" i="30" s="1"/>
  <c r="H4458" i="30" s="1"/>
  <c r="I4458" i="30" s="1"/>
  <c r="G4999" i="30" a="1"/>
  <c r="G4999" i="30" s="1"/>
  <c r="H4999" i="30" s="1"/>
  <c r="I4999" i="30" s="1"/>
  <c r="G1266" i="30" a="1"/>
  <c r="G1266" i="30" s="1"/>
  <c r="H1266" i="30" s="1"/>
  <c r="I1266" i="30" s="1"/>
  <c r="G4800" i="30" a="1"/>
  <c r="G4800" i="30" s="1"/>
  <c r="H4800" i="30" s="1"/>
  <c r="I4800" i="30" s="1"/>
  <c r="G4410" i="30" a="1"/>
  <c r="G4410" i="30" s="1"/>
  <c r="H4410" i="30" s="1"/>
  <c r="I4410" i="30" s="1"/>
  <c r="G4338" i="30" a="1"/>
  <c r="G4338" i="30" s="1"/>
  <c r="H4338" i="30" s="1"/>
  <c r="I4338" i="30" s="1"/>
  <c r="G4254" i="30" a="1"/>
  <c r="G4254" i="30" s="1"/>
  <c r="H4254" i="30" s="1"/>
  <c r="I4254" i="30" s="1"/>
  <c r="G4176" i="30" a="1"/>
  <c r="G4176" i="30" s="1"/>
  <c r="H4176" i="30" s="1"/>
  <c r="I4176" i="30" s="1"/>
  <c r="G4158" i="30" a="1"/>
  <c r="G4158" i="30" s="1"/>
  <c r="H4158" i="30" s="1"/>
  <c r="I4158" i="30" s="1"/>
  <c r="G4140" i="30" a="1"/>
  <c r="G4140" i="30" s="1"/>
  <c r="H4140" i="30" s="1"/>
  <c r="I4140" i="30" s="1"/>
  <c r="G4122" i="30" a="1"/>
  <c r="G4122" i="30" s="1"/>
  <c r="H4122" i="30" s="1"/>
  <c r="I4122" i="30" s="1"/>
  <c r="G4104" i="30" a="1"/>
  <c r="G4104" i="30" s="1"/>
  <c r="H4104" i="30" s="1"/>
  <c r="I4104" i="30" s="1"/>
  <c r="G4086" i="30" a="1"/>
  <c r="G4086" i="30" s="1"/>
  <c r="H4086" i="30" s="1"/>
  <c r="I4086" i="30" s="1"/>
  <c r="G4068" i="30" a="1"/>
  <c r="G4068" i="30" s="1"/>
  <c r="H4068" i="30" s="1"/>
  <c r="I4068" i="30" s="1"/>
  <c r="G4050" i="30" a="1"/>
  <c r="G4050" i="30" s="1"/>
  <c r="H4050" i="30" s="1"/>
  <c r="I4050" i="30" s="1"/>
  <c r="G4032" i="30" a="1"/>
  <c r="G4032" i="30" s="1"/>
  <c r="H4032" i="30" s="1"/>
  <c r="I4032" i="30" s="1"/>
  <c r="G4014" i="30" a="1"/>
  <c r="G4014" i="30" s="1"/>
  <c r="H4014" i="30" s="1"/>
  <c r="I4014" i="30" s="1"/>
  <c r="G3996" i="30" a="1"/>
  <c r="G3996" i="30" s="1"/>
  <c r="H3996" i="30" s="1"/>
  <c r="I3996" i="30" s="1"/>
  <c r="G3978" i="30" a="1"/>
  <c r="G3978" i="30" s="1"/>
  <c r="H3978" i="30" s="1"/>
  <c r="I3978" i="30" s="1"/>
  <c r="G3960" i="30" a="1"/>
  <c r="G3960" i="30" s="1"/>
  <c r="H3960" i="30" s="1"/>
  <c r="I3960" i="30" s="1"/>
  <c r="G3942" i="30" a="1"/>
  <c r="G3942" i="30" s="1"/>
  <c r="H3942" i="30" s="1"/>
  <c r="I3942" i="30" s="1"/>
  <c r="G3924" i="30" a="1"/>
  <c r="G3924" i="30" s="1"/>
  <c r="H3924" i="30" s="1"/>
  <c r="I3924" i="30" s="1"/>
  <c r="G3906" i="30" a="1"/>
  <c r="G3906" i="30" s="1"/>
  <c r="H3906" i="30" s="1"/>
  <c r="I3906" i="30" s="1"/>
  <c r="G3888" i="30" a="1"/>
  <c r="G3888" i="30" s="1"/>
  <c r="H3888" i="30" s="1"/>
  <c r="I3888" i="30" s="1"/>
  <c r="G3870" i="30" a="1"/>
  <c r="G3870" i="30" s="1"/>
  <c r="H3870" i="30" s="1"/>
  <c r="I3870" i="30" s="1"/>
  <c r="G3852" i="30" a="1"/>
  <c r="G3852" i="30" s="1"/>
  <c r="H3852" i="30" s="1"/>
  <c r="I3852" i="30" s="1"/>
  <c r="G3834" i="30" a="1"/>
  <c r="G3834" i="30" s="1"/>
  <c r="H3834" i="30" s="1"/>
  <c r="I3834" i="30" s="1"/>
  <c r="G3816" i="30" a="1"/>
  <c r="G3816" i="30" s="1"/>
  <c r="H3816" i="30" s="1"/>
  <c r="I3816" i="30" s="1"/>
  <c r="G3798" i="30" a="1"/>
  <c r="G3798" i="30" s="1"/>
  <c r="H3798" i="30" s="1"/>
  <c r="I3798" i="30" s="1"/>
  <c r="G3780" i="30" a="1"/>
  <c r="G3780" i="30" s="1"/>
  <c r="H3780" i="30" s="1"/>
  <c r="I3780" i="30" s="1"/>
  <c r="G3762" i="30" a="1"/>
  <c r="G3762" i="30" s="1"/>
  <c r="H3762" i="30" s="1"/>
  <c r="I3762" i="30" s="1"/>
  <c r="G3744" i="30" a="1"/>
  <c r="G3744" i="30" s="1"/>
  <c r="H3744" i="30" s="1"/>
  <c r="I3744" i="30" s="1"/>
  <c r="G3726" i="30" a="1"/>
  <c r="G3726" i="30" s="1"/>
  <c r="H3726" i="30" s="1"/>
  <c r="I3726" i="30" s="1"/>
  <c r="G3708" i="30" a="1"/>
  <c r="G3708" i="30" s="1"/>
  <c r="H3708" i="30" s="1"/>
  <c r="I3708" i="30" s="1"/>
  <c r="G3690" i="30" a="1"/>
  <c r="G3690" i="30" s="1"/>
  <c r="H3690" i="30" s="1"/>
  <c r="I3690" i="30" s="1"/>
  <c r="G3672" i="30" a="1"/>
  <c r="G3672" i="30" s="1"/>
  <c r="H3672" i="30" s="1"/>
  <c r="I3672" i="30" s="1"/>
  <c r="G3654" i="30" a="1"/>
  <c r="G3654" i="30" s="1"/>
  <c r="H3654" i="30" s="1"/>
  <c r="I3654" i="30" s="1"/>
  <c r="G3636" i="30" a="1"/>
  <c r="G3636" i="30" s="1"/>
  <c r="H3636" i="30" s="1"/>
  <c r="I3636" i="30" s="1"/>
  <c r="G3618" i="30" a="1"/>
  <c r="G3618" i="30" s="1"/>
  <c r="H3618" i="30" s="1"/>
  <c r="I3618" i="30" s="1"/>
  <c r="G3600" i="30" a="1"/>
  <c r="G3600" i="30" s="1"/>
  <c r="H3600" i="30" s="1"/>
  <c r="I3600" i="30" s="1"/>
  <c r="G3582" i="30" a="1"/>
  <c r="G3582" i="30" s="1"/>
  <c r="H3582" i="30" s="1"/>
  <c r="I3582" i="30" s="1"/>
  <c r="G3564" i="30" a="1"/>
  <c r="G3564" i="30" s="1"/>
  <c r="H3564" i="30" s="1"/>
  <c r="I3564" i="30" s="1"/>
  <c r="G3546" i="30" a="1"/>
  <c r="G3546" i="30" s="1"/>
  <c r="H3546" i="30" s="1"/>
  <c r="I3546" i="30" s="1"/>
  <c r="G3528" i="30" a="1"/>
  <c r="G3528" i="30" s="1"/>
  <c r="H3528" i="30" s="1"/>
  <c r="I3528" i="30" s="1"/>
  <c r="G3510" i="30" a="1"/>
  <c r="G3510" i="30" s="1"/>
  <c r="H3510" i="30" s="1"/>
  <c r="I3510" i="30" s="1"/>
  <c r="G3492" i="30" a="1"/>
  <c r="G3492" i="30" s="1"/>
  <c r="H3492" i="30" s="1"/>
  <c r="I3492" i="30" s="1"/>
  <c r="G3474" i="30" a="1"/>
  <c r="G3474" i="30" s="1"/>
  <c r="H3474" i="30" s="1"/>
  <c r="I3474" i="30" s="1"/>
  <c r="G3456" i="30" a="1"/>
  <c r="G3456" i="30" s="1"/>
  <c r="H3456" i="30" s="1"/>
  <c r="I3456" i="30" s="1"/>
  <c r="G3438" i="30" a="1"/>
  <c r="G3438" i="30" s="1"/>
  <c r="H3438" i="30" s="1"/>
  <c r="I3438" i="30" s="1"/>
  <c r="G3420" i="30" a="1"/>
  <c r="G3420" i="30" s="1"/>
  <c r="H3420" i="30" s="1"/>
  <c r="I3420" i="30" s="1"/>
  <c r="G3402" i="30" a="1"/>
  <c r="G3402" i="30" s="1"/>
  <c r="H3402" i="30" s="1"/>
  <c r="I3402" i="30" s="1"/>
  <c r="G3384" i="30" a="1"/>
  <c r="G3384" i="30" s="1"/>
  <c r="H3384" i="30" s="1"/>
  <c r="I3384" i="30" s="1"/>
  <c r="G3366" i="30" a="1"/>
  <c r="G3366" i="30" s="1"/>
  <c r="H3366" i="30" s="1"/>
  <c r="I3366" i="30" s="1"/>
  <c r="G3348" i="30" a="1"/>
  <c r="G3348" i="30" s="1"/>
  <c r="H3348" i="30" s="1"/>
  <c r="I3348" i="30" s="1"/>
  <c r="G3330" i="30" a="1"/>
  <c r="G3330" i="30" s="1"/>
  <c r="H3330" i="30" s="1"/>
  <c r="I3330" i="30" s="1"/>
  <c r="G3312" i="30" a="1"/>
  <c r="G3312" i="30" s="1"/>
  <c r="H3312" i="30" s="1"/>
  <c r="I3312" i="30" s="1"/>
  <c r="G3294" i="30" a="1"/>
  <c r="G3294" i="30" s="1"/>
  <c r="H3294" i="30" s="1"/>
  <c r="I3294" i="30" s="1"/>
  <c r="G3276" i="30" a="1"/>
  <c r="G3276" i="30" s="1"/>
  <c r="H3276" i="30" s="1"/>
  <c r="I3276" i="30" s="1"/>
  <c r="G3258" i="30" a="1"/>
  <c r="G3258" i="30" s="1"/>
  <c r="H3258" i="30" s="1"/>
  <c r="I3258" i="30" s="1"/>
  <c r="G3240" i="30" a="1"/>
  <c r="G3240" i="30" s="1"/>
  <c r="H3240" i="30" s="1"/>
  <c r="I3240" i="30" s="1"/>
  <c r="G3222" i="30" a="1"/>
  <c r="G3222" i="30" s="1"/>
  <c r="H3222" i="30" s="1"/>
  <c r="I3222" i="30" s="1"/>
  <c r="G3204" i="30" a="1"/>
  <c r="G3204" i="30" s="1"/>
  <c r="H3204" i="30" s="1"/>
  <c r="I3204" i="30" s="1"/>
  <c r="G3186" i="30" a="1"/>
  <c r="G3186" i="30" s="1"/>
  <c r="H3186" i="30" s="1"/>
  <c r="I3186" i="30" s="1"/>
  <c r="G3168" i="30" a="1"/>
  <c r="G3168" i="30" s="1"/>
  <c r="H3168" i="30" s="1"/>
  <c r="I3168" i="30" s="1"/>
  <c r="G3150" i="30" a="1"/>
  <c r="G3150" i="30" s="1"/>
  <c r="H3150" i="30" s="1"/>
  <c r="I3150" i="30" s="1"/>
  <c r="G3132" i="30" a="1"/>
  <c r="G3132" i="30" s="1"/>
  <c r="H3132" i="30" s="1"/>
  <c r="I3132" i="30" s="1"/>
  <c r="G206" i="30" a="1"/>
  <c r="G206" i="30" s="1"/>
  <c r="H206" i="30" s="1"/>
  <c r="I206" i="30" s="1"/>
  <c r="G4923" i="30" a="1"/>
  <c r="G4923" i="30" s="1"/>
  <c r="H4923" i="30" s="1"/>
  <c r="I4923" i="30" s="1"/>
  <c r="G4707" i="30" a="1"/>
  <c r="G4707" i="30" s="1"/>
  <c r="H4707" i="30" s="1"/>
  <c r="I4707" i="30" s="1"/>
  <c r="G881" i="30" a="1"/>
  <c r="G881" i="30" s="1"/>
  <c r="H881" i="30" s="1"/>
  <c r="I881" i="30" s="1"/>
  <c r="G4533" i="30" a="1"/>
  <c r="G4533" i="30" s="1"/>
  <c r="H4533" i="30" s="1"/>
  <c r="I4533" i="30" s="1"/>
  <c r="G4341" i="30" a="1"/>
  <c r="G4341" i="30" s="1"/>
  <c r="H4341" i="30" s="1"/>
  <c r="I4341" i="30" s="1"/>
  <c r="G4233" i="30" a="1"/>
  <c r="G4233" i="30" s="1"/>
  <c r="H4233" i="30" s="1"/>
  <c r="I4233" i="30" s="1"/>
  <c r="G707" i="30" a="1"/>
  <c r="G707" i="30" s="1"/>
  <c r="H707" i="30" s="1"/>
  <c r="I707" i="30" s="1"/>
  <c r="G593" i="30" a="1"/>
  <c r="G593" i="30" s="1"/>
  <c r="H593" i="30" s="1"/>
  <c r="I593" i="30" s="1"/>
  <c r="G485" i="30" a="1"/>
  <c r="G485" i="30" s="1"/>
  <c r="H485" i="30" s="1"/>
  <c r="I485" i="30" s="1"/>
  <c r="G377" i="30" a="1"/>
  <c r="G377" i="30" s="1"/>
  <c r="H377" i="30" s="1"/>
  <c r="I377" i="30" s="1"/>
  <c r="G269" i="30" a="1"/>
  <c r="G269" i="30" s="1"/>
  <c r="H269" i="30" s="1"/>
  <c r="I269" i="30" s="1"/>
  <c r="G161" i="30" a="1"/>
  <c r="G161" i="30" s="1"/>
  <c r="H161" i="30" s="1"/>
  <c r="I161" i="30" s="1"/>
  <c r="G53" i="30" a="1"/>
  <c r="G53" i="30" s="1"/>
  <c r="H53" i="30" s="1"/>
  <c r="I53" i="30" s="1"/>
  <c r="G4884" i="30" a="1"/>
  <c r="G4884" i="30" s="1"/>
  <c r="H4884" i="30" s="1"/>
  <c r="I4884" i="30" s="1"/>
  <c r="G4668" i="30" a="1"/>
  <c r="G4668" i="30" s="1"/>
  <c r="H4668" i="30" s="1"/>
  <c r="I4668" i="30" s="1"/>
  <c r="G4506" i="30" a="1"/>
  <c r="G4506" i="30" s="1"/>
  <c r="H4506" i="30" s="1"/>
  <c r="I4506" i="30" s="1"/>
  <c r="G4188" i="30" a="1"/>
  <c r="G4188" i="30" s="1"/>
  <c r="H4188" i="30" s="1"/>
  <c r="I4188" i="30" s="1"/>
  <c r="G4656" i="30" a="1"/>
  <c r="G4656" i="30" s="1"/>
  <c r="H4656" i="30" s="1"/>
  <c r="I4656" i="30" s="1"/>
  <c r="G4392" i="30" a="1"/>
  <c r="G4392" i="30" s="1"/>
  <c r="H4392" i="30" s="1"/>
  <c r="I4392" i="30" s="1"/>
  <c r="G1824" i="30" a="1"/>
  <c r="G1824" i="30" s="1"/>
  <c r="H1824" i="30" s="1"/>
  <c r="I1824" i="30" s="1"/>
  <c r="G4986" i="30" a="1"/>
  <c r="G4986" i="30" s="1"/>
  <c r="H4986" i="30" s="1"/>
  <c r="I4986" i="30" s="1"/>
  <c r="G4734" i="30" a="1"/>
  <c r="G4734" i="30" s="1"/>
  <c r="H4734" i="30" s="1"/>
  <c r="I4734" i="30" s="1"/>
  <c r="G4398" i="30" a="1"/>
  <c r="G4398" i="30" s="1"/>
  <c r="H4398" i="30" s="1"/>
  <c r="I4398" i="30" s="1"/>
  <c r="G4308" i="30" a="1"/>
  <c r="G4308" i="30" s="1"/>
  <c r="H4308" i="30" s="1"/>
  <c r="I4308" i="30" s="1"/>
  <c r="G4230" i="30" a="1"/>
  <c r="G4230" i="30" s="1"/>
  <c r="H4230" i="30" s="1"/>
  <c r="I4230" i="30" s="1"/>
  <c r="G4173" i="30" a="1"/>
  <c r="G4173" i="30" s="1"/>
  <c r="H4173" i="30" s="1"/>
  <c r="I4173" i="30" s="1"/>
  <c r="G4155" i="30" a="1"/>
  <c r="G4155" i="30" s="1"/>
  <c r="H4155" i="30" s="1"/>
  <c r="I4155" i="30" s="1"/>
  <c r="G4137" i="30" a="1"/>
  <c r="G4137" i="30" s="1"/>
  <c r="H4137" i="30" s="1"/>
  <c r="I4137" i="30" s="1"/>
  <c r="G4119" i="30" a="1"/>
  <c r="G4119" i="30" s="1"/>
  <c r="H4119" i="30" s="1"/>
  <c r="I4119" i="30" s="1"/>
  <c r="G4101" i="30" a="1"/>
  <c r="G4101" i="30" s="1"/>
  <c r="H4101" i="30" s="1"/>
  <c r="I4101" i="30" s="1"/>
  <c r="G4083" i="30" a="1"/>
  <c r="G4083" i="30" s="1"/>
  <c r="H4083" i="30" s="1"/>
  <c r="I4083" i="30" s="1"/>
  <c r="G4065" i="30" a="1"/>
  <c r="G4065" i="30" s="1"/>
  <c r="H4065" i="30" s="1"/>
  <c r="I4065" i="30" s="1"/>
  <c r="G4047" i="30" a="1"/>
  <c r="G4047" i="30" s="1"/>
  <c r="H4047" i="30" s="1"/>
  <c r="I4047" i="30" s="1"/>
  <c r="G4029" i="30" a="1"/>
  <c r="G4029" i="30" s="1"/>
  <c r="H4029" i="30" s="1"/>
  <c r="I4029" i="30" s="1"/>
  <c r="G4011" i="30" a="1"/>
  <c r="G4011" i="30" s="1"/>
  <c r="H4011" i="30" s="1"/>
  <c r="I4011" i="30" s="1"/>
  <c r="G152" i="30" a="1"/>
  <c r="G152" i="30" s="1"/>
  <c r="H152" i="30" s="1"/>
  <c r="I152" i="30" s="1"/>
  <c r="G4887" i="30" a="1"/>
  <c r="G4887" i="30" s="1"/>
  <c r="H4887" i="30" s="1"/>
  <c r="I4887" i="30" s="1"/>
  <c r="G1175" i="30" a="1"/>
  <c r="G1175" i="30" s="1"/>
  <c r="H1175" i="30" s="1"/>
  <c r="I1175" i="30" s="1"/>
  <c r="G827" i="30" a="1"/>
  <c r="G827" i="30" s="1"/>
  <c r="H827" i="30" s="1"/>
  <c r="I827" i="30" s="1"/>
  <c r="G4497" i="30" a="1"/>
  <c r="G4497" i="30" s="1"/>
  <c r="H4497" i="30" s="1"/>
  <c r="I4497" i="30" s="1"/>
  <c r="G4317" i="30" a="1"/>
  <c r="G4317" i="30" s="1"/>
  <c r="H4317" i="30" s="1"/>
  <c r="I4317" i="30" s="1"/>
  <c r="G4209" i="30" a="1"/>
  <c r="G4209" i="30" s="1"/>
  <c r="H4209" i="30" s="1"/>
  <c r="I4209" i="30" s="1"/>
  <c r="G689" i="30" a="1"/>
  <c r="G689" i="30" s="1"/>
  <c r="H689" i="30" s="1"/>
  <c r="I689" i="30" s="1"/>
  <c r="G581" i="30" a="1"/>
  <c r="G581" i="30" s="1"/>
  <c r="H581" i="30" s="1"/>
  <c r="I581" i="30" s="1"/>
  <c r="G473" i="30" a="1"/>
  <c r="G473" i="30" s="1"/>
  <c r="H473" i="30" s="1"/>
  <c r="I473" i="30" s="1"/>
  <c r="G365" i="30" a="1"/>
  <c r="G365" i="30" s="1"/>
  <c r="H365" i="30" s="1"/>
  <c r="I365" i="30" s="1"/>
  <c r="G257" i="30" a="1"/>
  <c r="G257" i="30" s="1"/>
  <c r="H257" i="30" s="1"/>
  <c r="I257" i="30" s="1"/>
  <c r="G149" i="30" a="1"/>
  <c r="G149" i="30" s="1"/>
  <c r="H149" i="30" s="1"/>
  <c r="I149" i="30" s="1"/>
  <c r="G41" i="30" a="1"/>
  <c r="G41" i="30" s="1"/>
  <c r="H41" i="30" s="1"/>
  <c r="I41" i="30" s="1"/>
  <c r="G4818" i="30" a="1"/>
  <c r="G4818" i="30" s="1"/>
  <c r="H4818" i="30" s="1"/>
  <c r="I4818" i="30" s="1"/>
  <c r="G4644" i="30" a="1"/>
  <c r="G4644" i="30" s="1"/>
  <c r="H4644" i="30" s="1"/>
  <c r="I4644" i="30" s="1"/>
  <c r="G4488" i="30" a="1"/>
  <c r="G4488" i="30" s="1"/>
  <c r="H4488" i="30" s="1"/>
  <c r="I4488" i="30" s="1"/>
  <c r="G701" i="30" a="1"/>
  <c r="G701" i="30" s="1"/>
  <c r="H701" i="30" s="1"/>
  <c r="I701" i="30" s="1"/>
  <c r="G4554" i="30" a="1"/>
  <c r="G4554" i="30" s="1"/>
  <c r="H4554" i="30" s="1"/>
  <c r="I4554" i="30" s="1"/>
  <c r="G4194" i="30" a="1"/>
  <c r="G4194" i="30" s="1"/>
  <c r="H4194" i="30" s="1"/>
  <c r="I4194" i="30" s="1"/>
  <c r="G1770" i="30" a="1"/>
  <c r="G1770" i="30" s="1"/>
  <c r="H1770" i="30" s="1"/>
  <c r="I1770" i="30" s="1"/>
  <c r="G4950" i="30" a="1"/>
  <c r="G4950" i="30" s="1"/>
  <c r="H4950" i="30" s="1"/>
  <c r="I4950" i="30" s="1"/>
  <c r="G4716" i="30" a="1"/>
  <c r="G4716" i="30" s="1"/>
  <c r="H4716" i="30" s="1"/>
  <c r="I4716" i="30" s="1"/>
  <c r="G4380" i="30" a="1"/>
  <c r="G4380" i="30" s="1"/>
  <c r="H4380" i="30" s="1"/>
  <c r="I4380" i="30" s="1"/>
  <c r="G4302" i="30" a="1"/>
  <c r="G4302" i="30" s="1"/>
  <c r="H4302" i="30" s="1"/>
  <c r="I4302" i="30" s="1"/>
  <c r="G4218" i="30" a="1"/>
  <c r="G4218" i="30" s="1"/>
  <c r="H4218" i="30" s="1"/>
  <c r="I4218" i="30" s="1"/>
  <c r="G4170" i="30" a="1"/>
  <c r="G4170" i="30" s="1"/>
  <c r="H4170" i="30" s="1"/>
  <c r="I4170" i="30" s="1"/>
  <c r="G4152" i="30" a="1"/>
  <c r="G4152" i="30" s="1"/>
  <c r="H4152" i="30" s="1"/>
  <c r="I4152" i="30" s="1"/>
  <c r="G4134" i="30" a="1"/>
  <c r="G4134" i="30" s="1"/>
  <c r="H4134" i="30" s="1"/>
  <c r="I4134" i="30" s="1"/>
  <c r="G4116" i="30" a="1"/>
  <c r="G4116" i="30" s="1"/>
  <c r="H4116" i="30" s="1"/>
  <c r="I4116" i="30" s="1"/>
  <c r="G4098" i="30" a="1"/>
  <c r="G4098" i="30" s="1"/>
  <c r="H4098" i="30" s="1"/>
  <c r="I4098" i="30" s="1"/>
  <c r="G4080" i="30" a="1"/>
  <c r="G4080" i="30" s="1"/>
  <c r="H4080" i="30" s="1"/>
  <c r="I4080" i="30" s="1"/>
  <c r="G4062" i="30" a="1"/>
  <c r="G4062" i="30" s="1"/>
  <c r="H4062" i="30" s="1"/>
  <c r="I4062" i="30" s="1"/>
  <c r="G4044" i="30" a="1"/>
  <c r="G4044" i="30" s="1"/>
  <c r="H4044" i="30" s="1"/>
  <c r="I4044" i="30" s="1"/>
  <c r="G4026" i="30" a="1"/>
  <c r="G4026" i="30" s="1"/>
  <c r="H4026" i="30" s="1"/>
  <c r="I4026" i="30" s="1"/>
  <c r="G4008" i="30" a="1"/>
  <c r="G4008" i="30" s="1"/>
  <c r="H4008" i="30" s="1"/>
  <c r="I4008" i="30" s="1"/>
  <c r="G3990" i="30" a="1"/>
  <c r="G3990" i="30" s="1"/>
  <c r="H3990" i="30" s="1"/>
  <c r="I3990" i="30" s="1"/>
  <c r="G3972" i="30" a="1"/>
  <c r="G3972" i="30" s="1"/>
  <c r="H3972" i="30" s="1"/>
  <c r="I3972" i="30" s="1"/>
  <c r="G3954" i="30" a="1"/>
  <c r="G3954" i="30" s="1"/>
  <c r="H3954" i="30" s="1"/>
  <c r="I3954" i="30" s="1"/>
  <c r="G3936" i="30" a="1"/>
  <c r="G3936" i="30" s="1"/>
  <c r="H3936" i="30" s="1"/>
  <c r="I3936" i="30" s="1"/>
  <c r="G3918" i="30" a="1"/>
  <c r="G3918" i="30" s="1"/>
  <c r="H3918" i="30" s="1"/>
  <c r="I3918" i="30" s="1"/>
  <c r="G3900" i="30" a="1"/>
  <c r="G3900" i="30" s="1"/>
  <c r="H3900" i="30" s="1"/>
  <c r="I3900" i="30" s="1"/>
  <c r="G3882" i="30" a="1"/>
  <c r="G3882" i="30" s="1"/>
  <c r="H3882" i="30" s="1"/>
  <c r="I3882" i="30" s="1"/>
  <c r="G3864" i="30" a="1"/>
  <c r="G3864" i="30" s="1"/>
  <c r="H3864" i="30" s="1"/>
  <c r="I3864" i="30" s="1"/>
  <c r="G3846" i="30" a="1"/>
  <c r="G3846" i="30" s="1"/>
  <c r="H3846" i="30" s="1"/>
  <c r="I3846" i="30" s="1"/>
  <c r="G3828" i="30" a="1"/>
  <c r="G3828" i="30" s="1"/>
  <c r="H3828" i="30" s="1"/>
  <c r="I3828" i="30" s="1"/>
  <c r="G3810" i="30" a="1"/>
  <c r="G3810" i="30" s="1"/>
  <c r="H3810" i="30" s="1"/>
  <c r="I3810" i="30" s="1"/>
  <c r="G3792" i="30" a="1"/>
  <c r="G3792" i="30" s="1"/>
  <c r="H3792" i="30" s="1"/>
  <c r="I3792" i="30" s="1"/>
  <c r="G3774" i="30" a="1"/>
  <c r="G3774" i="30" s="1"/>
  <c r="H3774" i="30" s="1"/>
  <c r="I3774" i="30" s="1"/>
  <c r="G3756" i="30" a="1"/>
  <c r="G3756" i="30" s="1"/>
  <c r="H3756" i="30" s="1"/>
  <c r="I3756" i="30" s="1"/>
  <c r="G3738" i="30" a="1"/>
  <c r="G3738" i="30" s="1"/>
  <c r="H3738" i="30" s="1"/>
  <c r="I3738" i="30" s="1"/>
  <c r="G3720" i="30" a="1"/>
  <c r="G3720" i="30" s="1"/>
  <c r="H3720" i="30" s="1"/>
  <c r="I3720" i="30" s="1"/>
  <c r="G3702" i="30" a="1"/>
  <c r="G3702" i="30" s="1"/>
  <c r="H3702" i="30" s="1"/>
  <c r="I3702" i="30" s="1"/>
  <c r="G3684" i="30" a="1"/>
  <c r="G3684" i="30" s="1"/>
  <c r="H3684" i="30" s="1"/>
  <c r="I3684" i="30" s="1"/>
  <c r="G3666" i="30" a="1"/>
  <c r="G3666" i="30" s="1"/>
  <c r="H3666" i="30" s="1"/>
  <c r="I3666" i="30" s="1"/>
  <c r="G3648" i="30" a="1"/>
  <c r="G3648" i="30" s="1"/>
  <c r="H3648" i="30" s="1"/>
  <c r="I3648" i="30" s="1"/>
  <c r="G3630" i="30" a="1"/>
  <c r="G3630" i="30" s="1"/>
  <c r="H3630" i="30" s="1"/>
  <c r="I3630" i="30" s="1"/>
  <c r="G3612" i="30" a="1"/>
  <c r="G3612" i="30" s="1"/>
  <c r="H3612" i="30" s="1"/>
  <c r="I3612" i="30" s="1"/>
  <c r="G3594" i="30" a="1"/>
  <c r="G3594" i="30" s="1"/>
  <c r="H3594" i="30" s="1"/>
  <c r="I3594" i="30" s="1"/>
  <c r="G3576" i="30" a="1"/>
  <c r="G3576" i="30" s="1"/>
  <c r="H3576" i="30" s="1"/>
  <c r="I3576" i="30" s="1"/>
  <c r="G3558" i="30" a="1"/>
  <c r="G3558" i="30" s="1"/>
  <c r="H3558" i="30" s="1"/>
  <c r="I3558" i="30" s="1"/>
  <c r="G3540" i="30" a="1"/>
  <c r="G3540" i="30" s="1"/>
  <c r="H3540" i="30" s="1"/>
  <c r="I3540" i="30" s="1"/>
  <c r="G3522" i="30" a="1"/>
  <c r="G3522" i="30" s="1"/>
  <c r="H3522" i="30" s="1"/>
  <c r="I3522" i="30" s="1"/>
  <c r="G3504" i="30" a="1"/>
  <c r="G3504" i="30" s="1"/>
  <c r="H3504" i="30" s="1"/>
  <c r="I3504" i="30" s="1"/>
  <c r="G3486" i="30" a="1"/>
  <c r="G3486" i="30" s="1"/>
  <c r="H3486" i="30" s="1"/>
  <c r="I3486" i="30" s="1"/>
  <c r="G3468" i="30" a="1"/>
  <c r="G3468" i="30" s="1"/>
  <c r="H3468" i="30" s="1"/>
  <c r="I3468" i="30" s="1"/>
  <c r="G3450" i="30" a="1"/>
  <c r="G3450" i="30" s="1"/>
  <c r="H3450" i="30" s="1"/>
  <c r="I3450" i="30" s="1"/>
  <c r="G3432" i="30" a="1"/>
  <c r="G3432" i="30" s="1"/>
  <c r="H3432" i="30" s="1"/>
  <c r="I3432" i="30" s="1"/>
  <c r="G3414" i="30" a="1"/>
  <c r="G3414" i="30" s="1"/>
  <c r="H3414" i="30" s="1"/>
  <c r="I3414" i="30" s="1"/>
  <c r="G3396" i="30" a="1"/>
  <c r="G3396" i="30" s="1"/>
  <c r="H3396" i="30" s="1"/>
  <c r="I3396" i="30" s="1"/>
  <c r="G3378" i="30" a="1"/>
  <c r="G3378" i="30" s="1"/>
  <c r="H3378" i="30" s="1"/>
  <c r="I3378" i="30" s="1"/>
  <c r="G3360" i="30" a="1"/>
  <c r="G3360" i="30" s="1"/>
  <c r="H3360" i="30" s="1"/>
  <c r="I3360" i="30" s="1"/>
  <c r="G3342" i="30" a="1"/>
  <c r="G3342" i="30" s="1"/>
  <c r="H3342" i="30" s="1"/>
  <c r="I3342" i="30" s="1"/>
  <c r="G3324" i="30" a="1"/>
  <c r="G3324" i="30" s="1"/>
  <c r="H3324" i="30" s="1"/>
  <c r="I3324" i="30" s="1"/>
  <c r="G3306" i="30" a="1"/>
  <c r="G3306" i="30" s="1"/>
  <c r="H3306" i="30" s="1"/>
  <c r="I3306" i="30" s="1"/>
  <c r="G3288" i="30" a="1"/>
  <c r="G3288" i="30" s="1"/>
  <c r="H3288" i="30" s="1"/>
  <c r="I3288" i="30" s="1"/>
  <c r="G3270" i="30" a="1"/>
  <c r="G3270" i="30" s="1"/>
  <c r="H3270" i="30" s="1"/>
  <c r="I3270" i="30" s="1"/>
  <c r="G3252" i="30" a="1"/>
  <c r="G3252" i="30" s="1"/>
  <c r="H3252" i="30" s="1"/>
  <c r="I3252" i="30" s="1"/>
  <c r="G3234" i="30" a="1"/>
  <c r="G3234" i="30" s="1"/>
  <c r="H3234" i="30" s="1"/>
  <c r="I3234" i="30" s="1"/>
  <c r="G3216" i="30" a="1"/>
  <c r="G3216" i="30" s="1"/>
  <c r="H3216" i="30" s="1"/>
  <c r="I3216" i="30" s="1"/>
  <c r="G3198" i="30" a="1"/>
  <c r="G3198" i="30" s="1"/>
  <c r="H3198" i="30" s="1"/>
  <c r="I3198" i="30" s="1"/>
  <c r="G3180" i="30" a="1"/>
  <c r="G3180" i="30" s="1"/>
  <c r="H3180" i="30" s="1"/>
  <c r="I3180" i="30" s="1"/>
  <c r="G3162" i="30" a="1"/>
  <c r="G3162" i="30" s="1"/>
  <c r="H3162" i="30" s="1"/>
  <c r="I3162" i="30" s="1"/>
  <c r="G3144" i="30" a="1"/>
  <c r="G3144" i="30" s="1"/>
  <c r="H3144" i="30" s="1"/>
  <c r="I3144" i="30" s="1"/>
  <c r="G3126" i="30" a="1"/>
  <c r="G3126" i="30" s="1"/>
  <c r="H3126" i="30" s="1"/>
  <c r="I3126" i="30" s="1"/>
  <c r="G98" i="30" a="1"/>
  <c r="G98" i="30" s="1"/>
  <c r="H98" i="30" s="1"/>
  <c r="I98" i="30" s="1"/>
  <c r="G4851" i="30" a="1"/>
  <c r="G4851" i="30" s="1"/>
  <c r="H4851" i="30" s="1"/>
  <c r="I4851" i="30" s="1"/>
  <c r="G1097" i="30" a="1"/>
  <c r="G1097" i="30" s="1"/>
  <c r="H1097" i="30" s="1"/>
  <c r="I1097" i="30" s="1"/>
  <c r="G4677" i="30" a="1"/>
  <c r="G4677" i="30" s="1"/>
  <c r="H4677" i="30" s="1"/>
  <c r="I4677" i="30" s="1"/>
  <c r="G4461" i="30" a="1"/>
  <c r="G4461" i="30" s="1"/>
  <c r="H4461" i="30" s="1"/>
  <c r="I4461" i="30" s="1"/>
  <c r="G4305" i="30" a="1"/>
  <c r="G4305" i="30" s="1"/>
  <c r="H4305" i="30" s="1"/>
  <c r="I4305" i="30" s="1"/>
  <c r="G4197" i="30" a="1"/>
  <c r="G4197" i="30" s="1"/>
  <c r="H4197" i="30" s="1"/>
  <c r="I4197" i="30" s="1"/>
  <c r="G665" i="30" a="1"/>
  <c r="G665" i="30" s="1"/>
  <c r="H665" i="30" s="1"/>
  <c r="I665" i="30" s="1"/>
  <c r="G557" i="30" a="1"/>
  <c r="G557" i="30" s="1"/>
  <c r="H557" i="30" s="1"/>
  <c r="I557" i="30" s="1"/>
  <c r="G449" i="30" a="1"/>
  <c r="G449" i="30" s="1"/>
  <c r="H449" i="30" s="1"/>
  <c r="I449" i="30" s="1"/>
  <c r="G341" i="30" a="1"/>
  <c r="G341" i="30" s="1"/>
  <c r="H341" i="30" s="1"/>
  <c r="I341" i="30" s="1"/>
  <c r="G233" i="30" a="1"/>
  <c r="G233" i="30" s="1"/>
  <c r="H233" i="30" s="1"/>
  <c r="I233" i="30" s="1"/>
  <c r="G125" i="30" a="1"/>
  <c r="G125" i="30" s="1"/>
  <c r="H125" i="30" s="1"/>
  <c r="I125" i="30" s="1"/>
  <c r="G17" i="30" a="1"/>
  <c r="G17" i="30" s="1"/>
  <c r="H17" i="30" s="1"/>
  <c r="I17" i="30" s="1"/>
  <c r="G4788" i="30" a="1"/>
  <c r="G4788" i="30" s="1"/>
  <c r="H4788" i="30" s="1"/>
  <c r="I4788" i="30" s="1"/>
  <c r="G4620" i="30" a="1"/>
  <c r="G4620" i="30" s="1"/>
  <c r="H4620" i="30" s="1"/>
  <c r="I4620" i="30" s="1"/>
  <c r="G4470" i="30" a="1"/>
  <c r="G4470" i="30" s="1"/>
  <c r="H4470" i="30" s="1"/>
  <c r="I4470" i="30" s="1"/>
  <c r="G4932" i="30" a="1"/>
  <c r="G4932" i="30" s="1"/>
  <c r="H4932" i="30" s="1"/>
  <c r="I4932" i="30" s="1"/>
  <c r="G4536" i="30" a="1"/>
  <c r="G4536" i="30" s="1"/>
  <c r="H4536" i="30" s="1"/>
  <c r="I4536" i="30" s="1"/>
  <c r="G5008" i="30" a="1"/>
  <c r="G5008" i="30" s="1"/>
  <c r="H5008" i="30" s="1"/>
  <c r="I5008" i="30" s="1"/>
  <c r="G1716" i="30" a="1"/>
  <c r="G1716" i="30" s="1"/>
  <c r="H1716" i="30" s="1"/>
  <c r="I1716" i="30" s="1"/>
  <c r="G4866" i="30" a="1"/>
  <c r="G4866" i="30" s="1"/>
  <c r="H4866" i="30" s="1"/>
  <c r="I4866" i="30" s="1"/>
  <c r="G4662" i="30" a="1"/>
  <c r="G4662" i="30" s="1"/>
  <c r="H4662" i="30" s="1"/>
  <c r="I4662" i="30" s="1"/>
  <c r="G4356" i="30" a="1"/>
  <c r="G4356" i="30" s="1"/>
  <c r="H4356" i="30" s="1"/>
  <c r="I4356" i="30" s="1"/>
  <c r="G4296" i="30" a="1"/>
  <c r="G4296" i="30" s="1"/>
  <c r="H4296" i="30" s="1"/>
  <c r="I4296" i="30" s="1"/>
  <c r="G4200" i="30" a="1"/>
  <c r="G4200" i="30" s="1"/>
  <c r="H4200" i="30" s="1"/>
  <c r="I4200" i="30" s="1"/>
  <c r="G4167" i="30" a="1"/>
  <c r="G4167" i="30" s="1"/>
  <c r="H4167" i="30" s="1"/>
  <c r="I4167" i="30" s="1"/>
  <c r="G4149" i="30" a="1"/>
  <c r="G4149" i="30" s="1"/>
  <c r="H4149" i="30" s="1"/>
  <c r="I4149" i="30" s="1"/>
  <c r="G4131" i="30" a="1"/>
  <c r="G4131" i="30" s="1"/>
  <c r="H4131" i="30" s="1"/>
  <c r="I4131" i="30" s="1"/>
  <c r="G4113" i="30" a="1"/>
  <c r="G4113" i="30" s="1"/>
  <c r="H4113" i="30" s="1"/>
  <c r="I4113" i="30" s="1"/>
  <c r="G4095" i="30" a="1"/>
  <c r="G4095" i="30" s="1"/>
  <c r="H4095" i="30" s="1"/>
  <c r="I4095" i="30" s="1"/>
  <c r="G4077" i="30" a="1"/>
  <c r="G4077" i="30" s="1"/>
  <c r="H4077" i="30" s="1"/>
  <c r="I4077" i="30" s="1"/>
  <c r="G4059" i="30" a="1"/>
  <c r="G4059" i="30" s="1"/>
  <c r="H4059" i="30" s="1"/>
  <c r="I4059" i="30" s="1"/>
  <c r="G4041" i="30" a="1"/>
  <c r="G4041" i="30" s="1"/>
  <c r="H4041" i="30" s="1"/>
  <c r="I4041" i="30" s="1"/>
  <c r="G4023" i="30" a="1"/>
  <c r="G4023" i="30" s="1"/>
  <c r="H4023" i="30" s="1"/>
  <c r="I4023" i="30" s="1"/>
  <c r="G4005" i="30" a="1"/>
  <c r="G4005" i="30" s="1"/>
  <c r="H4005" i="30" s="1"/>
  <c r="I4005" i="30" s="1"/>
  <c r="G3987" i="30" a="1"/>
  <c r="G3987" i="30" s="1"/>
  <c r="H3987" i="30" s="1"/>
  <c r="I3987" i="30" s="1"/>
  <c r="G3969" i="30" a="1"/>
  <c r="G3969" i="30" s="1"/>
  <c r="H3969" i="30" s="1"/>
  <c r="I3969" i="30" s="1"/>
  <c r="G3951" i="30" a="1"/>
  <c r="G3951" i="30" s="1"/>
  <c r="H3951" i="30" s="1"/>
  <c r="I3951" i="30" s="1"/>
  <c r="G3933" i="30" a="1"/>
  <c r="G3933" i="30" s="1"/>
  <c r="H3933" i="30" s="1"/>
  <c r="I3933" i="30" s="1"/>
  <c r="G3915" i="30" a="1"/>
  <c r="G3915" i="30" s="1"/>
  <c r="H3915" i="30" s="1"/>
  <c r="I3915" i="30" s="1"/>
  <c r="G3897" i="30" a="1"/>
  <c r="G3897" i="30" s="1"/>
  <c r="H3897" i="30" s="1"/>
  <c r="I3897" i="30" s="1"/>
  <c r="G3879" i="30" a="1"/>
  <c r="G3879" i="30" s="1"/>
  <c r="H3879" i="30" s="1"/>
  <c r="I3879" i="30" s="1"/>
  <c r="G3861" i="30" a="1"/>
  <c r="G3861" i="30" s="1"/>
  <c r="H3861" i="30" s="1"/>
  <c r="I3861" i="30" s="1"/>
  <c r="G3843" i="30" a="1"/>
  <c r="G3843" i="30" s="1"/>
  <c r="H3843" i="30" s="1"/>
  <c r="I3843" i="30" s="1"/>
  <c r="G3825" i="30" a="1"/>
  <c r="G3825" i="30" s="1"/>
  <c r="H3825" i="30" s="1"/>
  <c r="I3825" i="30" s="1"/>
  <c r="G3807" i="30" a="1"/>
  <c r="G3807" i="30" s="1"/>
  <c r="H3807" i="30" s="1"/>
  <c r="I3807" i="30" s="1"/>
  <c r="G3789" i="30" a="1"/>
  <c r="G3789" i="30" s="1"/>
  <c r="H3789" i="30" s="1"/>
  <c r="I3789" i="30" s="1"/>
  <c r="G3771" i="30" a="1"/>
  <c r="G3771" i="30" s="1"/>
  <c r="H3771" i="30" s="1"/>
  <c r="I3771" i="30" s="1"/>
  <c r="G3753" i="30" a="1"/>
  <c r="G3753" i="30" s="1"/>
  <c r="H3753" i="30" s="1"/>
  <c r="I3753" i="30" s="1"/>
  <c r="G44" i="30" a="1"/>
  <c r="G44" i="30" s="1"/>
  <c r="H44" i="30" s="1"/>
  <c r="I44" i="30" s="1"/>
  <c r="G4815" i="30" a="1"/>
  <c r="G4815" i="30" s="1"/>
  <c r="H4815" i="30" s="1"/>
  <c r="I4815" i="30" s="1"/>
  <c r="G1043" i="30" a="1"/>
  <c r="G1043" i="30" s="1"/>
  <c r="H1043" i="30" s="1"/>
  <c r="I1043" i="30" s="1"/>
  <c r="G4641" i="30" a="1"/>
  <c r="G4641" i="30" s="1"/>
  <c r="H4641" i="30" s="1"/>
  <c r="I4641" i="30" s="1"/>
  <c r="G4425" i="30" a="1"/>
  <c r="G4425" i="30" s="1"/>
  <c r="H4425" i="30" s="1"/>
  <c r="I4425" i="30" s="1"/>
  <c r="G4281" i="30" a="1"/>
  <c r="G4281" i="30" s="1"/>
  <c r="H4281" i="30" s="1"/>
  <c r="I4281" i="30" s="1"/>
  <c r="G779" i="30" a="1"/>
  <c r="G779" i="30" s="1"/>
  <c r="H779" i="30" s="1"/>
  <c r="I779" i="30" s="1"/>
  <c r="G647" i="30" a="1"/>
  <c r="G647" i="30" s="1"/>
  <c r="H647" i="30" s="1"/>
  <c r="I647" i="30" s="1"/>
  <c r="G539" i="30" a="1"/>
  <c r="G539" i="30" s="1"/>
  <c r="H539" i="30" s="1"/>
  <c r="I539" i="30" s="1"/>
  <c r="G431" i="30" a="1"/>
  <c r="G431" i="30" s="1"/>
  <c r="H431" i="30" s="1"/>
  <c r="I431" i="30" s="1"/>
  <c r="G323" i="30" a="1"/>
  <c r="G323" i="30" s="1"/>
  <c r="H323" i="30" s="1"/>
  <c r="I323" i="30" s="1"/>
  <c r="G215" i="30" a="1"/>
  <c r="G215" i="30" s="1"/>
  <c r="H215" i="30" s="1"/>
  <c r="I215" i="30" s="1"/>
  <c r="G107" i="30" a="1"/>
  <c r="G107" i="30" s="1"/>
  <c r="H107" i="30" s="1"/>
  <c r="I107" i="30" s="1"/>
  <c r="G4980" i="30" a="1"/>
  <c r="G4980" i="30" s="1"/>
  <c r="H4980" i="30" s="1"/>
  <c r="I4980" i="30" s="1"/>
  <c r="G4770" i="30" a="1"/>
  <c r="G4770" i="30" s="1"/>
  <c r="H4770" i="30" s="1"/>
  <c r="I4770" i="30" s="1"/>
  <c r="G4608" i="30" a="1"/>
  <c r="G4608" i="30" s="1"/>
  <c r="H4608" i="30" s="1"/>
  <c r="I4608" i="30" s="1"/>
  <c r="G4452" i="30" a="1"/>
  <c r="G4452" i="30" s="1"/>
  <c r="H4452" i="30" s="1"/>
  <c r="I4452" i="30" s="1"/>
  <c r="G4908" i="30" a="1"/>
  <c r="G4908" i="30" s="1"/>
  <c r="H4908" i="30" s="1"/>
  <c r="I4908" i="30" s="1"/>
  <c r="G4530" i="30" a="1"/>
  <c r="G4530" i="30" s="1"/>
  <c r="H4530" i="30" s="1"/>
  <c r="I4530" i="30" s="1"/>
  <c r="G5005" i="30" a="1"/>
  <c r="G5005" i="30" s="1"/>
  <c r="H5005" i="30" s="1"/>
  <c r="I5005" i="30" s="1"/>
  <c r="G1500" i="30" a="1"/>
  <c r="G1500" i="30" s="1"/>
  <c r="H1500" i="30" s="1"/>
  <c r="I1500" i="30" s="1"/>
  <c r="G4854" i="30" a="1"/>
  <c r="G4854" i="30" s="1"/>
  <c r="H4854" i="30" s="1"/>
  <c r="I4854" i="30" s="1"/>
  <c r="G4650" i="30" a="1"/>
  <c r="G4650" i="30" s="1"/>
  <c r="H4650" i="30" s="1"/>
  <c r="I4650" i="30" s="1"/>
  <c r="G4350" i="30" a="1"/>
  <c r="G4350" i="30" s="1"/>
  <c r="H4350" i="30" s="1"/>
  <c r="I4350" i="30" s="1"/>
  <c r="G4284" i="30" a="1"/>
  <c r="G4284" i="30" s="1"/>
  <c r="H4284" i="30" s="1"/>
  <c r="I4284" i="30" s="1"/>
  <c r="G4182" i="30" a="1"/>
  <c r="G4182" i="30" s="1"/>
  <c r="H4182" i="30" s="1"/>
  <c r="I4182" i="30" s="1"/>
  <c r="G4164" i="30" a="1"/>
  <c r="G4164" i="30" s="1"/>
  <c r="H4164" i="30" s="1"/>
  <c r="I4164" i="30" s="1"/>
  <c r="G4146" i="30" a="1"/>
  <c r="G4146" i="30" s="1"/>
  <c r="H4146" i="30" s="1"/>
  <c r="I4146" i="30" s="1"/>
  <c r="G4128" i="30" a="1"/>
  <c r="G4128" i="30" s="1"/>
  <c r="H4128" i="30" s="1"/>
  <c r="I4128" i="30" s="1"/>
  <c r="G4110" i="30" a="1"/>
  <c r="G4110" i="30" s="1"/>
  <c r="H4110" i="30" s="1"/>
  <c r="I4110" i="30" s="1"/>
  <c r="G4092" i="30" a="1"/>
  <c r="G4092" i="30" s="1"/>
  <c r="H4092" i="30" s="1"/>
  <c r="I4092" i="30" s="1"/>
  <c r="G4074" i="30" a="1"/>
  <c r="G4074" i="30" s="1"/>
  <c r="H4074" i="30" s="1"/>
  <c r="I4074" i="30" s="1"/>
  <c r="G4056" i="30" a="1"/>
  <c r="G4056" i="30" s="1"/>
  <c r="H4056" i="30" s="1"/>
  <c r="I4056" i="30" s="1"/>
  <c r="G4038" i="30" a="1"/>
  <c r="G4038" i="30" s="1"/>
  <c r="H4038" i="30" s="1"/>
  <c r="I4038" i="30" s="1"/>
  <c r="G4020" i="30" a="1"/>
  <c r="G4020" i="30" s="1"/>
  <c r="H4020" i="30" s="1"/>
  <c r="I4020" i="30" s="1"/>
  <c r="G4002" i="30" a="1"/>
  <c r="G4002" i="30" s="1"/>
  <c r="H4002" i="30" s="1"/>
  <c r="I4002" i="30" s="1"/>
  <c r="G3984" i="30" a="1"/>
  <c r="G3984" i="30" s="1"/>
  <c r="H3984" i="30" s="1"/>
  <c r="I3984" i="30" s="1"/>
  <c r="G3966" i="30" a="1"/>
  <c r="G3966" i="30" s="1"/>
  <c r="H3966" i="30" s="1"/>
  <c r="I3966" i="30" s="1"/>
  <c r="G3948" i="30" a="1"/>
  <c r="G3948" i="30" s="1"/>
  <c r="H3948" i="30" s="1"/>
  <c r="I3948" i="30" s="1"/>
  <c r="G3930" i="30" a="1"/>
  <c r="G3930" i="30" s="1"/>
  <c r="H3930" i="30" s="1"/>
  <c r="I3930" i="30" s="1"/>
  <c r="G3912" i="30" a="1"/>
  <c r="G3912" i="30" s="1"/>
  <c r="H3912" i="30" s="1"/>
  <c r="I3912" i="30" s="1"/>
  <c r="G3894" i="30" a="1"/>
  <c r="G3894" i="30" s="1"/>
  <c r="H3894" i="30" s="1"/>
  <c r="I3894" i="30" s="1"/>
  <c r="G3876" i="30" a="1"/>
  <c r="G3876" i="30" s="1"/>
  <c r="H3876" i="30" s="1"/>
  <c r="I3876" i="30" s="1"/>
  <c r="G3858" i="30" a="1"/>
  <c r="G3858" i="30" s="1"/>
  <c r="H3858" i="30" s="1"/>
  <c r="I3858" i="30" s="1"/>
  <c r="G3840" i="30" a="1"/>
  <c r="G3840" i="30" s="1"/>
  <c r="H3840" i="30" s="1"/>
  <c r="I3840" i="30" s="1"/>
  <c r="G3822" i="30" a="1"/>
  <c r="G3822" i="30" s="1"/>
  <c r="H3822" i="30" s="1"/>
  <c r="I3822" i="30" s="1"/>
  <c r="G3804" i="30" a="1"/>
  <c r="G3804" i="30" s="1"/>
  <c r="H3804" i="30" s="1"/>
  <c r="I3804" i="30" s="1"/>
  <c r="G3786" i="30" a="1"/>
  <c r="G3786" i="30" s="1"/>
  <c r="H3786" i="30" s="1"/>
  <c r="I3786" i="30" s="1"/>
  <c r="G3768" i="30" a="1"/>
  <c r="G3768" i="30" s="1"/>
  <c r="H3768" i="30" s="1"/>
  <c r="I3768" i="30" s="1"/>
  <c r="G3750" i="30" a="1"/>
  <c r="G3750" i="30" s="1"/>
  <c r="H3750" i="30" s="1"/>
  <c r="I3750" i="30" s="1"/>
  <c r="G3732" i="30" a="1"/>
  <c r="G3732" i="30" s="1"/>
  <c r="H3732" i="30" s="1"/>
  <c r="I3732" i="30" s="1"/>
  <c r="G3714" i="30" a="1"/>
  <c r="G3714" i="30" s="1"/>
  <c r="H3714" i="30" s="1"/>
  <c r="I3714" i="30" s="1"/>
  <c r="G3696" i="30" a="1"/>
  <c r="G3696" i="30" s="1"/>
  <c r="H3696" i="30" s="1"/>
  <c r="I3696" i="30" s="1"/>
  <c r="G3678" i="30" a="1"/>
  <c r="G3678" i="30" s="1"/>
  <c r="H3678" i="30" s="1"/>
  <c r="I3678" i="30" s="1"/>
  <c r="G3660" i="30" a="1"/>
  <c r="G3660" i="30" s="1"/>
  <c r="H3660" i="30" s="1"/>
  <c r="I3660" i="30" s="1"/>
  <c r="G3642" i="30" a="1"/>
  <c r="G3642" i="30" s="1"/>
  <c r="H3642" i="30" s="1"/>
  <c r="I3642" i="30" s="1"/>
  <c r="G3624" i="30" a="1"/>
  <c r="G3624" i="30" s="1"/>
  <c r="H3624" i="30" s="1"/>
  <c r="I3624" i="30" s="1"/>
  <c r="G3606" i="30" a="1"/>
  <c r="G3606" i="30" s="1"/>
  <c r="H3606" i="30" s="1"/>
  <c r="I3606" i="30" s="1"/>
  <c r="G3588" i="30" a="1"/>
  <c r="G3588" i="30" s="1"/>
  <c r="H3588" i="30" s="1"/>
  <c r="I3588" i="30" s="1"/>
  <c r="G3570" i="30" a="1"/>
  <c r="G3570" i="30" s="1"/>
  <c r="H3570" i="30" s="1"/>
  <c r="I3570" i="30" s="1"/>
  <c r="G3552" i="30" a="1"/>
  <c r="G3552" i="30" s="1"/>
  <c r="H3552" i="30" s="1"/>
  <c r="I3552" i="30" s="1"/>
  <c r="G3534" i="30" a="1"/>
  <c r="G3534" i="30" s="1"/>
  <c r="H3534" i="30" s="1"/>
  <c r="I3534" i="30" s="1"/>
  <c r="G3516" i="30" a="1"/>
  <c r="G3516" i="30" s="1"/>
  <c r="H3516" i="30" s="1"/>
  <c r="I3516" i="30" s="1"/>
  <c r="G3498" i="30" a="1"/>
  <c r="G3498" i="30" s="1"/>
  <c r="H3498" i="30" s="1"/>
  <c r="I3498" i="30" s="1"/>
  <c r="G3480" i="30" a="1"/>
  <c r="G3480" i="30" s="1"/>
  <c r="H3480" i="30" s="1"/>
  <c r="I3480" i="30" s="1"/>
  <c r="G3462" i="30" a="1"/>
  <c r="G3462" i="30" s="1"/>
  <c r="H3462" i="30" s="1"/>
  <c r="I3462" i="30" s="1"/>
  <c r="G3444" i="30" a="1"/>
  <c r="G3444" i="30" s="1"/>
  <c r="H3444" i="30" s="1"/>
  <c r="I3444" i="30" s="1"/>
  <c r="G3426" i="30" a="1"/>
  <c r="G3426" i="30" s="1"/>
  <c r="H3426" i="30" s="1"/>
  <c r="I3426" i="30" s="1"/>
  <c r="G3408" i="30" a="1"/>
  <c r="G3408" i="30" s="1"/>
  <c r="H3408" i="30" s="1"/>
  <c r="I3408" i="30" s="1"/>
  <c r="G3390" i="30" a="1"/>
  <c r="G3390" i="30" s="1"/>
  <c r="H3390" i="30" s="1"/>
  <c r="I3390" i="30" s="1"/>
  <c r="G3372" i="30" a="1"/>
  <c r="G3372" i="30" s="1"/>
  <c r="H3372" i="30" s="1"/>
  <c r="I3372" i="30" s="1"/>
  <c r="G3354" i="30" a="1"/>
  <c r="G3354" i="30" s="1"/>
  <c r="H3354" i="30" s="1"/>
  <c r="I3354" i="30" s="1"/>
  <c r="G3336" i="30" a="1"/>
  <c r="G3336" i="30" s="1"/>
  <c r="H3336" i="30" s="1"/>
  <c r="I3336" i="30" s="1"/>
  <c r="G3318" i="30" a="1"/>
  <c r="G3318" i="30" s="1"/>
  <c r="H3318" i="30" s="1"/>
  <c r="I3318" i="30" s="1"/>
  <c r="G3300" i="30" a="1"/>
  <c r="G3300" i="30" s="1"/>
  <c r="H3300" i="30" s="1"/>
  <c r="I3300" i="30" s="1"/>
  <c r="G3282" i="30" a="1"/>
  <c r="G3282" i="30" s="1"/>
  <c r="H3282" i="30" s="1"/>
  <c r="I3282" i="30" s="1"/>
  <c r="G3264" i="30" a="1"/>
  <c r="G3264" i="30" s="1"/>
  <c r="H3264" i="30" s="1"/>
  <c r="I3264" i="30" s="1"/>
  <c r="G3246" i="30" a="1"/>
  <c r="G3246" i="30" s="1"/>
  <c r="H3246" i="30" s="1"/>
  <c r="I3246" i="30" s="1"/>
  <c r="G3228" i="30" a="1"/>
  <c r="G3228" i="30" s="1"/>
  <c r="H3228" i="30" s="1"/>
  <c r="I3228" i="30" s="1"/>
  <c r="G3210" i="30" a="1"/>
  <c r="G3210" i="30" s="1"/>
  <c r="H3210" i="30" s="1"/>
  <c r="I3210" i="30" s="1"/>
  <c r="G3192" i="30" a="1"/>
  <c r="G3192" i="30" s="1"/>
  <c r="H3192" i="30" s="1"/>
  <c r="I3192" i="30" s="1"/>
  <c r="G4995" i="30" a="1"/>
  <c r="G4995" i="30" s="1"/>
  <c r="H4995" i="30" s="1"/>
  <c r="I4995" i="30" s="1"/>
  <c r="G761" i="30" a="1"/>
  <c r="G761" i="30" s="1"/>
  <c r="H761" i="30" s="1"/>
  <c r="I761" i="30" s="1"/>
  <c r="G95" i="30" a="1"/>
  <c r="G95" i="30" s="1"/>
  <c r="H95" i="30" s="1"/>
  <c r="I95" i="30" s="1"/>
  <c r="G4476" i="30" a="1"/>
  <c r="G4476" i="30" s="1"/>
  <c r="H4476" i="30" s="1"/>
  <c r="I4476" i="30" s="1"/>
  <c r="G4260" i="30" a="1"/>
  <c r="G4260" i="30" s="1"/>
  <c r="H4260" i="30" s="1"/>
  <c r="I4260" i="30" s="1"/>
  <c r="G4089" i="30" a="1"/>
  <c r="G4089" i="30" s="1"/>
  <c r="H4089" i="30" s="1"/>
  <c r="I4089" i="30" s="1"/>
  <c r="G3993" i="30" a="1"/>
  <c r="G3993" i="30" s="1"/>
  <c r="H3993" i="30" s="1"/>
  <c r="I3993" i="30" s="1"/>
  <c r="G3939" i="30" a="1"/>
  <c r="G3939" i="30" s="1"/>
  <c r="H3939" i="30" s="1"/>
  <c r="I3939" i="30" s="1"/>
  <c r="G3885" i="30" a="1"/>
  <c r="G3885" i="30" s="1"/>
  <c r="H3885" i="30" s="1"/>
  <c r="I3885" i="30" s="1"/>
  <c r="G3831" i="30" a="1"/>
  <c r="G3831" i="30" s="1"/>
  <c r="H3831" i="30" s="1"/>
  <c r="I3831" i="30" s="1"/>
  <c r="G3777" i="30" a="1"/>
  <c r="G3777" i="30" s="1"/>
  <c r="H3777" i="30" s="1"/>
  <c r="I3777" i="30" s="1"/>
  <c r="G3729" i="30" a="1"/>
  <c r="G3729" i="30" s="1"/>
  <c r="H3729" i="30" s="1"/>
  <c r="I3729" i="30" s="1"/>
  <c r="G3693" i="30" a="1"/>
  <c r="G3693" i="30" s="1"/>
  <c r="H3693" i="30" s="1"/>
  <c r="I3693" i="30" s="1"/>
  <c r="G3657" i="30" a="1"/>
  <c r="G3657" i="30" s="1"/>
  <c r="H3657" i="30" s="1"/>
  <c r="I3657" i="30" s="1"/>
  <c r="G3621" i="30" a="1"/>
  <c r="G3621" i="30" s="1"/>
  <c r="H3621" i="30" s="1"/>
  <c r="I3621" i="30" s="1"/>
  <c r="G3585" i="30" a="1"/>
  <c r="G3585" i="30" s="1"/>
  <c r="H3585" i="30" s="1"/>
  <c r="I3585" i="30" s="1"/>
  <c r="G3549" i="30" a="1"/>
  <c r="G3549" i="30" s="1"/>
  <c r="H3549" i="30" s="1"/>
  <c r="I3549" i="30" s="1"/>
  <c r="G3513" i="30" a="1"/>
  <c r="G3513" i="30" s="1"/>
  <c r="H3513" i="30" s="1"/>
  <c r="I3513" i="30" s="1"/>
  <c r="G3477" i="30" a="1"/>
  <c r="G3477" i="30" s="1"/>
  <c r="H3477" i="30" s="1"/>
  <c r="I3477" i="30" s="1"/>
  <c r="G3441" i="30" a="1"/>
  <c r="G3441" i="30" s="1"/>
  <c r="H3441" i="30" s="1"/>
  <c r="I3441" i="30" s="1"/>
  <c r="G3405" i="30" a="1"/>
  <c r="G3405" i="30" s="1"/>
  <c r="H3405" i="30" s="1"/>
  <c r="I3405" i="30" s="1"/>
  <c r="G3369" i="30" a="1"/>
  <c r="G3369" i="30" s="1"/>
  <c r="H3369" i="30" s="1"/>
  <c r="I3369" i="30" s="1"/>
  <c r="G3333" i="30" a="1"/>
  <c r="G3333" i="30" s="1"/>
  <c r="H3333" i="30" s="1"/>
  <c r="I3333" i="30" s="1"/>
  <c r="G3297" i="30" a="1"/>
  <c r="G3297" i="30" s="1"/>
  <c r="H3297" i="30" s="1"/>
  <c r="I3297" i="30" s="1"/>
  <c r="G3261" i="30" a="1"/>
  <c r="G3261" i="30" s="1"/>
  <c r="H3261" i="30" s="1"/>
  <c r="I3261" i="30" s="1"/>
  <c r="G3225" i="30" a="1"/>
  <c r="G3225" i="30" s="1"/>
  <c r="H3225" i="30" s="1"/>
  <c r="I3225" i="30" s="1"/>
  <c r="G3189" i="30" a="1"/>
  <c r="G3189" i="30" s="1"/>
  <c r="H3189" i="30" s="1"/>
  <c r="I3189" i="30" s="1"/>
  <c r="G3159" i="30" a="1"/>
  <c r="G3159" i="30" s="1"/>
  <c r="H3159" i="30" s="1"/>
  <c r="I3159" i="30" s="1"/>
  <c r="G3135" i="30" a="1"/>
  <c r="G3135" i="30" s="1"/>
  <c r="H3135" i="30" s="1"/>
  <c r="I3135" i="30" s="1"/>
  <c r="G3111" i="30" a="1"/>
  <c r="G3111" i="30" s="1"/>
  <c r="H3111" i="30" s="1"/>
  <c r="I3111" i="30" s="1"/>
  <c r="G3093" i="30" a="1"/>
  <c r="G3093" i="30" s="1"/>
  <c r="H3093" i="30" s="1"/>
  <c r="I3093" i="30" s="1"/>
  <c r="G3075" i="30" a="1"/>
  <c r="G3075" i="30" s="1"/>
  <c r="H3075" i="30" s="1"/>
  <c r="I3075" i="30" s="1"/>
  <c r="G3057" i="30" a="1"/>
  <c r="G3057" i="30" s="1"/>
  <c r="H3057" i="30" s="1"/>
  <c r="I3057" i="30" s="1"/>
  <c r="G3039" i="30" a="1"/>
  <c r="G3039" i="30" s="1"/>
  <c r="H3039" i="30" s="1"/>
  <c r="I3039" i="30" s="1"/>
  <c r="G3021" i="30" a="1"/>
  <c r="G3021" i="30" s="1"/>
  <c r="H3021" i="30" s="1"/>
  <c r="I3021" i="30" s="1"/>
  <c r="G3003" i="30" a="1"/>
  <c r="G3003" i="30" s="1"/>
  <c r="H3003" i="30" s="1"/>
  <c r="I3003" i="30" s="1"/>
  <c r="G2985" i="30" a="1"/>
  <c r="G2985" i="30" s="1"/>
  <c r="H2985" i="30" s="1"/>
  <c r="I2985" i="30" s="1"/>
  <c r="G2967" i="30" a="1"/>
  <c r="G2967" i="30" s="1"/>
  <c r="H2967" i="30" s="1"/>
  <c r="I2967" i="30" s="1"/>
  <c r="G2949" i="30" a="1"/>
  <c r="G2949" i="30" s="1"/>
  <c r="H2949" i="30" s="1"/>
  <c r="I2949" i="30" s="1"/>
  <c r="G2931" i="30" a="1"/>
  <c r="G2931" i="30" s="1"/>
  <c r="H2931" i="30" s="1"/>
  <c r="I2931" i="30" s="1"/>
  <c r="G2913" i="30" a="1"/>
  <c r="G2913" i="30" s="1"/>
  <c r="H2913" i="30" s="1"/>
  <c r="I2913" i="30" s="1"/>
  <c r="G2895" i="30" a="1"/>
  <c r="G2895" i="30" s="1"/>
  <c r="H2895" i="30" s="1"/>
  <c r="I2895" i="30" s="1"/>
  <c r="G2877" i="30" a="1"/>
  <c r="G2877" i="30" s="1"/>
  <c r="H2877" i="30" s="1"/>
  <c r="I2877" i="30" s="1"/>
  <c r="G2859" i="30" a="1"/>
  <c r="G2859" i="30" s="1"/>
  <c r="H2859" i="30" s="1"/>
  <c r="I2859" i="30" s="1"/>
  <c r="G2841" i="30" a="1"/>
  <c r="G2841" i="30" s="1"/>
  <c r="H2841" i="30" s="1"/>
  <c r="I2841" i="30" s="1"/>
  <c r="G2823" i="30" a="1"/>
  <c r="G2823" i="30" s="1"/>
  <c r="H2823" i="30" s="1"/>
  <c r="I2823" i="30" s="1"/>
  <c r="G2805" i="30" a="1"/>
  <c r="G2805" i="30" s="1"/>
  <c r="H2805" i="30" s="1"/>
  <c r="I2805" i="30" s="1"/>
  <c r="G2787" i="30" a="1"/>
  <c r="G2787" i="30" s="1"/>
  <c r="H2787" i="30" s="1"/>
  <c r="I2787" i="30" s="1"/>
  <c r="G2769" i="30" a="1"/>
  <c r="G2769" i="30" s="1"/>
  <c r="H2769" i="30" s="1"/>
  <c r="I2769" i="30" s="1"/>
  <c r="G2751" i="30" a="1"/>
  <c r="G2751" i="30" s="1"/>
  <c r="H2751" i="30" s="1"/>
  <c r="I2751" i="30" s="1"/>
  <c r="G2733" i="30" a="1"/>
  <c r="G2733" i="30" s="1"/>
  <c r="H2733" i="30" s="1"/>
  <c r="I2733" i="30" s="1"/>
  <c r="G2715" i="30" a="1"/>
  <c r="G2715" i="30" s="1"/>
  <c r="H2715" i="30" s="1"/>
  <c r="I2715" i="30" s="1"/>
  <c r="G2697" i="30" a="1"/>
  <c r="G2697" i="30" s="1"/>
  <c r="H2697" i="30" s="1"/>
  <c r="I2697" i="30" s="1"/>
  <c r="G2679" i="30" a="1"/>
  <c r="G2679" i="30" s="1"/>
  <c r="H2679" i="30" s="1"/>
  <c r="I2679" i="30" s="1"/>
  <c r="G2661" i="30" a="1"/>
  <c r="G2661" i="30" s="1"/>
  <c r="H2661" i="30" s="1"/>
  <c r="I2661" i="30" s="1"/>
  <c r="G2643" i="30" a="1"/>
  <c r="G2643" i="30" s="1"/>
  <c r="H2643" i="30" s="1"/>
  <c r="I2643" i="30" s="1"/>
  <c r="G2625" i="30" a="1"/>
  <c r="G2625" i="30" s="1"/>
  <c r="H2625" i="30" s="1"/>
  <c r="I2625" i="30" s="1"/>
  <c r="G2607" i="30" a="1"/>
  <c r="G2607" i="30" s="1"/>
  <c r="H2607" i="30" s="1"/>
  <c r="I2607" i="30" s="1"/>
  <c r="G2589" i="30" a="1"/>
  <c r="G2589" i="30" s="1"/>
  <c r="H2589" i="30" s="1"/>
  <c r="I2589" i="30" s="1"/>
  <c r="G2571" i="30" a="1"/>
  <c r="G2571" i="30" s="1"/>
  <c r="H2571" i="30" s="1"/>
  <c r="I2571" i="30" s="1"/>
  <c r="G2553" i="30" a="1"/>
  <c r="G2553" i="30" s="1"/>
  <c r="H2553" i="30" s="1"/>
  <c r="I2553" i="30" s="1"/>
  <c r="G2535" i="30" a="1"/>
  <c r="G2535" i="30" s="1"/>
  <c r="H2535" i="30" s="1"/>
  <c r="I2535" i="30" s="1"/>
  <c r="G2517" i="30" a="1"/>
  <c r="G2517" i="30" s="1"/>
  <c r="H2517" i="30" s="1"/>
  <c r="I2517" i="30" s="1"/>
  <c r="G2499" i="30" a="1"/>
  <c r="G2499" i="30" s="1"/>
  <c r="H2499" i="30" s="1"/>
  <c r="I2499" i="30" s="1"/>
  <c r="G2481" i="30" a="1"/>
  <c r="G2481" i="30" s="1"/>
  <c r="H2481" i="30" s="1"/>
  <c r="I2481" i="30" s="1"/>
  <c r="G2463" i="30" a="1"/>
  <c r="G2463" i="30" s="1"/>
  <c r="H2463" i="30" s="1"/>
  <c r="I2463" i="30" s="1"/>
  <c r="G2445" i="30" a="1"/>
  <c r="G2445" i="30" s="1"/>
  <c r="H2445" i="30" s="1"/>
  <c r="I2445" i="30" s="1"/>
  <c r="G4998" i="30" a="1"/>
  <c r="G4998" i="30" s="1"/>
  <c r="H4998" i="30" s="1"/>
  <c r="I4998" i="30" s="1"/>
  <c r="G4872" i="30" a="1"/>
  <c r="G4872" i="30" s="1"/>
  <c r="H4872" i="30" s="1"/>
  <c r="I4872" i="30" s="1"/>
  <c r="G4776" i="30" a="1"/>
  <c r="G4776" i="30" s="1"/>
  <c r="H4776" i="30" s="1"/>
  <c r="I4776" i="30" s="1"/>
  <c r="G4584" i="30" a="1"/>
  <c r="G4584" i="30" s="1"/>
  <c r="H4584" i="30" s="1"/>
  <c r="I4584" i="30" s="1"/>
  <c r="G4518" i="30" a="1"/>
  <c r="G4518" i="30" s="1"/>
  <c r="H4518" i="30" s="1"/>
  <c r="I4518" i="30" s="1"/>
  <c r="G4416" i="30" a="1"/>
  <c r="G4416" i="30" s="1"/>
  <c r="H4416" i="30" s="1"/>
  <c r="I4416" i="30" s="1"/>
  <c r="G4278" i="30" a="1"/>
  <c r="G4278" i="30" s="1"/>
  <c r="H4278" i="30" s="1"/>
  <c r="I4278" i="30" s="1"/>
  <c r="G4990" i="30" a="1"/>
  <c r="G4990" i="30" s="1"/>
  <c r="H4990" i="30" s="1"/>
  <c r="I4990" i="30" s="1"/>
  <c r="G4972" i="30" a="1"/>
  <c r="G4972" i="30" s="1"/>
  <c r="H4972" i="30" s="1"/>
  <c r="I4972" i="30" s="1"/>
  <c r="G4954" i="30" a="1"/>
  <c r="G4954" i="30" s="1"/>
  <c r="H4954" i="30" s="1"/>
  <c r="I4954" i="30" s="1"/>
  <c r="G4936" i="30" a="1"/>
  <c r="G4936" i="30" s="1"/>
  <c r="H4936" i="30" s="1"/>
  <c r="I4936" i="30" s="1"/>
  <c r="G4918" i="30" a="1"/>
  <c r="G4918" i="30" s="1"/>
  <c r="H4918" i="30" s="1"/>
  <c r="I4918" i="30" s="1"/>
  <c r="G4900" i="30" a="1"/>
  <c r="G4900" i="30" s="1"/>
  <c r="H4900" i="30" s="1"/>
  <c r="I4900" i="30" s="1"/>
  <c r="G4882" i="30" a="1"/>
  <c r="G4882" i="30" s="1"/>
  <c r="H4882" i="30" s="1"/>
  <c r="I4882" i="30" s="1"/>
  <c r="G4864" i="30" a="1"/>
  <c r="G4864" i="30" s="1"/>
  <c r="H4864" i="30" s="1"/>
  <c r="I4864" i="30" s="1"/>
  <c r="G4846" i="30" a="1"/>
  <c r="G4846" i="30" s="1"/>
  <c r="H4846" i="30" s="1"/>
  <c r="I4846" i="30" s="1"/>
  <c r="G4828" i="30" a="1"/>
  <c r="G4828" i="30" s="1"/>
  <c r="H4828" i="30" s="1"/>
  <c r="I4828" i="30" s="1"/>
  <c r="G4810" i="30" a="1"/>
  <c r="G4810" i="30" s="1"/>
  <c r="H4810" i="30" s="1"/>
  <c r="I4810" i="30" s="1"/>
  <c r="G4779" i="30" a="1"/>
  <c r="G4779" i="30" s="1"/>
  <c r="H4779" i="30" s="1"/>
  <c r="I4779" i="30" s="1"/>
  <c r="G635" i="30" a="1"/>
  <c r="G635" i="30" s="1"/>
  <c r="H635" i="30" s="1"/>
  <c r="I635" i="30" s="1"/>
  <c r="G4974" i="30" a="1"/>
  <c r="G4974" i="30" s="1"/>
  <c r="H4974" i="30" s="1"/>
  <c r="I4974" i="30" s="1"/>
  <c r="G5002" i="30" a="1"/>
  <c r="G5002" i="30" s="1"/>
  <c r="H5002" i="30" s="1"/>
  <c r="I5002" i="30" s="1"/>
  <c r="G4179" i="30" a="1"/>
  <c r="G4179" i="30" s="1"/>
  <c r="H4179" i="30" s="1"/>
  <c r="I4179" i="30" s="1"/>
  <c r="G4071" i="30" a="1"/>
  <c r="G4071" i="30" s="1"/>
  <c r="H4071" i="30" s="1"/>
  <c r="I4071" i="30" s="1"/>
  <c r="G3981" i="30" a="1"/>
  <c r="G3981" i="30" s="1"/>
  <c r="H3981" i="30" s="1"/>
  <c r="I3981" i="30" s="1"/>
  <c r="G3927" i="30" a="1"/>
  <c r="G3927" i="30" s="1"/>
  <c r="H3927" i="30" s="1"/>
  <c r="I3927" i="30" s="1"/>
  <c r="G3873" i="30" a="1"/>
  <c r="G3873" i="30" s="1"/>
  <c r="H3873" i="30" s="1"/>
  <c r="I3873" i="30" s="1"/>
  <c r="G3819" i="30" a="1"/>
  <c r="G3819" i="30" s="1"/>
  <c r="H3819" i="30" s="1"/>
  <c r="I3819" i="30" s="1"/>
  <c r="G3765" i="30" a="1"/>
  <c r="G3765" i="30" s="1"/>
  <c r="H3765" i="30" s="1"/>
  <c r="I3765" i="30" s="1"/>
  <c r="G3723" i="30" a="1"/>
  <c r="G3723" i="30" s="1"/>
  <c r="H3723" i="30" s="1"/>
  <c r="I3723" i="30" s="1"/>
  <c r="G3687" i="30" a="1"/>
  <c r="G3687" i="30" s="1"/>
  <c r="H3687" i="30" s="1"/>
  <c r="I3687" i="30" s="1"/>
  <c r="G3651" i="30" a="1"/>
  <c r="G3651" i="30" s="1"/>
  <c r="H3651" i="30" s="1"/>
  <c r="I3651" i="30" s="1"/>
  <c r="G3615" i="30" a="1"/>
  <c r="G3615" i="30" s="1"/>
  <c r="H3615" i="30" s="1"/>
  <c r="I3615" i="30" s="1"/>
  <c r="G3579" i="30" a="1"/>
  <c r="G3579" i="30" s="1"/>
  <c r="H3579" i="30" s="1"/>
  <c r="I3579" i="30" s="1"/>
  <c r="G3543" i="30" a="1"/>
  <c r="G3543" i="30" s="1"/>
  <c r="H3543" i="30" s="1"/>
  <c r="I3543" i="30" s="1"/>
  <c r="G3507" i="30" a="1"/>
  <c r="G3507" i="30" s="1"/>
  <c r="H3507" i="30" s="1"/>
  <c r="I3507" i="30" s="1"/>
  <c r="G3471" i="30" a="1"/>
  <c r="G3471" i="30" s="1"/>
  <c r="H3471" i="30" s="1"/>
  <c r="I3471" i="30" s="1"/>
  <c r="G3435" i="30" a="1"/>
  <c r="G3435" i="30" s="1"/>
  <c r="H3435" i="30" s="1"/>
  <c r="I3435" i="30" s="1"/>
  <c r="G3399" i="30" a="1"/>
  <c r="G3399" i="30" s="1"/>
  <c r="H3399" i="30" s="1"/>
  <c r="I3399" i="30" s="1"/>
  <c r="G3363" i="30" a="1"/>
  <c r="G3363" i="30" s="1"/>
  <c r="H3363" i="30" s="1"/>
  <c r="I3363" i="30" s="1"/>
  <c r="G3327" i="30" a="1"/>
  <c r="G3327" i="30" s="1"/>
  <c r="H3327" i="30" s="1"/>
  <c r="I3327" i="30" s="1"/>
  <c r="G3291" i="30" a="1"/>
  <c r="G3291" i="30" s="1"/>
  <c r="H3291" i="30" s="1"/>
  <c r="I3291" i="30" s="1"/>
  <c r="G3255" i="30" a="1"/>
  <c r="G3255" i="30" s="1"/>
  <c r="H3255" i="30" s="1"/>
  <c r="I3255" i="30" s="1"/>
  <c r="G3219" i="30" a="1"/>
  <c r="G3219" i="30" s="1"/>
  <c r="H3219" i="30" s="1"/>
  <c r="I3219" i="30" s="1"/>
  <c r="G3183" i="30" a="1"/>
  <c r="G3183" i="30" s="1"/>
  <c r="H3183" i="30" s="1"/>
  <c r="I3183" i="30" s="1"/>
  <c r="G3156" i="30" a="1"/>
  <c r="G3156" i="30" s="1"/>
  <c r="H3156" i="30" s="1"/>
  <c r="I3156" i="30" s="1"/>
  <c r="G3129" i="30" a="1"/>
  <c r="G3129" i="30" s="1"/>
  <c r="H3129" i="30" s="1"/>
  <c r="I3129" i="30" s="1"/>
  <c r="G3108" i="30" a="1"/>
  <c r="G3108" i="30" s="1"/>
  <c r="H3108" i="30" s="1"/>
  <c r="I3108" i="30" s="1"/>
  <c r="G3090" i="30" a="1"/>
  <c r="G3090" i="30" s="1"/>
  <c r="H3090" i="30" s="1"/>
  <c r="I3090" i="30" s="1"/>
  <c r="G3072" i="30" a="1"/>
  <c r="G3072" i="30" s="1"/>
  <c r="H3072" i="30" s="1"/>
  <c r="I3072" i="30" s="1"/>
  <c r="G3054" i="30" a="1"/>
  <c r="G3054" i="30" s="1"/>
  <c r="H3054" i="30" s="1"/>
  <c r="I3054" i="30" s="1"/>
  <c r="G3036" i="30" a="1"/>
  <c r="G3036" i="30" s="1"/>
  <c r="H3036" i="30" s="1"/>
  <c r="I3036" i="30" s="1"/>
  <c r="G3018" i="30" a="1"/>
  <c r="G3018" i="30" s="1"/>
  <c r="H3018" i="30" s="1"/>
  <c r="I3018" i="30" s="1"/>
  <c r="G3000" i="30" a="1"/>
  <c r="G3000" i="30" s="1"/>
  <c r="H3000" i="30" s="1"/>
  <c r="I3000" i="30" s="1"/>
  <c r="G2982" i="30" a="1"/>
  <c r="G2982" i="30" s="1"/>
  <c r="H2982" i="30" s="1"/>
  <c r="I2982" i="30" s="1"/>
  <c r="G2964" i="30" a="1"/>
  <c r="G2964" i="30" s="1"/>
  <c r="H2964" i="30" s="1"/>
  <c r="I2964" i="30" s="1"/>
  <c r="G2946" i="30" a="1"/>
  <c r="G2946" i="30" s="1"/>
  <c r="H2946" i="30" s="1"/>
  <c r="I2946" i="30" s="1"/>
  <c r="G2928" i="30" a="1"/>
  <c r="G2928" i="30" s="1"/>
  <c r="H2928" i="30" s="1"/>
  <c r="I2928" i="30" s="1"/>
  <c r="G2910" i="30" a="1"/>
  <c r="G2910" i="30" s="1"/>
  <c r="H2910" i="30" s="1"/>
  <c r="I2910" i="30" s="1"/>
  <c r="G2892" i="30" a="1"/>
  <c r="G2892" i="30" s="1"/>
  <c r="H2892" i="30" s="1"/>
  <c r="I2892" i="30" s="1"/>
  <c r="G2874" i="30" a="1"/>
  <c r="G2874" i="30" s="1"/>
  <c r="H2874" i="30" s="1"/>
  <c r="I2874" i="30" s="1"/>
  <c r="G2856" i="30" a="1"/>
  <c r="G2856" i="30" s="1"/>
  <c r="H2856" i="30" s="1"/>
  <c r="I2856" i="30" s="1"/>
  <c r="G2838" i="30" a="1"/>
  <c r="G2838" i="30" s="1"/>
  <c r="H2838" i="30" s="1"/>
  <c r="I2838" i="30" s="1"/>
  <c r="G2820" i="30" a="1"/>
  <c r="G2820" i="30" s="1"/>
  <c r="H2820" i="30" s="1"/>
  <c r="I2820" i="30" s="1"/>
  <c r="G2802" i="30" a="1"/>
  <c r="G2802" i="30" s="1"/>
  <c r="H2802" i="30" s="1"/>
  <c r="I2802" i="30" s="1"/>
  <c r="G2784" i="30" a="1"/>
  <c r="G2784" i="30" s="1"/>
  <c r="H2784" i="30" s="1"/>
  <c r="I2784" i="30" s="1"/>
  <c r="G2766" i="30" a="1"/>
  <c r="G2766" i="30" s="1"/>
  <c r="H2766" i="30" s="1"/>
  <c r="I2766" i="30" s="1"/>
  <c r="G2748" i="30" a="1"/>
  <c r="G2748" i="30" s="1"/>
  <c r="H2748" i="30" s="1"/>
  <c r="I2748" i="30" s="1"/>
  <c r="G2730" i="30" a="1"/>
  <c r="G2730" i="30" s="1"/>
  <c r="H2730" i="30" s="1"/>
  <c r="I2730" i="30" s="1"/>
  <c r="G2712" i="30" a="1"/>
  <c r="G2712" i="30" s="1"/>
  <c r="H2712" i="30" s="1"/>
  <c r="I2712" i="30" s="1"/>
  <c r="G2694" i="30" a="1"/>
  <c r="G2694" i="30" s="1"/>
  <c r="H2694" i="30" s="1"/>
  <c r="I2694" i="30" s="1"/>
  <c r="G2676" i="30" a="1"/>
  <c r="G2676" i="30" s="1"/>
  <c r="H2676" i="30" s="1"/>
  <c r="I2676" i="30" s="1"/>
  <c r="G2658" i="30" a="1"/>
  <c r="G2658" i="30" s="1"/>
  <c r="H2658" i="30" s="1"/>
  <c r="I2658" i="30" s="1"/>
  <c r="G2640" i="30" a="1"/>
  <c r="G2640" i="30" s="1"/>
  <c r="H2640" i="30" s="1"/>
  <c r="I2640" i="30" s="1"/>
  <c r="G2622" i="30" a="1"/>
  <c r="G2622" i="30" s="1"/>
  <c r="H2622" i="30" s="1"/>
  <c r="I2622" i="30" s="1"/>
  <c r="G2604" i="30" a="1"/>
  <c r="G2604" i="30" s="1"/>
  <c r="H2604" i="30" s="1"/>
  <c r="I2604" i="30" s="1"/>
  <c r="G2586" i="30" a="1"/>
  <c r="G2586" i="30" s="1"/>
  <c r="H2586" i="30" s="1"/>
  <c r="I2586" i="30" s="1"/>
  <c r="G2568" i="30" a="1"/>
  <c r="G2568" i="30" s="1"/>
  <c r="H2568" i="30" s="1"/>
  <c r="I2568" i="30" s="1"/>
  <c r="G2550" i="30" a="1"/>
  <c r="G2550" i="30" s="1"/>
  <c r="H2550" i="30" s="1"/>
  <c r="I2550" i="30" s="1"/>
  <c r="G2532" i="30" a="1"/>
  <c r="G2532" i="30" s="1"/>
  <c r="H2532" i="30" s="1"/>
  <c r="I2532" i="30" s="1"/>
  <c r="G2514" i="30" a="1"/>
  <c r="G2514" i="30" s="1"/>
  <c r="H2514" i="30" s="1"/>
  <c r="I2514" i="30" s="1"/>
  <c r="G2496" i="30" a="1"/>
  <c r="G2496" i="30" s="1"/>
  <c r="H2496" i="30" s="1"/>
  <c r="I2496" i="30" s="1"/>
  <c r="G2478" i="30" a="1"/>
  <c r="G2478" i="30" s="1"/>
  <c r="H2478" i="30" s="1"/>
  <c r="I2478" i="30" s="1"/>
  <c r="G2460" i="30" a="1"/>
  <c r="G2460" i="30" s="1"/>
  <c r="H2460" i="30" s="1"/>
  <c r="I2460" i="30" s="1"/>
  <c r="G2442" i="30" a="1"/>
  <c r="G2442" i="30" s="1"/>
  <c r="H2442" i="30" s="1"/>
  <c r="I2442" i="30" s="1"/>
  <c r="G4992" i="30" a="1"/>
  <c r="G4992" i="30" s="1"/>
  <c r="H4992" i="30" s="1"/>
  <c r="I4992" i="30" s="1"/>
  <c r="G4848" i="30" a="1"/>
  <c r="G4848" i="30" s="1"/>
  <c r="H4848" i="30" s="1"/>
  <c r="I4848" i="30" s="1"/>
  <c r="G4758" i="30" a="1"/>
  <c r="G4758" i="30" s="1"/>
  <c r="H4758" i="30" s="1"/>
  <c r="I4758" i="30" s="1"/>
  <c r="G4578" i="30" a="1"/>
  <c r="G4578" i="30" s="1"/>
  <c r="H4578" i="30" s="1"/>
  <c r="I4578" i="30" s="1"/>
  <c r="G4500" i="30" a="1"/>
  <c r="G4500" i="30" s="1"/>
  <c r="H4500" i="30" s="1"/>
  <c r="I4500" i="30" s="1"/>
  <c r="G4386" i="30" a="1"/>
  <c r="G4386" i="30" s="1"/>
  <c r="H4386" i="30" s="1"/>
  <c r="I4386" i="30" s="1"/>
  <c r="G4248" i="30" a="1"/>
  <c r="G4248" i="30" s="1"/>
  <c r="H4248" i="30" s="1"/>
  <c r="I4248" i="30" s="1"/>
  <c r="G4987" i="30" a="1"/>
  <c r="G4987" i="30" s="1"/>
  <c r="H4987" i="30" s="1"/>
  <c r="I4987" i="30" s="1"/>
  <c r="G4969" i="30" a="1"/>
  <c r="G4969" i="30" s="1"/>
  <c r="H4969" i="30" s="1"/>
  <c r="I4969" i="30" s="1"/>
  <c r="G4951" i="30" a="1"/>
  <c r="G4951" i="30" s="1"/>
  <c r="H4951" i="30" s="1"/>
  <c r="I4951" i="30" s="1"/>
  <c r="G4933" i="30" a="1"/>
  <c r="G4933" i="30" s="1"/>
  <c r="H4933" i="30" s="1"/>
  <c r="I4933" i="30" s="1"/>
  <c r="G4915" i="30" a="1"/>
  <c r="G4915" i="30" s="1"/>
  <c r="H4915" i="30" s="1"/>
  <c r="I4915" i="30" s="1"/>
  <c r="G4897" i="30" a="1"/>
  <c r="G4897" i="30" s="1"/>
  <c r="H4897" i="30" s="1"/>
  <c r="I4897" i="30" s="1"/>
  <c r="G4879" i="30" a="1"/>
  <c r="G4879" i="30" s="1"/>
  <c r="H4879" i="30" s="1"/>
  <c r="I4879" i="30" s="1"/>
  <c r="G4861" i="30" a="1"/>
  <c r="G4861" i="30" s="1"/>
  <c r="H4861" i="30" s="1"/>
  <c r="I4861" i="30" s="1"/>
  <c r="G4843" i="30" a="1"/>
  <c r="G4843" i="30" s="1"/>
  <c r="H4843" i="30" s="1"/>
  <c r="I4843" i="30" s="1"/>
  <c r="G4825" i="30" a="1"/>
  <c r="G4825" i="30" s="1"/>
  <c r="H4825" i="30" s="1"/>
  <c r="I4825" i="30" s="1"/>
  <c r="G4807" i="30" a="1"/>
  <c r="G4807" i="30" s="1"/>
  <c r="H4807" i="30" s="1"/>
  <c r="I4807" i="30" s="1"/>
  <c r="G989" i="30" a="1"/>
  <c r="G989" i="30" s="1"/>
  <c r="H989" i="30" s="1"/>
  <c r="I989" i="30" s="1"/>
  <c r="G527" i="30" a="1"/>
  <c r="G527" i="30" s="1"/>
  <c r="H527" i="30" s="1"/>
  <c r="I527" i="30" s="1"/>
  <c r="G4710" i="30" a="1"/>
  <c r="G4710" i="30" s="1"/>
  <c r="H4710" i="30" s="1"/>
  <c r="I4710" i="30" s="1"/>
  <c r="G1293" i="30" a="1"/>
  <c r="G1293" i="30" s="1"/>
  <c r="H1293" i="30" s="1"/>
  <c r="I1293" i="30" s="1"/>
  <c r="G4161" i="30" a="1"/>
  <c r="G4161" i="30" s="1"/>
  <c r="H4161" i="30" s="1"/>
  <c r="I4161" i="30" s="1"/>
  <c r="G4053" i="30" a="1"/>
  <c r="G4053" i="30" s="1"/>
  <c r="H4053" i="30" s="1"/>
  <c r="I4053" i="30" s="1"/>
  <c r="G3975" i="30" a="1"/>
  <c r="G3975" i="30" s="1"/>
  <c r="H3975" i="30" s="1"/>
  <c r="I3975" i="30" s="1"/>
  <c r="G3921" i="30" a="1"/>
  <c r="G3921" i="30" s="1"/>
  <c r="H3921" i="30" s="1"/>
  <c r="I3921" i="30" s="1"/>
  <c r="G3867" i="30" a="1"/>
  <c r="G3867" i="30" s="1"/>
  <c r="H3867" i="30" s="1"/>
  <c r="I3867" i="30" s="1"/>
  <c r="G3813" i="30" a="1"/>
  <c r="G3813" i="30" s="1"/>
  <c r="H3813" i="30" s="1"/>
  <c r="I3813" i="30" s="1"/>
  <c r="G3759" i="30" a="1"/>
  <c r="G3759" i="30" s="1"/>
  <c r="H3759" i="30" s="1"/>
  <c r="I3759" i="30" s="1"/>
  <c r="G3717" i="30" a="1"/>
  <c r="G3717" i="30" s="1"/>
  <c r="H3717" i="30" s="1"/>
  <c r="I3717" i="30" s="1"/>
  <c r="G3681" i="30" a="1"/>
  <c r="G3681" i="30" s="1"/>
  <c r="H3681" i="30" s="1"/>
  <c r="I3681" i="30" s="1"/>
  <c r="G3645" i="30" a="1"/>
  <c r="G3645" i="30" s="1"/>
  <c r="H3645" i="30" s="1"/>
  <c r="I3645" i="30" s="1"/>
  <c r="G3609" i="30" a="1"/>
  <c r="G3609" i="30" s="1"/>
  <c r="H3609" i="30" s="1"/>
  <c r="I3609" i="30" s="1"/>
  <c r="G3573" i="30" a="1"/>
  <c r="G3573" i="30" s="1"/>
  <c r="H3573" i="30" s="1"/>
  <c r="I3573" i="30" s="1"/>
  <c r="G3537" i="30" a="1"/>
  <c r="G3537" i="30" s="1"/>
  <c r="H3537" i="30" s="1"/>
  <c r="I3537" i="30" s="1"/>
  <c r="G3501" i="30" a="1"/>
  <c r="G3501" i="30" s="1"/>
  <c r="H3501" i="30" s="1"/>
  <c r="I3501" i="30" s="1"/>
  <c r="G3465" i="30" a="1"/>
  <c r="G3465" i="30" s="1"/>
  <c r="H3465" i="30" s="1"/>
  <c r="I3465" i="30" s="1"/>
  <c r="G3429" i="30" a="1"/>
  <c r="G3429" i="30" s="1"/>
  <c r="H3429" i="30" s="1"/>
  <c r="I3429" i="30" s="1"/>
  <c r="G3393" i="30" a="1"/>
  <c r="G3393" i="30" s="1"/>
  <c r="H3393" i="30" s="1"/>
  <c r="I3393" i="30" s="1"/>
  <c r="G3357" i="30" a="1"/>
  <c r="G3357" i="30" s="1"/>
  <c r="H3357" i="30" s="1"/>
  <c r="I3357" i="30" s="1"/>
  <c r="G3321" i="30" a="1"/>
  <c r="G3321" i="30" s="1"/>
  <c r="H3321" i="30" s="1"/>
  <c r="I3321" i="30" s="1"/>
  <c r="G3285" i="30" a="1"/>
  <c r="G3285" i="30" s="1"/>
  <c r="H3285" i="30" s="1"/>
  <c r="I3285" i="30" s="1"/>
  <c r="G3249" i="30" a="1"/>
  <c r="G3249" i="30" s="1"/>
  <c r="H3249" i="30" s="1"/>
  <c r="I3249" i="30" s="1"/>
  <c r="G3213" i="30" a="1"/>
  <c r="G3213" i="30" s="1"/>
  <c r="H3213" i="30" s="1"/>
  <c r="I3213" i="30" s="1"/>
  <c r="G3177" i="30" a="1"/>
  <c r="G3177" i="30" s="1"/>
  <c r="H3177" i="30" s="1"/>
  <c r="I3177" i="30" s="1"/>
  <c r="G3153" i="30" a="1"/>
  <c r="G3153" i="30" s="1"/>
  <c r="H3153" i="30" s="1"/>
  <c r="I3153" i="30" s="1"/>
  <c r="G3123" i="30" a="1"/>
  <c r="G3123" i="30" s="1"/>
  <c r="H3123" i="30" s="1"/>
  <c r="I3123" i="30" s="1"/>
  <c r="G3105" i="30" a="1"/>
  <c r="G3105" i="30" s="1"/>
  <c r="H3105" i="30" s="1"/>
  <c r="I3105" i="30" s="1"/>
  <c r="G3087" i="30" a="1"/>
  <c r="G3087" i="30" s="1"/>
  <c r="H3087" i="30" s="1"/>
  <c r="I3087" i="30" s="1"/>
  <c r="G3069" i="30" a="1"/>
  <c r="G3069" i="30" s="1"/>
  <c r="H3069" i="30" s="1"/>
  <c r="I3069" i="30" s="1"/>
  <c r="G3051" i="30" a="1"/>
  <c r="G3051" i="30" s="1"/>
  <c r="H3051" i="30" s="1"/>
  <c r="I3051" i="30" s="1"/>
  <c r="G3033" i="30" a="1"/>
  <c r="G3033" i="30" s="1"/>
  <c r="H3033" i="30" s="1"/>
  <c r="I3033" i="30" s="1"/>
  <c r="G3015" i="30" a="1"/>
  <c r="G3015" i="30" s="1"/>
  <c r="H3015" i="30" s="1"/>
  <c r="I3015" i="30" s="1"/>
  <c r="G2997" i="30" a="1"/>
  <c r="G2997" i="30" s="1"/>
  <c r="H2997" i="30" s="1"/>
  <c r="I2997" i="30" s="1"/>
  <c r="G2979" i="30" a="1"/>
  <c r="G2979" i="30" s="1"/>
  <c r="H2979" i="30" s="1"/>
  <c r="I2979" i="30" s="1"/>
  <c r="G2961" i="30" a="1"/>
  <c r="G2961" i="30" s="1"/>
  <c r="H2961" i="30" s="1"/>
  <c r="I2961" i="30" s="1"/>
  <c r="G4605" i="30" a="1"/>
  <c r="G4605" i="30" s="1"/>
  <c r="H4605" i="30" s="1"/>
  <c r="I4605" i="30" s="1"/>
  <c r="G419" i="30" a="1"/>
  <c r="G419" i="30" s="1"/>
  <c r="H419" i="30" s="1"/>
  <c r="I419" i="30" s="1"/>
  <c r="G4602" i="30" a="1"/>
  <c r="G4602" i="30" s="1"/>
  <c r="H4602" i="30" s="1"/>
  <c r="I4602" i="30" s="1"/>
  <c r="G4836" i="30" a="1"/>
  <c r="G4836" i="30" s="1"/>
  <c r="H4836" i="30" s="1"/>
  <c r="I4836" i="30" s="1"/>
  <c r="G4143" i="30" a="1"/>
  <c r="G4143" i="30" s="1"/>
  <c r="H4143" i="30" s="1"/>
  <c r="I4143" i="30" s="1"/>
  <c r="G4035" i="30" a="1"/>
  <c r="G4035" i="30" s="1"/>
  <c r="H4035" i="30" s="1"/>
  <c r="I4035" i="30" s="1"/>
  <c r="G3963" i="30" a="1"/>
  <c r="G3963" i="30" s="1"/>
  <c r="H3963" i="30" s="1"/>
  <c r="I3963" i="30" s="1"/>
  <c r="G3909" i="30" a="1"/>
  <c r="G3909" i="30" s="1"/>
  <c r="H3909" i="30" s="1"/>
  <c r="I3909" i="30" s="1"/>
  <c r="G3855" i="30" a="1"/>
  <c r="G3855" i="30" s="1"/>
  <c r="H3855" i="30" s="1"/>
  <c r="I3855" i="30" s="1"/>
  <c r="G3801" i="30" a="1"/>
  <c r="G3801" i="30" s="1"/>
  <c r="H3801" i="30" s="1"/>
  <c r="I3801" i="30" s="1"/>
  <c r="G3747" i="30" a="1"/>
  <c r="G3747" i="30" s="1"/>
  <c r="H3747" i="30" s="1"/>
  <c r="I3747" i="30" s="1"/>
  <c r="G3711" i="30" a="1"/>
  <c r="G3711" i="30" s="1"/>
  <c r="H3711" i="30" s="1"/>
  <c r="I3711" i="30" s="1"/>
  <c r="G3675" i="30" a="1"/>
  <c r="G3675" i="30" s="1"/>
  <c r="H3675" i="30" s="1"/>
  <c r="I3675" i="30" s="1"/>
  <c r="G3639" i="30" a="1"/>
  <c r="G3639" i="30" s="1"/>
  <c r="H3639" i="30" s="1"/>
  <c r="I3639" i="30" s="1"/>
  <c r="G3603" i="30" a="1"/>
  <c r="G3603" i="30" s="1"/>
  <c r="H3603" i="30" s="1"/>
  <c r="I3603" i="30" s="1"/>
  <c r="G3567" i="30" a="1"/>
  <c r="G3567" i="30" s="1"/>
  <c r="H3567" i="30" s="1"/>
  <c r="I3567" i="30" s="1"/>
  <c r="G3531" i="30" a="1"/>
  <c r="G3531" i="30" s="1"/>
  <c r="H3531" i="30" s="1"/>
  <c r="I3531" i="30" s="1"/>
  <c r="G3495" i="30" a="1"/>
  <c r="G3495" i="30" s="1"/>
  <c r="H3495" i="30" s="1"/>
  <c r="I3495" i="30" s="1"/>
  <c r="G3459" i="30" a="1"/>
  <c r="G3459" i="30" s="1"/>
  <c r="H3459" i="30" s="1"/>
  <c r="I3459" i="30" s="1"/>
  <c r="G3423" i="30" a="1"/>
  <c r="G3423" i="30" s="1"/>
  <c r="H3423" i="30" s="1"/>
  <c r="I3423" i="30" s="1"/>
  <c r="G3387" i="30" a="1"/>
  <c r="G3387" i="30" s="1"/>
  <c r="H3387" i="30" s="1"/>
  <c r="I3387" i="30" s="1"/>
  <c r="G3351" i="30" a="1"/>
  <c r="G3351" i="30" s="1"/>
  <c r="H3351" i="30" s="1"/>
  <c r="I3351" i="30" s="1"/>
  <c r="G3315" i="30" a="1"/>
  <c r="G3315" i="30" s="1"/>
  <c r="H3315" i="30" s="1"/>
  <c r="I3315" i="30" s="1"/>
  <c r="G3279" i="30" a="1"/>
  <c r="G3279" i="30" s="1"/>
  <c r="H3279" i="30" s="1"/>
  <c r="I3279" i="30" s="1"/>
  <c r="G3243" i="30" a="1"/>
  <c r="G3243" i="30" s="1"/>
  <c r="H3243" i="30" s="1"/>
  <c r="I3243" i="30" s="1"/>
  <c r="G3207" i="30" a="1"/>
  <c r="G3207" i="30" s="1"/>
  <c r="H3207" i="30" s="1"/>
  <c r="I3207" i="30" s="1"/>
  <c r="G3174" i="30" a="1"/>
  <c r="G3174" i="30" s="1"/>
  <c r="H3174" i="30" s="1"/>
  <c r="I3174" i="30" s="1"/>
  <c r="G3147" i="30" a="1"/>
  <c r="G3147" i="30" s="1"/>
  <c r="H3147" i="30" s="1"/>
  <c r="I3147" i="30" s="1"/>
  <c r="G3120" i="30" a="1"/>
  <c r="G3120" i="30" s="1"/>
  <c r="H3120" i="30" s="1"/>
  <c r="I3120" i="30" s="1"/>
  <c r="G3102" i="30" a="1"/>
  <c r="G3102" i="30" s="1"/>
  <c r="H3102" i="30" s="1"/>
  <c r="I3102" i="30" s="1"/>
  <c r="G3084" i="30" a="1"/>
  <c r="G3084" i="30" s="1"/>
  <c r="H3084" i="30" s="1"/>
  <c r="I3084" i="30" s="1"/>
  <c r="G3066" i="30" a="1"/>
  <c r="G3066" i="30" s="1"/>
  <c r="H3066" i="30" s="1"/>
  <c r="I3066" i="30" s="1"/>
  <c r="G3048" i="30" a="1"/>
  <c r="G3048" i="30" s="1"/>
  <c r="H3048" i="30" s="1"/>
  <c r="I3048" i="30" s="1"/>
  <c r="G3030" i="30" a="1"/>
  <c r="G3030" i="30" s="1"/>
  <c r="H3030" i="30" s="1"/>
  <c r="I3030" i="30" s="1"/>
  <c r="G3012" i="30" a="1"/>
  <c r="G3012" i="30" s="1"/>
  <c r="H3012" i="30" s="1"/>
  <c r="I3012" i="30" s="1"/>
  <c r="G2994" i="30" a="1"/>
  <c r="G2994" i="30" s="1"/>
  <c r="H2994" i="30" s="1"/>
  <c r="I2994" i="30" s="1"/>
  <c r="G2976" i="30" a="1"/>
  <c r="G2976" i="30" s="1"/>
  <c r="H2976" i="30" s="1"/>
  <c r="I2976" i="30" s="1"/>
  <c r="G2958" i="30" a="1"/>
  <c r="G2958" i="30" s="1"/>
  <c r="H2958" i="30" s="1"/>
  <c r="I2958" i="30" s="1"/>
  <c r="G2940" i="30" a="1"/>
  <c r="G2940" i="30" s="1"/>
  <c r="H2940" i="30" s="1"/>
  <c r="I2940" i="30" s="1"/>
  <c r="G2922" i="30" a="1"/>
  <c r="G2922" i="30" s="1"/>
  <c r="H2922" i="30" s="1"/>
  <c r="I2922" i="30" s="1"/>
  <c r="G2904" i="30" a="1"/>
  <c r="G2904" i="30" s="1"/>
  <c r="H2904" i="30" s="1"/>
  <c r="I2904" i="30" s="1"/>
  <c r="G2886" i="30" a="1"/>
  <c r="G2886" i="30" s="1"/>
  <c r="H2886" i="30" s="1"/>
  <c r="I2886" i="30" s="1"/>
  <c r="G2868" i="30" a="1"/>
  <c r="G2868" i="30" s="1"/>
  <c r="H2868" i="30" s="1"/>
  <c r="I2868" i="30" s="1"/>
  <c r="G2850" i="30" a="1"/>
  <c r="G2850" i="30" s="1"/>
  <c r="H2850" i="30" s="1"/>
  <c r="I2850" i="30" s="1"/>
  <c r="G2832" i="30" a="1"/>
  <c r="G2832" i="30" s="1"/>
  <c r="H2832" i="30" s="1"/>
  <c r="I2832" i="30" s="1"/>
  <c r="G2814" i="30" a="1"/>
  <c r="G2814" i="30" s="1"/>
  <c r="H2814" i="30" s="1"/>
  <c r="I2814" i="30" s="1"/>
  <c r="G2796" i="30" a="1"/>
  <c r="G2796" i="30" s="1"/>
  <c r="H2796" i="30" s="1"/>
  <c r="I2796" i="30" s="1"/>
  <c r="G2778" i="30" a="1"/>
  <c r="G2778" i="30" s="1"/>
  <c r="H2778" i="30" s="1"/>
  <c r="I2778" i="30" s="1"/>
  <c r="G2760" i="30" a="1"/>
  <c r="G2760" i="30" s="1"/>
  <c r="H2760" i="30" s="1"/>
  <c r="I2760" i="30" s="1"/>
  <c r="G2742" i="30" a="1"/>
  <c r="G2742" i="30" s="1"/>
  <c r="H2742" i="30" s="1"/>
  <c r="I2742" i="30" s="1"/>
  <c r="G4389" i="30" a="1"/>
  <c r="G4389" i="30" s="1"/>
  <c r="H4389" i="30" s="1"/>
  <c r="I4389" i="30" s="1"/>
  <c r="G311" i="30" a="1"/>
  <c r="G311" i="30" s="1"/>
  <c r="H311" i="30" s="1"/>
  <c r="I311" i="30" s="1"/>
  <c r="G4428" i="30" a="1"/>
  <c r="G4428" i="30" s="1"/>
  <c r="H4428" i="30" s="1"/>
  <c r="I4428" i="30" s="1"/>
  <c r="G4596" i="30" a="1"/>
  <c r="G4596" i="30" s="1"/>
  <c r="H4596" i="30" s="1"/>
  <c r="I4596" i="30" s="1"/>
  <c r="G4125" i="30" a="1"/>
  <c r="G4125" i="30" s="1"/>
  <c r="H4125" i="30" s="1"/>
  <c r="I4125" i="30" s="1"/>
  <c r="G4017" i="30" a="1"/>
  <c r="G4017" i="30" s="1"/>
  <c r="H4017" i="30" s="1"/>
  <c r="I4017" i="30" s="1"/>
  <c r="G3957" i="30" a="1"/>
  <c r="G3957" i="30" s="1"/>
  <c r="H3957" i="30" s="1"/>
  <c r="I3957" i="30" s="1"/>
  <c r="G3903" i="30" a="1"/>
  <c r="G3903" i="30" s="1"/>
  <c r="H3903" i="30" s="1"/>
  <c r="I3903" i="30" s="1"/>
  <c r="G3849" i="30" a="1"/>
  <c r="G3849" i="30" s="1"/>
  <c r="H3849" i="30" s="1"/>
  <c r="I3849" i="30" s="1"/>
  <c r="G3795" i="30" a="1"/>
  <c r="G3795" i="30" s="1"/>
  <c r="H3795" i="30" s="1"/>
  <c r="I3795" i="30" s="1"/>
  <c r="G3741" i="30" a="1"/>
  <c r="G3741" i="30" s="1"/>
  <c r="H3741" i="30" s="1"/>
  <c r="I3741" i="30" s="1"/>
  <c r="G3705" i="30" a="1"/>
  <c r="G3705" i="30" s="1"/>
  <c r="H3705" i="30" s="1"/>
  <c r="I3705" i="30" s="1"/>
  <c r="G3669" i="30" a="1"/>
  <c r="G3669" i="30" s="1"/>
  <c r="H3669" i="30" s="1"/>
  <c r="I3669" i="30" s="1"/>
  <c r="G3633" i="30" a="1"/>
  <c r="G3633" i="30" s="1"/>
  <c r="H3633" i="30" s="1"/>
  <c r="I3633" i="30" s="1"/>
  <c r="G3597" i="30" a="1"/>
  <c r="G3597" i="30" s="1"/>
  <c r="H3597" i="30" s="1"/>
  <c r="I3597" i="30" s="1"/>
  <c r="G3561" i="30" a="1"/>
  <c r="G3561" i="30" s="1"/>
  <c r="H3561" i="30" s="1"/>
  <c r="I3561" i="30" s="1"/>
  <c r="G3525" i="30" a="1"/>
  <c r="G3525" i="30" s="1"/>
  <c r="H3525" i="30" s="1"/>
  <c r="I3525" i="30" s="1"/>
  <c r="G3489" i="30" a="1"/>
  <c r="G3489" i="30" s="1"/>
  <c r="H3489" i="30" s="1"/>
  <c r="I3489" i="30" s="1"/>
  <c r="G3453" i="30" a="1"/>
  <c r="G3453" i="30" s="1"/>
  <c r="H3453" i="30" s="1"/>
  <c r="I3453" i="30" s="1"/>
  <c r="G3417" i="30" a="1"/>
  <c r="G3417" i="30" s="1"/>
  <c r="H3417" i="30" s="1"/>
  <c r="I3417" i="30" s="1"/>
  <c r="G3381" i="30" a="1"/>
  <c r="G3381" i="30" s="1"/>
  <c r="H3381" i="30" s="1"/>
  <c r="I3381" i="30" s="1"/>
  <c r="G3345" i="30" a="1"/>
  <c r="G3345" i="30" s="1"/>
  <c r="H3345" i="30" s="1"/>
  <c r="I3345" i="30" s="1"/>
  <c r="G3309" i="30" a="1"/>
  <c r="G3309" i="30" s="1"/>
  <c r="H3309" i="30" s="1"/>
  <c r="I3309" i="30" s="1"/>
  <c r="G3273" i="30" a="1"/>
  <c r="G3273" i="30" s="1"/>
  <c r="H3273" i="30" s="1"/>
  <c r="I3273" i="30" s="1"/>
  <c r="G3237" i="30" a="1"/>
  <c r="G3237" i="30" s="1"/>
  <c r="H3237" i="30" s="1"/>
  <c r="I3237" i="30" s="1"/>
  <c r="G3201" i="30" a="1"/>
  <c r="G3201" i="30" s="1"/>
  <c r="H3201" i="30" s="1"/>
  <c r="I3201" i="30" s="1"/>
  <c r="G3171" i="30" a="1"/>
  <c r="G3171" i="30" s="1"/>
  <c r="H3171" i="30" s="1"/>
  <c r="I3171" i="30" s="1"/>
  <c r="G3141" i="30" a="1"/>
  <c r="G3141" i="30" s="1"/>
  <c r="H3141" i="30" s="1"/>
  <c r="I3141" i="30" s="1"/>
  <c r="G3117" i="30" a="1"/>
  <c r="G3117" i="30" s="1"/>
  <c r="H3117" i="30" s="1"/>
  <c r="I3117" i="30" s="1"/>
  <c r="G3099" i="30" a="1"/>
  <c r="G3099" i="30" s="1"/>
  <c r="H3099" i="30" s="1"/>
  <c r="I3099" i="30" s="1"/>
  <c r="G3081" i="30" a="1"/>
  <c r="G3081" i="30" s="1"/>
  <c r="H3081" i="30" s="1"/>
  <c r="I3081" i="30" s="1"/>
  <c r="G3063" i="30" a="1"/>
  <c r="G3063" i="30" s="1"/>
  <c r="H3063" i="30" s="1"/>
  <c r="I3063" i="30" s="1"/>
  <c r="G3045" i="30" a="1"/>
  <c r="G3045" i="30" s="1"/>
  <c r="H3045" i="30" s="1"/>
  <c r="I3045" i="30" s="1"/>
  <c r="G3027" i="30" a="1"/>
  <c r="G3027" i="30" s="1"/>
  <c r="H3027" i="30" s="1"/>
  <c r="I3027" i="30" s="1"/>
  <c r="G3009" i="30" a="1"/>
  <c r="G3009" i="30" s="1"/>
  <c r="H3009" i="30" s="1"/>
  <c r="I3009" i="30" s="1"/>
  <c r="G2991" i="30" a="1"/>
  <c r="G2991" i="30" s="1"/>
  <c r="H2991" i="30" s="1"/>
  <c r="I2991" i="30" s="1"/>
  <c r="G2973" i="30" a="1"/>
  <c r="G2973" i="30" s="1"/>
  <c r="H2973" i="30" s="1"/>
  <c r="I2973" i="30" s="1"/>
  <c r="G2955" i="30" a="1"/>
  <c r="G2955" i="30" s="1"/>
  <c r="H2955" i="30" s="1"/>
  <c r="I2955" i="30" s="1"/>
  <c r="G2937" i="30" a="1"/>
  <c r="G2937" i="30" s="1"/>
  <c r="H2937" i="30" s="1"/>
  <c r="I2937" i="30" s="1"/>
  <c r="G2919" i="30" a="1"/>
  <c r="G2919" i="30" s="1"/>
  <c r="H2919" i="30" s="1"/>
  <c r="I2919" i="30" s="1"/>
  <c r="G2901" i="30" a="1"/>
  <c r="G2901" i="30" s="1"/>
  <c r="H2901" i="30" s="1"/>
  <c r="I2901" i="30" s="1"/>
  <c r="G2883" i="30" a="1"/>
  <c r="G2883" i="30" s="1"/>
  <c r="H2883" i="30" s="1"/>
  <c r="I2883" i="30" s="1"/>
  <c r="G2865" i="30" a="1"/>
  <c r="G2865" i="30" s="1"/>
  <c r="H2865" i="30" s="1"/>
  <c r="I2865" i="30" s="1"/>
  <c r="G2847" i="30" a="1"/>
  <c r="G2847" i="30" s="1"/>
  <c r="H2847" i="30" s="1"/>
  <c r="I2847" i="30" s="1"/>
  <c r="G2829" i="30" a="1"/>
  <c r="G2829" i="30" s="1"/>
  <c r="H2829" i="30" s="1"/>
  <c r="I2829" i="30" s="1"/>
  <c r="G2811" i="30" a="1"/>
  <c r="G2811" i="30" s="1"/>
  <c r="H2811" i="30" s="1"/>
  <c r="I2811" i="30" s="1"/>
  <c r="G2793" i="30" a="1"/>
  <c r="G2793" i="30" s="1"/>
  <c r="H2793" i="30" s="1"/>
  <c r="I2793" i="30" s="1"/>
  <c r="G2775" i="30" a="1"/>
  <c r="G2775" i="30" s="1"/>
  <c r="H2775" i="30" s="1"/>
  <c r="I2775" i="30" s="1"/>
  <c r="G2757" i="30" a="1"/>
  <c r="G2757" i="30" s="1"/>
  <c r="H2757" i="30" s="1"/>
  <c r="I2757" i="30" s="1"/>
  <c r="G2739" i="30" a="1"/>
  <c r="G2739" i="30" s="1"/>
  <c r="H2739" i="30" s="1"/>
  <c r="I2739" i="30" s="1"/>
  <c r="G2721" i="30" a="1"/>
  <c r="G2721" i="30" s="1"/>
  <c r="H2721" i="30" s="1"/>
  <c r="I2721" i="30" s="1"/>
  <c r="G2703" i="30" a="1"/>
  <c r="G2703" i="30" s="1"/>
  <c r="H2703" i="30" s="1"/>
  <c r="I2703" i="30" s="1"/>
  <c r="G2685" i="30" a="1"/>
  <c r="G2685" i="30" s="1"/>
  <c r="H2685" i="30" s="1"/>
  <c r="I2685" i="30" s="1"/>
  <c r="G2667" i="30" a="1"/>
  <c r="G2667" i="30" s="1"/>
  <c r="H2667" i="30" s="1"/>
  <c r="I2667" i="30" s="1"/>
  <c r="G2649" i="30" a="1"/>
  <c r="G2649" i="30" s="1"/>
  <c r="H2649" i="30" s="1"/>
  <c r="I2649" i="30" s="1"/>
  <c r="G2631" i="30" a="1"/>
  <c r="G2631" i="30" s="1"/>
  <c r="H2631" i="30" s="1"/>
  <c r="I2631" i="30" s="1"/>
  <c r="G2613" i="30" a="1"/>
  <c r="G2613" i="30" s="1"/>
  <c r="H2613" i="30" s="1"/>
  <c r="I2613" i="30" s="1"/>
  <c r="G2595" i="30" a="1"/>
  <c r="G2595" i="30" s="1"/>
  <c r="H2595" i="30" s="1"/>
  <c r="I2595" i="30" s="1"/>
  <c r="G2577" i="30" a="1"/>
  <c r="G2577" i="30" s="1"/>
  <c r="H2577" i="30" s="1"/>
  <c r="I2577" i="30" s="1"/>
  <c r="G2559" i="30" a="1"/>
  <c r="G2559" i="30" s="1"/>
  <c r="H2559" i="30" s="1"/>
  <c r="I2559" i="30" s="1"/>
  <c r="G2541" i="30" a="1"/>
  <c r="G2541" i="30" s="1"/>
  <c r="H2541" i="30" s="1"/>
  <c r="I2541" i="30" s="1"/>
  <c r="G2523" i="30" a="1"/>
  <c r="G2523" i="30" s="1"/>
  <c r="H2523" i="30" s="1"/>
  <c r="I2523" i="30" s="1"/>
  <c r="G2505" i="30" a="1"/>
  <c r="G2505" i="30" s="1"/>
  <c r="H2505" i="30" s="1"/>
  <c r="I2505" i="30" s="1"/>
  <c r="G2487" i="30" a="1"/>
  <c r="G2487" i="30" s="1"/>
  <c r="H2487" i="30" s="1"/>
  <c r="I2487" i="30" s="1"/>
  <c r="G2469" i="30" a="1"/>
  <c r="G2469" i="30" s="1"/>
  <c r="H2469" i="30" s="1"/>
  <c r="I2469" i="30" s="1"/>
  <c r="G2451" i="30" a="1"/>
  <c r="G2451" i="30" s="1"/>
  <c r="H2451" i="30" s="1"/>
  <c r="I2451" i="30" s="1"/>
  <c r="G2433" i="30" a="1"/>
  <c r="G2433" i="30" s="1"/>
  <c r="H2433" i="30" s="1"/>
  <c r="I2433" i="30" s="1"/>
  <c r="G4938" i="30" a="1"/>
  <c r="G4938" i="30" s="1"/>
  <c r="H4938" i="30" s="1"/>
  <c r="I4938" i="30" s="1"/>
  <c r="G4824" i="30" a="1"/>
  <c r="G4824" i="30" s="1"/>
  <c r="H4824" i="30" s="1"/>
  <c r="I4824" i="30" s="1"/>
  <c r="G4722" i="30" a="1"/>
  <c r="G4722" i="30" s="1"/>
  <c r="H4722" i="30" s="1"/>
  <c r="I4722" i="30" s="1"/>
  <c r="G4542" i="30" a="1"/>
  <c r="G4542" i="30" s="1"/>
  <c r="H4542" i="30" s="1"/>
  <c r="I4542" i="30" s="1"/>
  <c r="G4446" i="30" a="1"/>
  <c r="G4446" i="30" s="1"/>
  <c r="H4446" i="30" s="1"/>
  <c r="I4446" i="30" s="1"/>
  <c r="G4314" i="30" a="1"/>
  <c r="G4314" i="30" s="1"/>
  <c r="H4314" i="30" s="1"/>
  <c r="I4314" i="30" s="1"/>
  <c r="G4224" i="30" a="1"/>
  <c r="G4224" i="30" s="1"/>
  <c r="H4224" i="30" s="1"/>
  <c r="I4224" i="30" s="1"/>
  <c r="G4978" i="30" a="1"/>
  <c r="G4978" i="30" s="1"/>
  <c r="H4978" i="30" s="1"/>
  <c r="I4978" i="30" s="1"/>
  <c r="G4960" i="30" a="1"/>
  <c r="G4960" i="30" s="1"/>
  <c r="H4960" i="30" s="1"/>
  <c r="I4960" i="30" s="1"/>
  <c r="G4942" i="30" a="1"/>
  <c r="G4942" i="30" s="1"/>
  <c r="H4942" i="30" s="1"/>
  <c r="I4942" i="30" s="1"/>
  <c r="G4924" i="30" a="1"/>
  <c r="G4924" i="30" s="1"/>
  <c r="H4924" i="30" s="1"/>
  <c r="I4924" i="30" s="1"/>
  <c r="G4906" i="30" a="1"/>
  <c r="G4906" i="30" s="1"/>
  <c r="H4906" i="30" s="1"/>
  <c r="I4906" i="30" s="1"/>
  <c r="G4888" i="30" a="1"/>
  <c r="G4888" i="30" s="1"/>
  <c r="H4888" i="30" s="1"/>
  <c r="I4888" i="30" s="1"/>
  <c r="G4870" i="30" a="1"/>
  <c r="G4870" i="30" s="1"/>
  <c r="H4870" i="30" s="1"/>
  <c r="I4870" i="30" s="1"/>
  <c r="G4852" i="30" a="1"/>
  <c r="G4852" i="30" s="1"/>
  <c r="H4852" i="30" s="1"/>
  <c r="I4852" i="30" s="1"/>
  <c r="G4834" i="30" a="1"/>
  <c r="G4834" i="30" s="1"/>
  <c r="H4834" i="30" s="1"/>
  <c r="I4834" i="30" s="1"/>
  <c r="G4816" i="30" a="1"/>
  <c r="G4816" i="30" s="1"/>
  <c r="H4816" i="30" s="1"/>
  <c r="I4816" i="30" s="1"/>
  <c r="G4269" i="30" a="1"/>
  <c r="G4269" i="30" s="1"/>
  <c r="H4269" i="30" s="1"/>
  <c r="I4269" i="30" s="1"/>
  <c r="G3945" i="30" a="1"/>
  <c r="G3945" i="30" s="1"/>
  <c r="H3945" i="30" s="1"/>
  <c r="I3945" i="30" s="1"/>
  <c r="G3663" i="30" a="1"/>
  <c r="G3663" i="30" s="1"/>
  <c r="H3663" i="30" s="1"/>
  <c r="I3663" i="30" s="1"/>
  <c r="G3447" i="30" a="1"/>
  <c r="G3447" i="30" s="1"/>
  <c r="H3447" i="30" s="1"/>
  <c r="I3447" i="30" s="1"/>
  <c r="G3231" i="30" a="1"/>
  <c r="G3231" i="30" s="1"/>
  <c r="H3231" i="30" s="1"/>
  <c r="I3231" i="30" s="1"/>
  <c r="G3078" i="30" a="1"/>
  <c r="G3078" i="30" s="1"/>
  <c r="H3078" i="30" s="1"/>
  <c r="I3078" i="30" s="1"/>
  <c r="G2970" i="30" a="1"/>
  <c r="G2970" i="30" s="1"/>
  <c r="H2970" i="30" s="1"/>
  <c r="I2970" i="30" s="1"/>
  <c r="G2907" i="30" a="1"/>
  <c r="G2907" i="30" s="1"/>
  <c r="H2907" i="30" s="1"/>
  <c r="I2907" i="30" s="1"/>
  <c r="G2853" i="30" a="1"/>
  <c r="G2853" i="30" s="1"/>
  <c r="H2853" i="30" s="1"/>
  <c r="I2853" i="30" s="1"/>
  <c r="G2799" i="30" a="1"/>
  <c r="G2799" i="30" s="1"/>
  <c r="H2799" i="30" s="1"/>
  <c r="I2799" i="30" s="1"/>
  <c r="G2745" i="30" a="1"/>
  <c r="G2745" i="30" s="1"/>
  <c r="H2745" i="30" s="1"/>
  <c r="I2745" i="30" s="1"/>
  <c r="G2706" i="30" a="1"/>
  <c r="G2706" i="30" s="1"/>
  <c r="H2706" i="30" s="1"/>
  <c r="I2706" i="30" s="1"/>
  <c r="G2670" i="30" a="1"/>
  <c r="G2670" i="30" s="1"/>
  <c r="H2670" i="30" s="1"/>
  <c r="I2670" i="30" s="1"/>
  <c r="G2634" i="30" a="1"/>
  <c r="G2634" i="30" s="1"/>
  <c r="H2634" i="30" s="1"/>
  <c r="I2634" i="30" s="1"/>
  <c r="G2598" i="30" a="1"/>
  <c r="G2598" i="30" s="1"/>
  <c r="H2598" i="30" s="1"/>
  <c r="I2598" i="30" s="1"/>
  <c r="G2562" i="30" a="1"/>
  <c r="G2562" i="30" s="1"/>
  <c r="H2562" i="30" s="1"/>
  <c r="I2562" i="30" s="1"/>
  <c r="G2526" i="30" a="1"/>
  <c r="G2526" i="30" s="1"/>
  <c r="H2526" i="30" s="1"/>
  <c r="I2526" i="30" s="1"/>
  <c r="G2490" i="30" a="1"/>
  <c r="G2490" i="30" s="1"/>
  <c r="H2490" i="30" s="1"/>
  <c r="I2490" i="30" s="1"/>
  <c r="G2454" i="30" a="1"/>
  <c r="G2454" i="30" s="1"/>
  <c r="H2454" i="30" s="1"/>
  <c r="I2454" i="30" s="1"/>
  <c r="G4944" i="30" a="1"/>
  <c r="G4944" i="30" s="1"/>
  <c r="H4944" i="30" s="1"/>
  <c r="I4944" i="30" s="1"/>
  <c r="G4728" i="30" a="1"/>
  <c r="G4728" i="30" s="1"/>
  <c r="H4728" i="30" s="1"/>
  <c r="I4728" i="30" s="1"/>
  <c r="G4464" i="30" a="1"/>
  <c r="G4464" i="30" s="1"/>
  <c r="H4464" i="30" s="1"/>
  <c r="I4464" i="30" s="1"/>
  <c r="G4236" i="30" a="1"/>
  <c r="G4236" i="30" s="1"/>
  <c r="H4236" i="30" s="1"/>
  <c r="I4236" i="30" s="1"/>
  <c r="G4963" i="30" a="1"/>
  <c r="G4963" i="30" s="1"/>
  <c r="H4963" i="30" s="1"/>
  <c r="I4963" i="30" s="1"/>
  <c r="G4927" i="30" a="1"/>
  <c r="G4927" i="30" s="1"/>
  <c r="H4927" i="30" s="1"/>
  <c r="I4927" i="30" s="1"/>
  <c r="G4891" i="30" a="1"/>
  <c r="G4891" i="30" s="1"/>
  <c r="H4891" i="30" s="1"/>
  <c r="I4891" i="30" s="1"/>
  <c r="G4855" i="30" a="1"/>
  <c r="G4855" i="30" s="1"/>
  <c r="H4855" i="30" s="1"/>
  <c r="I4855" i="30" s="1"/>
  <c r="G4819" i="30" a="1"/>
  <c r="G4819" i="30" s="1"/>
  <c r="H4819" i="30" s="1"/>
  <c r="I4819" i="30" s="1"/>
  <c r="G4792" i="30" a="1"/>
  <c r="G4792" i="30" s="1"/>
  <c r="H4792" i="30" s="1"/>
  <c r="I4792" i="30" s="1"/>
  <c r="G4774" i="30" a="1"/>
  <c r="G4774" i="30" s="1"/>
  <c r="H4774" i="30" s="1"/>
  <c r="I4774" i="30" s="1"/>
  <c r="G4756" i="30" a="1"/>
  <c r="G4756" i="30" s="1"/>
  <c r="H4756" i="30" s="1"/>
  <c r="I4756" i="30" s="1"/>
  <c r="G4738" i="30" a="1"/>
  <c r="G4738" i="30" s="1"/>
  <c r="H4738" i="30" s="1"/>
  <c r="I4738" i="30" s="1"/>
  <c r="G4720" i="30" a="1"/>
  <c r="G4720" i="30" s="1"/>
  <c r="H4720" i="30" s="1"/>
  <c r="I4720" i="30" s="1"/>
  <c r="G4702" i="30" a="1"/>
  <c r="G4702" i="30" s="1"/>
  <c r="H4702" i="30" s="1"/>
  <c r="I4702" i="30" s="1"/>
  <c r="G4684" i="30" a="1"/>
  <c r="G4684" i="30" s="1"/>
  <c r="H4684" i="30" s="1"/>
  <c r="I4684" i="30" s="1"/>
  <c r="G4666" i="30" a="1"/>
  <c r="G4666" i="30" s="1"/>
  <c r="H4666" i="30" s="1"/>
  <c r="I4666" i="30" s="1"/>
  <c r="G4648" i="30" a="1"/>
  <c r="G4648" i="30" s="1"/>
  <c r="H4648" i="30" s="1"/>
  <c r="I4648" i="30" s="1"/>
  <c r="G4630" i="30" a="1"/>
  <c r="G4630" i="30" s="1"/>
  <c r="H4630" i="30" s="1"/>
  <c r="I4630" i="30" s="1"/>
  <c r="G4612" i="30" a="1"/>
  <c r="G4612" i="30" s="1"/>
  <c r="H4612" i="30" s="1"/>
  <c r="I4612" i="30" s="1"/>
  <c r="G4594" i="30" a="1"/>
  <c r="G4594" i="30" s="1"/>
  <c r="H4594" i="30" s="1"/>
  <c r="I4594" i="30" s="1"/>
  <c r="G4576" i="30" a="1"/>
  <c r="G4576" i="30" s="1"/>
  <c r="H4576" i="30" s="1"/>
  <c r="I4576" i="30" s="1"/>
  <c r="G4558" i="30" a="1"/>
  <c r="G4558" i="30" s="1"/>
  <c r="H4558" i="30" s="1"/>
  <c r="I4558" i="30" s="1"/>
  <c r="G4540" i="30" a="1"/>
  <c r="G4540" i="30" s="1"/>
  <c r="H4540" i="30" s="1"/>
  <c r="I4540" i="30" s="1"/>
  <c r="G4522" i="30" a="1"/>
  <c r="G4522" i="30" s="1"/>
  <c r="H4522" i="30" s="1"/>
  <c r="I4522" i="30" s="1"/>
  <c r="G4504" i="30" a="1"/>
  <c r="G4504" i="30" s="1"/>
  <c r="H4504" i="30" s="1"/>
  <c r="I4504" i="30" s="1"/>
  <c r="G4486" i="30" a="1"/>
  <c r="G4486" i="30" s="1"/>
  <c r="H4486" i="30" s="1"/>
  <c r="I4486" i="30" s="1"/>
  <c r="G4468" i="30" a="1"/>
  <c r="G4468" i="30" s="1"/>
  <c r="H4468" i="30" s="1"/>
  <c r="I4468" i="30" s="1"/>
  <c r="G4450" i="30" a="1"/>
  <c r="G4450" i="30" s="1"/>
  <c r="H4450" i="30" s="1"/>
  <c r="I4450" i="30" s="1"/>
  <c r="G4432" i="30" a="1"/>
  <c r="G4432" i="30" s="1"/>
  <c r="H4432" i="30" s="1"/>
  <c r="I4432" i="30" s="1"/>
  <c r="G4414" i="30" a="1"/>
  <c r="G4414" i="30" s="1"/>
  <c r="H4414" i="30" s="1"/>
  <c r="I4414" i="30" s="1"/>
  <c r="G4396" i="30" a="1"/>
  <c r="G4396" i="30" s="1"/>
  <c r="H4396" i="30" s="1"/>
  <c r="I4396" i="30" s="1"/>
  <c r="G4378" i="30" a="1"/>
  <c r="G4378" i="30" s="1"/>
  <c r="H4378" i="30" s="1"/>
  <c r="I4378" i="30" s="1"/>
  <c r="G4360" i="30" a="1"/>
  <c r="G4360" i="30" s="1"/>
  <c r="H4360" i="30" s="1"/>
  <c r="I4360" i="30" s="1"/>
  <c r="G4342" i="30" a="1"/>
  <c r="G4342" i="30" s="1"/>
  <c r="H4342" i="30" s="1"/>
  <c r="I4342" i="30" s="1"/>
  <c r="G4324" i="30" a="1"/>
  <c r="G4324" i="30" s="1"/>
  <c r="H4324" i="30" s="1"/>
  <c r="I4324" i="30" s="1"/>
  <c r="G4306" i="30" a="1"/>
  <c r="G4306" i="30" s="1"/>
  <c r="H4306" i="30" s="1"/>
  <c r="I4306" i="30" s="1"/>
  <c r="G4288" i="30" a="1"/>
  <c r="G4288" i="30" s="1"/>
  <c r="H4288" i="30" s="1"/>
  <c r="I4288" i="30" s="1"/>
  <c r="G4270" i="30" a="1"/>
  <c r="G4270" i="30" s="1"/>
  <c r="H4270" i="30" s="1"/>
  <c r="I4270" i="30" s="1"/>
  <c r="G4252" i="30" a="1"/>
  <c r="G4252" i="30" s="1"/>
  <c r="H4252" i="30" s="1"/>
  <c r="I4252" i="30" s="1"/>
  <c r="G4234" i="30" a="1"/>
  <c r="G4234" i="30" s="1"/>
  <c r="H4234" i="30" s="1"/>
  <c r="I4234" i="30" s="1"/>
  <c r="G4216" i="30" a="1"/>
  <c r="G4216" i="30" s="1"/>
  <c r="H4216" i="30" s="1"/>
  <c r="I4216" i="30" s="1"/>
  <c r="G4198" i="30" a="1"/>
  <c r="G4198" i="30" s="1"/>
  <c r="H4198" i="30" s="1"/>
  <c r="I4198" i="30" s="1"/>
  <c r="G4180" i="30" a="1"/>
  <c r="G4180" i="30" s="1"/>
  <c r="H4180" i="30" s="1"/>
  <c r="I4180" i="30" s="1"/>
  <c r="G4162" i="30" a="1"/>
  <c r="G4162" i="30" s="1"/>
  <c r="H4162" i="30" s="1"/>
  <c r="I4162" i="30" s="1"/>
  <c r="G4144" i="30" a="1"/>
  <c r="G4144" i="30" s="1"/>
  <c r="H4144" i="30" s="1"/>
  <c r="I4144" i="30" s="1"/>
  <c r="G4126" i="30" a="1"/>
  <c r="G4126" i="30" s="1"/>
  <c r="H4126" i="30" s="1"/>
  <c r="I4126" i="30" s="1"/>
  <c r="G4108" i="30" a="1"/>
  <c r="G4108" i="30" s="1"/>
  <c r="H4108" i="30" s="1"/>
  <c r="I4108" i="30" s="1"/>
  <c r="G4090" i="30" a="1"/>
  <c r="G4090" i="30" s="1"/>
  <c r="H4090" i="30" s="1"/>
  <c r="I4090" i="30" s="1"/>
  <c r="G4072" i="30" a="1"/>
  <c r="G4072" i="30" s="1"/>
  <c r="H4072" i="30" s="1"/>
  <c r="I4072" i="30" s="1"/>
  <c r="G4054" i="30" a="1"/>
  <c r="G4054" i="30" s="1"/>
  <c r="H4054" i="30" s="1"/>
  <c r="I4054" i="30" s="1"/>
  <c r="G4036" i="30" a="1"/>
  <c r="G4036" i="30" s="1"/>
  <c r="H4036" i="30" s="1"/>
  <c r="I4036" i="30" s="1"/>
  <c r="G4018" i="30" a="1"/>
  <c r="G4018" i="30" s="1"/>
  <c r="H4018" i="30" s="1"/>
  <c r="I4018" i="30" s="1"/>
  <c r="G4000" i="30" a="1"/>
  <c r="G4000" i="30" s="1"/>
  <c r="H4000" i="30" s="1"/>
  <c r="I4000" i="30" s="1"/>
  <c r="G3982" i="30" a="1"/>
  <c r="G3982" i="30" s="1"/>
  <c r="H3982" i="30" s="1"/>
  <c r="I3982" i="30" s="1"/>
  <c r="G3964" i="30" a="1"/>
  <c r="G3964" i="30" s="1"/>
  <c r="H3964" i="30" s="1"/>
  <c r="I3964" i="30" s="1"/>
  <c r="G3946" i="30" a="1"/>
  <c r="G3946" i="30" s="1"/>
  <c r="H3946" i="30" s="1"/>
  <c r="I3946" i="30" s="1"/>
  <c r="G3928" i="30" a="1"/>
  <c r="G3928" i="30" s="1"/>
  <c r="H3928" i="30" s="1"/>
  <c r="I3928" i="30" s="1"/>
  <c r="G3910" i="30" a="1"/>
  <c r="G3910" i="30" s="1"/>
  <c r="H3910" i="30" s="1"/>
  <c r="I3910" i="30" s="1"/>
  <c r="G3892" i="30" a="1"/>
  <c r="G3892" i="30" s="1"/>
  <c r="H3892" i="30" s="1"/>
  <c r="I3892" i="30" s="1"/>
  <c r="G3874" i="30" a="1"/>
  <c r="G3874" i="30" s="1"/>
  <c r="H3874" i="30" s="1"/>
  <c r="I3874" i="30" s="1"/>
  <c r="G3856" i="30" a="1"/>
  <c r="G3856" i="30" s="1"/>
  <c r="H3856" i="30" s="1"/>
  <c r="I3856" i="30" s="1"/>
  <c r="G3838" i="30" a="1"/>
  <c r="G3838" i="30" s="1"/>
  <c r="H3838" i="30" s="1"/>
  <c r="I3838" i="30" s="1"/>
  <c r="G3820" i="30" a="1"/>
  <c r="G3820" i="30" s="1"/>
  <c r="H3820" i="30" s="1"/>
  <c r="I3820" i="30" s="1"/>
  <c r="G3802" i="30" a="1"/>
  <c r="G3802" i="30" s="1"/>
  <c r="H3802" i="30" s="1"/>
  <c r="I3802" i="30" s="1"/>
  <c r="G3784" i="30" a="1"/>
  <c r="G3784" i="30" s="1"/>
  <c r="H3784" i="30" s="1"/>
  <c r="I3784" i="30" s="1"/>
  <c r="G3766" i="30" a="1"/>
  <c r="G3766" i="30" s="1"/>
  <c r="H3766" i="30" s="1"/>
  <c r="I3766" i="30" s="1"/>
  <c r="G3748" i="30" a="1"/>
  <c r="G3748" i="30" s="1"/>
  <c r="H3748" i="30" s="1"/>
  <c r="I3748" i="30" s="1"/>
  <c r="G3730" i="30" a="1"/>
  <c r="G3730" i="30" s="1"/>
  <c r="H3730" i="30" s="1"/>
  <c r="I3730" i="30" s="1"/>
  <c r="G3712" i="30" a="1"/>
  <c r="G3712" i="30" s="1"/>
  <c r="H3712" i="30" s="1"/>
  <c r="I3712" i="30" s="1"/>
  <c r="G3694" i="30" a="1"/>
  <c r="G3694" i="30" s="1"/>
  <c r="H3694" i="30" s="1"/>
  <c r="I3694" i="30" s="1"/>
  <c r="G3676" i="30" a="1"/>
  <c r="G3676" i="30" s="1"/>
  <c r="H3676" i="30" s="1"/>
  <c r="I3676" i="30" s="1"/>
  <c r="G3658" i="30" a="1"/>
  <c r="G3658" i="30" s="1"/>
  <c r="H3658" i="30" s="1"/>
  <c r="I3658" i="30" s="1"/>
  <c r="G3640" i="30" a="1"/>
  <c r="G3640" i="30" s="1"/>
  <c r="H3640" i="30" s="1"/>
  <c r="I3640" i="30" s="1"/>
  <c r="G3622" i="30" a="1"/>
  <c r="G3622" i="30" s="1"/>
  <c r="H3622" i="30" s="1"/>
  <c r="I3622" i="30" s="1"/>
  <c r="G3604" i="30" a="1"/>
  <c r="G3604" i="30" s="1"/>
  <c r="H3604" i="30" s="1"/>
  <c r="I3604" i="30" s="1"/>
  <c r="G3586" i="30" a="1"/>
  <c r="G3586" i="30" s="1"/>
  <c r="H3586" i="30" s="1"/>
  <c r="I3586" i="30" s="1"/>
  <c r="G3568" i="30" a="1"/>
  <c r="G3568" i="30" s="1"/>
  <c r="H3568" i="30" s="1"/>
  <c r="I3568" i="30" s="1"/>
  <c r="G3550" i="30" a="1"/>
  <c r="G3550" i="30" s="1"/>
  <c r="H3550" i="30" s="1"/>
  <c r="I3550" i="30" s="1"/>
  <c r="G3532" i="30" a="1"/>
  <c r="G3532" i="30" s="1"/>
  <c r="H3532" i="30" s="1"/>
  <c r="I3532" i="30" s="1"/>
  <c r="G3514" i="30" a="1"/>
  <c r="G3514" i="30" s="1"/>
  <c r="H3514" i="30" s="1"/>
  <c r="I3514" i="30" s="1"/>
  <c r="G3496" i="30" a="1"/>
  <c r="G3496" i="30" s="1"/>
  <c r="H3496" i="30" s="1"/>
  <c r="I3496" i="30" s="1"/>
  <c r="G3478" i="30" a="1"/>
  <c r="G3478" i="30" s="1"/>
  <c r="H3478" i="30" s="1"/>
  <c r="I3478" i="30" s="1"/>
  <c r="G3460" i="30" a="1"/>
  <c r="G3460" i="30" s="1"/>
  <c r="H3460" i="30" s="1"/>
  <c r="I3460" i="30" s="1"/>
  <c r="G3442" i="30" a="1"/>
  <c r="G3442" i="30" s="1"/>
  <c r="H3442" i="30" s="1"/>
  <c r="I3442" i="30" s="1"/>
  <c r="G3424" i="30" a="1"/>
  <c r="G3424" i="30" s="1"/>
  <c r="H3424" i="30" s="1"/>
  <c r="I3424" i="30" s="1"/>
  <c r="G3406" i="30" a="1"/>
  <c r="G3406" i="30" s="1"/>
  <c r="H3406" i="30" s="1"/>
  <c r="I3406" i="30" s="1"/>
  <c r="G203" i="30" a="1"/>
  <c r="G203" i="30" s="1"/>
  <c r="H203" i="30" s="1"/>
  <c r="I203" i="30" s="1"/>
  <c r="G3891" i="30" a="1"/>
  <c r="G3891" i="30" s="1"/>
  <c r="H3891" i="30" s="1"/>
  <c r="I3891" i="30" s="1"/>
  <c r="G3627" i="30" a="1"/>
  <c r="G3627" i="30" s="1"/>
  <c r="H3627" i="30" s="1"/>
  <c r="I3627" i="30" s="1"/>
  <c r="G3411" i="30" a="1"/>
  <c r="G3411" i="30" s="1"/>
  <c r="H3411" i="30" s="1"/>
  <c r="I3411" i="30" s="1"/>
  <c r="G3195" i="30" a="1"/>
  <c r="G3195" i="30" s="1"/>
  <c r="H3195" i="30" s="1"/>
  <c r="I3195" i="30" s="1"/>
  <c r="G3060" i="30" a="1"/>
  <c r="G3060" i="30" s="1"/>
  <c r="H3060" i="30" s="1"/>
  <c r="I3060" i="30" s="1"/>
  <c r="G2952" i="30" a="1"/>
  <c r="G2952" i="30" s="1"/>
  <c r="H2952" i="30" s="1"/>
  <c r="I2952" i="30" s="1"/>
  <c r="G2898" i="30" a="1"/>
  <c r="G2898" i="30" s="1"/>
  <c r="H2898" i="30" s="1"/>
  <c r="I2898" i="30" s="1"/>
  <c r="G2844" i="30" a="1"/>
  <c r="G2844" i="30" s="1"/>
  <c r="H2844" i="30" s="1"/>
  <c r="I2844" i="30" s="1"/>
  <c r="G2790" i="30" a="1"/>
  <c r="G2790" i="30" s="1"/>
  <c r="H2790" i="30" s="1"/>
  <c r="I2790" i="30" s="1"/>
  <c r="G2736" i="30" a="1"/>
  <c r="G2736" i="30" s="1"/>
  <c r="H2736" i="30" s="1"/>
  <c r="I2736" i="30" s="1"/>
  <c r="G2700" i="30" a="1"/>
  <c r="G2700" i="30" s="1"/>
  <c r="H2700" i="30" s="1"/>
  <c r="I2700" i="30" s="1"/>
  <c r="G2664" i="30" a="1"/>
  <c r="G2664" i="30" s="1"/>
  <c r="H2664" i="30" s="1"/>
  <c r="I2664" i="30" s="1"/>
  <c r="G2628" i="30" a="1"/>
  <c r="G2628" i="30" s="1"/>
  <c r="H2628" i="30" s="1"/>
  <c r="I2628" i="30" s="1"/>
  <c r="G2592" i="30" a="1"/>
  <c r="G2592" i="30" s="1"/>
  <c r="H2592" i="30" s="1"/>
  <c r="I2592" i="30" s="1"/>
  <c r="G2556" i="30" a="1"/>
  <c r="G2556" i="30" s="1"/>
  <c r="H2556" i="30" s="1"/>
  <c r="I2556" i="30" s="1"/>
  <c r="G2520" i="30" a="1"/>
  <c r="G2520" i="30" s="1"/>
  <c r="H2520" i="30" s="1"/>
  <c r="I2520" i="30" s="1"/>
  <c r="G2484" i="30" a="1"/>
  <c r="G2484" i="30" s="1"/>
  <c r="H2484" i="30" s="1"/>
  <c r="I2484" i="30" s="1"/>
  <c r="G2448" i="30" a="1"/>
  <c r="G2448" i="30" s="1"/>
  <c r="H2448" i="30" s="1"/>
  <c r="I2448" i="30" s="1"/>
  <c r="G4890" i="30" a="1"/>
  <c r="G4890" i="30" s="1"/>
  <c r="H4890" i="30" s="1"/>
  <c r="I4890" i="30" s="1"/>
  <c r="G4698" i="30" a="1"/>
  <c r="G4698" i="30" s="1"/>
  <c r="H4698" i="30" s="1"/>
  <c r="I4698" i="30" s="1"/>
  <c r="G4422" i="30" a="1"/>
  <c r="G4422" i="30" s="1"/>
  <c r="H4422" i="30" s="1"/>
  <c r="I4422" i="30" s="1"/>
  <c r="G1240" i="30" a="1"/>
  <c r="G1240" i="30" s="1"/>
  <c r="H1240" i="30" s="1"/>
  <c r="I1240" i="30" s="1"/>
  <c r="G4957" i="30" a="1"/>
  <c r="G4957" i="30" s="1"/>
  <c r="H4957" i="30" s="1"/>
  <c r="I4957" i="30" s="1"/>
  <c r="G4921" i="30" a="1"/>
  <c r="G4921" i="30" s="1"/>
  <c r="H4921" i="30" s="1"/>
  <c r="I4921" i="30" s="1"/>
  <c r="G4885" i="30" a="1"/>
  <c r="G4885" i="30" s="1"/>
  <c r="H4885" i="30" s="1"/>
  <c r="I4885" i="30" s="1"/>
  <c r="G4849" i="30" a="1"/>
  <c r="G4849" i="30" s="1"/>
  <c r="H4849" i="30" s="1"/>
  <c r="I4849" i="30" s="1"/>
  <c r="G4813" i="30" a="1"/>
  <c r="G4813" i="30" s="1"/>
  <c r="H4813" i="30" s="1"/>
  <c r="I4813" i="30" s="1"/>
  <c r="G4789" i="30" a="1"/>
  <c r="G4789" i="30" s="1"/>
  <c r="H4789" i="30" s="1"/>
  <c r="I4789" i="30" s="1"/>
  <c r="G4771" i="30" a="1"/>
  <c r="G4771" i="30" s="1"/>
  <c r="H4771" i="30" s="1"/>
  <c r="I4771" i="30" s="1"/>
  <c r="G4753" i="30" a="1"/>
  <c r="G4753" i="30" s="1"/>
  <c r="H4753" i="30" s="1"/>
  <c r="I4753" i="30" s="1"/>
  <c r="G4735" i="30" a="1"/>
  <c r="G4735" i="30" s="1"/>
  <c r="H4735" i="30" s="1"/>
  <c r="I4735" i="30" s="1"/>
  <c r="G4717" i="30" a="1"/>
  <c r="G4717" i="30" s="1"/>
  <c r="H4717" i="30" s="1"/>
  <c r="I4717" i="30" s="1"/>
  <c r="G4699" i="30" a="1"/>
  <c r="G4699" i="30" s="1"/>
  <c r="H4699" i="30" s="1"/>
  <c r="I4699" i="30" s="1"/>
  <c r="G4681" i="30" a="1"/>
  <c r="G4681" i="30" s="1"/>
  <c r="H4681" i="30" s="1"/>
  <c r="I4681" i="30" s="1"/>
  <c r="G4663" i="30" a="1"/>
  <c r="G4663" i="30" s="1"/>
  <c r="H4663" i="30" s="1"/>
  <c r="I4663" i="30" s="1"/>
  <c r="G4645" i="30" a="1"/>
  <c r="G4645" i="30" s="1"/>
  <c r="H4645" i="30" s="1"/>
  <c r="I4645" i="30" s="1"/>
  <c r="G4627" i="30" a="1"/>
  <c r="G4627" i="30" s="1"/>
  <c r="H4627" i="30" s="1"/>
  <c r="I4627" i="30" s="1"/>
  <c r="G4609" i="30" a="1"/>
  <c r="G4609" i="30" s="1"/>
  <c r="H4609" i="30" s="1"/>
  <c r="I4609" i="30" s="1"/>
  <c r="G4591" i="30" a="1"/>
  <c r="G4591" i="30" s="1"/>
  <c r="H4591" i="30" s="1"/>
  <c r="I4591" i="30" s="1"/>
  <c r="G4573" i="30" a="1"/>
  <c r="G4573" i="30" s="1"/>
  <c r="H4573" i="30" s="1"/>
  <c r="I4573" i="30" s="1"/>
  <c r="G4555" i="30" a="1"/>
  <c r="G4555" i="30" s="1"/>
  <c r="H4555" i="30" s="1"/>
  <c r="I4555" i="30" s="1"/>
  <c r="G4537" i="30" a="1"/>
  <c r="G4537" i="30" s="1"/>
  <c r="H4537" i="30" s="1"/>
  <c r="I4537" i="30" s="1"/>
  <c r="G4519" i="30" a="1"/>
  <c r="G4519" i="30" s="1"/>
  <c r="H4519" i="30" s="1"/>
  <c r="I4519" i="30" s="1"/>
  <c r="G4501" i="30" a="1"/>
  <c r="G4501" i="30" s="1"/>
  <c r="H4501" i="30" s="1"/>
  <c r="I4501" i="30" s="1"/>
  <c r="G4483" i="30" a="1"/>
  <c r="G4483" i="30" s="1"/>
  <c r="H4483" i="30" s="1"/>
  <c r="I4483" i="30" s="1"/>
  <c r="G4465" i="30" a="1"/>
  <c r="G4465" i="30" s="1"/>
  <c r="H4465" i="30" s="1"/>
  <c r="I4465" i="30" s="1"/>
  <c r="G4447" i="30" a="1"/>
  <c r="G4447" i="30" s="1"/>
  <c r="H4447" i="30" s="1"/>
  <c r="I4447" i="30" s="1"/>
  <c r="G4429" i="30" a="1"/>
  <c r="G4429" i="30" s="1"/>
  <c r="H4429" i="30" s="1"/>
  <c r="I4429" i="30" s="1"/>
  <c r="G4411" i="30" a="1"/>
  <c r="G4411" i="30" s="1"/>
  <c r="H4411" i="30" s="1"/>
  <c r="I4411" i="30" s="1"/>
  <c r="G4393" i="30" a="1"/>
  <c r="G4393" i="30" s="1"/>
  <c r="H4393" i="30" s="1"/>
  <c r="I4393" i="30" s="1"/>
  <c r="G4375" i="30" a="1"/>
  <c r="G4375" i="30" s="1"/>
  <c r="H4375" i="30" s="1"/>
  <c r="I4375" i="30" s="1"/>
  <c r="G4357" i="30" a="1"/>
  <c r="G4357" i="30" s="1"/>
  <c r="H4357" i="30" s="1"/>
  <c r="I4357" i="30" s="1"/>
  <c r="G4339" i="30" a="1"/>
  <c r="G4339" i="30" s="1"/>
  <c r="H4339" i="30" s="1"/>
  <c r="I4339" i="30" s="1"/>
  <c r="G4321" i="30" a="1"/>
  <c r="G4321" i="30" s="1"/>
  <c r="H4321" i="30" s="1"/>
  <c r="I4321" i="30" s="1"/>
  <c r="G4303" i="30" a="1"/>
  <c r="G4303" i="30" s="1"/>
  <c r="H4303" i="30" s="1"/>
  <c r="I4303" i="30" s="1"/>
  <c r="G4285" i="30" a="1"/>
  <c r="G4285" i="30" s="1"/>
  <c r="H4285" i="30" s="1"/>
  <c r="I4285" i="30" s="1"/>
  <c r="G4267" i="30" a="1"/>
  <c r="G4267" i="30" s="1"/>
  <c r="H4267" i="30" s="1"/>
  <c r="I4267" i="30" s="1"/>
  <c r="G4249" i="30" a="1"/>
  <c r="G4249" i="30" s="1"/>
  <c r="H4249" i="30" s="1"/>
  <c r="I4249" i="30" s="1"/>
  <c r="G4231" i="30" a="1"/>
  <c r="G4231" i="30" s="1"/>
  <c r="H4231" i="30" s="1"/>
  <c r="I4231" i="30" s="1"/>
  <c r="G4213" i="30" a="1"/>
  <c r="G4213" i="30" s="1"/>
  <c r="H4213" i="30" s="1"/>
  <c r="I4213" i="30" s="1"/>
  <c r="G4195" i="30" a="1"/>
  <c r="G4195" i="30" s="1"/>
  <c r="H4195" i="30" s="1"/>
  <c r="I4195" i="30" s="1"/>
  <c r="G4177" i="30" a="1"/>
  <c r="G4177" i="30" s="1"/>
  <c r="H4177" i="30" s="1"/>
  <c r="I4177" i="30" s="1"/>
  <c r="G4159" i="30" a="1"/>
  <c r="G4159" i="30" s="1"/>
  <c r="H4159" i="30" s="1"/>
  <c r="I4159" i="30" s="1"/>
  <c r="G4141" i="30" a="1"/>
  <c r="G4141" i="30" s="1"/>
  <c r="H4141" i="30" s="1"/>
  <c r="I4141" i="30" s="1"/>
  <c r="G4123" i="30" a="1"/>
  <c r="G4123" i="30" s="1"/>
  <c r="H4123" i="30" s="1"/>
  <c r="I4123" i="30" s="1"/>
  <c r="G4105" i="30" a="1"/>
  <c r="G4105" i="30" s="1"/>
  <c r="H4105" i="30" s="1"/>
  <c r="I4105" i="30" s="1"/>
  <c r="G4087" i="30" a="1"/>
  <c r="G4087" i="30" s="1"/>
  <c r="H4087" i="30" s="1"/>
  <c r="I4087" i="30" s="1"/>
  <c r="G4069" i="30" a="1"/>
  <c r="G4069" i="30" s="1"/>
  <c r="H4069" i="30" s="1"/>
  <c r="I4069" i="30" s="1"/>
  <c r="G4051" i="30" a="1"/>
  <c r="G4051" i="30" s="1"/>
  <c r="H4051" i="30" s="1"/>
  <c r="I4051" i="30" s="1"/>
  <c r="G4033" i="30" a="1"/>
  <c r="G4033" i="30" s="1"/>
  <c r="H4033" i="30" s="1"/>
  <c r="I4033" i="30" s="1"/>
  <c r="G4015" i="30" a="1"/>
  <c r="G4015" i="30" s="1"/>
  <c r="H4015" i="30" s="1"/>
  <c r="I4015" i="30" s="1"/>
  <c r="G3997" i="30" a="1"/>
  <c r="G3997" i="30" s="1"/>
  <c r="H3997" i="30" s="1"/>
  <c r="I3997" i="30" s="1"/>
  <c r="G3979" i="30" a="1"/>
  <c r="G3979" i="30" s="1"/>
  <c r="H3979" i="30" s="1"/>
  <c r="I3979" i="30" s="1"/>
  <c r="G3961" i="30" a="1"/>
  <c r="G3961" i="30" s="1"/>
  <c r="H3961" i="30" s="1"/>
  <c r="I3961" i="30" s="1"/>
  <c r="G3943" i="30" a="1"/>
  <c r="G3943" i="30" s="1"/>
  <c r="H3943" i="30" s="1"/>
  <c r="I3943" i="30" s="1"/>
  <c r="G3925" i="30" a="1"/>
  <c r="G3925" i="30" s="1"/>
  <c r="H3925" i="30" s="1"/>
  <c r="I3925" i="30" s="1"/>
  <c r="G3907" i="30" a="1"/>
  <c r="G3907" i="30" s="1"/>
  <c r="H3907" i="30" s="1"/>
  <c r="I3907" i="30" s="1"/>
  <c r="G3889" i="30" a="1"/>
  <c r="G3889" i="30" s="1"/>
  <c r="H3889" i="30" s="1"/>
  <c r="I3889" i="30" s="1"/>
  <c r="G3871" i="30" a="1"/>
  <c r="G3871" i="30" s="1"/>
  <c r="H3871" i="30" s="1"/>
  <c r="I3871" i="30" s="1"/>
  <c r="G3853" i="30" a="1"/>
  <c r="G3853" i="30" s="1"/>
  <c r="H3853" i="30" s="1"/>
  <c r="I3853" i="30" s="1"/>
  <c r="G3835" i="30" a="1"/>
  <c r="G3835" i="30" s="1"/>
  <c r="H3835" i="30" s="1"/>
  <c r="I3835" i="30" s="1"/>
  <c r="G3817" i="30" a="1"/>
  <c r="G3817" i="30" s="1"/>
  <c r="H3817" i="30" s="1"/>
  <c r="I3817" i="30" s="1"/>
  <c r="G3799" i="30" a="1"/>
  <c r="G3799" i="30" s="1"/>
  <c r="H3799" i="30" s="1"/>
  <c r="I3799" i="30" s="1"/>
  <c r="G3781" i="30" a="1"/>
  <c r="G3781" i="30" s="1"/>
  <c r="H3781" i="30" s="1"/>
  <c r="I3781" i="30" s="1"/>
  <c r="G3763" i="30" a="1"/>
  <c r="G3763" i="30" s="1"/>
  <c r="H3763" i="30" s="1"/>
  <c r="I3763" i="30" s="1"/>
  <c r="G3745" i="30" a="1"/>
  <c r="G3745" i="30" s="1"/>
  <c r="H3745" i="30" s="1"/>
  <c r="I3745" i="30" s="1"/>
  <c r="G3727" i="30" a="1"/>
  <c r="G3727" i="30" s="1"/>
  <c r="H3727" i="30" s="1"/>
  <c r="I3727" i="30" s="1"/>
  <c r="G3709" i="30" a="1"/>
  <c r="G3709" i="30" s="1"/>
  <c r="H3709" i="30" s="1"/>
  <c r="I3709" i="30" s="1"/>
  <c r="G3691" i="30" a="1"/>
  <c r="G3691" i="30" s="1"/>
  <c r="H3691" i="30" s="1"/>
  <c r="I3691" i="30" s="1"/>
  <c r="G3673" i="30" a="1"/>
  <c r="G3673" i="30" s="1"/>
  <c r="H3673" i="30" s="1"/>
  <c r="I3673" i="30" s="1"/>
  <c r="G3655" i="30" a="1"/>
  <c r="G3655" i="30" s="1"/>
  <c r="H3655" i="30" s="1"/>
  <c r="I3655" i="30" s="1"/>
  <c r="G3637" i="30" a="1"/>
  <c r="G3637" i="30" s="1"/>
  <c r="H3637" i="30" s="1"/>
  <c r="I3637" i="30" s="1"/>
  <c r="G3619" i="30" a="1"/>
  <c r="G3619" i="30" s="1"/>
  <c r="H3619" i="30" s="1"/>
  <c r="I3619" i="30" s="1"/>
  <c r="G3601" i="30" a="1"/>
  <c r="G3601" i="30" s="1"/>
  <c r="H3601" i="30" s="1"/>
  <c r="I3601" i="30" s="1"/>
  <c r="G3583" i="30" a="1"/>
  <c r="G3583" i="30" s="1"/>
  <c r="H3583" i="30" s="1"/>
  <c r="I3583" i="30" s="1"/>
  <c r="G3565" i="30" a="1"/>
  <c r="G3565" i="30" s="1"/>
  <c r="H3565" i="30" s="1"/>
  <c r="I3565" i="30" s="1"/>
  <c r="G3547" i="30" a="1"/>
  <c r="G3547" i="30" s="1"/>
  <c r="H3547" i="30" s="1"/>
  <c r="I3547" i="30" s="1"/>
  <c r="G3529" i="30" a="1"/>
  <c r="G3529" i="30" s="1"/>
  <c r="H3529" i="30" s="1"/>
  <c r="I3529" i="30" s="1"/>
  <c r="G3511" i="30" a="1"/>
  <c r="G3511" i="30" s="1"/>
  <c r="H3511" i="30" s="1"/>
  <c r="I3511" i="30" s="1"/>
  <c r="G3493" i="30" a="1"/>
  <c r="G3493" i="30" s="1"/>
  <c r="H3493" i="30" s="1"/>
  <c r="I3493" i="30" s="1"/>
  <c r="G3475" i="30" a="1"/>
  <c r="G3475" i="30" s="1"/>
  <c r="H3475" i="30" s="1"/>
  <c r="I3475" i="30" s="1"/>
  <c r="G3457" i="30" a="1"/>
  <c r="G3457" i="30" s="1"/>
  <c r="H3457" i="30" s="1"/>
  <c r="I3457" i="30" s="1"/>
  <c r="G3439" i="30" a="1"/>
  <c r="G3439" i="30" s="1"/>
  <c r="H3439" i="30" s="1"/>
  <c r="I3439" i="30" s="1"/>
  <c r="G3421" i="30" a="1"/>
  <c r="G3421" i="30" s="1"/>
  <c r="H3421" i="30" s="1"/>
  <c r="I3421" i="30" s="1"/>
  <c r="G3403" i="30" a="1"/>
  <c r="G3403" i="30" s="1"/>
  <c r="H3403" i="30" s="1"/>
  <c r="I3403" i="30" s="1"/>
  <c r="G4902" i="30" a="1"/>
  <c r="G4902" i="30" s="1"/>
  <c r="H4902" i="30" s="1"/>
  <c r="I4902" i="30" s="1"/>
  <c r="G3837" i="30" a="1"/>
  <c r="G3837" i="30" s="1"/>
  <c r="H3837" i="30" s="1"/>
  <c r="I3837" i="30" s="1"/>
  <c r="G3591" i="30" a="1"/>
  <c r="G3591" i="30" s="1"/>
  <c r="H3591" i="30" s="1"/>
  <c r="I3591" i="30" s="1"/>
  <c r="G3375" i="30" a="1"/>
  <c r="G3375" i="30" s="1"/>
  <c r="H3375" i="30" s="1"/>
  <c r="I3375" i="30" s="1"/>
  <c r="G3165" i="30" a="1"/>
  <c r="G3165" i="30" s="1"/>
  <c r="H3165" i="30" s="1"/>
  <c r="I3165" i="30" s="1"/>
  <c r="G3042" i="30" a="1"/>
  <c r="G3042" i="30" s="1"/>
  <c r="H3042" i="30" s="1"/>
  <c r="I3042" i="30" s="1"/>
  <c r="G2943" i="30" a="1"/>
  <c r="G2943" i="30" s="1"/>
  <c r="H2943" i="30" s="1"/>
  <c r="I2943" i="30" s="1"/>
  <c r="G2889" i="30" a="1"/>
  <c r="G2889" i="30" s="1"/>
  <c r="H2889" i="30" s="1"/>
  <c r="I2889" i="30" s="1"/>
  <c r="G2835" i="30" a="1"/>
  <c r="G2835" i="30" s="1"/>
  <c r="H2835" i="30" s="1"/>
  <c r="I2835" i="30" s="1"/>
  <c r="G2781" i="30" a="1"/>
  <c r="G2781" i="30" s="1"/>
  <c r="H2781" i="30" s="1"/>
  <c r="I2781" i="30" s="1"/>
  <c r="G2727" i="30" a="1"/>
  <c r="G2727" i="30" s="1"/>
  <c r="H2727" i="30" s="1"/>
  <c r="I2727" i="30" s="1"/>
  <c r="G2691" i="30" a="1"/>
  <c r="G2691" i="30" s="1"/>
  <c r="H2691" i="30" s="1"/>
  <c r="I2691" i="30" s="1"/>
  <c r="G2655" i="30" a="1"/>
  <c r="G2655" i="30" s="1"/>
  <c r="H2655" i="30" s="1"/>
  <c r="I2655" i="30" s="1"/>
  <c r="G2619" i="30" a="1"/>
  <c r="G2619" i="30" s="1"/>
  <c r="H2619" i="30" s="1"/>
  <c r="I2619" i="30" s="1"/>
  <c r="G2583" i="30" a="1"/>
  <c r="G2583" i="30" s="1"/>
  <c r="H2583" i="30" s="1"/>
  <c r="I2583" i="30" s="1"/>
  <c r="G2547" i="30" a="1"/>
  <c r="G2547" i="30" s="1"/>
  <c r="H2547" i="30" s="1"/>
  <c r="I2547" i="30" s="1"/>
  <c r="G2511" i="30" a="1"/>
  <c r="G2511" i="30" s="1"/>
  <c r="H2511" i="30" s="1"/>
  <c r="I2511" i="30" s="1"/>
  <c r="G2475" i="30" a="1"/>
  <c r="G2475" i="30" s="1"/>
  <c r="H2475" i="30" s="1"/>
  <c r="I2475" i="30" s="1"/>
  <c r="G2439" i="30" a="1"/>
  <c r="G2439" i="30" s="1"/>
  <c r="H2439" i="30" s="1"/>
  <c r="I2439" i="30" s="1"/>
  <c r="G4842" i="30" a="1"/>
  <c r="G4842" i="30" s="1"/>
  <c r="H4842" i="30" s="1"/>
  <c r="I4842" i="30" s="1"/>
  <c r="G4572" i="30" a="1"/>
  <c r="G4572" i="30" s="1"/>
  <c r="H4572" i="30" s="1"/>
  <c r="I4572" i="30" s="1"/>
  <c r="G4374" i="30" a="1"/>
  <c r="G4374" i="30" s="1"/>
  <c r="H4374" i="30" s="1"/>
  <c r="I4374" i="30" s="1"/>
  <c r="G4984" i="30" a="1"/>
  <c r="G4984" i="30" s="1"/>
  <c r="H4984" i="30" s="1"/>
  <c r="I4984" i="30" s="1"/>
  <c r="G4948" i="30" a="1"/>
  <c r="G4948" i="30" s="1"/>
  <c r="H4948" i="30" s="1"/>
  <c r="I4948" i="30" s="1"/>
  <c r="G4912" i="30" a="1"/>
  <c r="G4912" i="30" s="1"/>
  <c r="H4912" i="30" s="1"/>
  <c r="I4912" i="30" s="1"/>
  <c r="G4876" i="30" a="1"/>
  <c r="G4876" i="30" s="1"/>
  <c r="H4876" i="30" s="1"/>
  <c r="I4876" i="30" s="1"/>
  <c r="G4840" i="30" a="1"/>
  <c r="G4840" i="30" s="1"/>
  <c r="H4840" i="30" s="1"/>
  <c r="I4840" i="30" s="1"/>
  <c r="G4804" i="30" a="1"/>
  <c r="G4804" i="30" s="1"/>
  <c r="H4804" i="30" s="1"/>
  <c r="I4804" i="30" s="1"/>
  <c r="G4786" i="30" a="1"/>
  <c r="G4786" i="30" s="1"/>
  <c r="H4786" i="30" s="1"/>
  <c r="I4786" i="30" s="1"/>
  <c r="G4768" i="30" a="1"/>
  <c r="G4768" i="30" s="1"/>
  <c r="H4768" i="30" s="1"/>
  <c r="I4768" i="30" s="1"/>
  <c r="G4750" i="30" a="1"/>
  <c r="G4750" i="30" s="1"/>
  <c r="H4750" i="30" s="1"/>
  <c r="I4750" i="30" s="1"/>
  <c r="G4732" i="30" a="1"/>
  <c r="G4732" i="30" s="1"/>
  <c r="H4732" i="30" s="1"/>
  <c r="I4732" i="30" s="1"/>
  <c r="G4714" i="30" a="1"/>
  <c r="G4714" i="30" s="1"/>
  <c r="H4714" i="30" s="1"/>
  <c r="I4714" i="30" s="1"/>
  <c r="G4696" i="30" a="1"/>
  <c r="G4696" i="30" s="1"/>
  <c r="H4696" i="30" s="1"/>
  <c r="I4696" i="30" s="1"/>
  <c r="G4678" i="30" a="1"/>
  <c r="G4678" i="30" s="1"/>
  <c r="H4678" i="30" s="1"/>
  <c r="I4678" i="30" s="1"/>
  <c r="G4660" i="30" a="1"/>
  <c r="G4660" i="30" s="1"/>
  <c r="H4660" i="30" s="1"/>
  <c r="I4660" i="30" s="1"/>
  <c r="G4642" i="30" a="1"/>
  <c r="G4642" i="30" s="1"/>
  <c r="H4642" i="30" s="1"/>
  <c r="I4642" i="30" s="1"/>
  <c r="G4624" i="30" a="1"/>
  <c r="G4624" i="30" s="1"/>
  <c r="H4624" i="30" s="1"/>
  <c r="I4624" i="30" s="1"/>
  <c r="G4606" i="30" a="1"/>
  <c r="G4606" i="30" s="1"/>
  <c r="H4606" i="30" s="1"/>
  <c r="I4606" i="30" s="1"/>
  <c r="G4588" i="30" a="1"/>
  <c r="G4588" i="30" s="1"/>
  <c r="H4588" i="30" s="1"/>
  <c r="I4588" i="30" s="1"/>
  <c r="G4570" i="30" a="1"/>
  <c r="G4570" i="30" s="1"/>
  <c r="H4570" i="30" s="1"/>
  <c r="I4570" i="30" s="1"/>
  <c r="G4552" i="30" a="1"/>
  <c r="G4552" i="30" s="1"/>
  <c r="H4552" i="30" s="1"/>
  <c r="I4552" i="30" s="1"/>
  <c r="G4534" i="30" a="1"/>
  <c r="G4534" i="30" s="1"/>
  <c r="H4534" i="30" s="1"/>
  <c r="I4534" i="30" s="1"/>
  <c r="G4516" i="30" a="1"/>
  <c r="G4516" i="30" s="1"/>
  <c r="H4516" i="30" s="1"/>
  <c r="I4516" i="30" s="1"/>
  <c r="G4498" i="30" a="1"/>
  <c r="G4498" i="30" s="1"/>
  <c r="H4498" i="30" s="1"/>
  <c r="I4498" i="30" s="1"/>
  <c r="G4480" i="30" a="1"/>
  <c r="G4480" i="30" s="1"/>
  <c r="H4480" i="30" s="1"/>
  <c r="I4480" i="30" s="1"/>
  <c r="G4462" i="30" a="1"/>
  <c r="G4462" i="30" s="1"/>
  <c r="H4462" i="30" s="1"/>
  <c r="I4462" i="30" s="1"/>
  <c r="G4444" i="30" a="1"/>
  <c r="G4444" i="30" s="1"/>
  <c r="H4444" i="30" s="1"/>
  <c r="I4444" i="30" s="1"/>
  <c r="G4426" i="30" a="1"/>
  <c r="G4426" i="30" s="1"/>
  <c r="H4426" i="30" s="1"/>
  <c r="I4426" i="30" s="1"/>
  <c r="G4408" i="30" a="1"/>
  <c r="G4408" i="30" s="1"/>
  <c r="H4408" i="30" s="1"/>
  <c r="I4408" i="30" s="1"/>
  <c r="G4390" i="30" a="1"/>
  <c r="G4390" i="30" s="1"/>
  <c r="H4390" i="30" s="1"/>
  <c r="I4390" i="30" s="1"/>
  <c r="G4372" i="30" a="1"/>
  <c r="G4372" i="30" s="1"/>
  <c r="H4372" i="30" s="1"/>
  <c r="I4372" i="30" s="1"/>
  <c r="G4354" i="30" a="1"/>
  <c r="G4354" i="30" s="1"/>
  <c r="H4354" i="30" s="1"/>
  <c r="I4354" i="30" s="1"/>
  <c r="G4336" i="30" a="1"/>
  <c r="G4336" i="30" s="1"/>
  <c r="H4336" i="30" s="1"/>
  <c r="I4336" i="30" s="1"/>
  <c r="G4318" i="30" a="1"/>
  <c r="G4318" i="30" s="1"/>
  <c r="H4318" i="30" s="1"/>
  <c r="I4318" i="30" s="1"/>
  <c r="G4300" i="30" a="1"/>
  <c r="G4300" i="30" s="1"/>
  <c r="H4300" i="30" s="1"/>
  <c r="I4300" i="30" s="1"/>
  <c r="G4282" i="30" a="1"/>
  <c r="G4282" i="30" s="1"/>
  <c r="H4282" i="30" s="1"/>
  <c r="I4282" i="30" s="1"/>
  <c r="G4264" i="30" a="1"/>
  <c r="G4264" i="30" s="1"/>
  <c r="H4264" i="30" s="1"/>
  <c r="I4264" i="30" s="1"/>
  <c r="G4246" i="30" a="1"/>
  <c r="G4246" i="30" s="1"/>
  <c r="H4246" i="30" s="1"/>
  <c r="I4246" i="30" s="1"/>
  <c r="G4228" i="30" a="1"/>
  <c r="G4228" i="30" s="1"/>
  <c r="H4228" i="30" s="1"/>
  <c r="I4228" i="30" s="1"/>
  <c r="G4210" i="30" a="1"/>
  <c r="G4210" i="30" s="1"/>
  <c r="H4210" i="30" s="1"/>
  <c r="I4210" i="30" s="1"/>
  <c r="G4192" i="30" a="1"/>
  <c r="G4192" i="30" s="1"/>
  <c r="H4192" i="30" s="1"/>
  <c r="I4192" i="30" s="1"/>
  <c r="G4174" i="30" a="1"/>
  <c r="G4174" i="30" s="1"/>
  <c r="H4174" i="30" s="1"/>
  <c r="I4174" i="30" s="1"/>
  <c r="G4156" i="30" a="1"/>
  <c r="G4156" i="30" s="1"/>
  <c r="H4156" i="30" s="1"/>
  <c r="I4156" i="30" s="1"/>
  <c r="G4138" i="30" a="1"/>
  <c r="G4138" i="30" s="1"/>
  <c r="H4138" i="30" s="1"/>
  <c r="I4138" i="30" s="1"/>
  <c r="G4344" i="30" a="1"/>
  <c r="G4344" i="30" s="1"/>
  <c r="H4344" i="30" s="1"/>
  <c r="I4344" i="30" s="1"/>
  <c r="G3783" i="30" a="1"/>
  <c r="G3783" i="30" s="1"/>
  <c r="H3783" i="30" s="1"/>
  <c r="I3783" i="30" s="1"/>
  <c r="G3555" i="30" a="1"/>
  <c r="G3555" i="30" s="1"/>
  <c r="H3555" i="30" s="1"/>
  <c r="I3555" i="30" s="1"/>
  <c r="G3339" i="30" a="1"/>
  <c r="G3339" i="30" s="1"/>
  <c r="H3339" i="30" s="1"/>
  <c r="I3339" i="30" s="1"/>
  <c r="G3138" i="30" a="1"/>
  <c r="G3138" i="30" s="1"/>
  <c r="H3138" i="30" s="1"/>
  <c r="I3138" i="30" s="1"/>
  <c r="G3024" i="30" a="1"/>
  <c r="G3024" i="30" s="1"/>
  <c r="H3024" i="30" s="1"/>
  <c r="I3024" i="30" s="1"/>
  <c r="G2934" i="30" a="1"/>
  <c r="G2934" i="30" s="1"/>
  <c r="H2934" i="30" s="1"/>
  <c r="I2934" i="30" s="1"/>
  <c r="G2880" i="30" a="1"/>
  <c r="G2880" i="30" s="1"/>
  <c r="H2880" i="30" s="1"/>
  <c r="I2880" i="30" s="1"/>
  <c r="G2826" i="30" a="1"/>
  <c r="G2826" i="30" s="1"/>
  <c r="H2826" i="30" s="1"/>
  <c r="I2826" i="30" s="1"/>
  <c r="G2772" i="30" a="1"/>
  <c r="G2772" i="30" s="1"/>
  <c r="H2772" i="30" s="1"/>
  <c r="I2772" i="30" s="1"/>
  <c r="G2724" i="30" a="1"/>
  <c r="G2724" i="30" s="1"/>
  <c r="H2724" i="30" s="1"/>
  <c r="I2724" i="30" s="1"/>
  <c r="G2688" i="30" a="1"/>
  <c r="G2688" i="30" s="1"/>
  <c r="H2688" i="30" s="1"/>
  <c r="I2688" i="30" s="1"/>
  <c r="G2652" i="30" a="1"/>
  <c r="G2652" i="30" s="1"/>
  <c r="H2652" i="30" s="1"/>
  <c r="I2652" i="30" s="1"/>
  <c r="G2616" i="30" a="1"/>
  <c r="G2616" i="30" s="1"/>
  <c r="H2616" i="30" s="1"/>
  <c r="I2616" i="30" s="1"/>
  <c r="G2580" i="30" a="1"/>
  <c r="G2580" i="30" s="1"/>
  <c r="H2580" i="30" s="1"/>
  <c r="I2580" i="30" s="1"/>
  <c r="G2544" i="30" a="1"/>
  <c r="G2544" i="30" s="1"/>
  <c r="H2544" i="30" s="1"/>
  <c r="I2544" i="30" s="1"/>
  <c r="G2508" i="30" a="1"/>
  <c r="G2508" i="30" s="1"/>
  <c r="H2508" i="30" s="1"/>
  <c r="I2508" i="30" s="1"/>
  <c r="G2472" i="30" a="1"/>
  <c r="G2472" i="30" s="1"/>
  <c r="H2472" i="30" s="1"/>
  <c r="I2472" i="30" s="1"/>
  <c r="G2436" i="30" a="1"/>
  <c r="G2436" i="30" s="1"/>
  <c r="H2436" i="30" s="1"/>
  <c r="I2436" i="30" s="1"/>
  <c r="G4830" i="30" a="1"/>
  <c r="G4830" i="30" s="1"/>
  <c r="H4830" i="30" s="1"/>
  <c r="I4830" i="30" s="1"/>
  <c r="G4560" i="30" a="1"/>
  <c r="G4560" i="30" s="1"/>
  <c r="H4560" i="30" s="1"/>
  <c r="I4560" i="30" s="1"/>
  <c r="G4332" i="30" a="1"/>
  <c r="G4332" i="30" s="1"/>
  <c r="H4332" i="30" s="1"/>
  <c r="I4332" i="30" s="1"/>
  <c r="G4981" i="30" a="1"/>
  <c r="G4981" i="30" s="1"/>
  <c r="H4981" i="30" s="1"/>
  <c r="I4981" i="30" s="1"/>
  <c r="G4945" i="30" a="1"/>
  <c r="G4945" i="30" s="1"/>
  <c r="H4945" i="30" s="1"/>
  <c r="I4945" i="30" s="1"/>
  <c r="G4909" i="30" a="1"/>
  <c r="G4909" i="30" s="1"/>
  <c r="H4909" i="30" s="1"/>
  <c r="I4909" i="30" s="1"/>
  <c r="G4873" i="30" a="1"/>
  <c r="G4873" i="30" s="1"/>
  <c r="H4873" i="30" s="1"/>
  <c r="I4873" i="30" s="1"/>
  <c r="G4837" i="30" a="1"/>
  <c r="G4837" i="30" s="1"/>
  <c r="H4837" i="30" s="1"/>
  <c r="I4837" i="30" s="1"/>
  <c r="G4801" i="30" a="1"/>
  <c r="G4801" i="30" s="1"/>
  <c r="H4801" i="30" s="1"/>
  <c r="I4801" i="30" s="1"/>
  <c r="G4783" i="30" a="1"/>
  <c r="G4783" i="30" s="1"/>
  <c r="H4783" i="30" s="1"/>
  <c r="I4783" i="30" s="1"/>
  <c r="G4765" i="30" a="1"/>
  <c r="G4765" i="30" s="1"/>
  <c r="H4765" i="30" s="1"/>
  <c r="I4765" i="30" s="1"/>
  <c r="G4747" i="30" a="1"/>
  <c r="G4747" i="30" s="1"/>
  <c r="H4747" i="30" s="1"/>
  <c r="I4747" i="30" s="1"/>
  <c r="G4729" i="30" a="1"/>
  <c r="G4729" i="30" s="1"/>
  <c r="H4729" i="30" s="1"/>
  <c r="I4729" i="30" s="1"/>
  <c r="G4711" i="30" a="1"/>
  <c r="G4711" i="30" s="1"/>
  <c r="H4711" i="30" s="1"/>
  <c r="I4711" i="30" s="1"/>
  <c r="G4693" i="30" a="1"/>
  <c r="G4693" i="30" s="1"/>
  <c r="H4693" i="30" s="1"/>
  <c r="I4693" i="30" s="1"/>
  <c r="G4675" i="30" a="1"/>
  <c r="G4675" i="30" s="1"/>
  <c r="H4675" i="30" s="1"/>
  <c r="I4675" i="30" s="1"/>
  <c r="G4657" i="30" a="1"/>
  <c r="G4657" i="30" s="1"/>
  <c r="H4657" i="30" s="1"/>
  <c r="I4657" i="30" s="1"/>
  <c r="G4639" i="30" a="1"/>
  <c r="G4639" i="30" s="1"/>
  <c r="H4639" i="30" s="1"/>
  <c r="I4639" i="30" s="1"/>
  <c r="G4621" i="30" a="1"/>
  <c r="G4621" i="30" s="1"/>
  <c r="H4621" i="30" s="1"/>
  <c r="I4621" i="30" s="1"/>
  <c r="G4603" i="30" a="1"/>
  <c r="G4603" i="30" s="1"/>
  <c r="H4603" i="30" s="1"/>
  <c r="I4603" i="30" s="1"/>
  <c r="G4585" i="30" a="1"/>
  <c r="G4585" i="30" s="1"/>
  <c r="H4585" i="30" s="1"/>
  <c r="I4585" i="30" s="1"/>
  <c r="G4567" i="30" a="1"/>
  <c r="G4567" i="30" s="1"/>
  <c r="H4567" i="30" s="1"/>
  <c r="I4567" i="30" s="1"/>
  <c r="G4549" i="30" a="1"/>
  <c r="G4549" i="30" s="1"/>
  <c r="H4549" i="30" s="1"/>
  <c r="I4549" i="30" s="1"/>
  <c r="G4531" i="30" a="1"/>
  <c r="G4531" i="30" s="1"/>
  <c r="H4531" i="30" s="1"/>
  <c r="I4531" i="30" s="1"/>
  <c r="G4513" i="30" a="1"/>
  <c r="G4513" i="30" s="1"/>
  <c r="H4513" i="30" s="1"/>
  <c r="I4513" i="30" s="1"/>
  <c r="G4495" i="30" a="1"/>
  <c r="G4495" i="30" s="1"/>
  <c r="H4495" i="30" s="1"/>
  <c r="I4495" i="30" s="1"/>
  <c r="G4477" i="30" a="1"/>
  <c r="G4477" i="30" s="1"/>
  <c r="H4477" i="30" s="1"/>
  <c r="I4477" i="30" s="1"/>
  <c r="G4459" i="30" a="1"/>
  <c r="G4459" i="30" s="1"/>
  <c r="H4459" i="30" s="1"/>
  <c r="I4459" i="30" s="1"/>
  <c r="G4441" i="30" a="1"/>
  <c r="G4441" i="30" s="1"/>
  <c r="H4441" i="30" s="1"/>
  <c r="I4441" i="30" s="1"/>
  <c r="G4423" i="30" a="1"/>
  <c r="G4423" i="30" s="1"/>
  <c r="H4423" i="30" s="1"/>
  <c r="I4423" i="30" s="1"/>
  <c r="G4405" i="30" a="1"/>
  <c r="G4405" i="30" s="1"/>
  <c r="H4405" i="30" s="1"/>
  <c r="I4405" i="30" s="1"/>
  <c r="G4387" i="30" a="1"/>
  <c r="G4387" i="30" s="1"/>
  <c r="H4387" i="30" s="1"/>
  <c r="I4387" i="30" s="1"/>
  <c r="G4369" i="30" a="1"/>
  <c r="G4369" i="30" s="1"/>
  <c r="H4369" i="30" s="1"/>
  <c r="I4369" i="30" s="1"/>
  <c r="G4351" i="30" a="1"/>
  <c r="G4351" i="30" s="1"/>
  <c r="H4351" i="30" s="1"/>
  <c r="I4351" i="30" s="1"/>
  <c r="G4333" i="30" a="1"/>
  <c r="G4333" i="30" s="1"/>
  <c r="H4333" i="30" s="1"/>
  <c r="I4333" i="30" s="1"/>
  <c r="G4315" i="30" a="1"/>
  <c r="G4315" i="30" s="1"/>
  <c r="H4315" i="30" s="1"/>
  <c r="I4315" i="30" s="1"/>
  <c r="G4297" i="30" a="1"/>
  <c r="G4297" i="30" s="1"/>
  <c r="H4297" i="30" s="1"/>
  <c r="I4297" i="30" s="1"/>
  <c r="G4279" i="30" a="1"/>
  <c r="G4279" i="30" s="1"/>
  <c r="H4279" i="30" s="1"/>
  <c r="I4279" i="30" s="1"/>
  <c r="G4261" i="30" a="1"/>
  <c r="G4261" i="30" s="1"/>
  <c r="H4261" i="30" s="1"/>
  <c r="I4261" i="30" s="1"/>
  <c r="G4243" i="30" a="1"/>
  <c r="G4243" i="30" s="1"/>
  <c r="H4243" i="30" s="1"/>
  <c r="I4243" i="30" s="1"/>
  <c r="G4225" i="30" a="1"/>
  <c r="G4225" i="30" s="1"/>
  <c r="H4225" i="30" s="1"/>
  <c r="I4225" i="30" s="1"/>
  <c r="G4207" i="30" a="1"/>
  <c r="G4207" i="30" s="1"/>
  <c r="H4207" i="30" s="1"/>
  <c r="I4207" i="30" s="1"/>
  <c r="G4107" i="30" a="1"/>
  <c r="G4107" i="30" s="1"/>
  <c r="H4107" i="30" s="1"/>
  <c r="I4107" i="30" s="1"/>
  <c r="G3735" i="30" a="1"/>
  <c r="G3735" i="30" s="1"/>
  <c r="H3735" i="30" s="1"/>
  <c r="I3735" i="30" s="1"/>
  <c r="G3519" i="30" a="1"/>
  <c r="G3519" i="30" s="1"/>
  <c r="H3519" i="30" s="1"/>
  <c r="I3519" i="30" s="1"/>
  <c r="G3303" i="30" a="1"/>
  <c r="G3303" i="30" s="1"/>
  <c r="H3303" i="30" s="1"/>
  <c r="I3303" i="30" s="1"/>
  <c r="G3114" i="30" a="1"/>
  <c r="G3114" i="30" s="1"/>
  <c r="H3114" i="30" s="1"/>
  <c r="I3114" i="30" s="1"/>
  <c r="G3006" i="30" a="1"/>
  <c r="G3006" i="30" s="1"/>
  <c r="H3006" i="30" s="1"/>
  <c r="I3006" i="30" s="1"/>
  <c r="G2925" i="30" a="1"/>
  <c r="G2925" i="30" s="1"/>
  <c r="H2925" i="30" s="1"/>
  <c r="I2925" i="30" s="1"/>
  <c r="G2871" i="30" a="1"/>
  <c r="G2871" i="30" s="1"/>
  <c r="H2871" i="30" s="1"/>
  <c r="I2871" i="30" s="1"/>
  <c r="G2817" i="30" a="1"/>
  <c r="G2817" i="30" s="1"/>
  <c r="H2817" i="30" s="1"/>
  <c r="I2817" i="30" s="1"/>
  <c r="G2763" i="30" a="1"/>
  <c r="G2763" i="30" s="1"/>
  <c r="H2763" i="30" s="1"/>
  <c r="I2763" i="30" s="1"/>
  <c r="G2718" i="30" a="1"/>
  <c r="G2718" i="30" s="1"/>
  <c r="H2718" i="30" s="1"/>
  <c r="I2718" i="30" s="1"/>
  <c r="G2682" i="30" a="1"/>
  <c r="G2682" i="30" s="1"/>
  <c r="H2682" i="30" s="1"/>
  <c r="I2682" i="30" s="1"/>
  <c r="G2646" i="30" a="1"/>
  <c r="G2646" i="30" s="1"/>
  <c r="H2646" i="30" s="1"/>
  <c r="I2646" i="30" s="1"/>
  <c r="G2610" i="30" a="1"/>
  <c r="G2610" i="30" s="1"/>
  <c r="H2610" i="30" s="1"/>
  <c r="I2610" i="30" s="1"/>
  <c r="G2574" i="30" a="1"/>
  <c r="G2574" i="30" s="1"/>
  <c r="H2574" i="30" s="1"/>
  <c r="I2574" i="30" s="1"/>
  <c r="G2538" i="30" a="1"/>
  <c r="G2538" i="30" s="1"/>
  <c r="H2538" i="30" s="1"/>
  <c r="I2538" i="30" s="1"/>
  <c r="G2502" i="30" a="1"/>
  <c r="G2502" i="30" s="1"/>
  <c r="H2502" i="30" s="1"/>
  <c r="I2502" i="30" s="1"/>
  <c r="G2466" i="30" a="1"/>
  <c r="G2466" i="30" s="1"/>
  <c r="H2466" i="30" s="1"/>
  <c r="I2466" i="30" s="1"/>
  <c r="G2430" i="30" a="1"/>
  <c r="G2430" i="30" s="1"/>
  <c r="H2430" i="30" s="1"/>
  <c r="I2430" i="30" s="1"/>
  <c r="G4812" i="30" a="1"/>
  <c r="G4812" i="30" s="1"/>
  <c r="H4812" i="30" s="1"/>
  <c r="I4812" i="30" s="1"/>
  <c r="G4524" i="30" a="1"/>
  <c r="G4524" i="30" s="1"/>
  <c r="H4524" i="30" s="1"/>
  <c r="I4524" i="30" s="1"/>
  <c r="G4290" i="30" a="1"/>
  <c r="G4290" i="30" s="1"/>
  <c r="H4290" i="30" s="1"/>
  <c r="I4290" i="30" s="1"/>
  <c r="G4975" i="30" a="1"/>
  <c r="G4975" i="30" s="1"/>
  <c r="H4975" i="30" s="1"/>
  <c r="I4975" i="30" s="1"/>
  <c r="G4939" i="30" a="1"/>
  <c r="G4939" i="30" s="1"/>
  <c r="H4939" i="30" s="1"/>
  <c r="I4939" i="30" s="1"/>
  <c r="G4903" i="30" a="1"/>
  <c r="G4903" i="30" s="1"/>
  <c r="H4903" i="30" s="1"/>
  <c r="I4903" i="30" s="1"/>
  <c r="G4867" i="30" a="1"/>
  <c r="G4867" i="30" s="1"/>
  <c r="H4867" i="30" s="1"/>
  <c r="I4867" i="30" s="1"/>
  <c r="G4831" i="30" a="1"/>
  <c r="G4831" i="30" s="1"/>
  <c r="H4831" i="30" s="1"/>
  <c r="I4831" i="30" s="1"/>
  <c r="G4798" i="30" a="1"/>
  <c r="G4798" i="30" s="1"/>
  <c r="H4798" i="30" s="1"/>
  <c r="I4798" i="30" s="1"/>
  <c r="G4780" i="30" a="1"/>
  <c r="G4780" i="30" s="1"/>
  <c r="H4780" i="30" s="1"/>
  <c r="I4780" i="30" s="1"/>
  <c r="G4762" i="30" a="1"/>
  <c r="G4762" i="30" s="1"/>
  <c r="H4762" i="30" s="1"/>
  <c r="I4762" i="30" s="1"/>
  <c r="G4744" i="30" a="1"/>
  <c r="G4744" i="30" s="1"/>
  <c r="H4744" i="30" s="1"/>
  <c r="I4744" i="30" s="1"/>
  <c r="G4726" i="30" a="1"/>
  <c r="G4726" i="30" s="1"/>
  <c r="H4726" i="30" s="1"/>
  <c r="I4726" i="30" s="1"/>
  <c r="G4708" i="30" a="1"/>
  <c r="G4708" i="30" s="1"/>
  <c r="H4708" i="30" s="1"/>
  <c r="I4708" i="30" s="1"/>
  <c r="G4690" i="30" a="1"/>
  <c r="G4690" i="30" s="1"/>
  <c r="H4690" i="30" s="1"/>
  <c r="I4690" i="30" s="1"/>
  <c r="G4672" i="30" a="1"/>
  <c r="G4672" i="30" s="1"/>
  <c r="H4672" i="30" s="1"/>
  <c r="I4672" i="30" s="1"/>
  <c r="G4654" i="30" a="1"/>
  <c r="G4654" i="30" s="1"/>
  <c r="H4654" i="30" s="1"/>
  <c r="I4654" i="30" s="1"/>
  <c r="G4636" i="30" a="1"/>
  <c r="G4636" i="30" s="1"/>
  <c r="H4636" i="30" s="1"/>
  <c r="I4636" i="30" s="1"/>
  <c r="G4618" i="30" a="1"/>
  <c r="G4618" i="30" s="1"/>
  <c r="H4618" i="30" s="1"/>
  <c r="I4618" i="30" s="1"/>
  <c r="G4600" i="30" a="1"/>
  <c r="G4600" i="30" s="1"/>
  <c r="H4600" i="30" s="1"/>
  <c r="I4600" i="30" s="1"/>
  <c r="G4582" i="30" a="1"/>
  <c r="G4582" i="30" s="1"/>
  <c r="H4582" i="30" s="1"/>
  <c r="I4582" i="30" s="1"/>
  <c r="G4564" i="30" a="1"/>
  <c r="G4564" i="30" s="1"/>
  <c r="H4564" i="30" s="1"/>
  <c r="I4564" i="30" s="1"/>
  <c r="G4546" i="30" a="1"/>
  <c r="G4546" i="30" s="1"/>
  <c r="H4546" i="30" s="1"/>
  <c r="I4546" i="30" s="1"/>
  <c r="G4528" i="30" a="1"/>
  <c r="G4528" i="30" s="1"/>
  <c r="H4528" i="30" s="1"/>
  <c r="I4528" i="30" s="1"/>
  <c r="G4510" i="30" a="1"/>
  <c r="G4510" i="30" s="1"/>
  <c r="H4510" i="30" s="1"/>
  <c r="I4510" i="30" s="1"/>
  <c r="G4492" i="30" a="1"/>
  <c r="G4492" i="30" s="1"/>
  <c r="H4492" i="30" s="1"/>
  <c r="I4492" i="30" s="1"/>
  <c r="G4474" i="30" a="1"/>
  <c r="G4474" i="30" s="1"/>
  <c r="H4474" i="30" s="1"/>
  <c r="I4474" i="30" s="1"/>
  <c r="G4456" i="30" a="1"/>
  <c r="G4456" i="30" s="1"/>
  <c r="H4456" i="30" s="1"/>
  <c r="I4456" i="30" s="1"/>
  <c r="G4438" i="30" a="1"/>
  <c r="G4438" i="30" s="1"/>
  <c r="H4438" i="30" s="1"/>
  <c r="I4438" i="30" s="1"/>
  <c r="G4420" i="30" a="1"/>
  <c r="G4420" i="30" s="1"/>
  <c r="H4420" i="30" s="1"/>
  <c r="I4420" i="30" s="1"/>
  <c r="G4402" i="30" a="1"/>
  <c r="G4402" i="30" s="1"/>
  <c r="H4402" i="30" s="1"/>
  <c r="I4402" i="30" s="1"/>
  <c r="G4384" i="30" a="1"/>
  <c r="G4384" i="30" s="1"/>
  <c r="H4384" i="30" s="1"/>
  <c r="I4384" i="30" s="1"/>
  <c r="G4366" i="30" a="1"/>
  <c r="G4366" i="30" s="1"/>
  <c r="H4366" i="30" s="1"/>
  <c r="I4366" i="30" s="1"/>
  <c r="G4348" i="30" a="1"/>
  <c r="G4348" i="30" s="1"/>
  <c r="H4348" i="30" s="1"/>
  <c r="I4348" i="30" s="1"/>
  <c r="G4330" i="30" a="1"/>
  <c r="G4330" i="30" s="1"/>
  <c r="H4330" i="30" s="1"/>
  <c r="I4330" i="30" s="1"/>
  <c r="G4312" i="30" a="1"/>
  <c r="G4312" i="30" s="1"/>
  <c r="H4312" i="30" s="1"/>
  <c r="I4312" i="30" s="1"/>
  <c r="G4294" i="30" a="1"/>
  <c r="G4294" i="30" s="1"/>
  <c r="H4294" i="30" s="1"/>
  <c r="I4294" i="30" s="1"/>
  <c r="G4276" i="30" a="1"/>
  <c r="G4276" i="30" s="1"/>
  <c r="H4276" i="30" s="1"/>
  <c r="I4276" i="30" s="1"/>
  <c r="G4258" i="30" a="1"/>
  <c r="G4258" i="30" s="1"/>
  <c r="H4258" i="30" s="1"/>
  <c r="I4258" i="30" s="1"/>
  <c r="G4240" i="30" a="1"/>
  <c r="G4240" i="30" s="1"/>
  <c r="H4240" i="30" s="1"/>
  <c r="I4240" i="30" s="1"/>
  <c r="G4222" i="30" a="1"/>
  <c r="G4222" i="30" s="1"/>
  <c r="H4222" i="30" s="1"/>
  <c r="I4222" i="30" s="1"/>
  <c r="G4204" i="30" a="1"/>
  <c r="G4204" i="30" s="1"/>
  <c r="H4204" i="30" s="1"/>
  <c r="I4204" i="30" s="1"/>
  <c r="G4186" i="30" a="1"/>
  <c r="G4186" i="30" s="1"/>
  <c r="H4186" i="30" s="1"/>
  <c r="I4186" i="30" s="1"/>
  <c r="G4168" i="30" a="1"/>
  <c r="G4168" i="30" s="1"/>
  <c r="H4168" i="30" s="1"/>
  <c r="I4168" i="30" s="1"/>
  <c r="G4150" i="30" a="1"/>
  <c r="G4150" i="30" s="1"/>
  <c r="H4150" i="30" s="1"/>
  <c r="I4150" i="30" s="1"/>
  <c r="G4132" i="30" a="1"/>
  <c r="G4132" i="30" s="1"/>
  <c r="H4132" i="30" s="1"/>
  <c r="I4132" i="30" s="1"/>
  <c r="G4114" i="30" a="1"/>
  <c r="G4114" i="30" s="1"/>
  <c r="H4114" i="30" s="1"/>
  <c r="I4114" i="30" s="1"/>
  <c r="G4096" i="30" a="1"/>
  <c r="G4096" i="30" s="1"/>
  <c r="H4096" i="30" s="1"/>
  <c r="I4096" i="30" s="1"/>
  <c r="G4078" i="30" a="1"/>
  <c r="G4078" i="30" s="1"/>
  <c r="H4078" i="30" s="1"/>
  <c r="I4078" i="30" s="1"/>
  <c r="G4060" i="30" a="1"/>
  <c r="G4060" i="30" s="1"/>
  <c r="H4060" i="30" s="1"/>
  <c r="I4060" i="30" s="1"/>
  <c r="G4042" i="30" a="1"/>
  <c r="G4042" i="30" s="1"/>
  <c r="H4042" i="30" s="1"/>
  <c r="I4042" i="30" s="1"/>
  <c r="G4024" i="30" a="1"/>
  <c r="G4024" i="30" s="1"/>
  <c r="H4024" i="30" s="1"/>
  <c r="I4024" i="30" s="1"/>
  <c r="G4006" i="30" a="1"/>
  <c r="G4006" i="30" s="1"/>
  <c r="H4006" i="30" s="1"/>
  <c r="I4006" i="30" s="1"/>
  <c r="G3988" i="30" a="1"/>
  <c r="G3988" i="30" s="1"/>
  <c r="H3988" i="30" s="1"/>
  <c r="I3988" i="30" s="1"/>
  <c r="G3970" i="30" a="1"/>
  <c r="G3970" i="30" s="1"/>
  <c r="H3970" i="30" s="1"/>
  <c r="I3970" i="30" s="1"/>
  <c r="G3952" i="30" a="1"/>
  <c r="G3952" i="30" s="1"/>
  <c r="H3952" i="30" s="1"/>
  <c r="I3952" i="30" s="1"/>
  <c r="G3934" i="30" a="1"/>
  <c r="G3934" i="30" s="1"/>
  <c r="H3934" i="30" s="1"/>
  <c r="I3934" i="30" s="1"/>
  <c r="G3916" i="30" a="1"/>
  <c r="G3916" i="30" s="1"/>
  <c r="H3916" i="30" s="1"/>
  <c r="I3916" i="30" s="1"/>
  <c r="G3898" i="30" a="1"/>
  <c r="G3898" i="30" s="1"/>
  <c r="H3898" i="30" s="1"/>
  <c r="I3898" i="30" s="1"/>
  <c r="G3880" i="30" a="1"/>
  <c r="G3880" i="30" s="1"/>
  <c r="H3880" i="30" s="1"/>
  <c r="I3880" i="30" s="1"/>
  <c r="G3862" i="30" a="1"/>
  <c r="G3862" i="30" s="1"/>
  <c r="H3862" i="30" s="1"/>
  <c r="I3862" i="30" s="1"/>
  <c r="G3844" i="30" a="1"/>
  <c r="G3844" i="30" s="1"/>
  <c r="H3844" i="30" s="1"/>
  <c r="I3844" i="30" s="1"/>
  <c r="G3826" i="30" a="1"/>
  <c r="G3826" i="30" s="1"/>
  <c r="H3826" i="30" s="1"/>
  <c r="I3826" i="30" s="1"/>
  <c r="G3808" i="30" a="1"/>
  <c r="G3808" i="30" s="1"/>
  <c r="H3808" i="30" s="1"/>
  <c r="I3808" i="30" s="1"/>
  <c r="G3790" i="30" a="1"/>
  <c r="G3790" i="30" s="1"/>
  <c r="H3790" i="30" s="1"/>
  <c r="I3790" i="30" s="1"/>
  <c r="G3772" i="30" a="1"/>
  <c r="G3772" i="30" s="1"/>
  <c r="H3772" i="30" s="1"/>
  <c r="I3772" i="30" s="1"/>
  <c r="G3999" i="30" a="1"/>
  <c r="G3999" i="30" s="1"/>
  <c r="H3999" i="30" s="1"/>
  <c r="I3999" i="30" s="1"/>
  <c r="G2916" i="30" a="1"/>
  <c r="G2916" i="30" s="1"/>
  <c r="H2916" i="30" s="1"/>
  <c r="I2916" i="30" s="1"/>
  <c r="G2637" i="30" a="1"/>
  <c r="G2637" i="30" s="1"/>
  <c r="H2637" i="30" s="1"/>
  <c r="I2637" i="30" s="1"/>
  <c r="G4968" i="30" a="1"/>
  <c r="G4968" i="30" s="1"/>
  <c r="H4968" i="30" s="1"/>
  <c r="I4968" i="30" s="1"/>
  <c r="G4894" i="30" a="1"/>
  <c r="G4894" i="30" s="1"/>
  <c r="H4894" i="30" s="1"/>
  <c r="I4894" i="30" s="1"/>
  <c r="G4741" i="30" a="1"/>
  <c r="G4741" i="30" s="1"/>
  <c r="H4741" i="30" s="1"/>
  <c r="I4741" i="30" s="1"/>
  <c r="G4633" i="30" a="1"/>
  <c r="G4633" i="30" s="1"/>
  <c r="H4633" i="30" s="1"/>
  <c r="I4633" i="30" s="1"/>
  <c r="G4525" i="30" a="1"/>
  <c r="G4525" i="30" s="1"/>
  <c r="H4525" i="30" s="1"/>
  <c r="I4525" i="30" s="1"/>
  <c r="G4417" i="30" a="1"/>
  <c r="G4417" i="30" s="1"/>
  <c r="H4417" i="30" s="1"/>
  <c r="I4417" i="30" s="1"/>
  <c r="G4309" i="30" a="1"/>
  <c r="G4309" i="30" s="1"/>
  <c r="H4309" i="30" s="1"/>
  <c r="I4309" i="30" s="1"/>
  <c r="G4201" i="30" a="1"/>
  <c r="G4201" i="30" s="1"/>
  <c r="H4201" i="30" s="1"/>
  <c r="I4201" i="30" s="1"/>
  <c r="G4147" i="30" a="1"/>
  <c r="G4147" i="30" s="1"/>
  <c r="H4147" i="30" s="1"/>
  <c r="I4147" i="30" s="1"/>
  <c r="G4102" i="30" a="1"/>
  <c r="G4102" i="30" s="1"/>
  <c r="H4102" i="30" s="1"/>
  <c r="I4102" i="30" s="1"/>
  <c r="G4066" i="30" a="1"/>
  <c r="G4066" i="30" s="1"/>
  <c r="H4066" i="30" s="1"/>
  <c r="I4066" i="30" s="1"/>
  <c r="G4030" i="30" a="1"/>
  <c r="G4030" i="30" s="1"/>
  <c r="H4030" i="30" s="1"/>
  <c r="I4030" i="30" s="1"/>
  <c r="G3994" i="30" a="1"/>
  <c r="G3994" i="30" s="1"/>
  <c r="H3994" i="30" s="1"/>
  <c r="I3994" i="30" s="1"/>
  <c r="G3958" i="30" a="1"/>
  <c r="G3958" i="30" s="1"/>
  <c r="H3958" i="30" s="1"/>
  <c r="I3958" i="30" s="1"/>
  <c r="G3922" i="30" a="1"/>
  <c r="G3922" i="30" s="1"/>
  <c r="H3922" i="30" s="1"/>
  <c r="I3922" i="30" s="1"/>
  <c r="G3886" i="30" a="1"/>
  <c r="G3886" i="30" s="1"/>
  <c r="H3886" i="30" s="1"/>
  <c r="I3886" i="30" s="1"/>
  <c r="G3850" i="30" a="1"/>
  <c r="G3850" i="30" s="1"/>
  <c r="H3850" i="30" s="1"/>
  <c r="I3850" i="30" s="1"/>
  <c r="G3814" i="30" a="1"/>
  <c r="G3814" i="30" s="1"/>
  <c r="H3814" i="30" s="1"/>
  <c r="I3814" i="30" s="1"/>
  <c r="G3778" i="30" a="1"/>
  <c r="G3778" i="30" s="1"/>
  <c r="H3778" i="30" s="1"/>
  <c r="I3778" i="30" s="1"/>
  <c r="G3751" i="30" a="1"/>
  <c r="G3751" i="30" s="1"/>
  <c r="H3751" i="30" s="1"/>
  <c r="I3751" i="30" s="1"/>
  <c r="G3721" i="30" a="1"/>
  <c r="G3721" i="30" s="1"/>
  <c r="H3721" i="30" s="1"/>
  <c r="I3721" i="30" s="1"/>
  <c r="G3697" i="30" a="1"/>
  <c r="G3697" i="30" s="1"/>
  <c r="H3697" i="30" s="1"/>
  <c r="I3697" i="30" s="1"/>
  <c r="G3667" i="30" a="1"/>
  <c r="G3667" i="30" s="1"/>
  <c r="H3667" i="30" s="1"/>
  <c r="I3667" i="30" s="1"/>
  <c r="G3643" i="30" a="1"/>
  <c r="G3643" i="30" s="1"/>
  <c r="H3643" i="30" s="1"/>
  <c r="I3643" i="30" s="1"/>
  <c r="G3613" i="30" a="1"/>
  <c r="G3613" i="30" s="1"/>
  <c r="H3613" i="30" s="1"/>
  <c r="I3613" i="30" s="1"/>
  <c r="G3589" i="30" a="1"/>
  <c r="G3589" i="30" s="1"/>
  <c r="H3589" i="30" s="1"/>
  <c r="I3589" i="30" s="1"/>
  <c r="G3559" i="30" a="1"/>
  <c r="G3559" i="30" s="1"/>
  <c r="H3559" i="30" s="1"/>
  <c r="I3559" i="30" s="1"/>
  <c r="G3535" i="30" a="1"/>
  <c r="G3535" i="30" s="1"/>
  <c r="H3535" i="30" s="1"/>
  <c r="I3535" i="30" s="1"/>
  <c r="G3505" i="30" a="1"/>
  <c r="G3505" i="30" s="1"/>
  <c r="H3505" i="30" s="1"/>
  <c r="I3505" i="30" s="1"/>
  <c r="G3481" i="30" a="1"/>
  <c r="G3481" i="30" s="1"/>
  <c r="H3481" i="30" s="1"/>
  <c r="I3481" i="30" s="1"/>
  <c r="G3451" i="30" a="1"/>
  <c r="G3451" i="30" s="1"/>
  <c r="H3451" i="30" s="1"/>
  <c r="I3451" i="30" s="1"/>
  <c r="G3427" i="30" a="1"/>
  <c r="G3427" i="30" s="1"/>
  <c r="H3427" i="30" s="1"/>
  <c r="I3427" i="30" s="1"/>
  <c r="G3397" i="30" a="1"/>
  <c r="G3397" i="30" s="1"/>
  <c r="H3397" i="30" s="1"/>
  <c r="I3397" i="30" s="1"/>
  <c r="G3379" i="30" a="1"/>
  <c r="G3379" i="30" s="1"/>
  <c r="H3379" i="30" s="1"/>
  <c r="I3379" i="30" s="1"/>
  <c r="G3361" i="30" a="1"/>
  <c r="G3361" i="30" s="1"/>
  <c r="H3361" i="30" s="1"/>
  <c r="I3361" i="30" s="1"/>
  <c r="G3343" i="30" a="1"/>
  <c r="G3343" i="30" s="1"/>
  <c r="H3343" i="30" s="1"/>
  <c r="I3343" i="30" s="1"/>
  <c r="G3325" i="30" a="1"/>
  <c r="G3325" i="30" s="1"/>
  <c r="H3325" i="30" s="1"/>
  <c r="I3325" i="30" s="1"/>
  <c r="G3307" i="30" a="1"/>
  <c r="G3307" i="30" s="1"/>
  <c r="H3307" i="30" s="1"/>
  <c r="I3307" i="30" s="1"/>
  <c r="G3289" i="30" a="1"/>
  <c r="G3289" i="30" s="1"/>
  <c r="H3289" i="30" s="1"/>
  <c r="I3289" i="30" s="1"/>
  <c r="G3271" i="30" a="1"/>
  <c r="G3271" i="30" s="1"/>
  <c r="H3271" i="30" s="1"/>
  <c r="I3271" i="30" s="1"/>
  <c r="G3253" i="30" a="1"/>
  <c r="G3253" i="30" s="1"/>
  <c r="H3253" i="30" s="1"/>
  <c r="I3253" i="30" s="1"/>
  <c r="G3235" i="30" a="1"/>
  <c r="G3235" i="30" s="1"/>
  <c r="H3235" i="30" s="1"/>
  <c r="I3235" i="30" s="1"/>
  <c r="G3217" i="30" a="1"/>
  <c r="G3217" i="30" s="1"/>
  <c r="H3217" i="30" s="1"/>
  <c r="I3217" i="30" s="1"/>
  <c r="G3199" i="30" a="1"/>
  <c r="G3199" i="30" s="1"/>
  <c r="H3199" i="30" s="1"/>
  <c r="I3199" i="30" s="1"/>
  <c r="G3181" i="30" a="1"/>
  <c r="G3181" i="30" s="1"/>
  <c r="H3181" i="30" s="1"/>
  <c r="I3181" i="30" s="1"/>
  <c r="G3163" i="30" a="1"/>
  <c r="G3163" i="30" s="1"/>
  <c r="H3163" i="30" s="1"/>
  <c r="I3163" i="30" s="1"/>
  <c r="G3145" i="30" a="1"/>
  <c r="G3145" i="30" s="1"/>
  <c r="H3145" i="30" s="1"/>
  <c r="I3145" i="30" s="1"/>
  <c r="G3127" i="30" a="1"/>
  <c r="G3127" i="30" s="1"/>
  <c r="H3127" i="30" s="1"/>
  <c r="I3127" i="30" s="1"/>
  <c r="G3109" i="30" a="1"/>
  <c r="G3109" i="30" s="1"/>
  <c r="H3109" i="30" s="1"/>
  <c r="I3109" i="30" s="1"/>
  <c r="G3091" i="30" a="1"/>
  <c r="G3091" i="30" s="1"/>
  <c r="H3091" i="30" s="1"/>
  <c r="I3091" i="30" s="1"/>
  <c r="G3073" i="30" a="1"/>
  <c r="G3073" i="30" s="1"/>
  <c r="H3073" i="30" s="1"/>
  <c r="I3073" i="30" s="1"/>
  <c r="G3055" i="30" a="1"/>
  <c r="G3055" i="30" s="1"/>
  <c r="H3055" i="30" s="1"/>
  <c r="I3055" i="30" s="1"/>
  <c r="G3037" i="30" a="1"/>
  <c r="G3037" i="30" s="1"/>
  <c r="H3037" i="30" s="1"/>
  <c r="I3037" i="30" s="1"/>
  <c r="G3019" i="30" a="1"/>
  <c r="G3019" i="30" s="1"/>
  <c r="H3019" i="30" s="1"/>
  <c r="I3019" i="30" s="1"/>
  <c r="G3001" i="30" a="1"/>
  <c r="G3001" i="30" s="1"/>
  <c r="H3001" i="30" s="1"/>
  <c r="I3001" i="30" s="1"/>
  <c r="G2983" i="30" a="1"/>
  <c r="G2983" i="30" s="1"/>
  <c r="H2983" i="30" s="1"/>
  <c r="I2983" i="30" s="1"/>
  <c r="G2965" i="30" a="1"/>
  <c r="G2965" i="30" s="1"/>
  <c r="H2965" i="30" s="1"/>
  <c r="I2965" i="30" s="1"/>
  <c r="G2947" i="30" a="1"/>
  <c r="G2947" i="30" s="1"/>
  <c r="H2947" i="30" s="1"/>
  <c r="I2947" i="30" s="1"/>
  <c r="G2412" i="30" a="1"/>
  <c r="G2412" i="30" s="1"/>
  <c r="H2412" i="30" s="1"/>
  <c r="I2412" i="30" s="1"/>
  <c r="G4997" i="30" a="1"/>
  <c r="G4997" i="30" s="1"/>
  <c r="H4997" i="30" s="1"/>
  <c r="I4997" i="30" s="1"/>
  <c r="G4979" i="30" a="1"/>
  <c r="G4979" i="30" s="1"/>
  <c r="H4979" i="30" s="1"/>
  <c r="I4979" i="30" s="1"/>
  <c r="G4961" i="30" a="1"/>
  <c r="G4961" i="30" s="1"/>
  <c r="H4961" i="30" s="1"/>
  <c r="I4961" i="30" s="1"/>
  <c r="G4943" i="30" a="1"/>
  <c r="G4943" i="30" s="1"/>
  <c r="H4943" i="30" s="1"/>
  <c r="I4943" i="30" s="1"/>
  <c r="G4925" i="30" a="1"/>
  <c r="G4925" i="30" s="1"/>
  <c r="H4925" i="30" s="1"/>
  <c r="I4925" i="30" s="1"/>
  <c r="G4907" i="30" a="1"/>
  <c r="G4907" i="30" s="1"/>
  <c r="H4907" i="30" s="1"/>
  <c r="I4907" i="30" s="1"/>
  <c r="G4889" i="30" a="1"/>
  <c r="G4889" i="30" s="1"/>
  <c r="H4889" i="30" s="1"/>
  <c r="I4889" i="30" s="1"/>
  <c r="G4871" i="30" a="1"/>
  <c r="G4871" i="30" s="1"/>
  <c r="H4871" i="30" s="1"/>
  <c r="I4871" i="30" s="1"/>
  <c r="G4853" i="30" a="1"/>
  <c r="G4853" i="30" s="1"/>
  <c r="H4853" i="30" s="1"/>
  <c r="I4853" i="30" s="1"/>
  <c r="G4835" i="30" a="1"/>
  <c r="G4835" i="30" s="1"/>
  <c r="H4835" i="30" s="1"/>
  <c r="I4835" i="30" s="1"/>
  <c r="G4817" i="30" a="1"/>
  <c r="G4817" i="30" s="1"/>
  <c r="H4817" i="30" s="1"/>
  <c r="I4817" i="30" s="1"/>
  <c r="G4799" i="30" a="1"/>
  <c r="G4799" i="30" s="1"/>
  <c r="H4799" i="30" s="1"/>
  <c r="I4799" i="30" s="1"/>
  <c r="G4781" i="30" a="1"/>
  <c r="G4781" i="30" s="1"/>
  <c r="H4781" i="30" s="1"/>
  <c r="I4781" i="30" s="1"/>
  <c r="G4763" i="30" a="1"/>
  <c r="G4763" i="30" s="1"/>
  <c r="H4763" i="30" s="1"/>
  <c r="I4763" i="30" s="1"/>
  <c r="G4745" i="30" a="1"/>
  <c r="G4745" i="30" s="1"/>
  <c r="H4745" i="30" s="1"/>
  <c r="I4745" i="30" s="1"/>
  <c r="G4727" i="30" a="1"/>
  <c r="G4727" i="30" s="1"/>
  <c r="H4727" i="30" s="1"/>
  <c r="I4727" i="30" s="1"/>
  <c r="G4709" i="30" a="1"/>
  <c r="G4709" i="30" s="1"/>
  <c r="H4709" i="30" s="1"/>
  <c r="I4709" i="30" s="1"/>
  <c r="G4691" i="30" a="1"/>
  <c r="G4691" i="30" s="1"/>
  <c r="H4691" i="30" s="1"/>
  <c r="I4691" i="30" s="1"/>
  <c r="G4673" i="30" a="1"/>
  <c r="G4673" i="30" s="1"/>
  <c r="H4673" i="30" s="1"/>
  <c r="I4673" i="30" s="1"/>
  <c r="G4655" i="30" a="1"/>
  <c r="G4655" i="30" s="1"/>
  <c r="H4655" i="30" s="1"/>
  <c r="I4655" i="30" s="1"/>
  <c r="G4637" i="30" a="1"/>
  <c r="G4637" i="30" s="1"/>
  <c r="H4637" i="30" s="1"/>
  <c r="I4637" i="30" s="1"/>
  <c r="G4619" i="30" a="1"/>
  <c r="G4619" i="30" s="1"/>
  <c r="H4619" i="30" s="1"/>
  <c r="I4619" i="30" s="1"/>
  <c r="G4601" i="30" a="1"/>
  <c r="G4601" i="30" s="1"/>
  <c r="H4601" i="30" s="1"/>
  <c r="I4601" i="30" s="1"/>
  <c r="G4583" i="30" a="1"/>
  <c r="G4583" i="30" s="1"/>
  <c r="H4583" i="30" s="1"/>
  <c r="I4583" i="30" s="1"/>
  <c r="G3699" i="30" a="1"/>
  <c r="G3699" i="30" s="1"/>
  <c r="H3699" i="30" s="1"/>
  <c r="I3699" i="30" s="1"/>
  <c r="G2862" i="30" a="1"/>
  <c r="G2862" i="30" s="1"/>
  <c r="H2862" i="30" s="1"/>
  <c r="I2862" i="30" s="1"/>
  <c r="G2601" i="30" a="1"/>
  <c r="G2601" i="30" s="1"/>
  <c r="H2601" i="30" s="1"/>
  <c r="I2601" i="30" s="1"/>
  <c r="G4740" i="30" a="1"/>
  <c r="G4740" i="30" s="1"/>
  <c r="H4740" i="30" s="1"/>
  <c r="I4740" i="30" s="1"/>
  <c r="G4858" i="30" a="1"/>
  <c r="G4858" i="30" s="1"/>
  <c r="H4858" i="30" s="1"/>
  <c r="I4858" i="30" s="1"/>
  <c r="G4723" i="30" a="1"/>
  <c r="G4723" i="30" s="1"/>
  <c r="H4723" i="30" s="1"/>
  <c r="I4723" i="30" s="1"/>
  <c r="G4615" i="30" a="1"/>
  <c r="G4615" i="30" s="1"/>
  <c r="H4615" i="30" s="1"/>
  <c r="I4615" i="30" s="1"/>
  <c r="G4507" i="30" a="1"/>
  <c r="G4507" i="30" s="1"/>
  <c r="H4507" i="30" s="1"/>
  <c r="I4507" i="30" s="1"/>
  <c r="G4399" i="30" a="1"/>
  <c r="G4399" i="30" s="1"/>
  <c r="H4399" i="30" s="1"/>
  <c r="I4399" i="30" s="1"/>
  <c r="G4291" i="30" a="1"/>
  <c r="G4291" i="30" s="1"/>
  <c r="H4291" i="30" s="1"/>
  <c r="I4291" i="30" s="1"/>
  <c r="G4189" i="30" a="1"/>
  <c r="G4189" i="30" s="1"/>
  <c r="H4189" i="30" s="1"/>
  <c r="I4189" i="30" s="1"/>
  <c r="G4135" i="30" a="1"/>
  <c r="G4135" i="30" s="1"/>
  <c r="H4135" i="30" s="1"/>
  <c r="I4135" i="30" s="1"/>
  <c r="G4099" i="30" a="1"/>
  <c r="G4099" i="30" s="1"/>
  <c r="H4099" i="30" s="1"/>
  <c r="I4099" i="30" s="1"/>
  <c r="G4063" i="30" a="1"/>
  <c r="G4063" i="30" s="1"/>
  <c r="H4063" i="30" s="1"/>
  <c r="I4063" i="30" s="1"/>
  <c r="G4027" i="30" a="1"/>
  <c r="G4027" i="30" s="1"/>
  <c r="H4027" i="30" s="1"/>
  <c r="I4027" i="30" s="1"/>
  <c r="G3991" i="30" a="1"/>
  <c r="G3991" i="30" s="1"/>
  <c r="H3991" i="30" s="1"/>
  <c r="I3991" i="30" s="1"/>
  <c r="G3955" i="30" a="1"/>
  <c r="G3955" i="30" s="1"/>
  <c r="H3955" i="30" s="1"/>
  <c r="I3955" i="30" s="1"/>
  <c r="G3919" i="30" a="1"/>
  <c r="G3919" i="30" s="1"/>
  <c r="H3919" i="30" s="1"/>
  <c r="I3919" i="30" s="1"/>
  <c r="G3883" i="30" a="1"/>
  <c r="G3883" i="30" s="1"/>
  <c r="H3883" i="30" s="1"/>
  <c r="I3883" i="30" s="1"/>
  <c r="G3847" i="30" a="1"/>
  <c r="G3847" i="30" s="1"/>
  <c r="H3847" i="30" s="1"/>
  <c r="I3847" i="30" s="1"/>
  <c r="G3811" i="30" a="1"/>
  <c r="G3811" i="30" s="1"/>
  <c r="H3811" i="30" s="1"/>
  <c r="I3811" i="30" s="1"/>
  <c r="G3775" i="30" a="1"/>
  <c r="G3775" i="30" s="1"/>
  <c r="H3775" i="30" s="1"/>
  <c r="I3775" i="30" s="1"/>
  <c r="G3742" i="30" a="1"/>
  <c r="G3742" i="30" s="1"/>
  <c r="H3742" i="30" s="1"/>
  <c r="I3742" i="30" s="1"/>
  <c r="G3718" i="30" a="1"/>
  <c r="G3718" i="30" s="1"/>
  <c r="H3718" i="30" s="1"/>
  <c r="I3718" i="30" s="1"/>
  <c r="G3688" i="30" a="1"/>
  <c r="G3688" i="30" s="1"/>
  <c r="H3688" i="30" s="1"/>
  <c r="I3688" i="30" s="1"/>
  <c r="G3664" i="30" a="1"/>
  <c r="G3664" i="30" s="1"/>
  <c r="H3664" i="30" s="1"/>
  <c r="I3664" i="30" s="1"/>
  <c r="G3634" i="30" a="1"/>
  <c r="G3634" i="30" s="1"/>
  <c r="H3634" i="30" s="1"/>
  <c r="I3634" i="30" s="1"/>
  <c r="G3610" i="30" a="1"/>
  <c r="G3610" i="30" s="1"/>
  <c r="H3610" i="30" s="1"/>
  <c r="I3610" i="30" s="1"/>
  <c r="G3580" i="30" a="1"/>
  <c r="G3580" i="30" s="1"/>
  <c r="H3580" i="30" s="1"/>
  <c r="I3580" i="30" s="1"/>
  <c r="G3556" i="30" a="1"/>
  <c r="G3556" i="30" s="1"/>
  <c r="H3556" i="30" s="1"/>
  <c r="I3556" i="30" s="1"/>
  <c r="G3526" i="30" a="1"/>
  <c r="G3526" i="30" s="1"/>
  <c r="H3526" i="30" s="1"/>
  <c r="I3526" i="30" s="1"/>
  <c r="G3502" i="30" a="1"/>
  <c r="G3502" i="30" s="1"/>
  <c r="H3502" i="30" s="1"/>
  <c r="I3502" i="30" s="1"/>
  <c r="G3472" i="30" a="1"/>
  <c r="G3472" i="30" s="1"/>
  <c r="H3472" i="30" s="1"/>
  <c r="I3472" i="30" s="1"/>
  <c r="G3448" i="30" a="1"/>
  <c r="G3448" i="30" s="1"/>
  <c r="H3448" i="30" s="1"/>
  <c r="I3448" i="30" s="1"/>
  <c r="G3418" i="30" a="1"/>
  <c r="G3418" i="30" s="1"/>
  <c r="H3418" i="30" s="1"/>
  <c r="I3418" i="30" s="1"/>
  <c r="G3394" i="30" a="1"/>
  <c r="G3394" i="30" s="1"/>
  <c r="H3394" i="30" s="1"/>
  <c r="I3394" i="30" s="1"/>
  <c r="G3376" i="30" a="1"/>
  <c r="G3376" i="30" s="1"/>
  <c r="H3376" i="30" s="1"/>
  <c r="I3376" i="30" s="1"/>
  <c r="G3358" i="30" a="1"/>
  <c r="G3358" i="30" s="1"/>
  <c r="H3358" i="30" s="1"/>
  <c r="I3358" i="30" s="1"/>
  <c r="G3340" i="30" a="1"/>
  <c r="G3340" i="30" s="1"/>
  <c r="H3340" i="30" s="1"/>
  <c r="I3340" i="30" s="1"/>
  <c r="G3322" i="30" a="1"/>
  <c r="G3322" i="30" s="1"/>
  <c r="H3322" i="30" s="1"/>
  <c r="I3322" i="30" s="1"/>
  <c r="G3304" i="30" a="1"/>
  <c r="G3304" i="30" s="1"/>
  <c r="H3304" i="30" s="1"/>
  <c r="I3304" i="30" s="1"/>
  <c r="G3286" i="30" a="1"/>
  <c r="G3286" i="30" s="1"/>
  <c r="H3286" i="30" s="1"/>
  <c r="I3286" i="30" s="1"/>
  <c r="G3268" i="30" a="1"/>
  <c r="G3268" i="30" s="1"/>
  <c r="H3268" i="30" s="1"/>
  <c r="I3268" i="30" s="1"/>
  <c r="G3250" i="30" a="1"/>
  <c r="G3250" i="30" s="1"/>
  <c r="H3250" i="30" s="1"/>
  <c r="I3250" i="30" s="1"/>
  <c r="G3232" i="30" a="1"/>
  <c r="G3232" i="30" s="1"/>
  <c r="H3232" i="30" s="1"/>
  <c r="I3232" i="30" s="1"/>
  <c r="G3214" i="30" a="1"/>
  <c r="G3214" i="30" s="1"/>
  <c r="H3214" i="30" s="1"/>
  <c r="I3214" i="30" s="1"/>
  <c r="G3196" i="30" a="1"/>
  <c r="G3196" i="30" s="1"/>
  <c r="H3196" i="30" s="1"/>
  <c r="I3196" i="30" s="1"/>
  <c r="G3178" i="30" a="1"/>
  <c r="G3178" i="30" s="1"/>
  <c r="H3178" i="30" s="1"/>
  <c r="I3178" i="30" s="1"/>
  <c r="G3160" i="30" a="1"/>
  <c r="G3160" i="30" s="1"/>
  <c r="H3160" i="30" s="1"/>
  <c r="I3160" i="30" s="1"/>
  <c r="G3142" i="30" a="1"/>
  <c r="G3142" i="30" s="1"/>
  <c r="H3142" i="30" s="1"/>
  <c r="I3142" i="30" s="1"/>
  <c r="G3124" i="30" a="1"/>
  <c r="G3124" i="30" s="1"/>
  <c r="H3124" i="30" s="1"/>
  <c r="I3124" i="30" s="1"/>
  <c r="G3106" i="30" a="1"/>
  <c r="G3106" i="30" s="1"/>
  <c r="H3106" i="30" s="1"/>
  <c r="I3106" i="30" s="1"/>
  <c r="G3088" i="30" a="1"/>
  <c r="G3088" i="30" s="1"/>
  <c r="H3088" i="30" s="1"/>
  <c r="I3088" i="30" s="1"/>
  <c r="G3070" i="30" a="1"/>
  <c r="G3070" i="30" s="1"/>
  <c r="H3070" i="30" s="1"/>
  <c r="I3070" i="30" s="1"/>
  <c r="G3052" i="30" a="1"/>
  <c r="G3052" i="30" s="1"/>
  <c r="H3052" i="30" s="1"/>
  <c r="I3052" i="30" s="1"/>
  <c r="G3034" i="30" a="1"/>
  <c r="G3034" i="30" s="1"/>
  <c r="H3034" i="30" s="1"/>
  <c r="I3034" i="30" s="1"/>
  <c r="G3483" i="30" a="1"/>
  <c r="G3483" i="30" s="1"/>
  <c r="H3483" i="30" s="1"/>
  <c r="I3483" i="30" s="1"/>
  <c r="G2808" i="30" a="1"/>
  <c r="G2808" i="30" s="1"/>
  <c r="H2808" i="30" s="1"/>
  <c r="I2808" i="30" s="1"/>
  <c r="G2565" i="30" a="1"/>
  <c r="G2565" i="30" s="1"/>
  <c r="H2565" i="30" s="1"/>
  <c r="I2565" i="30" s="1"/>
  <c r="G4482" i="30" a="1"/>
  <c r="G4482" i="30" s="1"/>
  <c r="H4482" i="30" s="1"/>
  <c r="I4482" i="30" s="1"/>
  <c r="G4822" i="30" a="1"/>
  <c r="G4822" i="30" s="1"/>
  <c r="H4822" i="30" s="1"/>
  <c r="I4822" i="30" s="1"/>
  <c r="G4705" i="30" a="1"/>
  <c r="G4705" i="30" s="1"/>
  <c r="H4705" i="30" s="1"/>
  <c r="I4705" i="30" s="1"/>
  <c r="G4597" i="30" a="1"/>
  <c r="G4597" i="30" s="1"/>
  <c r="H4597" i="30" s="1"/>
  <c r="I4597" i="30" s="1"/>
  <c r="G4489" i="30" a="1"/>
  <c r="G4489" i="30" s="1"/>
  <c r="H4489" i="30" s="1"/>
  <c r="I4489" i="30" s="1"/>
  <c r="G4381" i="30" a="1"/>
  <c r="G4381" i="30" s="1"/>
  <c r="H4381" i="30" s="1"/>
  <c r="I4381" i="30" s="1"/>
  <c r="G4273" i="30" a="1"/>
  <c r="G4273" i="30" s="1"/>
  <c r="H4273" i="30" s="1"/>
  <c r="I4273" i="30" s="1"/>
  <c r="G4183" i="30" a="1"/>
  <c r="G4183" i="30" s="1"/>
  <c r="H4183" i="30" s="1"/>
  <c r="I4183" i="30" s="1"/>
  <c r="G4129" i="30" a="1"/>
  <c r="G4129" i="30" s="1"/>
  <c r="H4129" i="30" s="1"/>
  <c r="I4129" i="30" s="1"/>
  <c r="G4093" i="30" a="1"/>
  <c r="G4093" i="30" s="1"/>
  <c r="H4093" i="30" s="1"/>
  <c r="I4093" i="30" s="1"/>
  <c r="G4057" i="30" a="1"/>
  <c r="G4057" i="30" s="1"/>
  <c r="H4057" i="30" s="1"/>
  <c r="I4057" i="30" s="1"/>
  <c r="G4021" i="30" a="1"/>
  <c r="G4021" i="30" s="1"/>
  <c r="H4021" i="30" s="1"/>
  <c r="I4021" i="30" s="1"/>
  <c r="G3985" i="30" a="1"/>
  <c r="G3985" i="30" s="1"/>
  <c r="H3985" i="30" s="1"/>
  <c r="I3985" i="30" s="1"/>
  <c r="G3949" i="30" a="1"/>
  <c r="G3949" i="30" s="1"/>
  <c r="H3949" i="30" s="1"/>
  <c r="I3949" i="30" s="1"/>
  <c r="G3913" i="30" a="1"/>
  <c r="G3913" i="30" s="1"/>
  <c r="H3913" i="30" s="1"/>
  <c r="I3913" i="30" s="1"/>
  <c r="G3877" i="30" a="1"/>
  <c r="G3877" i="30" s="1"/>
  <c r="H3877" i="30" s="1"/>
  <c r="I3877" i="30" s="1"/>
  <c r="G3841" i="30" a="1"/>
  <c r="G3841" i="30" s="1"/>
  <c r="H3841" i="30" s="1"/>
  <c r="I3841" i="30" s="1"/>
  <c r="G3805" i="30" a="1"/>
  <c r="G3805" i="30" s="1"/>
  <c r="H3805" i="30" s="1"/>
  <c r="I3805" i="30" s="1"/>
  <c r="G3769" i="30" a="1"/>
  <c r="G3769" i="30" s="1"/>
  <c r="H3769" i="30" s="1"/>
  <c r="I3769" i="30" s="1"/>
  <c r="G3739" i="30" a="1"/>
  <c r="G3739" i="30" s="1"/>
  <c r="H3739" i="30" s="1"/>
  <c r="I3739" i="30" s="1"/>
  <c r="G3715" i="30" a="1"/>
  <c r="G3715" i="30" s="1"/>
  <c r="H3715" i="30" s="1"/>
  <c r="I3715" i="30" s="1"/>
  <c r="G3685" i="30" a="1"/>
  <c r="G3685" i="30" s="1"/>
  <c r="H3685" i="30" s="1"/>
  <c r="I3685" i="30" s="1"/>
  <c r="G3661" i="30" a="1"/>
  <c r="G3661" i="30" s="1"/>
  <c r="H3661" i="30" s="1"/>
  <c r="I3661" i="30" s="1"/>
  <c r="G3631" i="30" a="1"/>
  <c r="G3631" i="30" s="1"/>
  <c r="H3631" i="30" s="1"/>
  <c r="I3631" i="30" s="1"/>
  <c r="G3607" i="30" a="1"/>
  <c r="G3607" i="30" s="1"/>
  <c r="H3607" i="30" s="1"/>
  <c r="I3607" i="30" s="1"/>
  <c r="G3577" i="30" a="1"/>
  <c r="G3577" i="30" s="1"/>
  <c r="H3577" i="30" s="1"/>
  <c r="I3577" i="30" s="1"/>
  <c r="G3553" i="30" a="1"/>
  <c r="G3553" i="30" s="1"/>
  <c r="H3553" i="30" s="1"/>
  <c r="I3553" i="30" s="1"/>
  <c r="G3523" i="30" a="1"/>
  <c r="G3523" i="30" s="1"/>
  <c r="H3523" i="30" s="1"/>
  <c r="I3523" i="30" s="1"/>
  <c r="G3499" i="30" a="1"/>
  <c r="G3499" i="30" s="1"/>
  <c r="H3499" i="30" s="1"/>
  <c r="I3499" i="30" s="1"/>
  <c r="G3469" i="30" a="1"/>
  <c r="G3469" i="30" s="1"/>
  <c r="H3469" i="30" s="1"/>
  <c r="I3469" i="30" s="1"/>
  <c r="G3445" i="30" a="1"/>
  <c r="G3445" i="30" s="1"/>
  <c r="H3445" i="30" s="1"/>
  <c r="I3445" i="30" s="1"/>
  <c r="G3415" i="30" a="1"/>
  <c r="G3415" i="30" s="1"/>
  <c r="H3415" i="30" s="1"/>
  <c r="I3415" i="30" s="1"/>
  <c r="G3391" i="30" a="1"/>
  <c r="G3391" i="30" s="1"/>
  <c r="H3391" i="30" s="1"/>
  <c r="I3391" i="30" s="1"/>
  <c r="G3373" i="30" a="1"/>
  <c r="G3373" i="30" s="1"/>
  <c r="H3373" i="30" s="1"/>
  <c r="I3373" i="30" s="1"/>
  <c r="G3355" i="30" a="1"/>
  <c r="G3355" i="30" s="1"/>
  <c r="H3355" i="30" s="1"/>
  <c r="I3355" i="30" s="1"/>
  <c r="G3337" i="30" a="1"/>
  <c r="G3337" i="30" s="1"/>
  <c r="H3337" i="30" s="1"/>
  <c r="I3337" i="30" s="1"/>
  <c r="G3319" i="30" a="1"/>
  <c r="G3319" i="30" s="1"/>
  <c r="H3319" i="30" s="1"/>
  <c r="I3319" i="30" s="1"/>
  <c r="G3301" i="30" a="1"/>
  <c r="G3301" i="30" s="1"/>
  <c r="H3301" i="30" s="1"/>
  <c r="I3301" i="30" s="1"/>
  <c r="G3283" i="30" a="1"/>
  <c r="G3283" i="30" s="1"/>
  <c r="H3283" i="30" s="1"/>
  <c r="I3283" i="30" s="1"/>
  <c r="G3265" i="30" a="1"/>
  <c r="G3265" i="30" s="1"/>
  <c r="H3265" i="30" s="1"/>
  <c r="I3265" i="30" s="1"/>
  <c r="G3247" i="30" a="1"/>
  <c r="G3247" i="30" s="1"/>
  <c r="H3247" i="30" s="1"/>
  <c r="I3247" i="30" s="1"/>
  <c r="G3229" i="30" a="1"/>
  <c r="G3229" i="30" s="1"/>
  <c r="H3229" i="30" s="1"/>
  <c r="I3229" i="30" s="1"/>
  <c r="G3211" i="30" a="1"/>
  <c r="G3211" i="30" s="1"/>
  <c r="H3211" i="30" s="1"/>
  <c r="I3211" i="30" s="1"/>
  <c r="G3193" i="30" a="1"/>
  <c r="G3193" i="30" s="1"/>
  <c r="H3193" i="30" s="1"/>
  <c r="I3193" i="30" s="1"/>
  <c r="G3175" i="30" a="1"/>
  <c r="G3175" i="30" s="1"/>
  <c r="H3175" i="30" s="1"/>
  <c r="I3175" i="30" s="1"/>
  <c r="G3157" i="30" a="1"/>
  <c r="G3157" i="30" s="1"/>
  <c r="H3157" i="30" s="1"/>
  <c r="I3157" i="30" s="1"/>
  <c r="G3139" i="30" a="1"/>
  <c r="G3139" i="30" s="1"/>
  <c r="H3139" i="30" s="1"/>
  <c r="I3139" i="30" s="1"/>
  <c r="G3121" i="30" a="1"/>
  <c r="G3121" i="30" s="1"/>
  <c r="H3121" i="30" s="1"/>
  <c r="I3121" i="30" s="1"/>
  <c r="G3103" i="30" a="1"/>
  <c r="G3103" i="30" s="1"/>
  <c r="H3103" i="30" s="1"/>
  <c r="I3103" i="30" s="1"/>
  <c r="G3085" i="30" a="1"/>
  <c r="G3085" i="30" s="1"/>
  <c r="H3085" i="30" s="1"/>
  <c r="I3085" i="30" s="1"/>
  <c r="G3067" i="30" a="1"/>
  <c r="G3067" i="30" s="1"/>
  <c r="H3067" i="30" s="1"/>
  <c r="I3067" i="30" s="1"/>
  <c r="G3049" i="30" a="1"/>
  <c r="G3049" i="30" s="1"/>
  <c r="H3049" i="30" s="1"/>
  <c r="I3049" i="30" s="1"/>
  <c r="G3031" i="30" a="1"/>
  <c r="G3031" i="30" s="1"/>
  <c r="H3031" i="30" s="1"/>
  <c r="I3031" i="30" s="1"/>
  <c r="G3013" i="30" a="1"/>
  <c r="G3013" i="30" s="1"/>
  <c r="H3013" i="30" s="1"/>
  <c r="I3013" i="30" s="1"/>
  <c r="G2995" i="30" a="1"/>
  <c r="G2995" i="30" s="1"/>
  <c r="H2995" i="30" s="1"/>
  <c r="I2995" i="30" s="1"/>
  <c r="G2977" i="30" a="1"/>
  <c r="G2977" i="30" s="1"/>
  <c r="H2977" i="30" s="1"/>
  <c r="I2977" i="30" s="1"/>
  <c r="G2959" i="30" a="1"/>
  <c r="G2959" i="30" s="1"/>
  <c r="H2959" i="30" s="1"/>
  <c r="I2959" i="30" s="1"/>
  <c r="G2424" i="30" a="1"/>
  <c r="G2424" i="30" s="1"/>
  <c r="H2424" i="30" s="1"/>
  <c r="I2424" i="30" s="1"/>
  <c r="G5009" i="30" a="1"/>
  <c r="G5009" i="30" s="1"/>
  <c r="H5009" i="30" s="1"/>
  <c r="I5009" i="30" s="1"/>
  <c r="G4991" i="30" a="1"/>
  <c r="G4991" i="30" s="1"/>
  <c r="H4991" i="30" s="1"/>
  <c r="I4991" i="30" s="1"/>
  <c r="G4973" i="30" a="1"/>
  <c r="G4973" i="30" s="1"/>
  <c r="H4973" i="30" s="1"/>
  <c r="I4973" i="30" s="1"/>
  <c r="G4955" i="30" a="1"/>
  <c r="G4955" i="30" s="1"/>
  <c r="H4955" i="30" s="1"/>
  <c r="I4955" i="30" s="1"/>
  <c r="G4937" i="30" a="1"/>
  <c r="G4937" i="30" s="1"/>
  <c r="H4937" i="30" s="1"/>
  <c r="I4937" i="30" s="1"/>
  <c r="G4919" i="30" a="1"/>
  <c r="G4919" i="30" s="1"/>
  <c r="H4919" i="30" s="1"/>
  <c r="I4919" i="30" s="1"/>
  <c r="G4901" i="30" a="1"/>
  <c r="G4901" i="30" s="1"/>
  <c r="H4901" i="30" s="1"/>
  <c r="I4901" i="30" s="1"/>
  <c r="G4883" i="30" a="1"/>
  <c r="G4883" i="30" s="1"/>
  <c r="H4883" i="30" s="1"/>
  <c r="I4883" i="30" s="1"/>
  <c r="G4865" i="30" a="1"/>
  <c r="G4865" i="30" s="1"/>
  <c r="H4865" i="30" s="1"/>
  <c r="I4865" i="30" s="1"/>
  <c r="G4847" i="30" a="1"/>
  <c r="G4847" i="30" s="1"/>
  <c r="H4847" i="30" s="1"/>
  <c r="I4847" i="30" s="1"/>
  <c r="G4829" i="30" a="1"/>
  <c r="G4829" i="30" s="1"/>
  <c r="H4829" i="30" s="1"/>
  <c r="I4829" i="30" s="1"/>
  <c r="G4811" i="30" a="1"/>
  <c r="G4811" i="30" s="1"/>
  <c r="H4811" i="30" s="1"/>
  <c r="I4811" i="30" s="1"/>
  <c r="G4793" i="30" a="1"/>
  <c r="G4793" i="30" s="1"/>
  <c r="H4793" i="30" s="1"/>
  <c r="I4793" i="30" s="1"/>
  <c r="G4775" i="30" a="1"/>
  <c r="G4775" i="30" s="1"/>
  <c r="H4775" i="30" s="1"/>
  <c r="I4775" i="30" s="1"/>
  <c r="G4757" i="30" a="1"/>
  <c r="G4757" i="30" s="1"/>
  <c r="H4757" i="30" s="1"/>
  <c r="I4757" i="30" s="1"/>
  <c r="G4739" i="30" a="1"/>
  <c r="G4739" i="30" s="1"/>
  <c r="H4739" i="30" s="1"/>
  <c r="I4739" i="30" s="1"/>
  <c r="G4721" i="30" a="1"/>
  <c r="G4721" i="30" s="1"/>
  <c r="H4721" i="30" s="1"/>
  <c r="I4721" i="30" s="1"/>
  <c r="G4703" i="30" a="1"/>
  <c r="G4703" i="30" s="1"/>
  <c r="H4703" i="30" s="1"/>
  <c r="I4703" i="30" s="1"/>
  <c r="G4685" i="30" a="1"/>
  <c r="G4685" i="30" s="1"/>
  <c r="H4685" i="30" s="1"/>
  <c r="I4685" i="30" s="1"/>
  <c r="G4667" i="30" a="1"/>
  <c r="G4667" i="30" s="1"/>
  <c r="H4667" i="30" s="1"/>
  <c r="I4667" i="30" s="1"/>
  <c r="G4649" i="30" a="1"/>
  <c r="G4649" i="30" s="1"/>
  <c r="H4649" i="30" s="1"/>
  <c r="I4649" i="30" s="1"/>
  <c r="G4631" i="30" a="1"/>
  <c r="G4631" i="30" s="1"/>
  <c r="H4631" i="30" s="1"/>
  <c r="I4631" i="30" s="1"/>
  <c r="G4613" i="30" a="1"/>
  <c r="G4613" i="30" s="1"/>
  <c r="H4613" i="30" s="1"/>
  <c r="I4613" i="30" s="1"/>
  <c r="G4595" i="30" a="1"/>
  <c r="G4595" i="30" s="1"/>
  <c r="H4595" i="30" s="1"/>
  <c r="I4595" i="30" s="1"/>
  <c r="G3267" i="30" a="1"/>
  <c r="G3267" i="30" s="1"/>
  <c r="H3267" i="30" s="1"/>
  <c r="I3267" i="30" s="1"/>
  <c r="G2754" i="30" a="1"/>
  <c r="G2754" i="30" s="1"/>
  <c r="H2754" i="30" s="1"/>
  <c r="I2754" i="30" s="1"/>
  <c r="G2529" i="30" a="1"/>
  <c r="G2529" i="30" s="1"/>
  <c r="H2529" i="30" s="1"/>
  <c r="I2529" i="30" s="1"/>
  <c r="G4242" i="30" a="1"/>
  <c r="G4242" i="30" s="1"/>
  <c r="H4242" i="30" s="1"/>
  <c r="I4242" i="30" s="1"/>
  <c r="G4795" i="30" a="1"/>
  <c r="G4795" i="30" s="1"/>
  <c r="H4795" i="30" s="1"/>
  <c r="I4795" i="30" s="1"/>
  <c r="G4687" i="30" a="1"/>
  <c r="G4687" i="30" s="1"/>
  <c r="H4687" i="30" s="1"/>
  <c r="I4687" i="30" s="1"/>
  <c r="G4579" i="30" a="1"/>
  <c r="G4579" i="30" s="1"/>
  <c r="H4579" i="30" s="1"/>
  <c r="I4579" i="30" s="1"/>
  <c r="G4471" i="30" a="1"/>
  <c r="G4471" i="30" s="1"/>
  <c r="H4471" i="30" s="1"/>
  <c r="I4471" i="30" s="1"/>
  <c r="G4363" i="30" a="1"/>
  <c r="G4363" i="30" s="1"/>
  <c r="H4363" i="30" s="1"/>
  <c r="I4363" i="30" s="1"/>
  <c r="G4255" i="30" a="1"/>
  <c r="G4255" i="30" s="1"/>
  <c r="H4255" i="30" s="1"/>
  <c r="I4255" i="30" s="1"/>
  <c r="G4171" i="30" a="1"/>
  <c r="G4171" i="30" s="1"/>
  <c r="H4171" i="30" s="1"/>
  <c r="I4171" i="30" s="1"/>
  <c r="G4120" i="30" a="1"/>
  <c r="G4120" i="30" s="1"/>
  <c r="H4120" i="30" s="1"/>
  <c r="I4120" i="30" s="1"/>
  <c r="G4084" i="30" a="1"/>
  <c r="G4084" i="30" s="1"/>
  <c r="H4084" i="30" s="1"/>
  <c r="I4084" i="30" s="1"/>
  <c r="G4048" i="30" a="1"/>
  <c r="G4048" i="30" s="1"/>
  <c r="H4048" i="30" s="1"/>
  <c r="I4048" i="30" s="1"/>
  <c r="G4012" i="30" a="1"/>
  <c r="G4012" i="30" s="1"/>
  <c r="H4012" i="30" s="1"/>
  <c r="I4012" i="30" s="1"/>
  <c r="G3976" i="30" a="1"/>
  <c r="G3976" i="30" s="1"/>
  <c r="H3976" i="30" s="1"/>
  <c r="I3976" i="30" s="1"/>
  <c r="G3940" i="30" a="1"/>
  <c r="G3940" i="30" s="1"/>
  <c r="H3940" i="30" s="1"/>
  <c r="I3940" i="30" s="1"/>
  <c r="G3904" i="30" a="1"/>
  <c r="G3904" i="30" s="1"/>
  <c r="H3904" i="30" s="1"/>
  <c r="I3904" i="30" s="1"/>
  <c r="G3868" i="30" a="1"/>
  <c r="G3868" i="30" s="1"/>
  <c r="H3868" i="30" s="1"/>
  <c r="I3868" i="30" s="1"/>
  <c r="G3832" i="30" a="1"/>
  <c r="G3832" i="30" s="1"/>
  <c r="H3832" i="30" s="1"/>
  <c r="I3832" i="30" s="1"/>
  <c r="G3796" i="30" a="1"/>
  <c r="G3796" i="30" s="1"/>
  <c r="H3796" i="30" s="1"/>
  <c r="I3796" i="30" s="1"/>
  <c r="G3760" i="30" a="1"/>
  <c r="G3760" i="30" s="1"/>
  <c r="H3760" i="30" s="1"/>
  <c r="I3760" i="30" s="1"/>
  <c r="G3736" i="30" a="1"/>
  <c r="G3736" i="30" s="1"/>
  <c r="H3736" i="30" s="1"/>
  <c r="I3736" i="30" s="1"/>
  <c r="G3706" i="30" a="1"/>
  <c r="G3706" i="30" s="1"/>
  <c r="H3706" i="30" s="1"/>
  <c r="I3706" i="30" s="1"/>
  <c r="G3682" i="30" a="1"/>
  <c r="G3682" i="30" s="1"/>
  <c r="H3682" i="30" s="1"/>
  <c r="I3682" i="30" s="1"/>
  <c r="G3652" i="30" a="1"/>
  <c r="G3652" i="30" s="1"/>
  <c r="H3652" i="30" s="1"/>
  <c r="I3652" i="30" s="1"/>
  <c r="G3628" i="30" a="1"/>
  <c r="G3628" i="30" s="1"/>
  <c r="H3628" i="30" s="1"/>
  <c r="I3628" i="30" s="1"/>
  <c r="G3598" i="30" a="1"/>
  <c r="G3598" i="30" s="1"/>
  <c r="H3598" i="30" s="1"/>
  <c r="I3598" i="30" s="1"/>
  <c r="G3574" i="30" a="1"/>
  <c r="G3574" i="30" s="1"/>
  <c r="H3574" i="30" s="1"/>
  <c r="I3574" i="30" s="1"/>
  <c r="G3544" i="30" a="1"/>
  <c r="G3544" i="30" s="1"/>
  <c r="H3544" i="30" s="1"/>
  <c r="I3544" i="30" s="1"/>
  <c r="G3520" i="30" a="1"/>
  <c r="G3520" i="30" s="1"/>
  <c r="H3520" i="30" s="1"/>
  <c r="I3520" i="30" s="1"/>
  <c r="G3490" i="30" a="1"/>
  <c r="G3490" i="30" s="1"/>
  <c r="H3490" i="30" s="1"/>
  <c r="I3490" i="30" s="1"/>
  <c r="G3466" i="30" a="1"/>
  <c r="G3466" i="30" s="1"/>
  <c r="H3466" i="30" s="1"/>
  <c r="I3466" i="30" s="1"/>
  <c r="G3436" i="30" a="1"/>
  <c r="G3436" i="30" s="1"/>
  <c r="H3436" i="30" s="1"/>
  <c r="I3436" i="30" s="1"/>
  <c r="G3412" i="30" a="1"/>
  <c r="G3412" i="30" s="1"/>
  <c r="H3412" i="30" s="1"/>
  <c r="I3412" i="30" s="1"/>
  <c r="G3388" i="30" a="1"/>
  <c r="G3388" i="30" s="1"/>
  <c r="H3388" i="30" s="1"/>
  <c r="I3388" i="30" s="1"/>
  <c r="G3370" i="30" a="1"/>
  <c r="G3370" i="30" s="1"/>
  <c r="H3370" i="30" s="1"/>
  <c r="I3370" i="30" s="1"/>
  <c r="G3352" i="30" a="1"/>
  <c r="G3352" i="30" s="1"/>
  <c r="H3352" i="30" s="1"/>
  <c r="I3352" i="30" s="1"/>
  <c r="G3334" i="30" a="1"/>
  <c r="G3334" i="30" s="1"/>
  <c r="H3334" i="30" s="1"/>
  <c r="I3334" i="30" s="1"/>
  <c r="G3316" i="30" a="1"/>
  <c r="G3316" i="30" s="1"/>
  <c r="H3316" i="30" s="1"/>
  <c r="I3316" i="30" s="1"/>
  <c r="G3298" i="30" a="1"/>
  <c r="G3298" i="30" s="1"/>
  <c r="H3298" i="30" s="1"/>
  <c r="I3298" i="30" s="1"/>
  <c r="G3096" i="30" a="1"/>
  <c r="G3096" i="30" s="1"/>
  <c r="H3096" i="30" s="1"/>
  <c r="I3096" i="30" s="1"/>
  <c r="G2709" i="30" a="1"/>
  <c r="G2709" i="30" s="1"/>
  <c r="H2709" i="30" s="1"/>
  <c r="I2709" i="30" s="1"/>
  <c r="G2493" i="30" a="1"/>
  <c r="G2493" i="30" s="1"/>
  <c r="H2493" i="30" s="1"/>
  <c r="I2493" i="30" s="1"/>
  <c r="G4966" i="30" a="1"/>
  <c r="G4966" i="30" s="1"/>
  <c r="H4966" i="30" s="1"/>
  <c r="I4966" i="30" s="1"/>
  <c r="G4777" i="30" a="1"/>
  <c r="G4777" i="30" s="1"/>
  <c r="H4777" i="30" s="1"/>
  <c r="I4777" i="30" s="1"/>
  <c r="G4669" i="30" a="1"/>
  <c r="G4669" i="30" s="1"/>
  <c r="H4669" i="30" s="1"/>
  <c r="I4669" i="30" s="1"/>
  <c r="G4561" i="30" a="1"/>
  <c r="G4561" i="30" s="1"/>
  <c r="H4561" i="30" s="1"/>
  <c r="I4561" i="30" s="1"/>
  <c r="G4453" i="30" a="1"/>
  <c r="G4453" i="30" s="1"/>
  <c r="H4453" i="30" s="1"/>
  <c r="I4453" i="30" s="1"/>
  <c r="G4345" i="30" a="1"/>
  <c r="G4345" i="30" s="1"/>
  <c r="H4345" i="30" s="1"/>
  <c r="I4345" i="30" s="1"/>
  <c r="G4237" i="30" a="1"/>
  <c r="G4237" i="30" s="1"/>
  <c r="H4237" i="30" s="1"/>
  <c r="I4237" i="30" s="1"/>
  <c r="G4165" i="30" a="1"/>
  <c r="G4165" i="30" s="1"/>
  <c r="H4165" i="30" s="1"/>
  <c r="I4165" i="30" s="1"/>
  <c r="G4117" i="30" a="1"/>
  <c r="G4117" i="30" s="1"/>
  <c r="H4117" i="30" s="1"/>
  <c r="I4117" i="30" s="1"/>
  <c r="G4081" i="30" a="1"/>
  <c r="G4081" i="30" s="1"/>
  <c r="H4081" i="30" s="1"/>
  <c r="I4081" i="30" s="1"/>
  <c r="G4045" i="30" a="1"/>
  <c r="G4045" i="30" s="1"/>
  <c r="H4045" i="30" s="1"/>
  <c r="I4045" i="30" s="1"/>
  <c r="G4009" i="30" a="1"/>
  <c r="G4009" i="30" s="1"/>
  <c r="H4009" i="30" s="1"/>
  <c r="I4009" i="30" s="1"/>
  <c r="G3973" i="30" a="1"/>
  <c r="G3973" i="30" s="1"/>
  <c r="H3973" i="30" s="1"/>
  <c r="I3973" i="30" s="1"/>
  <c r="G3937" i="30" a="1"/>
  <c r="G3937" i="30" s="1"/>
  <c r="H3937" i="30" s="1"/>
  <c r="I3937" i="30" s="1"/>
  <c r="G3901" i="30" a="1"/>
  <c r="G3901" i="30" s="1"/>
  <c r="H3901" i="30" s="1"/>
  <c r="I3901" i="30" s="1"/>
  <c r="G3865" i="30" a="1"/>
  <c r="G3865" i="30" s="1"/>
  <c r="H3865" i="30" s="1"/>
  <c r="I3865" i="30" s="1"/>
  <c r="G3829" i="30" a="1"/>
  <c r="G3829" i="30" s="1"/>
  <c r="H3829" i="30" s="1"/>
  <c r="I3829" i="30" s="1"/>
  <c r="G3793" i="30" a="1"/>
  <c r="G3793" i="30" s="1"/>
  <c r="H3793" i="30" s="1"/>
  <c r="I3793" i="30" s="1"/>
  <c r="G3757" i="30" a="1"/>
  <c r="G3757" i="30" s="1"/>
  <c r="H3757" i="30" s="1"/>
  <c r="I3757" i="30" s="1"/>
  <c r="G3733" i="30" a="1"/>
  <c r="G3733" i="30" s="1"/>
  <c r="H3733" i="30" s="1"/>
  <c r="I3733" i="30" s="1"/>
  <c r="G3703" i="30" a="1"/>
  <c r="G3703" i="30" s="1"/>
  <c r="H3703" i="30" s="1"/>
  <c r="I3703" i="30" s="1"/>
  <c r="G3679" i="30" a="1"/>
  <c r="G3679" i="30" s="1"/>
  <c r="H3679" i="30" s="1"/>
  <c r="I3679" i="30" s="1"/>
  <c r="G3649" i="30" a="1"/>
  <c r="G3649" i="30" s="1"/>
  <c r="H3649" i="30" s="1"/>
  <c r="I3649" i="30" s="1"/>
  <c r="G3625" i="30" a="1"/>
  <c r="G3625" i="30" s="1"/>
  <c r="H3625" i="30" s="1"/>
  <c r="I3625" i="30" s="1"/>
  <c r="G3595" i="30" a="1"/>
  <c r="G3595" i="30" s="1"/>
  <c r="H3595" i="30" s="1"/>
  <c r="I3595" i="30" s="1"/>
  <c r="G3571" i="30" a="1"/>
  <c r="G3571" i="30" s="1"/>
  <c r="H3571" i="30" s="1"/>
  <c r="I3571" i="30" s="1"/>
  <c r="G3541" i="30" a="1"/>
  <c r="G3541" i="30" s="1"/>
  <c r="H3541" i="30" s="1"/>
  <c r="I3541" i="30" s="1"/>
  <c r="G3517" i="30" a="1"/>
  <c r="G3517" i="30" s="1"/>
  <c r="H3517" i="30" s="1"/>
  <c r="I3517" i="30" s="1"/>
  <c r="G3487" i="30" a="1"/>
  <c r="G3487" i="30" s="1"/>
  <c r="H3487" i="30" s="1"/>
  <c r="I3487" i="30" s="1"/>
  <c r="G3463" i="30" a="1"/>
  <c r="G3463" i="30" s="1"/>
  <c r="H3463" i="30" s="1"/>
  <c r="I3463" i="30" s="1"/>
  <c r="G3433" i="30" a="1"/>
  <c r="G3433" i="30" s="1"/>
  <c r="H3433" i="30" s="1"/>
  <c r="I3433" i="30" s="1"/>
  <c r="G3409" i="30" a="1"/>
  <c r="G3409" i="30" s="1"/>
  <c r="H3409" i="30" s="1"/>
  <c r="I3409" i="30" s="1"/>
  <c r="G3385" i="30" a="1"/>
  <c r="G3385" i="30" s="1"/>
  <c r="H3385" i="30" s="1"/>
  <c r="I3385" i="30" s="1"/>
  <c r="G3367" i="30" a="1"/>
  <c r="G3367" i="30" s="1"/>
  <c r="H3367" i="30" s="1"/>
  <c r="I3367" i="30" s="1"/>
  <c r="G3349" i="30" a="1"/>
  <c r="G3349" i="30" s="1"/>
  <c r="H3349" i="30" s="1"/>
  <c r="I3349" i="30" s="1"/>
  <c r="G3331" i="30" a="1"/>
  <c r="G3331" i="30" s="1"/>
  <c r="H3331" i="30" s="1"/>
  <c r="I3331" i="30" s="1"/>
  <c r="G3313" i="30" a="1"/>
  <c r="G3313" i="30" s="1"/>
  <c r="H3313" i="30" s="1"/>
  <c r="I3313" i="30" s="1"/>
  <c r="G3295" i="30" a="1"/>
  <c r="G3295" i="30" s="1"/>
  <c r="H3295" i="30" s="1"/>
  <c r="I3295" i="30" s="1"/>
  <c r="G3277" i="30" a="1"/>
  <c r="G3277" i="30" s="1"/>
  <c r="H3277" i="30" s="1"/>
  <c r="I3277" i="30" s="1"/>
  <c r="G3259" i="30" a="1"/>
  <c r="G3259" i="30" s="1"/>
  <c r="H3259" i="30" s="1"/>
  <c r="I3259" i="30" s="1"/>
  <c r="G3241" i="30" a="1"/>
  <c r="G3241" i="30" s="1"/>
  <c r="H3241" i="30" s="1"/>
  <c r="I3241" i="30" s="1"/>
  <c r="G3223" i="30" a="1"/>
  <c r="G3223" i="30" s="1"/>
  <c r="H3223" i="30" s="1"/>
  <c r="I3223" i="30" s="1"/>
  <c r="G3205" i="30" a="1"/>
  <c r="G3205" i="30" s="1"/>
  <c r="H3205" i="30" s="1"/>
  <c r="I3205" i="30" s="1"/>
  <c r="G3187" i="30" a="1"/>
  <c r="G3187" i="30" s="1"/>
  <c r="H3187" i="30" s="1"/>
  <c r="I3187" i="30" s="1"/>
  <c r="G3169" i="30" a="1"/>
  <c r="G3169" i="30" s="1"/>
  <c r="H3169" i="30" s="1"/>
  <c r="I3169" i="30" s="1"/>
  <c r="G3151" i="30" a="1"/>
  <c r="G3151" i="30" s="1"/>
  <c r="H3151" i="30" s="1"/>
  <c r="I3151" i="30" s="1"/>
  <c r="G3133" i="30" a="1"/>
  <c r="G3133" i="30" s="1"/>
  <c r="H3133" i="30" s="1"/>
  <c r="I3133" i="30" s="1"/>
  <c r="G3115" i="30" a="1"/>
  <c r="G3115" i="30" s="1"/>
  <c r="H3115" i="30" s="1"/>
  <c r="I3115" i="30" s="1"/>
  <c r="G3097" i="30" a="1"/>
  <c r="G3097" i="30" s="1"/>
  <c r="H3097" i="30" s="1"/>
  <c r="I3097" i="30" s="1"/>
  <c r="G3079" i="30" a="1"/>
  <c r="G3079" i="30" s="1"/>
  <c r="H3079" i="30" s="1"/>
  <c r="I3079" i="30" s="1"/>
  <c r="G3061" i="30" a="1"/>
  <c r="G3061" i="30" s="1"/>
  <c r="H3061" i="30" s="1"/>
  <c r="I3061" i="30" s="1"/>
  <c r="G3043" i="30" a="1"/>
  <c r="G3043" i="30" s="1"/>
  <c r="H3043" i="30" s="1"/>
  <c r="I3043" i="30" s="1"/>
  <c r="G3025" i="30" a="1"/>
  <c r="G3025" i="30" s="1"/>
  <c r="H3025" i="30" s="1"/>
  <c r="I3025" i="30" s="1"/>
  <c r="G3007" i="30" a="1"/>
  <c r="G3007" i="30" s="1"/>
  <c r="H3007" i="30" s="1"/>
  <c r="I3007" i="30" s="1"/>
  <c r="G2989" i="30" a="1"/>
  <c r="G2989" i="30" s="1"/>
  <c r="H2989" i="30" s="1"/>
  <c r="I2989" i="30" s="1"/>
  <c r="G2971" i="30" a="1"/>
  <c r="G2971" i="30" s="1"/>
  <c r="H2971" i="30" s="1"/>
  <c r="I2971" i="30" s="1"/>
  <c r="G2953" i="30" a="1"/>
  <c r="G2953" i="30" s="1"/>
  <c r="H2953" i="30" s="1"/>
  <c r="I2953" i="30" s="1"/>
  <c r="G2418" i="30" a="1"/>
  <c r="G2418" i="30" s="1"/>
  <c r="H2418" i="30" s="1"/>
  <c r="I2418" i="30" s="1"/>
  <c r="G5003" i="30" a="1"/>
  <c r="G5003" i="30" s="1"/>
  <c r="H5003" i="30" s="1"/>
  <c r="I5003" i="30" s="1"/>
  <c r="G4985" i="30" a="1"/>
  <c r="G4985" i="30" s="1"/>
  <c r="H4985" i="30" s="1"/>
  <c r="I4985" i="30" s="1"/>
  <c r="G2988" i="30" a="1"/>
  <c r="G2988" i="30" s="1"/>
  <c r="H2988" i="30" s="1"/>
  <c r="I2988" i="30" s="1"/>
  <c r="G4543" i="30" a="1"/>
  <c r="G4543" i="30" s="1"/>
  <c r="H4543" i="30" s="1"/>
  <c r="I4543" i="30" s="1"/>
  <c r="G4075" i="30" a="1"/>
  <c r="G4075" i="30" s="1"/>
  <c r="H4075" i="30" s="1"/>
  <c r="I4075" i="30" s="1"/>
  <c r="G3859" i="30" a="1"/>
  <c r="G3859" i="30" s="1"/>
  <c r="H3859" i="30" s="1"/>
  <c r="I3859" i="30" s="1"/>
  <c r="G3670" i="30" a="1"/>
  <c r="G3670" i="30" s="1"/>
  <c r="H3670" i="30" s="1"/>
  <c r="I3670" i="30" s="1"/>
  <c r="G3508" i="30" a="1"/>
  <c r="G3508" i="30" s="1"/>
  <c r="H3508" i="30" s="1"/>
  <c r="I3508" i="30" s="1"/>
  <c r="G3364" i="30" a="1"/>
  <c r="G3364" i="30" s="1"/>
  <c r="H3364" i="30" s="1"/>
  <c r="I3364" i="30" s="1"/>
  <c r="G3274" i="30" a="1"/>
  <c r="G3274" i="30" s="1"/>
  <c r="H3274" i="30" s="1"/>
  <c r="I3274" i="30" s="1"/>
  <c r="G3220" i="30" a="1"/>
  <c r="G3220" i="30" s="1"/>
  <c r="H3220" i="30" s="1"/>
  <c r="I3220" i="30" s="1"/>
  <c r="G3166" i="30" a="1"/>
  <c r="G3166" i="30" s="1"/>
  <c r="H3166" i="30" s="1"/>
  <c r="I3166" i="30" s="1"/>
  <c r="G3112" i="30" a="1"/>
  <c r="G3112" i="30" s="1"/>
  <c r="H3112" i="30" s="1"/>
  <c r="I3112" i="30" s="1"/>
  <c r="G3058" i="30" a="1"/>
  <c r="G3058" i="30" s="1"/>
  <c r="H3058" i="30" s="1"/>
  <c r="I3058" i="30" s="1"/>
  <c r="G3010" i="30" a="1"/>
  <c r="G3010" i="30" s="1"/>
  <c r="H3010" i="30" s="1"/>
  <c r="I3010" i="30" s="1"/>
  <c r="G2974" i="30" a="1"/>
  <c r="G2974" i="30" s="1"/>
  <c r="H2974" i="30" s="1"/>
  <c r="I2974" i="30" s="1"/>
  <c r="G2421" i="30" a="1"/>
  <c r="G2421" i="30" s="1"/>
  <c r="H2421" i="30" s="1"/>
  <c r="I2421" i="30" s="1"/>
  <c r="G4988" i="30" a="1"/>
  <c r="G4988" i="30" s="1"/>
  <c r="H4988" i="30" s="1"/>
  <c r="I4988" i="30" s="1"/>
  <c r="G4958" i="30" a="1"/>
  <c r="G4958" i="30" s="1"/>
  <c r="H4958" i="30" s="1"/>
  <c r="I4958" i="30" s="1"/>
  <c r="G4931" i="30" a="1"/>
  <c r="G4931" i="30" s="1"/>
  <c r="H4931" i="30" s="1"/>
  <c r="I4931" i="30" s="1"/>
  <c r="G4904" i="30" a="1"/>
  <c r="G4904" i="30" s="1"/>
  <c r="H4904" i="30" s="1"/>
  <c r="I4904" i="30" s="1"/>
  <c r="G4877" i="30" a="1"/>
  <c r="G4877" i="30" s="1"/>
  <c r="H4877" i="30" s="1"/>
  <c r="I4877" i="30" s="1"/>
  <c r="G4850" i="30" a="1"/>
  <c r="G4850" i="30" s="1"/>
  <c r="H4850" i="30" s="1"/>
  <c r="I4850" i="30" s="1"/>
  <c r="G4823" i="30" a="1"/>
  <c r="G4823" i="30" s="1"/>
  <c r="H4823" i="30" s="1"/>
  <c r="I4823" i="30" s="1"/>
  <c r="G4796" i="30" a="1"/>
  <c r="G4796" i="30" s="1"/>
  <c r="H4796" i="30" s="1"/>
  <c r="I4796" i="30" s="1"/>
  <c r="G4769" i="30" a="1"/>
  <c r="G4769" i="30" s="1"/>
  <c r="H4769" i="30" s="1"/>
  <c r="I4769" i="30" s="1"/>
  <c r="G4742" i="30" a="1"/>
  <c r="G4742" i="30" s="1"/>
  <c r="H4742" i="30" s="1"/>
  <c r="I4742" i="30" s="1"/>
  <c r="G4715" i="30" a="1"/>
  <c r="G4715" i="30" s="1"/>
  <c r="H4715" i="30" s="1"/>
  <c r="I4715" i="30" s="1"/>
  <c r="G4688" i="30" a="1"/>
  <c r="G4688" i="30" s="1"/>
  <c r="H4688" i="30" s="1"/>
  <c r="I4688" i="30" s="1"/>
  <c r="G4661" i="30" a="1"/>
  <c r="G4661" i="30" s="1"/>
  <c r="H4661" i="30" s="1"/>
  <c r="I4661" i="30" s="1"/>
  <c r="G4634" i="30" a="1"/>
  <c r="G4634" i="30" s="1"/>
  <c r="H4634" i="30" s="1"/>
  <c r="I4634" i="30" s="1"/>
  <c r="G4607" i="30" a="1"/>
  <c r="G4607" i="30" s="1"/>
  <c r="H4607" i="30" s="1"/>
  <c r="I4607" i="30" s="1"/>
  <c r="G4580" i="30" a="1"/>
  <c r="G4580" i="30" s="1"/>
  <c r="H4580" i="30" s="1"/>
  <c r="I4580" i="30" s="1"/>
  <c r="G4562" i="30" a="1"/>
  <c r="G4562" i="30" s="1"/>
  <c r="H4562" i="30" s="1"/>
  <c r="I4562" i="30" s="1"/>
  <c r="G4544" i="30" a="1"/>
  <c r="G4544" i="30" s="1"/>
  <c r="H4544" i="30" s="1"/>
  <c r="I4544" i="30" s="1"/>
  <c r="G4526" i="30" a="1"/>
  <c r="G4526" i="30" s="1"/>
  <c r="H4526" i="30" s="1"/>
  <c r="I4526" i="30" s="1"/>
  <c r="G4508" i="30" a="1"/>
  <c r="G4508" i="30" s="1"/>
  <c r="H4508" i="30" s="1"/>
  <c r="I4508" i="30" s="1"/>
  <c r="G4490" i="30" a="1"/>
  <c r="G4490" i="30" s="1"/>
  <c r="H4490" i="30" s="1"/>
  <c r="I4490" i="30" s="1"/>
  <c r="G4472" i="30" a="1"/>
  <c r="G4472" i="30" s="1"/>
  <c r="H4472" i="30" s="1"/>
  <c r="I4472" i="30" s="1"/>
  <c r="G4454" i="30" a="1"/>
  <c r="G4454" i="30" s="1"/>
  <c r="H4454" i="30" s="1"/>
  <c r="I4454" i="30" s="1"/>
  <c r="G4436" i="30" a="1"/>
  <c r="G4436" i="30" s="1"/>
  <c r="H4436" i="30" s="1"/>
  <c r="I4436" i="30" s="1"/>
  <c r="G4418" i="30" a="1"/>
  <c r="G4418" i="30" s="1"/>
  <c r="H4418" i="30" s="1"/>
  <c r="I4418" i="30" s="1"/>
  <c r="G4400" i="30" a="1"/>
  <c r="G4400" i="30" s="1"/>
  <c r="H4400" i="30" s="1"/>
  <c r="I4400" i="30" s="1"/>
  <c r="G4382" i="30" a="1"/>
  <c r="G4382" i="30" s="1"/>
  <c r="H4382" i="30" s="1"/>
  <c r="I4382" i="30" s="1"/>
  <c r="G4364" i="30" a="1"/>
  <c r="G4364" i="30" s="1"/>
  <c r="H4364" i="30" s="1"/>
  <c r="I4364" i="30" s="1"/>
  <c r="G4346" i="30" a="1"/>
  <c r="G4346" i="30" s="1"/>
  <c r="H4346" i="30" s="1"/>
  <c r="I4346" i="30" s="1"/>
  <c r="G4328" i="30" a="1"/>
  <c r="G4328" i="30" s="1"/>
  <c r="H4328" i="30" s="1"/>
  <c r="I4328" i="30" s="1"/>
  <c r="G4310" i="30" a="1"/>
  <c r="G4310" i="30" s="1"/>
  <c r="H4310" i="30" s="1"/>
  <c r="I4310" i="30" s="1"/>
  <c r="G4292" i="30" a="1"/>
  <c r="G4292" i="30" s="1"/>
  <c r="H4292" i="30" s="1"/>
  <c r="I4292" i="30" s="1"/>
  <c r="G4274" i="30" a="1"/>
  <c r="G4274" i="30" s="1"/>
  <c r="H4274" i="30" s="1"/>
  <c r="I4274" i="30" s="1"/>
  <c r="G4256" i="30" a="1"/>
  <c r="G4256" i="30" s="1"/>
  <c r="H4256" i="30" s="1"/>
  <c r="I4256" i="30" s="1"/>
  <c r="G4238" i="30" a="1"/>
  <c r="G4238" i="30" s="1"/>
  <c r="H4238" i="30" s="1"/>
  <c r="I4238" i="30" s="1"/>
  <c r="G4220" i="30" a="1"/>
  <c r="G4220" i="30" s="1"/>
  <c r="H4220" i="30" s="1"/>
  <c r="I4220" i="30" s="1"/>
  <c r="G4202" i="30" a="1"/>
  <c r="G4202" i="30" s="1"/>
  <c r="H4202" i="30" s="1"/>
  <c r="I4202" i="30" s="1"/>
  <c r="G4184" i="30" a="1"/>
  <c r="G4184" i="30" s="1"/>
  <c r="H4184" i="30" s="1"/>
  <c r="I4184" i="30" s="1"/>
  <c r="G4166" i="30" a="1"/>
  <c r="G4166" i="30" s="1"/>
  <c r="H4166" i="30" s="1"/>
  <c r="I4166" i="30" s="1"/>
  <c r="G4148" i="30" a="1"/>
  <c r="G4148" i="30" s="1"/>
  <c r="H4148" i="30" s="1"/>
  <c r="I4148" i="30" s="1"/>
  <c r="G4130" i="30" a="1"/>
  <c r="G4130" i="30" s="1"/>
  <c r="H4130" i="30" s="1"/>
  <c r="I4130" i="30" s="1"/>
  <c r="G4112" i="30" a="1"/>
  <c r="G4112" i="30" s="1"/>
  <c r="H4112" i="30" s="1"/>
  <c r="I4112" i="30" s="1"/>
  <c r="G4094" i="30" a="1"/>
  <c r="G4094" i="30" s="1"/>
  <c r="H4094" i="30" s="1"/>
  <c r="I4094" i="30" s="1"/>
  <c r="G4076" i="30" a="1"/>
  <c r="G4076" i="30" s="1"/>
  <c r="H4076" i="30" s="1"/>
  <c r="I4076" i="30" s="1"/>
  <c r="G4058" i="30" a="1"/>
  <c r="G4058" i="30" s="1"/>
  <c r="H4058" i="30" s="1"/>
  <c r="I4058" i="30" s="1"/>
  <c r="G4040" i="30" a="1"/>
  <c r="G4040" i="30" s="1"/>
  <c r="H4040" i="30" s="1"/>
  <c r="I4040" i="30" s="1"/>
  <c r="G4022" i="30" a="1"/>
  <c r="G4022" i="30" s="1"/>
  <c r="H4022" i="30" s="1"/>
  <c r="I4022" i="30" s="1"/>
  <c r="G4004" i="30" a="1"/>
  <c r="G4004" i="30" s="1"/>
  <c r="H4004" i="30" s="1"/>
  <c r="I4004" i="30" s="1"/>
  <c r="G3986" i="30" a="1"/>
  <c r="G3986" i="30" s="1"/>
  <c r="H3986" i="30" s="1"/>
  <c r="I3986" i="30" s="1"/>
  <c r="G3968" i="30" a="1"/>
  <c r="G3968" i="30" s="1"/>
  <c r="H3968" i="30" s="1"/>
  <c r="I3968" i="30" s="1"/>
  <c r="G3950" i="30" a="1"/>
  <c r="G3950" i="30" s="1"/>
  <c r="H3950" i="30" s="1"/>
  <c r="I3950" i="30" s="1"/>
  <c r="G3932" i="30" a="1"/>
  <c r="G3932" i="30" s="1"/>
  <c r="H3932" i="30" s="1"/>
  <c r="I3932" i="30" s="1"/>
  <c r="G3914" i="30" a="1"/>
  <c r="G3914" i="30" s="1"/>
  <c r="H3914" i="30" s="1"/>
  <c r="I3914" i="30" s="1"/>
  <c r="G3896" i="30" a="1"/>
  <c r="G3896" i="30" s="1"/>
  <c r="H3896" i="30" s="1"/>
  <c r="I3896" i="30" s="1"/>
  <c r="G3878" i="30" a="1"/>
  <c r="G3878" i="30" s="1"/>
  <c r="H3878" i="30" s="1"/>
  <c r="I3878" i="30" s="1"/>
  <c r="G3860" i="30" a="1"/>
  <c r="G3860" i="30" s="1"/>
  <c r="H3860" i="30" s="1"/>
  <c r="I3860" i="30" s="1"/>
  <c r="G3842" i="30" a="1"/>
  <c r="G3842" i="30" s="1"/>
  <c r="H3842" i="30" s="1"/>
  <c r="I3842" i="30" s="1"/>
  <c r="G3824" i="30" a="1"/>
  <c r="G3824" i="30" s="1"/>
  <c r="H3824" i="30" s="1"/>
  <c r="I3824" i="30" s="1"/>
  <c r="G3806" i="30" a="1"/>
  <c r="G3806" i="30" s="1"/>
  <c r="H3806" i="30" s="1"/>
  <c r="I3806" i="30" s="1"/>
  <c r="G3788" i="30" a="1"/>
  <c r="G3788" i="30" s="1"/>
  <c r="H3788" i="30" s="1"/>
  <c r="I3788" i="30" s="1"/>
  <c r="G3770" i="30" a="1"/>
  <c r="G3770" i="30" s="1"/>
  <c r="H3770" i="30" s="1"/>
  <c r="I3770" i="30" s="1"/>
  <c r="G3752" i="30" a="1"/>
  <c r="G3752" i="30" s="1"/>
  <c r="H3752" i="30" s="1"/>
  <c r="I3752" i="30" s="1"/>
  <c r="G3734" i="30" a="1"/>
  <c r="G3734" i="30" s="1"/>
  <c r="H3734" i="30" s="1"/>
  <c r="I3734" i="30" s="1"/>
  <c r="G3716" i="30" a="1"/>
  <c r="G3716" i="30" s="1"/>
  <c r="H3716" i="30" s="1"/>
  <c r="I3716" i="30" s="1"/>
  <c r="G3698" i="30" a="1"/>
  <c r="G3698" i="30" s="1"/>
  <c r="H3698" i="30" s="1"/>
  <c r="I3698" i="30" s="1"/>
  <c r="G3680" i="30" a="1"/>
  <c r="G3680" i="30" s="1"/>
  <c r="H3680" i="30" s="1"/>
  <c r="I3680" i="30" s="1"/>
  <c r="G3662" i="30" a="1"/>
  <c r="G3662" i="30" s="1"/>
  <c r="H3662" i="30" s="1"/>
  <c r="I3662" i="30" s="1"/>
  <c r="G3644" i="30" a="1"/>
  <c r="G3644" i="30" s="1"/>
  <c r="H3644" i="30" s="1"/>
  <c r="I3644" i="30" s="1"/>
  <c r="G3626" i="30" a="1"/>
  <c r="G3626" i="30" s="1"/>
  <c r="H3626" i="30" s="1"/>
  <c r="I3626" i="30" s="1"/>
  <c r="G3608" i="30" a="1"/>
  <c r="G3608" i="30" s="1"/>
  <c r="H3608" i="30" s="1"/>
  <c r="I3608" i="30" s="1"/>
  <c r="G3590" i="30" a="1"/>
  <c r="G3590" i="30" s="1"/>
  <c r="H3590" i="30" s="1"/>
  <c r="I3590" i="30" s="1"/>
  <c r="G3572" i="30" a="1"/>
  <c r="G3572" i="30" s="1"/>
  <c r="H3572" i="30" s="1"/>
  <c r="I3572" i="30" s="1"/>
  <c r="G3554" i="30" a="1"/>
  <c r="G3554" i="30" s="1"/>
  <c r="H3554" i="30" s="1"/>
  <c r="I3554" i="30" s="1"/>
  <c r="G3536" i="30" a="1"/>
  <c r="G3536" i="30" s="1"/>
  <c r="H3536" i="30" s="1"/>
  <c r="I3536" i="30" s="1"/>
  <c r="G3518" i="30" a="1"/>
  <c r="G3518" i="30" s="1"/>
  <c r="H3518" i="30" s="1"/>
  <c r="I3518" i="30" s="1"/>
  <c r="G3500" i="30" a="1"/>
  <c r="G3500" i="30" s="1"/>
  <c r="H3500" i="30" s="1"/>
  <c r="I3500" i="30" s="1"/>
  <c r="G3482" i="30" a="1"/>
  <c r="G3482" i="30" s="1"/>
  <c r="H3482" i="30" s="1"/>
  <c r="I3482" i="30" s="1"/>
  <c r="G3464" i="30" a="1"/>
  <c r="G3464" i="30" s="1"/>
  <c r="H3464" i="30" s="1"/>
  <c r="I3464" i="30" s="1"/>
  <c r="G3446" i="30" a="1"/>
  <c r="G3446" i="30" s="1"/>
  <c r="H3446" i="30" s="1"/>
  <c r="I3446" i="30" s="1"/>
  <c r="G3428" i="30" a="1"/>
  <c r="G3428" i="30" s="1"/>
  <c r="H3428" i="30" s="1"/>
  <c r="I3428" i="30" s="1"/>
  <c r="G3410" i="30" a="1"/>
  <c r="G3410" i="30" s="1"/>
  <c r="H3410" i="30" s="1"/>
  <c r="I3410" i="30" s="1"/>
  <c r="G3392" i="30" a="1"/>
  <c r="G3392" i="30" s="1"/>
  <c r="H3392" i="30" s="1"/>
  <c r="I3392" i="30" s="1"/>
  <c r="G3374" i="30" a="1"/>
  <c r="G3374" i="30" s="1"/>
  <c r="H3374" i="30" s="1"/>
  <c r="I3374" i="30" s="1"/>
  <c r="G3356" i="30" a="1"/>
  <c r="G3356" i="30" s="1"/>
  <c r="H3356" i="30" s="1"/>
  <c r="I3356" i="30" s="1"/>
  <c r="G3338" i="30" a="1"/>
  <c r="G3338" i="30" s="1"/>
  <c r="H3338" i="30" s="1"/>
  <c r="I3338" i="30" s="1"/>
  <c r="G3320" i="30" a="1"/>
  <c r="G3320" i="30" s="1"/>
  <c r="H3320" i="30" s="1"/>
  <c r="I3320" i="30" s="1"/>
  <c r="G3302" i="30" a="1"/>
  <c r="G3302" i="30" s="1"/>
  <c r="H3302" i="30" s="1"/>
  <c r="I3302" i="30" s="1"/>
  <c r="G3284" i="30" a="1"/>
  <c r="G3284" i="30" s="1"/>
  <c r="H3284" i="30" s="1"/>
  <c r="I3284" i="30" s="1"/>
  <c r="G3266" i="30" a="1"/>
  <c r="G3266" i="30" s="1"/>
  <c r="H3266" i="30" s="1"/>
  <c r="I3266" i="30" s="1"/>
  <c r="G3248" i="30" a="1"/>
  <c r="G3248" i="30" s="1"/>
  <c r="H3248" i="30" s="1"/>
  <c r="I3248" i="30" s="1"/>
  <c r="G3230" i="30" a="1"/>
  <c r="G3230" i="30" s="1"/>
  <c r="H3230" i="30" s="1"/>
  <c r="I3230" i="30" s="1"/>
  <c r="G3212" i="30" a="1"/>
  <c r="G3212" i="30" s="1"/>
  <c r="H3212" i="30" s="1"/>
  <c r="I3212" i="30" s="1"/>
  <c r="G3194" i="30" a="1"/>
  <c r="G3194" i="30" s="1"/>
  <c r="H3194" i="30" s="1"/>
  <c r="I3194" i="30" s="1"/>
  <c r="G2400" i="30" a="1"/>
  <c r="G2400" i="30" s="1"/>
  <c r="H2400" i="30" s="1"/>
  <c r="I2400" i="30" s="1"/>
  <c r="G2382" i="30" a="1"/>
  <c r="G2382" i="30" s="1"/>
  <c r="H2382" i="30" s="1"/>
  <c r="I2382" i="30" s="1"/>
  <c r="G2364" i="30" a="1"/>
  <c r="G2364" i="30" s="1"/>
  <c r="H2364" i="30" s="1"/>
  <c r="I2364" i="30" s="1"/>
  <c r="G2346" i="30" a="1"/>
  <c r="G2346" i="30" s="1"/>
  <c r="H2346" i="30" s="1"/>
  <c r="I2346" i="30" s="1"/>
  <c r="G2328" i="30" a="1"/>
  <c r="G2328" i="30" s="1"/>
  <c r="H2328" i="30" s="1"/>
  <c r="I2328" i="30" s="1"/>
  <c r="G2310" i="30" a="1"/>
  <c r="G2310" i="30" s="1"/>
  <c r="H2310" i="30" s="1"/>
  <c r="I2310" i="30" s="1"/>
  <c r="G2292" i="30" a="1"/>
  <c r="G2292" i="30" s="1"/>
  <c r="H2292" i="30" s="1"/>
  <c r="I2292" i="30" s="1"/>
  <c r="G2274" i="30" a="1"/>
  <c r="G2274" i="30" s="1"/>
  <c r="H2274" i="30" s="1"/>
  <c r="I2274" i="30" s="1"/>
  <c r="G2256" i="30" a="1"/>
  <c r="G2256" i="30" s="1"/>
  <c r="H2256" i="30" s="1"/>
  <c r="I2256" i="30" s="1"/>
  <c r="G2238" i="30" a="1"/>
  <c r="G2238" i="30" s="1"/>
  <c r="H2238" i="30" s="1"/>
  <c r="I2238" i="30" s="1"/>
  <c r="G2220" i="30" a="1"/>
  <c r="G2220" i="30" s="1"/>
  <c r="H2220" i="30" s="1"/>
  <c r="I2220" i="30" s="1"/>
  <c r="G2202" i="30" a="1"/>
  <c r="G2202" i="30" s="1"/>
  <c r="H2202" i="30" s="1"/>
  <c r="I2202" i="30" s="1"/>
  <c r="G2184" i="30" a="1"/>
  <c r="G2184" i="30" s="1"/>
  <c r="H2184" i="30" s="1"/>
  <c r="I2184" i="30" s="1"/>
  <c r="G1977" i="30" a="1"/>
  <c r="G1977" i="30" s="1"/>
  <c r="H1977" i="30" s="1"/>
  <c r="I1977" i="30" s="1"/>
  <c r="G1914" i="30" a="1"/>
  <c r="G1914" i="30" s="1"/>
  <c r="H1914" i="30" s="1"/>
  <c r="I1914" i="30" s="1"/>
  <c r="G1851" i="30" a="1"/>
  <c r="G1851" i="30" s="1"/>
  <c r="H1851" i="30" s="1"/>
  <c r="I1851" i="30" s="1"/>
  <c r="G1788" i="30" a="1"/>
  <c r="G1788" i="30" s="1"/>
  <c r="H1788" i="30" s="1"/>
  <c r="I1788" i="30" s="1"/>
  <c r="G1725" i="30" a="1"/>
  <c r="G1725" i="30" s="1"/>
  <c r="H1725" i="30" s="1"/>
  <c r="I1725" i="30" s="1"/>
  <c r="G1653" i="30" a="1"/>
  <c r="G1653" i="30" s="1"/>
  <c r="H1653" i="30" s="1"/>
  <c r="I1653" i="30" s="1"/>
  <c r="G1590" i="30" a="1"/>
  <c r="G1590" i="30" s="1"/>
  <c r="H1590" i="30" s="1"/>
  <c r="I1590" i="30" s="1"/>
  <c r="G1229" i="30" a="1"/>
  <c r="G1229" i="30" s="1"/>
  <c r="H1229" i="30" s="1"/>
  <c r="I1229" i="30" s="1"/>
  <c r="G1199" i="30" a="1"/>
  <c r="G1199" i="30" s="1"/>
  <c r="H1199" i="30" s="1"/>
  <c r="I1199" i="30" s="1"/>
  <c r="G1172" i="30" a="1"/>
  <c r="G1172" i="30" s="1"/>
  <c r="H1172" i="30" s="1"/>
  <c r="I1172" i="30" s="1"/>
  <c r="G1145" i="30" a="1"/>
  <c r="G1145" i="30" s="1"/>
  <c r="H1145" i="30" s="1"/>
  <c r="I1145" i="30" s="1"/>
  <c r="G1109" i="30" a="1"/>
  <c r="G1109" i="30" s="1"/>
  <c r="H1109" i="30" s="1"/>
  <c r="I1109" i="30" s="1"/>
  <c r="G1055" i="30" a="1"/>
  <c r="G1055" i="30" s="1"/>
  <c r="H1055" i="30" s="1"/>
  <c r="I1055" i="30" s="1"/>
  <c r="G1001" i="30" a="1"/>
  <c r="G1001" i="30" s="1"/>
  <c r="H1001" i="30" s="1"/>
  <c r="I1001" i="30" s="1"/>
  <c r="G947" i="30" a="1"/>
  <c r="G947" i="30" s="1"/>
  <c r="H947" i="30" s="1"/>
  <c r="I947" i="30" s="1"/>
  <c r="G893" i="30" a="1"/>
  <c r="G893" i="30" s="1"/>
  <c r="H893" i="30" s="1"/>
  <c r="I893" i="30" s="1"/>
  <c r="G839" i="30" a="1"/>
  <c r="G839" i="30" s="1"/>
  <c r="H839" i="30" s="1"/>
  <c r="I839" i="30" s="1"/>
  <c r="G785" i="30" a="1"/>
  <c r="G785" i="30" s="1"/>
  <c r="H785" i="30" s="1"/>
  <c r="I785" i="30" s="1"/>
  <c r="G731" i="30" a="1"/>
  <c r="G731" i="30" s="1"/>
  <c r="H731" i="30" s="1"/>
  <c r="I731" i="30" s="1"/>
  <c r="G677" i="30" a="1"/>
  <c r="G677" i="30" s="1"/>
  <c r="H677" i="30" s="1"/>
  <c r="I677" i="30" s="1"/>
  <c r="G623" i="30" a="1"/>
  <c r="G623" i="30" s="1"/>
  <c r="H623" i="30" s="1"/>
  <c r="I623" i="30" s="1"/>
  <c r="G569" i="30" a="1"/>
  <c r="G569" i="30" s="1"/>
  <c r="H569" i="30" s="1"/>
  <c r="I569" i="30" s="1"/>
  <c r="G515" i="30" a="1"/>
  <c r="G515" i="30" s="1"/>
  <c r="H515" i="30" s="1"/>
  <c r="I515" i="30" s="1"/>
  <c r="G461" i="30" a="1"/>
  <c r="G461" i="30" s="1"/>
  <c r="H461" i="30" s="1"/>
  <c r="I461" i="30" s="1"/>
  <c r="G407" i="30" a="1"/>
  <c r="G407" i="30" s="1"/>
  <c r="H407" i="30" s="1"/>
  <c r="I407" i="30" s="1"/>
  <c r="G353" i="30" a="1"/>
  <c r="G353" i="30" s="1"/>
  <c r="H353" i="30" s="1"/>
  <c r="I353" i="30" s="1"/>
  <c r="G299" i="30" a="1"/>
  <c r="G299" i="30" s="1"/>
  <c r="H299" i="30" s="1"/>
  <c r="I299" i="30" s="1"/>
  <c r="G245" i="30" a="1"/>
  <c r="G245" i="30" s="1"/>
  <c r="H245" i="30" s="1"/>
  <c r="I245" i="30" s="1"/>
  <c r="G191" i="30" a="1"/>
  <c r="G191" i="30" s="1"/>
  <c r="H191" i="30" s="1"/>
  <c r="I191" i="30" s="1"/>
  <c r="G137" i="30" a="1"/>
  <c r="G137" i="30" s="1"/>
  <c r="H137" i="30" s="1"/>
  <c r="I137" i="30" s="1"/>
  <c r="G83" i="30" a="1"/>
  <c r="G83" i="30" s="1"/>
  <c r="H83" i="30" s="1"/>
  <c r="I83" i="30" s="1"/>
  <c r="G2673" i="30" a="1"/>
  <c r="G2673" i="30" s="1"/>
  <c r="H2673" i="30" s="1"/>
  <c r="I2673" i="30" s="1"/>
  <c r="G4435" i="30" a="1"/>
  <c r="G4435" i="30" s="1"/>
  <c r="H4435" i="30" s="1"/>
  <c r="I4435" i="30" s="1"/>
  <c r="G4039" i="30" a="1"/>
  <c r="G4039" i="30" s="1"/>
  <c r="H4039" i="30" s="1"/>
  <c r="I4039" i="30" s="1"/>
  <c r="G3823" i="30" a="1"/>
  <c r="G3823" i="30" s="1"/>
  <c r="H3823" i="30" s="1"/>
  <c r="I3823" i="30" s="1"/>
  <c r="G3646" i="30" a="1"/>
  <c r="G3646" i="30" s="1"/>
  <c r="H3646" i="30" s="1"/>
  <c r="I3646" i="30" s="1"/>
  <c r="G3484" i="30" a="1"/>
  <c r="G3484" i="30" s="1"/>
  <c r="H3484" i="30" s="1"/>
  <c r="I3484" i="30" s="1"/>
  <c r="G3346" i="30" a="1"/>
  <c r="G3346" i="30" s="1"/>
  <c r="H3346" i="30" s="1"/>
  <c r="I3346" i="30" s="1"/>
  <c r="G3262" i="30" a="1"/>
  <c r="G3262" i="30" s="1"/>
  <c r="H3262" i="30" s="1"/>
  <c r="I3262" i="30" s="1"/>
  <c r="G3208" i="30" a="1"/>
  <c r="G3208" i="30" s="1"/>
  <c r="H3208" i="30" s="1"/>
  <c r="I3208" i="30" s="1"/>
  <c r="G3154" i="30" a="1"/>
  <c r="G3154" i="30" s="1"/>
  <c r="H3154" i="30" s="1"/>
  <c r="I3154" i="30" s="1"/>
  <c r="G3100" i="30" a="1"/>
  <c r="G3100" i="30" s="1"/>
  <c r="H3100" i="30" s="1"/>
  <c r="I3100" i="30" s="1"/>
  <c r="G3046" i="30" a="1"/>
  <c r="G3046" i="30" s="1"/>
  <c r="H3046" i="30" s="1"/>
  <c r="I3046" i="30" s="1"/>
  <c r="G3004" i="30" a="1"/>
  <c r="G3004" i="30" s="1"/>
  <c r="H3004" i="30" s="1"/>
  <c r="I3004" i="30" s="1"/>
  <c r="G2968" i="30" a="1"/>
  <c r="G2968" i="30" s="1"/>
  <c r="H2968" i="30" s="1"/>
  <c r="I2968" i="30" s="1"/>
  <c r="G2415" i="30" a="1"/>
  <c r="G2415" i="30" s="1"/>
  <c r="H2415" i="30" s="1"/>
  <c r="I2415" i="30" s="1"/>
  <c r="G4982" i="30" a="1"/>
  <c r="G4982" i="30" s="1"/>
  <c r="H4982" i="30" s="1"/>
  <c r="I4982" i="30" s="1"/>
  <c r="G4952" i="30" a="1"/>
  <c r="G4952" i="30" s="1"/>
  <c r="H4952" i="30" s="1"/>
  <c r="I4952" i="30" s="1"/>
  <c r="G4928" i="30" a="1"/>
  <c r="G4928" i="30" s="1"/>
  <c r="H4928" i="30" s="1"/>
  <c r="I4928" i="30" s="1"/>
  <c r="G4898" i="30" a="1"/>
  <c r="G4898" i="30" s="1"/>
  <c r="H4898" i="30" s="1"/>
  <c r="I4898" i="30" s="1"/>
  <c r="G4874" i="30" a="1"/>
  <c r="G4874" i="30" s="1"/>
  <c r="H4874" i="30" s="1"/>
  <c r="I4874" i="30" s="1"/>
  <c r="G4844" i="30" a="1"/>
  <c r="G4844" i="30" s="1"/>
  <c r="H4844" i="30" s="1"/>
  <c r="I4844" i="30" s="1"/>
  <c r="G4820" i="30" a="1"/>
  <c r="G4820" i="30" s="1"/>
  <c r="H4820" i="30" s="1"/>
  <c r="I4820" i="30" s="1"/>
  <c r="G4790" i="30" a="1"/>
  <c r="G4790" i="30" s="1"/>
  <c r="H4790" i="30" s="1"/>
  <c r="I4790" i="30" s="1"/>
  <c r="G4766" i="30" a="1"/>
  <c r="G4766" i="30" s="1"/>
  <c r="H4766" i="30" s="1"/>
  <c r="I4766" i="30" s="1"/>
  <c r="G4736" i="30" a="1"/>
  <c r="G4736" i="30" s="1"/>
  <c r="H4736" i="30" s="1"/>
  <c r="I4736" i="30" s="1"/>
  <c r="G4712" i="30" a="1"/>
  <c r="G4712" i="30" s="1"/>
  <c r="H4712" i="30" s="1"/>
  <c r="I4712" i="30" s="1"/>
  <c r="G4682" i="30" a="1"/>
  <c r="G4682" i="30" s="1"/>
  <c r="H4682" i="30" s="1"/>
  <c r="I4682" i="30" s="1"/>
  <c r="G4658" i="30" a="1"/>
  <c r="G4658" i="30" s="1"/>
  <c r="H4658" i="30" s="1"/>
  <c r="I4658" i="30" s="1"/>
  <c r="G4628" i="30" a="1"/>
  <c r="G4628" i="30" s="1"/>
  <c r="H4628" i="30" s="1"/>
  <c r="I4628" i="30" s="1"/>
  <c r="G4604" i="30" a="1"/>
  <c r="G4604" i="30" s="1"/>
  <c r="H4604" i="30" s="1"/>
  <c r="I4604" i="30" s="1"/>
  <c r="G4577" i="30" a="1"/>
  <c r="G4577" i="30" s="1"/>
  <c r="H4577" i="30" s="1"/>
  <c r="I4577" i="30" s="1"/>
  <c r="G4559" i="30" a="1"/>
  <c r="G4559" i="30" s="1"/>
  <c r="H4559" i="30" s="1"/>
  <c r="I4559" i="30" s="1"/>
  <c r="G4541" i="30" a="1"/>
  <c r="G4541" i="30" s="1"/>
  <c r="H4541" i="30" s="1"/>
  <c r="I4541" i="30" s="1"/>
  <c r="G4523" i="30" a="1"/>
  <c r="G4523" i="30" s="1"/>
  <c r="H4523" i="30" s="1"/>
  <c r="I4523" i="30" s="1"/>
  <c r="G4505" i="30" a="1"/>
  <c r="G4505" i="30" s="1"/>
  <c r="H4505" i="30" s="1"/>
  <c r="I4505" i="30" s="1"/>
  <c r="G4487" i="30" a="1"/>
  <c r="G4487" i="30" s="1"/>
  <c r="H4487" i="30" s="1"/>
  <c r="I4487" i="30" s="1"/>
  <c r="G4469" i="30" a="1"/>
  <c r="G4469" i="30" s="1"/>
  <c r="H4469" i="30" s="1"/>
  <c r="I4469" i="30" s="1"/>
  <c r="G4451" i="30" a="1"/>
  <c r="G4451" i="30" s="1"/>
  <c r="H4451" i="30" s="1"/>
  <c r="I4451" i="30" s="1"/>
  <c r="G4433" i="30" a="1"/>
  <c r="G4433" i="30" s="1"/>
  <c r="H4433" i="30" s="1"/>
  <c r="I4433" i="30" s="1"/>
  <c r="G4415" i="30" a="1"/>
  <c r="G4415" i="30" s="1"/>
  <c r="H4415" i="30" s="1"/>
  <c r="I4415" i="30" s="1"/>
  <c r="G4397" i="30" a="1"/>
  <c r="G4397" i="30" s="1"/>
  <c r="H4397" i="30" s="1"/>
  <c r="I4397" i="30" s="1"/>
  <c r="G4379" i="30" a="1"/>
  <c r="G4379" i="30" s="1"/>
  <c r="H4379" i="30" s="1"/>
  <c r="I4379" i="30" s="1"/>
  <c r="G4361" i="30" a="1"/>
  <c r="G4361" i="30" s="1"/>
  <c r="H4361" i="30" s="1"/>
  <c r="I4361" i="30" s="1"/>
  <c r="G4343" i="30" a="1"/>
  <c r="G4343" i="30" s="1"/>
  <c r="H4343" i="30" s="1"/>
  <c r="I4343" i="30" s="1"/>
  <c r="G4325" i="30" a="1"/>
  <c r="G4325" i="30" s="1"/>
  <c r="H4325" i="30" s="1"/>
  <c r="I4325" i="30" s="1"/>
  <c r="G4307" i="30" a="1"/>
  <c r="G4307" i="30" s="1"/>
  <c r="H4307" i="30" s="1"/>
  <c r="I4307" i="30" s="1"/>
  <c r="G4289" i="30" a="1"/>
  <c r="G4289" i="30" s="1"/>
  <c r="H4289" i="30" s="1"/>
  <c r="I4289" i="30" s="1"/>
  <c r="G4271" i="30" a="1"/>
  <c r="G4271" i="30" s="1"/>
  <c r="H4271" i="30" s="1"/>
  <c r="I4271" i="30" s="1"/>
  <c r="G4253" i="30" a="1"/>
  <c r="G4253" i="30" s="1"/>
  <c r="H4253" i="30" s="1"/>
  <c r="I4253" i="30" s="1"/>
  <c r="G4235" i="30" a="1"/>
  <c r="G4235" i="30" s="1"/>
  <c r="H4235" i="30" s="1"/>
  <c r="I4235" i="30" s="1"/>
  <c r="G4217" i="30" a="1"/>
  <c r="G4217" i="30" s="1"/>
  <c r="H4217" i="30" s="1"/>
  <c r="I4217" i="30" s="1"/>
  <c r="G4199" i="30" a="1"/>
  <c r="G4199" i="30" s="1"/>
  <c r="H4199" i="30" s="1"/>
  <c r="I4199" i="30" s="1"/>
  <c r="G4181" i="30" a="1"/>
  <c r="G4181" i="30" s="1"/>
  <c r="H4181" i="30" s="1"/>
  <c r="I4181" i="30" s="1"/>
  <c r="G4163" i="30" a="1"/>
  <c r="G4163" i="30" s="1"/>
  <c r="H4163" i="30" s="1"/>
  <c r="I4163" i="30" s="1"/>
  <c r="G4145" i="30" a="1"/>
  <c r="G4145" i="30" s="1"/>
  <c r="H4145" i="30" s="1"/>
  <c r="I4145" i="30" s="1"/>
  <c r="G4127" i="30" a="1"/>
  <c r="G4127" i="30" s="1"/>
  <c r="H4127" i="30" s="1"/>
  <c r="I4127" i="30" s="1"/>
  <c r="G4109" i="30" a="1"/>
  <c r="G4109" i="30" s="1"/>
  <c r="H4109" i="30" s="1"/>
  <c r="I4109" i="30" s="1"/>
  <c r="G4091" i="30" a="1"/>
  <c r="G4091" i="30" s="1"/>
  <c r="H4091" i="30" s="1"/>
  <c r="I4091" i="30" s="1"/>
  <c r="G4073" i="30" a="1"/>
  <c r="G4073" i="30" s="1"/>
  <c r="H4073" i="30" s="1"/>
  <c r="I4073" i="30" s="1"/>
  <c r="G4055" i="30" a="1"/>
  <c r="G4055" i="30" s="1"/>
  <c r="H4055" i="30" s="1"/>
  <c r="I4055" i="30" s="1"/>
  <c r="G4037" i="30" a="1"/>
  <c r="G4037" i="30" s="1"/>
  <c r="H4037" i="30" s="1"/>
  <c r="I4037" i="30" s="1"/>
  <c r="G4019" i="30" a="1"/>
  <c r="G4019" i="30" s="1"/>
  <c r="H4019" i="30" s="1"/>
  <c r="I4019" i="30" s="1"/>
  <c r="G4001" i="30" a="1"/>
  <c r="G4001" i="30" s="1"/>
  <c r="H4001" i="30" s="1"/>
  <c r="I4001" i="30" s="1"/>
  <c r="G3983" i="30" a="1"/>
  <c r="G3983" i="30" s="1"/>
  <c r="H3983" i="30" s="1"/>
  <c r="I3983" i="30" s="1"/>
  <c r="G3965" i="30" a="1"/>
  <c r="G3965" i="30" s="1"/>
  <c r="H3965" i="30" s="1"/>
  <c r="I3965" i="30" s="1"/>
  <c r="G3947" i="30" a="1"/>
  <c r="G3947" i="30" s="1"/>
  <c r="H3947" i="30" s="1"/>
  <c r="I3947" i="30" s="1"/>
  <c r="G3929" i="30" a="1"/>
  <c r="G3929" i="30" s="1"/>
  <c r="H3929" i="30" s="1"/>
  <c r="I3929" i="30" s="1"/>
  <c r="G3911" i="30" a="1"/>
  <c r="G3911" i="30" s="1"/>
  <c r="H3911" i="30" s="1"/>
  <c r="I3911" i="30" s="1"/>
  <c r="G3893" i="30" a="1"/>
  <c r="G3893" i="30" s="1"/>
  <c r="H3893" i="30" s="1"/>
  <c r="I3893" i="30" s="1"/>
  <c r="G3875" i="30" a="1"/>
  <c r="G3875" i="30" s="1"/>
  <c r="H3875" i="30" s="1"/>
  <c r="I3875" i="30" s="1"/>
  <c r="G3857" i="30" a="1"/>
  <c r="G3857" i="30" s="1"/>
  <c r="H3857" i="30" s="1"/>
  <c r="I3857" i="30" s="1"/>
  <c r="G3839" i="30" a="1"/>
  <c r="G3839" i="30" s="1"/>
  <c r="H3839" i="30" s="1"/>
  <c r="I3839" i="30" s="1"/>
  <c r="G3821" i="30" a="1"/>
  <c r="G3821" i="30" s="1"/>
  <c r="H3821" i="30" s="1"/>
  <c r="I3821" i="30" s="1"/>
  <c r="G3803" i="30" a="1"/>
  <c r="G3803" i="30" s="1"/>
  <c r="H3803" i="30" s="1"/>
  <c r="I3803" i="30" s="1"/>
  <c r="G3785" i="30" a="1"/>
  <c r="G3785" i="30" s="1"/>
  <c r="H3785" i="30" s="1"/>
  <c r="I3785" i="30" s="1"/>
  <c r="G3767" i="30" a="1"/>
  <c r="G3767" i="30" s="1"/>
  <c r="H3767" i="30" s="1"/>
  <c r="I3767" i="30" s="1"/>
  <c r="G3749" i="30" a="1"/>
  <c r="G3749" i="30" s="1"/>
  <c r="H3749" i="30" s="1"/>
  <c r="I3749" i="30" s="1"/>
  <c r="G3731" i="30" a="1"/>
  <c r="G3731" i="30" s="1"/>
  <c r="H3731" i="30" s="1"/>
  <c r="I3731" i="30" s="1"/>
  <c r="G3713" i="30" a="1"/>
  <c r="G3713" i="30" s="1"/>
  <c r="H3713" i="30" s="1"/>
  <c r="I3713" i="30" s="1"/>
  <c r="G3695" i="30" a="1"/>
  <c r="G3695" i="30" s="1"/>
  <c r="H3695" i="30" s="1"/>
  <c r="I3695" i="30" s="1"/>
  <c r="G3677" i="30" a="1"/>
  <c r="G3677" i="30" s="1"/>
  <c r="H3677" i="30" s="1"/>
  <c r="I3677" i="30" s="1"/>
  <c r="G3659" i="30" a="1"/>
  <c r="G3659" i="30" s="1"/>
  <c r="H3659" i="30" s="1"/>
  <c r="I3659" i="30" s="1"/>
  <c r="G3641" i="30" a="1"/>
  <c r="G3641" i="30" s="1"/>
  <c r="H3641" i="30" s="1"/>
  <c r="I3641" i="30" s="1"/>
  <c r="G3623" i="30" a="1"/>
  <c r="G3623" i="30" s="1"/>
  <c r="H3623" i="30" s="1"/>
  <c r="I3623" i="30" s="1"/>
  <c r="G3605" i="30" a="1"/>
  <c r="G3605" i="30" s="1"/>
  <c r="H3605" i="30" s="1"/>
  <c r="I3605" i="30" s="1"/>
  <c r="G3587" i="30" a="1"/>
  <c r="G3587" i="30" s="1"/>
  <c r="H3587" i="30" s="1"/>
  <c r="I3587" i="30" s="1"/>
  <c r="G3569" i="30" a="1"/>
  <c r="G3569" i="30" s="1"/>
  <c r="H3569" i="30" s="1"/>
  <c r="I3569" i="30" s="1"/>
  <c r="G3551" i="30" a="1"/>
  <c r="G3551" i="30" s="1"/>
  <c r="H3551" i="30" s="1"/>
  <c r="I3551" i="30" s="1"/>
  <c r="G3533" i="30" a="1"/>
  <c r="G3533" i="30" s="1"/>
  <c r="H3533" i="30" s="1"/>
  <c r="I3533" i="30" s="1"/>
  <c r="G3515" i="30" a="1"/>
  <c r="G3515" i="30" s="1"/>
  <c r="H3515" i="30" s="1"/>
  <c r="I3515" i="30" s="1"/>
  <c r="G3497" i="30" a="1"/>
  <c r="G3497" i="30" s="1"/>
  <c r="H3497" i="30" s="1"/>
  <c r="I3497" i="30" s="1"/>
  <c r="G3479" i="30" a="1"/>
  <c r="G3479" i="30" s="1"/>
  <c r="H3479" i="30" s="1"/>
  <c r="I3479" i="30" s="1"/>
  <c r="G3461" i="30" a="1"/>
  <c r="G3461" i="30" s="1"/>
  <c r="H3461" i="30" s="1"/>
  <c r="I3461" i="30" s="1"/>
  <c r="G3443" i="30" a="1"/>
  <c r="G3443" i="30" s="1"/>
  <c r="H3443" i="30" s="1"/>
  <c r="I3443" i="30" s="1"/>
  <c r="G3425" i="30" a="1"/>
  <c r="G3425" i="30" s="1"/>
  <c r="H3425" i="30" s="1"/>
  <c r="I3425" i="30" s="1"/>
  <c r="G3407" i="30" a="1"/>
  <c r="G3407" i="30" s="1"/>
  <c r="H3407" i="30" s="1"/>
  <c r="I3407" i="30" s="1"/>
  <c r="G3389" i="30" a="1"/>
  <c r="G3389" i="30" s="1"/>
  <c r="H3389" i="30" s="1"/>
  <c r="I3389" i="30" s="1"/>
  <c r="G3371" i="30" a="1"/>
  <c r="G3371" i="30" s="1"/>
  <c r="H3371" i="30" s="1"/>
  <c r="I3371" i="30" s="1"/>
  <c r="G3353" i="30" a="1"/>
  <c r="G3353" i="30" s="1"/>
  <c r="H3353" i="30" s="1"/>
  <c r="I3353" i="30" s="1"/>
  <c r="G3335" i="30" a="1"/>
  <c r="G3335" i="30" s="1"/>
  <c r="H3335" i="30" s="1"/>
  <c r="I3335" i="30" s="1"/>
  <c r="G3317" i="30" a="1"/>
  <c r="G3317" i="30" s="1"/>
  <c r="H3317" i="30" s="1"/>
  <c r="I3317" i="30" s="1"/>
  <c r="G3299" i="30" a="1"/>
  <c r="G3299" i="30" s="1"/>
  <c r="H3299" i="30" s="1"/>
  <c r="I3299" i="30" s="1"/>
  <c r="G3281" i="30" a="1"/>
  <c r="G3281" i="30" s="1"/>
  <c r="H3281" i="30" s="1"/>
  <c r="I3281" i="30" s="1"/>
  <c r="G3263" i="30" a="1"/>
  <c r="G3263" i="30" s="1"/>
  <c r="H3263" i="30" s="1"/>
  <c r="I3263" i="30" s="1"/>
  <c r="G3245" i="30" a="1"/>
  <c r="G3245" i="30" s="1"/>
  <c r="H3245" i="30" s="1"/>
  <c r="I3245" i="30" s="1"/>
  <c r="G3227" i="30" a="1"/>
  <c r="G3227" i="30" s="1"/>
  <c r="H3227" i="30" s="1"/>
  <c r="I3227" i="30" s="1"/>
  <c r="G3209" i="30" a="1"/>
  <c r="G3209" i="30" s="1"/>
  <c r="H3209" i="30" s="1"/>
  <c r="I3209" i="30" s="1"/>
  <c r="G3191" i="30" a="1"/>
  <c r="G3191" i="30" s="1"/>
  <c r="H3191" i="30" s="1"/>
  <c r="I3191" i="30" s="1"/>
  <c r="G2397" i="30" a="1"/>
  <c r="G2397" i="30" s="1"/>
  <c r="H2397" i="30" s="1"/>
  <c r="I2397" i="30" s="1"/>
  <c r="G2379" i="30" a="1"/>
  <c r="G2379" i="30" s="1"/>
  <c r="H2379" i="30" s="1"/>
  <c r="I2379" i="30" s="1"/>
  <c r="G2361" i="30" a="1"/>
  <c r="G2361" i="30" s="1"/>
  <c r="H2361" i="30" s="1"/>
  <c r="I2361" i="30" s="1"/>
  <c r="G2343" i="30" a="1"/>
  <c r="G2343" i="30" s="1"/>
  <c r="H2343" i="30" s="1"/>
  <c r="I2343" i="30" s="1"/>
  <c r="G2325" i="30" a="1"/>
  <c r="G2325" i="30" s="1"/>
  <c r="H2325" i="30" s="1"/>
  <c r="I2325" i="30" s="1"/>
  <c r="G2307" i="30" a="1"/>
  <c r="G2307" i="30" s="1"/>
  <c r="H2307" i="30" s="1"/>
  <c r="I2307" i="30" s="1"/>
  <c r="G2289" i="30" a="1"/>
  <c r="G2289" i="30" s="1"/>
  <c r="H2289" i="30" s="1"/>
  <c r="I2289" i="30" s="1"/>
  <c r="G2271" i="30" a="1"/>
  <c r="G2271" i="30" s="1"/>
  <c r="H2271" i="30" s="1"/>
  <c r="I2271" i="30" s="1"/>
  <c r="G2253" i="30" a="1"/>
  <c r="G2253" i="30" s="1"/>
  <c r="H2253" i="30" s="1"/>
  <c r="I2253" i="30" s="1"/>
  <c r="G2235" i="30" a="1"/>
  <c r="G2235" i="30" s="1"/>
  <c r="H2235" i="30" s="1"/>
  <c r="I2235" i="30" s="1"/>
  <c r="G2217" i="30" a="1"/>
  <c r="G2217" i="30" s="1"/>
  <c r="H2217" i="30" s="1"/>
  <c r="I2217" i="30" s="1"/>
  <c r="G2199" i="30" a="1"/>
  <c r="G2199" i="30" s="1"/>
  <c r="H2199" i="30" s="1"/>
  <c r="I2199" i="30" s="1"/>
  <c r="G2181" i="30" a="1"/>
  <c r="G2181" i="30" s="1"/>
  <c r="H2181" i="30" s="1"/>
  <c r="I2181" i="30" s="1"/>
  <c r="G1968" i="30" a="1"/>
  <c r="G1968" i="30" s="1"/>
  <c r="H1968" i="30" s="1"/>
  <c r="I1968" i="30" s="1"/>
  <c r="G1905" i="30" a="1"/>
  <c r="G1905" i="30" s="1"/>
  <c r="H1905" i="30" s="1"/>
  <c r="I1905" i="30" s="1"/>
  <c r="G1842" i="30" a="1"/>
  <c r="G1842" i="30" s="1"/>
  <c r="H1842" i="30" s="1"/>
  <c r="I1842" i="30" s="1"/>
  <c r="G1779" i="30" a="1"/>
  <c r="G1779" i="30" s="1"/>
  <c r="H1779" i="30" s="1"/>
  <c r="I1779" i="30" s="1"/>
  <c r="G1707" i="30" a="1"/>
  <c r="G1707" i="30" s="1"/>
  <c r="H1707" i="30" s="1"/>
  <c r="I1707" i="30" s="1"/>
  <c r="G1644" i="30" a="1"/>
  <c r="G1644" i="30" s="1"/>
  <c r="H1644" i="30" s="1"/>
  <c r="I1644" i="30" s="1"/>
  <c r="G1581" i="30" a="1"/>
  <c r="G1581" i="30" s="1"/>
  <c r="H1581" i="30" s="1"/>
  <c r="I1581" i="30" s="1"/>
  <c r="G1223" i="30" a="1"/>
  <c r="G1223" i="30" s="1"/>
  <c r="H1223" i="30" s="1"/>
  <c r="I1223" i="30" s="1"/>
  <c r="G1196" i="30" a="1"/>
  <c r="G1196" i="30" s="1"/>
  <c r="H1196" i="30" s="1"/>
  <c r="I1196" i="30" s="1"/>
  <c r="G1169" i="30" a="1"/>
  <c r="G1169" i="30" s="1"/>
  <c r="H1169" i="30" s="1"/>
  <c r="I1169" i="30" s="1"/>
  <c r="G1142" i="30" a="1"/>
  <c r="G1142" i="30" s="1"/>
  <c r="H1142" i="30" s="1"/>
  <c r="I1142" i="30" s="1"/>
  <c r="G1100" i="30" a="1"/>
  <c r="G1100" i="30" s="1"/>
  <c r="H1100" i="30" s="1"/>
  <c r="I1100" i="30" s="1"/>
  <c r="G2457" i="30" a="1"/>
  <c r="G2457" i="30" s="1"/>
  <c r="H2457" i="30" s="1"/>
  <c r="I2457" i="30" s="1"/>
  <c r="G4327" i="30" a="1"/>
  <c r="G4327" i="30" s="1"/>
  <c r="H4327" i="30" s="1"/>
  <c r="I4327" i="30" s="1"/>
  <c r="G4003" i="30" a="1"/>
  <c r="G4003" i="30" s="1"/>
  <c r="H4003" i="30" s="1"/>
  <c r="I4003" i="30" s="1"/>
  <c r="G3787" i="30" a="1"/>
  <c r="G3787" i="30" s="1"/>
  <c r="H3787" i="30" s="1"/>
  <c r="I3787" i="30" s="1"/>
  <c r="G3616" i="30" a="1"/>
  <c r="G3616" i="30" s="1"/>
  <c r="H3616" i="30" s="1"/>
  <c r="I3616" i="30" s="1"/>
  <c r="G3454" i="30" a="1"/>
  <c r="G3454" i="30" s="1"/>
  <c r="H3454" i="30" s="1"/>
  <c r="I3454" i="30" s="1"/>
  <c r="G3328" i="30" a="1"/>
  <c r="G3328" i="30" s="1"/>
  <c r="H3328" i="30" s="1"/>
  <c r="I3328" i="30" s="1"/>
  <c r="G3256" i="30" a="1"/>
  <c r="G3256" i="30" s="1"/>
  <c r="H3256" i="30" s="1"/>
  <c r="I3256" i="30" s="1"/>
  <c r="G3202" i="30" a="1"/>
  <c r="G3202" i="30" s="1"/>
  <c r="H3202" i="30" s="1"/>
  <c r="I3202" i="30" s="1"/>
  <c r="G3148" i="30" a="1"/>
  <c r="G3148" i="30" s="1"/>
  <c r="H3148" i="30" s="1"/>
  <c r="I3148" i="30" s="1"/>
  <c r="G3094" i="30" a="1"/>
  <c r="G3094" i="30" s="1"/>
  <c r="H3094" i="30" s="1"/>
  <c r="I3094" i="30" s="1"/>
  <c r="G3040" i="30" a="1"/>
  <c r="G3040" i="30" s="1"/>
  <c r="H3040" i="30" s="1"/>
  <c r="I3040" i="30" s="1"/>
  <c r="G2998" i="30" a="1"/>
  <c r="G2998" i="30" s="1"/>
  <c r="H2998" i="30" s="1"/>
  <c r="I2998" i="30" s="1"/>
  <c r="G2962" i="30" a="1"/>
  <c r="G2962" i="30" s="1"/>
  <c r="H2962" i="30" s="1"/>
  <c r="I2962" i="30" s="1"/>
  <c r="G5012" i="30" a="1"/>
  <c r="G5012" i="30" s="1"/>
  <c r="H5012" i="30" s="1"/>
  <c r="I5012" i="30" s="1"/>
  <c r="G4976" i="30" a="1"/>
  <c r="G4976" i="30" s="1"/>
  <c r="H4976" i="30" s="1"/>
  <c r="I4976" i="30" s="1"/>
  <c r="G4949" i="30" a="1"/>
  <c r="G4949" i="30" s="1"/>
  <c r="H4949" i="30" s="1"/>
  <c r="I4949" i="30" s="1"/>
  <c r="G4922" i="30" a="1"/>
  <c r="G4922" i="30" s="1"/>
  <c r="H4922" i="30" s="1"/>
  <c r="I4922" i="30" s="1"/>
  <c r="G4895" i="30" a="1"/>
  <c r="G4895" i="30" s="1"/>
  <c r="H4895" i="30" s="1"/>
  <c r="I4895" i="30" s="1"/>
  <c r="G4868" i="30" a="1"/>
  <c r="G4868" i="30" s="1"/>
  <c r="H4868" i="30" s="1"/>
  <c r="I4868" i="30" s="1"/>
  <c r="G4841" i="30" a="1"/>
  <c r="G4841" i="30" s="1"/>
  <c r="H4841" i="30" s="1"/>
  <c r="I4841" i="30" s="1"/>
  <c r="G4814" i="30" a="1"/>
  <c r="G4814" i="30" s="1"/>
  <c r="H4814" i="30" s="1"/>
  <c r="I4814" i="30" s="1"/>
  <c r="G4787" i="30" a="1"/>
  <c r="G4787" i="30" s="1"/>
  <c r="H4787" i="30" s="1"/>
  <c r="I4787" i="30" s="1"/>
  <c r="G4760" i="30" a="1"/>
  <c r="G4760" i="30" s="1"/>
  <c r="H4760" i="30" s="1"/>
  <c r="I4760" i="30" s="1"/>
  <c r="G4733" i="30" a="1"/>
  <c r="G4733" i="30" s="1"/>
  <c r="H4733" i="30" s="1"/>
  <c r="I4733" i="30" s="1"/>
  <c r="G4706" i="30" a="1"/>
  <c r="G4706" i="30" s="1"/>
  <c r="H4706" i="30" s="1"/>
  <c r="I4706" i="30" s="1"/>
  <c r="G4679" i="30" a="1"/>
  <c r="G4679" i="30" s="1"/>
  <c r="H4679" i="30" s="1"/>
  <c r="I4679" i="30" s="1"/>
  <c r="G4652" i="30" a="1"/>
  <c r="G4652" i="30" s="1"/>
  <c r="H4652" i="30" s="1"/>
  <c r="I4652" i="30" s="1"/>
  <c r="G4625" i="30" a="1"/>
  <c r="G4625" i="30" s="1"/>
  <c r="H4625" i="30" s="1"/>
  <c r="I4625" i="30" s="1"/>
  <c r="G4598" i="30" a="1"/>
  <c r="G4598" i="30" s="1"/>
  <c r="H4598" i="30" s="1"/>
  <c r="I4598" i="30" s="1"/>
  <c r="G4574" i="30" a="1"/>
  <c r="G4574" i="30" s="1"/>
  <c r="H4574" i="30" s="1"/>
  <c r="I4574" i="30" s="1"/>
  <c r="G4556" i="30" a="1"/>
  <c r="G4556" i="30" s="1"/>
  <c r="H4556" i="30" s="1"/>
  <c r="I4556" i="30" s="1"/>
  <c r="G4538" i="30" a="1"/>
  <c r="G4538" i="30" s="1"/>
  <c r="H4538" i="30" s="1"/>
  <c r="I4538" i="30" s="1"/>
  <c r="G4520" i="30" a="1"/>
  <c r="G4520" i="30" s="1"/>
  <c r="H4520" i="30" s="1"/>
  <c r="I4520" i="30" s="1"/>
  <c r="G4502" i="30" a="1"/>
  <c r="G4502" i="30" s="1"/>
  <c r="H4502" i="30" s="1"/>
  <c r="I4502" i="30" s="1"/>
  <c r="G4484" i="30" a="1"/>
  <c r="G4484" i="30" s="1"/>
  <c r="H4484" i="30" s="1"/>
  <c r="I4484" i="30" s="1"/>
  <c r="G4466" i="30" a="1"/>
  <c r="G4466" i="30" s="1"/>
  <c r="H4466" i="30" s="1"/>
  <c r="I4466" i="30" s="1"/>
  <c r="G4448" i="30" a="1"/>
  <c r="G4448" i="30" s="1"/>
  <c r="H4448" i="30" s="1"/>
  <c r="I4448" i="30" s="1"/>
  <c r="G4430" i="30" a="1"/>
  <c r="G4430" i="30" s="1"/>
  <c r="H4430" i="30" s="1"/>
  <c r="I4430" i="30" s="1"/>
  <c r="G4412" i="30" a="1"/>
  <c r="G4412" i="30" s="1"/>
  <c r="H4412" i="30" s="1"/>
  <c r="I4412" i="30" s="1"/>
  <c r="G4394" i="30" a="1"/>
  <c r="G4394" i="30" s="1"/>
  <c r="H4394" i="30" s="1"/>
  <c r="I4394" i="30" s="1"/>
  <c r="G4376" i="30" a="1"/>
  <c r="G4376" i="30" s="1"/>
  <c r="H4376" i="30" s="1"/>
  <c r="I4376" i="30" s="1"/>
  <c r="G4358" i="30" a="1"/>
  <c r="G4358" i="30" s="1"/>
  <c r="H4358" i="30" s="1"/>
  <c r="I4358" i="30" s="1"/>
  <c r="G4340" i="30" a="1"/>
  <c r="G4340" i="30" s="1"/>
  <c r="H4340" i="30" s="1"/>
  <c r="I4340" i="30" s="1"/>
  <c r="G4322" i="30" a="1"/>
  <c r="G4322" i="30" s="1"/>
  <c r="H4322" i="30" s="1"/>
  <c r="I4322" i="30" s="1"/>
  <c r="G4304" i="30" a="1"/>
  <c r="G4304" i="30" s="1"/>
  <c r="H4304" i="30" s="1"/>
  <c r="I4304" i="30" s="1"/>
  <c r="G4286" i="30" a="1"/>
  <c r="G4286" i="30" s="1"/>
  <c r="H4286" i="30" s="1"/>
  <c r="I4286" i="30" s="1"/>
  <c r="G4268" i="30" a="1"/>
  <c r="G4268" i="30" s="1"/>
  <c r="H4268" i="30" s="1"/>
  <c r="I4268" i="30" s="1"/>
  <c r="G4250" i="30" a="1"/>
  <c r="G4250" i="30" s="1"/>
  <c r="H4250" i="30" s="1"/>
  <c r="I4250" i="30" s="1"/>
  <c r="G4232" i="30" a="1"/>
  <c r="G4232" i="30" s="1"/>
  <c r="H4232" i="30" s="1"/>
  <c r="I4232" i="30" s="1"/>
  <c r="G4214" i="30" a="1"/>
  <c r="G4214" i="30" s="1"/>
  <c r="H4214" i="30" s="1"/>
  <c r="I4214" i="30" s="1"/>
  <c r="G4196" i="30" a="1"/>
  <c r="G4196" i="30" s="1"/>
  <c r="H4196" i="30" s="1"/>
  <c r="I4196" i="30" s="1"/>
  <c r="G4178" i="30" a="1"/>
  <c r="G4178" i="30" s="1"/>
  <c r="H4178" i="30" s="1"/>
  <c r="I4178" i="30" s="1"/>
  <c r="G4160" i="30" a="1"/>
  <c r="G4160" i="30" s="1"/>
  <c r="H4160" i="30" s="1"/>
  <c r="I4160" i="30" s="1"/>
  <c r="G4142" i="30" a="1"/>
  <c r="G4142" i="30" s="1"/>
  <c r="H4142" i="30" s="1"/>
  <c r="I4142" i="30" s="1"/>
  <c r="G4124" i="30" a="1"/>
  <c r="G4124" i="30" s="1"/>
  <c r="H4124" i="30" s="1"/>
  <c r="I4124" i="30" s="1"/>
  <c r="G4106" i="30" a="1"/>
  <c r="G4106" i="30" s="1"/>
  <c r="H4106" i="30" s="1"/>
  <c r="I4106" i="30" s="1"/>
  <c r="G4088" i="30" a="1"/>
  <c r="G4088" i="30" s="1"/>
  <c r="H4088" i="30" s="1"/>
  <c r="I4088" i="30" s="1"/>
  <c r="G4070" i="30" a="1"/>
  <c r="G4070" i="30" s="1"/>
  <c r="H4070" i="30" s="1"/>
  <c r="I4070" i="30" s="1"/>
  <c r="G4052" i="30" a="1"/>
  <c r="G4052" i="30" s="1"/>
  <c r="H4052" i="30" s="1"/>
  <c r="I4052" i="30" s="1"/>
  <c r="G4034" i="30" a="1"/>
  <c r="G4034" i="30" s="1"/>
  <c r="H4034" i="30" s="1"/>
  <c r="I4034" i="30" s="1"/>
  <c r="G4016" i="30" a="1"/>
  <c r="G4016" i="30" s="1"/>
  <c r="H4016" i="30" s="1"/>
  <c r="I4016" i="30" s="1"/>
  <c r="G3998" i="30" a="1"/>
  <c r="G3998" i="30" s="1"/>
  <c r="H3998" i="30" s="1"/>
  <c r="I3998" i="30" s="1"/>
  <c r="G3980" i="30" a="1"/>
  <c r="G3980" i="30" s="1"/>
  <c r="H3980" i="30" s="1"/>
  <c r="I3980" i="30" s="1"/>
  <c r="G3962" i="30" a="1"/>
  <c r="G3962" i="30" s="1"/>
  <c r="H3962" i="30" s="1"/>
  <c r="I3962" i="30" s="1"/>
  <c r="G3944" i="30" a="1"/>
  <c r="G3944" i="30" s="1"/>
  <c r="H3944" i="30" s="1"/>
  <c r="I3944" i="30" s="1"/>
  <c r="G3926" i="30" a="1"/>
  <c r="G3926" i="30" s="1"/>
  <c r="H3926" i="30" s="1"/>
  <c r="I3926" i="30" s="1"/>
  <c r="G3908" i="30" a="1"/>
  <c r="G3908" i="30" s="1"/>
  <c r="H3908" i="30" s="1"/>
  <c r="I3908" i="30" s="1"/>
  <c r="G3890" i="30" a="1"/>
  <c r="G3890" i="30" s="1"/>
  <c r="H3890" i="30" s="1"/>
  <c r="I3890" i="30" s="1"/>
  <c r="G3872" i="30" a="1"/>
  <c r="G3872" i="30" s="1"/>
  <c r="H3872" i="30" s="1"/>
  <c r="I3872" i="30" s="1"/>
  <c r="G3854" i="30" a="1"/>
  <c r="G3854" i="30" s="1"/>
  <c r="H3854" i="30" s="1"/>
  <c r="I3854" i="30" s="1"/>
  <c r="G3836" i="30" a="1"/>
  <c r="G3836" i="30" s="1"/>
  <c r="H3836" i="30" s="1"/>
  <c r="I3836" i="30" s="1"/>
  <c r="G3818" i="30" a="1"/>
  <c r="G3818" i="30" s="1"/>
  <c r="H3818" i="30" s="1"/>
  <c r="I3818" i="30" s="1"/>
  <c r="G3800" i="30" a="1"/>
  <c r="G3800" i="30" s="1"/>
  <c r="H3800" i="30" s="1"/>
  <c r="I3800" i="30" s="1"/>
  <c r="G3782" i="30" a="1"/>
  <c r="G3782" i="30" s="1"/>
  <c r="H3782" i="30" s="1"/>
  <c r="I3782" i="30" s="1"/>
  <c r="G3764" i="30" a="1"/>
  <c r="G3764" i="30" s="1"/>
  <c r="H3764" i="30" s="1"/>
  <c r="I3764" i="30" s="1"/>
  <c r="G3746" i="30" a="1"/>
  <c r="G3746" i="30" s="1"/>
  <c r="H3746" i="30" s="1"/>
  <c r="I3746" i="30" s="1"/>
  <c r="G3728" i="30" a="1"/>
  <c r="G3728" i="30" s="1"/>
  <c r="H3728" i="30" s="1"/>
  <c r="I3728" i="30" s="1"/>
  <c r="G3710" i="30" a="1"/>
  <c r="G3710" i="30" s="1"/>
  <c r="H3710" i="30" s="1"/>
  <c r="I3710" i="30" s="1"/>
  <c r="G3692" i="30" a="1"/>
  <c r="G3692" i="30" s="1"/>
  <c r="H3692" i="30" s="1"/>
  <c r="I3692" i="30" s="1"/>
  <c r="G3674" i="30" a="1"/>
  <c r="G3674" i="30" s="1"/>
  <c r="H3674" i="30" s="1"/>
  <c r="I3674" i="30" s="1"/>
  <c r="G3656" i="30" a="1"/>
  <c r="G3656" i="30" s="1"/>
  <c r="H3656" i="30" s="1"/>
  <c r="I3656" i="30" s="1"/>
  <c r="G3638" i="30" a="1"/>
  <c r="G3638" i="30" s="1"/>
  <c r="H3638" i="30" s="1"/>
  <c r="I3638" i="30" s="1"/>
  <c r="G3620" i="30" a="1"/>
  <c r="G3620" i="30" s="1"/>
  <c r="H3620" i="30" s="1"/>
  <c r="I3620" i="30" s="1"/>
  <c r="G3602" i="30" a="1"/>
  <c r="G3602" i="30" s="1"/>
  <c r="H3602" i="30" s="1"/>
  <c r="I3602" i="30" s="1"/>
  <c r="G3584" i="30" a="1"/>
  <c r="G3584" i="30" s="1"/>
  <c r="H3584" i="30" s="1"/>
  <c r="I3584" i="30" s="1"/>
  <c r="G4930" i="30" a="1"/>
  <c r="G4930" i="30" s="1"/>
  <c r="H4930" i="30" s="1"/>
  <c r="I4930" i="30" s="1"/>
  <c r="G4219" i="30" a="1"/>
  <c r="G4219" i="30" s="1"/>
  <c r="H4219" i="30" s="1"/>
  <c r="I4219" i="30" s="1"/>
  <c r="G3967" i="30" a="1"/>
  <c r="G3967" i="30" s="1"/>
  <c r="H3967" i="30" s="1"/>
  <c r="I3967" i="30" s="1"/>
  <c r="G3754" i="30" a="1"/>
  <c r="G3754" i="30" s="1"/>
  <c r="H3754" i="30" s="1"/>
  <c r="I3754" i="30" s="1"/>
  <c r="G3592" i="30" a="1"/>
  <c r="G3592" i="30" s="1"/>
  <c r="H3592" i="30" s="1"/>
  <c r="I3592" i="30" s="1"/>
  <c r="G3430" i="30" a="1"/>
  <c r="G3430" i="30" s="1"/>
  <c r="H3430" i="30" s="1"/>
  <c r="I3430" i="30" s="1"/>
  <c r="G3310" i="30" a="1"/>
  <c r="G3310" i="30" s="1"/>
  <c r="H3310" i="30" s="1"/>
  <c r="I3310" i="30" s="1"/>
  <c r="G3244" i="30" a="1"/>
  <c r="G3244" i="30" s="1"/>
  <c r="H3244" i="30" s="1"/>
  <c r="I3244" i="30" s="1"/>
  <c r="G3190" i="30" a="1"/>
  <c r="G3190" i="30" s="1"/>
  <c r="H3190" i="30" s="1"/>
  <c r="I3190" i="30" s="1"/>
  <c r="G3136" i="30" a="1"/>
  <c r="G3136" i="30" s="1"/>
  <c r="H3136" i="30" s="1"/>
  <c r="I3136" i="30" s="1"/>
  <c r="G3082" i="30" a="1"/>
  <c r="G3082" i="30" s="1"/>
  <c r="H3082" i="30" s="1"/>
  <c r="I3082" i="30" s="1"/>
  <c r="G3028" i="30" a="1"/>
  <c r="G3028" i="30" s="1"/>
  <c r="H3028" i="30" s="1"/>
  <c r="I3028" i="30" s="1"/>
  <c r="G2992" i="30" a="1"/>
  <c r="G2992" i="30" s="1"/>
  <c r="H2992" i="30" s="1"/>
  <c r="I2992" i="30" s="1"/>
  <c r="G2956" i="30" a="1"/>
  <c r="G2956" i="30" s="1"/>
  <c r="H2956" i="30" s="1"/>
  <c r="I2956" i="30" s="1"/>
  <c r="G5006" i="30" a="1"/>
  <c r="G5006" i="30" s="1"/>
  <c r="H5006" i="30" s="1"/>
  <c r="I5006" i="30" s="1"/>
  <c r="G4970" i="30" a="1"/>
  <c r="G4970" i="30" s="1"/>
  <c r="H4970" i="30" s="1"/>
  <c r="I4970" i="30" s="1"/>
  <c r="G4946" i="30" a="1"/>
  <c r="G4946" i="30" s="1"/>
  <c r="H4946" i="30" s="1"/>
  <c r="I4946" i="30" s="1"/>
  <c r="G4916" i="30" a="1"/>
  <c r="G4916" i="30" s="1"/>
  <c r="H4916" i="30" s="1"/>
  <c r="I4916" i="30" s="1"/>
  <c r="G4892" i="30" a="1"/>
  <c r="G4892" i="30" s="1"/>
  <c r="H4892" i="30" s="1"/>
  <c r="I4892" i="30" s="1"/>
  <c r="G4862" i="30" a="1"/>
  <c r="G4862" i="30" s="1"/>
  <c r="H4862" i="30" s="1"/>
  <c r="I4862" i="30" s="1"/>
  <c r="G4838" i="30" a="1"/>
  <c r="G4838" i="30" s="1"/>
  <c r="H4838" i="30" s="1"/>
  <c r="I4838" i="30" s="1"/>
  <c r="G4808" i="30" a="1"/>
  <c r="G4808" i="30" s="1"/>
  <c r="H4808" i="30" s="1"/>
  <c r="I4808" i="30" s="1"/>
  <c r="G4784" i="30" a="1"/>
  <c r="G4784" i="30" s="1"/>
  <c r="H4784" i="30" s="1"/>
  <c r="I4784" i="30" s="1"/>
  <c r="G4754" i="30" a="1"/>
  <c r="G4754" i="30" s="1"/>
  <c r="H4754" i="30" s="1"/>
  <c r="I4754" i="30" s="1"/>
  <c r="G4730" i="30" a="1"/>
  <c r="G4730" i="30" s="1"/>
  <c r="H4730" i="30" s="1"/>
  <c r="I4730" i="30" s="1"/>
  <c r="G4700" i="30" a="1"/>
  <c r="G4700" i="30" s="1"/>
  <c r="H4700" i="30" s="1"/>
  <c r="I4700" i="30" s="1"/>
  <c r="G4676" i="30" a="1"/>
  <c r="G4676" i="30" s="1"/>
  <c r="H4676" i="30" s="1"/>
  <c r="I4676" i="30" s="1"/>
  <c r="G4646" i="30" a="1"/>
  <c r="G4646" i="30" s="1"/>
  <c r="H4646" i="30" s="1"/>
  <c r="I4646" i="30" s="1"/>
  <c r="G4622" i="30" a="1"/>
  <c r="G4622" i="30" s="1"/>
  <c r="H4622" i="30" s="1"/>
  <c r="I4622" i="30" s="1"/>
  <c r="G4592" i="30" a="1"/>
  <c r="G4592" i="30" s="1"/>
  <c r="H4592" i="30" s="1"/>
  <c r="I4592" i="30" s="1"/>
  <c r="G4571" i="30" a="1"/>
  <c r="G4571" i="30" s="1"/>
  <c r="H4571" i="30" s="1"/>
  <c r="I4571" i="30" s="1"/>
  <c r="G4553" i="30" a="1"/>
  <c r="G4553" i="30" s="1"/>
  <c r="H4553" i="30" s="1"/>
  <c r="I4553" i="30" s="1"/>
  <c r="G4535" i="30" a="1"/>
  <c r="G4535" i="30" s="1"/>
  <c r="H4535" i="30" s="1"/>
  <c r="I4535" i="30" s="1"/>
  <c r="G4517" i="30" a="1"/>
  <c r="G4517" i="30" s="1"/>
  <c r="H4517" i="30" s="1"/>
  <c r="I4517" i="30" s="1"/>
  <c r="G4499" i="30" a="1"/>
  <c r="G4499" i="30" s="1"/>
  <c r="H4499" i="30" s="1"/>
  <c r="I4499" i="30" s="1"/>
  <c r="G4481" i="30" a="1"/>
  <c r="G4481" i="30" s="1"/>
  <c r="H4481" i="30" s="1"/>
  <c r="I4481" i="30" s="1"/>
  <c r="G4463" i="30" a="1"/>
  <c r="G4463" i="30" s="1"/>
  <c r="H4463" i="30" s="1"/>
  <c r="I4463" i="30" s="1"/>
  <c r="G4445" i="30" a="1"/>
  <c r="G4445" i="30" s="1"/>
  <c r="H4445" i="30" s="1"/>
  <c r="I4445" i="30" s="1"/>
  <c r="G4427" i="30" a="1"/>
  <c r="G4427" i="30" s="1"/>
  <c r="H4427" i="30" s="1"/>
  <c r="I4427" i="30" s="1"/>
  <c r="G4409" i="30" a="1"/>
  <c r="G4409" i="30" s="1"/>
  <c r="H4409" i="30" s="1"/>
  <c r="I4409" i="30" s="1"/>
  <c r="G4391" i="30" a="1"/>
  <c r="G4391" i="30" s="1"/>
  <c r="H4391" i="30" s="1"/>
  <c r="I4391" i="30" s="1"/>
  <c r="G4373" i="30" a="1"/>
  <c r="G4373" i="30" s="1"/>
  <c r="H4373" i="30" s="1"/>
  <c r="I4373" i="30" s="1"/>
  <c r="G4355" i="30" a="1"/>
  <c r="G4355" i="30" s="1"/>
  <c r="H4355" i="30" s="1"/>
  <c r="I4355" i="30" s="1"/>
  <c r="G4337" i="30" a="1"/>
  <c r="G4337" i="30" s="1"/>
  <c r="H4337" i="30" s="1"/>
  <c r="I4337" i="30" s="1"/>
  <c r="G4319" i="30" a="1"/>
  <c r="G4319" i="30" s="1"/>
  <c r="H4319" i="30" s="1"/>
  <c r="I4319" i="30" s="1"/>
  <c r="G4301" i="30" a="1"/>
  <c r="G4301" i="30" s="1"/>
  <c r="H4301" i="30" s="1"/>
  <c r="I4301" i="30" s="1"/>
  <c r="G4759" i="30" a="1"/>
  <c r="G4759" i="30" s="1"/>
  <c r="H4759" i="30" s="1"/>
  <c r="I4759" i="30" s="1"/>
  <c r="G4153" i="30" a="1"/>
  <c r="G4153" i="30" s="1"/>
  <c r="H4153" i="30" s="1"/>
  <c r="I4153" i="30" s="1"/>
  <c r="G3931" i="30" a="1"/>
  <c r="G3931" i="30" s="1"/>
  <c r="H3931" i="30" s="1"/>
  <c r="I3931" i="30" s="1"/>
  <c r="G3724" i="30" a="1"/>
  <c r="G3724" i="30" s="1"/>
  <c r="H3724" i="30" s="1"/>
  <c r="I3724" i="30" s="1"/>
  <c r="G3562" i="30" a="1"/>
  <c r="G3562" i="30" s="1"/>
  <c r="H3562" i="30" s="1"/>
  <c r="I3562" i="30" s="1"/>
  <c r="G3400" i="30" a="1"/>
  <c r="G3400" i="30" s="1"/>
  <c r="H3400" i="30" s="1"/>
  <c r="I3400" i="30" s="1"/>
  <c r="G3292" i="30" a="1"/>
  <c r="G3292" i="30" s="1"/>
  <c r="H3292" i="30" s="1"/>
  <c r="I3292" i="30" s="1"/>
  <c r="G3238" i="30" a="1"/>
  <c r="G3238" i="30" s="1"/>
  <c r="H3238" i="30" s="1"/>
  <c r="I3238" i="30" s="1"/>
  <c r="G3184" i="30" a="1"/>
  <c r="G3184" i="30" s="1"/>
  <c r="H3184" i="30" s="1"/>
  <c r="I3184" i="30" s="1"/>
  <c r="G3130" i="30" a="1"/>
  <c r="G3130" i="30" s="1"/>
  <c r="H3130" i="30" s="1"/>
  <c r="I3130" i="30" s="1"/>
  <c r="G3076" i="30" a="1"/>
  <c r="G3076" i="30" s="1"/>
  <c r="H3076" i="30" s="1"/>
  <c r="I3076" i="30" s="1"/>
  <c r="G3022" i="30" a="1"/>
  <c r="G3022" i="30" s="1"/>
  <c r="H3022" i="30" s="1"/>
  <c r="I3022" i="30" s="1"/>
  <c r="G2986" i="30" a="1"/>
  <c r="G2986" i="30" s="1"/>
  <c r="H2986" i="30" s="1"/>
  <c r="I2986" i="30" s="1"/>
  <c r="G2950" i="30" a="1"/>
  <c r="G2950" i="30" s="1"/>
  <c r="H2950" i="30" s="1"/>
  <c r="I2950" i="30" s="1"/>
  <c r="G5000" i="30" a="1"/>
  <c r="G5000" i="30" s="1"/>
  <c r="H5000" i="30" s="1"/>
  <c r="I5000" i="30" s="1"/>
  <c r="G4967" i="30" a="1"/>
  <c r="G4967" i="30" s="1"/>
  <c r="H4967" i="30" s="1"/>
  <c r="I4967" i="30" s="1"/>
  <c r="G4940" i="30" a="1"/>
  <c r="G4940" i="30" s="1"/>
  <c r="H4940" i="30" s="1"/>
  <c r="I4940" i="30" s="1"/>
  <c r="G4913" i="30" a="1"/>
  <c r="G4913" i="30" s="1"/>
  <c r="H4913" i="30" s="1"/>
  <c r="I4913" i="30" s="1"/>
  <c r="G4886" i="30" a="1"/>
  <c r="G4886" i="30" s="1"/>
  <c r="H4886" i="30" s="1"/>
  <c r="I4886" i="30" s="1"/>
  <c r="G4859" i="30" a="1"/>
  <c r="G4859" i="30" s="1"/>
  <c r="H4859" i="30" s="1"/>
  <c r="I4859" i="30" s="1"/>
  <c r="G4832" i="30" a="1"/>
  <c r="G4832" i="30" s="1"/>
  <c r="H4832" i="30" s="1"/>
  <c r="I4832" i="30" s="1"/>
  <c r="G4805" i="30" a="1"/>
  <c r="G4805" i="30" s="1"/>
  <c r="H4805" i="30" s="1"/>
  <c r="I4805" i="30" s="1"/>
  <c r="G4778" i="30" a="1"/>
  <c r="G4778" i="30" s="1"/>
  <c r="H4778" i="30" s="1"/>
  <c r="I4778" i="30" s="1"/>
  <c r="G4751" i="30" a="1"/>
  <c r="G4751" i="30" s="1"/>
  <c r="H4751" i="30" s="1"/>
  <c r="I4751" i="30" s="1"/>
  <c r="G4724" i="30" a="1"/>
  <c r="G4724" i="30" s="1"/>
  <c r="H4724" i="30" s="1"/>
  <c r="I4724" i="30" s="1"/>
  <c r="G4697" i="30" a="1"/>
  <c r="G4697" i="30" s="1"/>
  <c r="H4697" i="30" s="1"/>
  <c r="I4697" i="30" s="1"/>
  <c r="G4670" i="30" a="1"/>
  <c r="G4670" i="30" s="1"/>
  <c r="H4670" i="30" s="1"/>
  <c r="I4670" i="30" s="1"/>
  <c r="G4643" i="30" a="1"/>
  <c r="G4643" i="30" s="1"/>
  <c r="H4643" i="30" s="1"/>
  <c r="I4643" i="30" s="1"/>
  <c r="G4616" i="30" a="1"/>
  <c r="G4616" i="30" s="1"/>
  <c r="H4616" i="30" s="1"/>
  <c r="I4616" i="30" s="1"/>
  <c r="G4589" i="30" a="1"/>
  <c r="G4589" i="30" s="1"/>
  <c r="H4589" i="30" s="1"/>
  <c r="I4589" i="30" s="1"/>
  <c r="G4568" i="30" a="1"/>
  <c r="G4568" i="30" s="1"/>
  <c r="H4568" i="30" s="1"/>
  <c r="I4568" i="30" s="1"/>
  <c r="G4550" i="30" a="1"/>
  <c r="G4550" i="30" s="1"/>
  <c r="H4550" i="30" s="1"/>
  <c r="I4550" i="30" s="1"/>
  <c r="G4532" i="30" a="1"/>
  <c r="G4532" i="30" s="1"/>
  <c r="H4532" i="30" s="1"/>
  <c r="I4532" i="30" s="1"/>
  <c r="G4514" i="30" a="1"/>
  <c r="G4514" i="30" s="1"/>
  <c r="H4514" i="30" s="1"/>
  <c r="I4514" i="30" s="1"/>
  <c r="G4496" i="30" a="1"/>
  <c r="G4496" i="30" s="1"/>
  <c r="H4496" i="30" s="1"/>
  <c r="I4496" i="30" s="1"/>
  <c r="G4478" i="30" a="1"/>
  <c r="G4478" i="30" s="1"/>
  <c r="H4478" i="30" s="1"/>
  <c r="I4478" i="30" s="1"/>
  <c r="G4460" i="30" a="1"/>
  <c r="G4460" i="30" s="1"/>
  <c r="H4460" i="30" s="1"/>
  <c r="I4460" i="30" s="1"/>
  <c r="G4442" i="30" a="1"/>
  <c r="G4442" i="30" s="1"/>
  <c r="H4442" i="30" s="1"/>
  <c r="I4442" i="30" s="1"/>
  <c r="G4424" i="30" a="1"/>
  <c r="G4424" i="30" s="1"/>
  <c r="H4424" i="30" s="1"/>
  <c r="I4424" i="30" s="1"/>
  <c r="G4406" i="30" a="1"/>
  <c r="G4406" i="30" s="1"/>
  <c r="H4406" i="30" s="1"/>
  <c r="I4406" i="30" s="1"/>
  <c r="G4388" i="30" a="1"/>
  <c r="G4388" i="30" s="1"/>
  <c r="H4388" i="30" s="1"/>
  <c r="I4388" i="30" s="1"/>
  <c r="G4370" i="30" a="1"/>
  <c r="G4370" i="30" s="1"/>
  <c r="H4370" i="30" s="1"/>
  <c r="I4370" i="30" s="1"/>
  <c r="G4352" i="30" a="1"/>
  <c r="G4352" i="30" s="1"/>
  <c r="H4352" i="30" s="1"/>
  <c r="I4352" i="30" s="1"/>
  <c r="G4334" i="30" a="1"/>
  <c r="G4334" i="30" s="1"/>
  <c r="H4334" i="30" s="1"/>
  <c r="I4334" i="30" s="1"/>
  <c r="G4316" i="30" a="1"/>
  <c r="G4316" i="30" s="1"/>
  <c r="H4316" i="30" s="1"/>
  <c r="I4316" i="30" s="1"/>
  <c r="G4298" i="30" a="1"/>
  <c r="G4298" i="30" s="1"/>
  <c r="H4298" i="30" s="1"/>
  <c r="I4298" i="30" s="1"/>
  <c r="G4280" i="30" a="1"/>
  <c r="G4280" i="30" s="1"/>
  <c r="H4280" i="30" s="1"/>
  <c r="I4280" i="30" s="1"/>
  <c r="G4262" i="30" a="1"/>
  <c r="G4262" i="30" s="1"/>
  <c r="H4262" i="30" s="1"/>
  <c r="I4262" i="30" s="1"/>
  <c r="G4244" i="30" a="1"/>
  <c r="G4244" i="30" s="1"/>
  <c r="H4244" i="30" s="1"/>
  <c r="I4244" i="30" s="1"/>
  <c r="G4226" i="30" a="1"/>
  <c r="G4226" i="30" s="1"/>
  <c r="H4226" i="30" s="1"/>
  <c r="I4226" i="30" s="1"/>
  <c r="G4208" i="30" a="1"/>
  <c r="G4208" i="30" s="1"/>
  <c r="H4208" i="30" s="1"/>
  <c r="I4208" i="30" s="1"/>
  <c r="G4190" i="30" a="1"/>
  <c r="G4190" i="30" s="1"/>
  <c r="H4190" i="30" s="1"/>
  <c r="I4190" i="30" s="1"/>
  <c r="G4172" i="30" a="1"/>
  <c r="G4172" i="30" s="1"/>
  <c r="H4172" i="30" s="1"/>
  <c r="I4172" i="30" s="1"/>
  <c r="G4154" i="30" a="1"/>
  <c r="G4154" i="30" s="1"/>
  <c r="H4154" i="30" s="1"/>
  <c r="I4154" i="30" s="1"/>
  <c r="G4136" i="30" a="1"/>
  <c r="G4136" i="30" s="1"/>
  <c r="H4136" i="30" s="1"/>
  <c r="I4136" i="30" s="1"/>
  <c r="G4118" i="30" a="1"/>
  <c r="G4118" i="30" s="1"/>
  <c r="H4118" i="30" s="1"/>
  <c r="I4118" i="30" s="1"/>
  <c r="G4100" i="30" a="1"/>
  <c r="G4100" i="30" s="1"/>
  <c r="H4100" i="30" s="1"/>
  <c r="I4100" i="30" s="1"/>
  <c r="G4082" i="30" a="1"/>
  <c r="G4082" i="30" s="1"/>
  <c r="H4082" i="30" s="1"/>
  <c r="I4082" i="30" s="1"/>
  <c r="G4064" i="30" a="1"/>
  <c r="G4064" i="30" s="1"/>
  <c r="H4064" i="30" s="1"/>
  <c r="I4064" i="30" s="1"/>
  <c r="G4046" i="30" a="1"/>
  <c r="G4046" i="30" s="1"/>
  <c r="H4046" i="30" s="1"/>
  <c r="I4046" i="30" s="1"/>
  <c r="G4028" i="30" a="1"/>
  <c r="G4028" i="30" s="1"/>
  <c r="H4028" i="30" s="1"/>
  <c r="I4028" i="30" s="1"/>
  <c r="G4010" i="30" a="1"/>
  <c r="G4010" i="30" s="1"/>
  <c r="H4010" i="30" s="1"/>
  <c r="I4010" i="30" s="1"/>
  <c r="G3992" i="30" a="1"/>
  <c r="G3992" i="30" s="1"/>
  <c r="H3992" i="30" s="1"/>
  <c r="I3992" i="30" s="1"/>
  <c r="G3974" i="30" a="1"/>
  <c r="G3974" i="30" s="1"/>
  <c r="H3974" i="30" s="1"/>
  <c r="I3974" i="30" s="1"/>
  <c r="G3956" i="30" a="1"/>
  <c r="G3956" i="30" s="1"/>
  <c r="H3956" i="30" s="1"/>
  <c r="I3956" i="30" s="1"/>
  <c r="G3938" i="30" a="1"/>
  <c r="G3938" i="30" s="1"/>
  <c r="H3938" i="30" s="1"/>
  <c r="I3938" i="30" s="1"/>
  <c r="G3920" i="30" a="1"/>
  <c r="G3920" i="30" s="1"/>
  <c r="H3920" i="30" s="1"/>
  <c r="I3920" i="30" s="1"/>
  <c r="G3902" i="30" a="1"/>
  <c r="G3902" i="30" s="1"/>
  <c r="H3902" i="30" s="1"/>
  <c r="I3902" i="30" s="1"/>
  <c r="G3884" i="30" a="1"/>
  <c r="G3884" i="30" s="1"/>
  <c r="H3884" i="30" s="1"/>
  <c r="I3884" i="30" s="1"/>
  <c r="G3866" i="30" a="1"/>
  <c r="G3866" i="30" s="1"/>
  <c r="H3866" i="30" s="1"/>
  <c r="I3866" i="30" s="1"/>
  <c r="G3848" i="30" a="1"/>
  <c r="G3848" i="30" s="1"/>
  <c r="H3848" i="30" s="1"/>
  <c r="I3848" i="30" s="1"/>
  <c r="G3830" i="30" a="1"/>
  <c r="G3830" i="30" s="1"/>
  <c r="H3830" i="30" s="1"/>
  <c r="I3830" i="30" s="1"/>
  <c r="G3812" i="30" a="1"/>
  <c r="G3812" i="30" s="1"/>
  <c r="H3812" i="30" s="1"/>
  <c r="I3812" i="30" s="1"/>
  <c r="G3794" i="30" a="1"/>
  <c r="G3794" i="30" s="1"/>
  <c r="H3794" i="30" s="1"/>
  <c r="I3794" i="30" s="1"/>
  <c r="G3776" i="30" a="1"/>
  <c r="G3776" i="30" s="1"/>
  <c r="H3776" i="30" s="1"/>
  <c r="I3776" i="30" s="1"/>
  <c r="G3758" i="30" a="1"/>
  <c r="G3758" i="30" s="1"/>
  <c r="H3758" i="30" s="1"/>
  <c r="I3758" i="30" s="1"/>
  <c r="G3740" i="30" a="1"/>
  <c r="G3740" i="30" s="1"/>
  <c r="H3740" i="30" s="1"/>
  <c r="I3740" i="30" s="1"/>
  <c r="G3722" i="30" a="1"/>
  <c r="G3722" i="30" s="1"/>
  <c r="H3722" i="30" s="1"/>
  <c r="I3722" i="30" s="1"/>
  <c r="G3704" i="30" a="1"/>
  <c r="G3704" i="30" s="1"/>
  <c r="H3704" i="30" s="1"/>
  <c r="I3704" i="30" s="1"/>
  <c r="G3686" i="30" a="1"/>
  <c r="G3686" i="30" s="1"/>
  <c r="H3686" i="30" s="1"/>
  <c r="I3686" i="30" s="1"/>
  <c r="G3668" i="30" a="1"/>
  <c r="G3668" i="30" s="1"/>
  <c r="H3668" i="30" s="1"/>
  <c r="I3668" i="30" s="1"/>
  <c r="G3650" i="30" a="1"/>
  <c r="G3650" i="30" s="1"/>
  <c r="H3650" i="30" s="1"/>
  <c r="I3650" i="30" s="1"/>
  <c r="G3632" i="30" a="1"/>
  <c r="G3632" i="30" s="1"/>
  <c r="H3632" i="30" s="1"/>
  <c r="I3632" i="30" s="1"/>
  <c r="G3614" i="30" a="1"/>
  <c r="G3614" i="30" s="1"/>
  <c r="H3614" i="30" s="1"/>
  <c r="I3614" i="30" s="1"/>
  <c r="G3596" i="30" a="1"/>
  <c r="G3596" i="30" s="1"/>
  <c r="H3596" i="30" s="1"/>
  <c r="I3596" i="30" s="1"/>
  <c r="G3578" i="30" a="1"/>
  <c r="G3578" i="30" s="1"/>
  <c r="H3578" i="30" s="1"/>
  <c r="I3578" i="30" s="1"/>
  <c r="G3560" i="30" a="1"/>
  <c r="G3560" i="30" s="1"/>
  <c r="H3560" i="30" s="1"/>
  <c r="I3560" i="30" s="1"/>
  <c r="G3542" i="30" a="1"/>
  <c r="G3542" i="30" s="1"/>
  <c r="H3542" i="30" s="1"/>
  <c r="I3542" i="30" s="1"/>
  <c r="G3524" i="30" a="1"/>
  <c r="G3524" i="30" s="1"/>
  <c r="H3524" i="30" s="1"/>
  <c r="I3524" i="30" s="1"/>
  <c r="G3506" i="30" a="1"/>
  <c r="G3506" i="30" s="1"/>
  <c r="H3506" i="30" s="1"/>
  <c r="I3506" i="30" s="1"/>
  <c r="G3488" i="30" a="1"/>
  <c r="G3488" i="30" s="1"/>
  <c r="H3488" i="30" s="1"/>
  <c r="I3488" i="30" s="1"/>
  <c r="G3470" i="30" a="1"/>
  <c r="G3470" i="30" s="1"/>
  <c r="H3470" i="30" s="1"/>
  <c r="I3470" i="30" s="1"/>
  <c r="G3452" i="30" a="1"/>
  <c r="G3452" i="30" s="1"/>
  <c r="H3452" i="30" s="1"/>
  <c r="I3452" i="30" s="1"/>
  <c r="G3434" i="30" a="1"/>
  <c r="G3434" i="30" s="1"/>
  <c r="H3434" i="30" s="1"/>
  <c r="I3434" i="30" s="1"/>
  <c r="G3416" i="30" a="1"/>
  <c r="G3416" i="30" s="1"/>
  <c r="H3416" i="30" s="1"/>
  <c r="I3416" i="30" s="1"/>
  <c r="G3398" i="30" a="1"/>
  <c r="G3398" i="30" s="1"/>
  <c r="H3398" i="30" s="1"/>
  <c r="I3398" i="30" s="1"/>
  <c r="G3380" i="30" a="1"/>
  <c r="G3380" i="30" s="1"/>
  <c r="H3380" i="30" s="1"/>
  <c r="I3380" i="30" s="1"/>
  <c r="G3362" i="30" a="1"/>
  <c r="G3362" i="30" s="1"/>
  <c r="H3362" i="30" s="1"/>
  <c r="I3362" i="30" s="1"/>
  <c r="G3344" i="30" a="1"/>
  <c r="G3344" i="30" s="1"/>
  <c r="H3344" i="30" s="1"/>
  <c r="I3344" i="30" s="1"/>
  <c r="G3326" i="30" a="1"/>
  <c r="G3326" i="30" s="1"/>
  <c r="H3326" i="30" s="1"/>
  <c r="I3326" i="30" s="1"/>
  <c r="G3308" i="30" a="1"/>
  <c r="G3308" i="30" s="1"/>
  <c r="H3308" i="30" s="1"/>
  <c r="I3308" i="30" s="1"/>
  <c r="G3290" i="30" a="1"/>
  <c r="G3290" i="30" s="1"/>
  <c r="H3290" i="30" s="1"/>
  <c r="I3290" i="30" s="1"/>
  <c r="G3272" i="30" a="1"/>
  <c r="G3272" i="30" s="1"/>
  <c r="H3272" i="30" s="1"/>
  <c r="I3272" i="30" s="1"/>
  <c r="G3254" i="30" a="1"/>
  <c r="G3254" i="30" s="1"/>
  <c r="H3254" i="30" s="1"/>
  <c r="I3254" i="30" s="1"/>
  <c r="G3236" i="30" a="1"/>
  <c r="G3236" i="30" s="1"/>
  <c r="H3236" i="30" s="1"/>
  <c r="I3236" i="30" s="1"/>
  <c r="G3218" i="30" a="1"/>
  <c r="G3218" i="30" s="1"/>
  <c r="H3218" i="30" s="1"/>
  <c r="I3218" i="30" s="1"/>
  <c r="G3200" i="30" a="1"/>
  <c r="G3200" i="30" s="1"/>
  <c r="H3200" i="30" s="1"/>
  <c r="I3200" i="30" s="1"/>
  <c r="G2406" i="30" a="1"/>
  <c r="G2406" i="30" s="1"/>
  <c r="H2406" i="30" s="1"/>
  <c r="I2406" i="30" s="1"/>
  <c r="G2388" i="30" a="1"/>
  <c r="G2388" i="30" s="1"/>
  <c r="H2388" i="30" s="1"/>
  <c r="I2388" i="30" s="1"/>
  <c r="G2370" i="30" a="1"/>
  <c r="G2370" i="30" s="1"/>
  <c r="H2370" i="30" s="1"/>
  <c r="I2370" i="30" s="1"/>
  <c r="G2352" i="30" a="1"/>
  <c r="G2352" i="30" s="1"/>
  <c r="H2352" i="30" s="1"/>
  <c r="I2352" i="30" s="1"/>
  <c r="G2334" i="30" a="1"/>
  <c r="G2334" i="30" s="1"/>
  <c r="H2334" i="30" s="1"/>
  <c r="I2334" i="30" s="1"/>
  <c r="G2316" i="30" a="1"/>
  <c r="G2316" i="30" s="1"/>
  <c r="H2316" i="30" s="1"/>
  <c r="I2316" i="30" s="1"/>
  <c r="G2298" i="30" a="1"/>
  <c r="G2298" i="30" s="1"/>
  <c r="H2298" i="30" s="1"/>
  <c r="I2298" i="30" s="1"/>
  <c r="G2280" i="30" a="1"/>
  <c r="G2280" i="30" s="1"/>
  <c r="H2280" i="30" s="1"/>
  <c r="I2280" i="30" s="1"/>
  <c r="G2262" i="30" a="1"/>
  <c r="G2262" i="30" s="1"/>
  <c r="H2262" i="30" s="1"/>
  <c r="I2262" i="30" s="1"/>
  <c r="G2244" i="30" a="1"/>
  <c r="G2244" i="30" s="1"/>
  <c r="H2244" i="30" s="1"/>
  <c r="I2244" i="30" s="1"/>
  <c r="G2226" i="30" a="1"/>
  <c r="G2226" i="30" s="1"/>
  <c r="H2226" i="30" s="1"/>
  <c r="I2226" i="30" s="1"/>
  <c r="G2208" i="30" a="1"/>
  <c r="G2208" i="30" s="1"/>
  <c r="H2208" i="30" s="1"/>
  <c r="I2208" i="30" s="1"/>
  <c r="G2190" i="30" a="1"/>
  <c r="G2190" i="30" s="1"/>
  <c r="H2190" i="30" s="1"/>
  <c r="I2190" i="30" s="1"/>
  <c r="G4651" i="30" a="1"/>
  <c r="G4651" i="30" s="1"/>
  <c r="H4651" i="30" s="1"/>
  <c r="I4651" i="30" s="1"/>
  <c r="G4111" i="30" a="1"/>
  <c r="G4111" i="30" s="1"/>
  <c r="H4111" i="30" s="1"/>
  <c r="I4111" i="30" s="1"/>
  <c r="G3895" i="30" a="1"/>
  <c r="G3895" i="30" s="1"/>
  <c r="H3895" i="30" s="1"/>
  <c r="I3895" i="30" s="1"/>
  <c r="G3700" i="30" a="1"/>
  <c r="G3700" i="30" s="1"/>
  <c r="H3700" i="30" s="1"/>
  <c r="I3700" i="30" s="1"/>
  <c r="G3538" i="30" a="1"/>
  <c r="G3538" i="30" s="1"/>
  <c r="H3538" i="30" s="1"/>
  <c r="I3538" i="30" s="1"/>
  <c r="G3382" i="30" a="1"/>
  <c r="G3382" i="30" s="1"/>
  <c r="H3382" i="30" s="1"/>
  <c r="I3382" i="30" s="1"/>
  <c r="G3280" i="30" a="1"/>
  <c r="G3280" i="30" s="1"/>
  <c r="H3280" i="30" s="1"/>
  <c r="I3280" i="30" s="1"/>
  <c r="G3226" i="30" a="1"/>
  <c r="G3226" i="30" s="1"/>
  <c r="H3226" i="30" s="1"/>
  <c r="I3226" i="30" s="1"/>
  <c r="G3172" i="30" a="1"/>
  <c r="G3172" i="30" s="1"/>
  <c r="H3172" i="30" s="1"/>
  <c r="I3172" i="30" s="1"/>
  <c r="G3118" i="30" a="1"/>
  <c r="G3118" i="30" s="1"/>
  <c r="H3118" i="30" s="1"/>
  <c r="I3118" i="30" s="1"/>
  <c r="G3064" i="30" a="1"/>
  <c r="G3064" i="30" s="1"/>
  <c r="H3064" i="30" s="1"/>
  <c r="I3064" i="30" s="1"/>
  <c r="G3016" i="30" a="1"/>
  <c r="G3016" i="30" s="1"/>
  <c r="H3016" i="30" s="1"/>
  <c r="I3016" i="30" s="1"/>
  <c r="G2980" i="30" a="1"/>
  <c r="G2980" i="30" s="1"/>
  <c r="H2980" i="30" s="1"/>
  <c r="I2980" i="30" s="1"/>
  <c r="G2427" i="30" a="1"/>
  <c r="G2427" i="30" s="1"/>
  <c r="H2427" i="30" s="1"/>
  <c r="I2427" i="30" s="1"/>
  <c r="G4994" i="30" a="1"/>
  <c r="G4994" i="30" s="1"/>
  <c r="H4994" i="30" s="1"/>
  <c r="I4994" i="30" s="1"/>
  <c r="G4964" i="30" a="1"/>
  <c r="G4964" i="30" s="1"/>
  <c r="H4964" i="30" s="1"/>
  <c r="I4964" i="30" s="1"/>
  <c r="G4934" i="30" a="1"/>
  <c r="G4934" i="30" s="1"/>
  <c r="H4934" i="30" s="1"/>
  <c r="I4934" i="30" s="1"/>
  <c r="G4910" i="30" a="1"/>
  <c r="G4910" i="30" s="1"/>
  <c r="H4910" i="30" s="1"/>
  <c r="I4910" i="30" s="1"/>
  <c r="G4880" i="30" a="1"/>
  <c r="G4880" i="30" s="1"/>
  <c r="H4880" i="30" s="1"/>
  <c r="I4880" i="30" s="1"/>
  <c r="G4856" i="30" a="1"/>
  <c r="G4856" i="30" s="1"/>
  <c r="H4856" i="30" s="1"/>
  <c r="I4856" i="30" s="1"/>
  <c r="G4826" i="30" a="1"/>
  <c r="G4826" i="30" s="1"/>
  <c r="H4826" i="30" s="1"/>
  <c r="I4826" i="30" s="1"/>
  <c r="G4802" i="30" a="1"/>
  <c r="G4802" i="30" s="1"/>
  <c r="H4802" i="30" s="1"/>
  <c r="I4802" i="30" s="1"/>
  <c r="G4772" i="30" a="1"/>
  <c r="G4772" i="30" s="1"/>
  <c r="H4772" i="30" s="1"/>
  <c r="I4772" i="30" s="1"/>
  <c r="G4748" i="30" a="1"/>
  <c r="G4748" i="30" s="1"/>
  <c r="H4748" i="30" s="1"/>
  <c r="I4748" i="30" s="1"/>
  <c r="G4718" i="30" a="1"/>
  <c r="G4718" i="30" s="1"/>
  <c r="H4718" i="30" s="1"/>
  <c r="I4718" i="30" s="1"/>
  <c r="G4694" i="30" a="1"/>
  <c r="G4694" i="30" s="1"/>
  <c r="H4694" i="30" s="1"/>
  <c r="I4694" i="30" s="1"/>
  <c r="G4664" i="30" a="1"/>
  <c r="G4664" i="30" s="1"/>
  <c r="H4664" i="30" s="1"/>
  <c r="I4664" i="30" s="1"/>
  <c r="G4640" i="30" a="1"/>
  <c r="G4640" i="30" s="1"/>
  <c r="H4640" i="30" s="1"/>
  <c r="I4640" i="30" s="1"/>
  <c r="G4610" i="30" a="1"/>
  <c r="G4610" i="30" s="1"/>
  <c r="H4610" i="30" s="1"/>
  <c r="I4610" i="30" s="1"/>
  <c r="G4586" i="30" a="1"/>
  <c r="G4586" i="30" s="1"/>
  <c r="H4586" i="30" s="1"/>
  <c r="I4586" i="30" s="1"/>
  <c r="G4565" i="30" a="1"/>
  <c r="G4565" i="30" s="1"/>
  <c r="H4565" i="30" s="1"/>
  <c r="I4565" i="30" s="1"/>
  <c r="G4547" i="30" a="1"/>
  <c r="G4547" i="30" s="1"/>
  <c r="H4547" i="30" s="1"/>
  <c r="I4547" i="30" s="1"/>
  <c r="G4529" i="30" a="1"/>
  <c r="G4529" i="30" s="1"/>
  <c r="H4529" i="30" s="1"/>
  <c r="I4529" i="30" s="1"/>
  <c r="G4511" i="30" a="1"/>
  <c r="G4511" i="30" s="1"/>
  <c r="H4511" i="30" s="1"/>
  <c r="I4511" i="30" s="1"/>
  <c r="G4493" i="30" a="1"/>
  <c r="G4493" i="30" s="1"/>
  <c r="H4493" i="30" s="1"/>
  <c r="I4493" i="30" s="1"/>
  <c r="G4475" i="30" a="1"/>
  <c r="G4475" i="30" s="1"/>
  <c r="H4475" i="30" s="1"/>
  <c r="I4475" i="30" s="1"/>
  <c r="G4457" i="30" a="1"/>
  <c r="G4457" i="30" s="1"/>
  <c r="H4457" i="30" s="1"/>
  <c r="I4457" i="30" s="1"/>
  <c r="G4439" i="30" a="1"/>
  <c r="G4439" i="30" s="1"/>
  <c r="H4439" i="30" s="1"/>
  <c r="I4439" i="30" s="1"/>
  <c r="G4421" i="30" a="1"/>
  <c r="G4421" i="30" s="1"/>
  <c r="H4421" i="30" s="1"/>
  <c r="I4421" i="30" s="1"/>
  <c r="G4403" i="30" a="1"/>
  <c r="G4403" i="30" s="1"/>
  <c r="H4403" i="30" s="1"/>
  <c r="I4403" i="30" s="1"/>
  <c r="G4385" i="30" a="1"/>
  <c r="G4385" i="30" s="1"/>
  <c r="H4385" i="30" s="1"/>
  <c r="I4385" i="30" s="1"/>
  <c r="G4367" i="30" a="1"/>
  <c r="G4367" i="30" s="1"/>
  <c r="H4367" i="30" s="1"/>
  <c r="I4367" i="30" s="1"/>
  <c r="G4349" i="30" a="1"/>
  <c r="G4349" i="30" s="1"/>
  <c r="H4349" i="30" s="1"/>
  <c r="I4349" i="30" s="1"/>
  <c r="G4331" i="30" a="1"/>
  <c r="G4331" i="30" s="1"/>
  <c r="H4331" i="30" s="1"/>
  <c r="I4331" i="30" s="1"/>
  <c r="G4313" i="30" a="1"/>
  <c r="G4313" i="30" s="1"/>
  <c r="H4313" i="30" s="1"/>
  <c r="I4313" i="30" s="1"/>
  <c r="G4295" i="30" a="1"/>
  <c r="G4295" i="30" s="1"/>
  <c r="H4295" i="30" s="1"/>
  <c r="I4295" i="30" s="1"/>
  <c r="G4277" i="30" a="1"/>
  <c r="G4277" i="30" s="1"/>
  <c r="H4277" i="30" s="1"/>
  <c r="I4277" i="30" s="1"/>
  <c r="G4259" i="30" a="1"/>
  <c r="G4259" i="30" s="1"/>
  <c r="H4259" i="30" s="1"/>
  <c r="I4259" i="30" s="1"/>
  <c r="G4241" i="30" a="1"/>
  <c r="G4241" i="30" s="1"/>
  <c r="H4241" i="30" s="1"/>
  <c r="I4241" i="30" s="1"/>
  <c r="G4223" i="30" a="1"/>
  <c r="G4223" i="30" s="1"/>
  <c r="H4223" i="30" s="1"/>
  <c r="I4223" i="30" s="1"/>
  <c r="G4205" i="30" a="1"/>
  <c r="G4205" i="30" s="1"/>
  <c r="H4205" i="30" s="1"/>
  <c r="I4205" i="30" s="1"/>
  <c r="G4187" i="30" a="1"/>
  <c r="G4187" i="30" s="1"/>
  <c r="H4187" i="30" s="1"/>
  <c r="I4187" i="30" s="1"/>
  <c r="G4169" i="30" a="1"/>
  <c r="G4169" i="30" s="1"/>
  <c r="H4169" i="30" s="1"/>
  <c r="I4169" i="30" s="1"/>
  <c r="G4151" i="30" a="1"/>
  <c r="G4151" i="30" s="1"/>
  <c r="H4151" i="30" s="1"/>
  <c r="I4151" i="30" s="1"/>
  <c r="G4133" i="30" a="1"/>
  <c r="G4133" i="30" s="1"/>
  <c r="H4133" i="30" s="1"/>
  <c r="I4133" i="30" s="1"/>
  <c r="G4115" i="30" a="1"/>
  <c r="G4115" i="30" s="1"/>
  <c r="H4115" i="30" s="1"/>
  <c r="I4115" i="30" s="1"/>
  <c r="G4097" i="30" a="1"/>
  <c r="G4097" i="30" s="1"/>
  <c r="H4097" i="30" s="1"/>
  <c r="I4097" i="30" s="1"/>
  <c r="G4079" i="30" a="1"/>
  <c r="G4079" i="30" s="1"/>
  <c r="H4079" i="30" s="1"/>
  <c r="I4079" i="30" s="1"/>
  <c r="G4061" i="30" a="1"/>
  <c r="G4061" i="30" s="1"/>
  <c r="H4061" i="30" s="1"/>
  <c r="I4061" i="30" s="1"/>
  <c r="G4043" i="30" a="1"/>
  <c r="G4043" i="30" s="1"/>
  <c r="H4043" i="30" s="1"/>
  <c r="I4043" i="30" s="1"/>
  <c r="G4025" i="30" a="1"/>
  <c r="G4025" i="30" s="1"/>
  <c r="H4025" i="30" s="1"/>
  <c r="I4025" i="30" s="1"/>
  <c r="G4007" i="30" a="1"/>
  <c r="G4007" i="30" s="1"/>
  <c r="H4007" i="30" s="1"/>
  <c r="I4007" i="30" s="1"/>
  <c r="G3989" i="30" a="1"/>
  <c r="G3989" i="30" s="1"/>
  <c r="H3989" i="30" s="1"/>
  <c r="I3989" i="30" s="1"/>
  <c r="G3971" i="30" a="1"/>
  <c r="G3971" i="30" s="1"/>
  <c r="H3971" i="30" s="1"/>
  <c r="I3971" i="30" s="1"/>
  <c r="G3953" i="30" a="1"/>
  <c r="G3953" i="30" s="1"/>
  <c r="H3953" i="30" s="1"/>
  <c r="I3953" i="30" s="1"/>
  <c r="G3935" i="30" a="1"/>
  <c r="G3935" i="30" s="1"/>
  <c r="H3935" i="30" s="1"/>
  <c r="I3935" i="30" s="1"/>
  <c r="G3917" i="30" a="1"/>
  <c r="G3917" i="30" s="1"/>
  <c r="H3917" i="30" s="1"/>
  <c r="I3917" i="30" s="1"/>
  <c r="G3899" i="30" a="1"/>
  <c r="G3899" i="30" s="1"/>
  <c r="H3899" i="30" s="1"/>
  <c r="I3899" i="30" s="1"/>
  <c r="G3881" i="30" a="1"/>
  <c r="G3881" i="30" s="1"/>
  <c r="H3881" i="30" s="1"/>
  <c r="I3881" i="30" s="1"/>
  <c r="G3863" i="30" a="1"/>
  <c r="G3863" i="30" s="1"/>
  <c r="H3863" i="30" s="1"/>
  <c r="I3863" i="30" s="1"/>
  <c r="G3845" i="30" a="1"/>
  <c r="G3845" i="30" s="1"/>
  <c r="H3845" i="30" s="1"/>
  <c r="I3845" i="30" s="1"/>
  <c r="G3827" i="30" a="1"/>
  <c r="G3827" i="30" s="1"/>
  <c r="H3827" i="30" s="1"/>
  <c r="I3827" i="30" s="1"/>
  <c r="G3809" i="30" a="1"/>
  <c r="G3809" i="30" s="1"/>
  <c r="H3809" i="30" s="1"/>
  <c r="I3809" i="30" s="1"/>
  <c r="G3791" i="30" a="1"/>
  <c r="G3791" i="30" s="1"/>
  <c r="H3791" i="30" s="1"/>
  <c r="I3791" i="30" s="1"/>
  <c r="G3773" i="30" a="1"/>
  <c r="G3773" i="30" s="1"/>
  <c r="H3773" i="30" s="1"/>
  <c r="I3773" i="30" s="1"/>
  <c r="G3755" i="30" a="1"/>
  <c r="G3755" i="30" s="1"/>
  <c r="H3755" i="30" s="1"/>
  <c r="I3755" i="30" s="1"/>
  <c r="G3737" i="30" a="1"/>
  <c r="G3737" i="30" s="1"/>
  <c r="H3737" i="30" s="1"/>
  <c r="I3737" i="30" s="1"/>
  <c r="G3719" i="30" a="1"/>
  <c r="G3719" i="30" s="1"/>
  <c r="H3719" i="30" s="1"/>
  <c r="I3719" i="30" s="1"/>
  <c r="G3701" i="30" a="1"/>
  <c r="G3701" i="30" s="1"/>
  <c r="H3701" i="30" s="1"/>
  <c r="I3701" i="30" s="1"/>
  <c r="G3683" i="30" a="1"/>
  <c r="G3683" i="30" s="1"/>
  <c r="H3683" i="30" s="1"/>
  <c r="I3683" i="30" s="1"/>
  <c r="G3665" i="30" a="1"/>
  <c r="G3665" i="30" s="1"/>
  <c r="H3665" i="30" s="1"/>
  <c r="I3665" i="30" s="1"/>
  <c r="G3647" i="30" a="1"/>
  <c r="G3647" i="30" s="1"/>
  <c r="H3647" i="30" s="1"/>
  <c r="I3647" i="30" s="1"/>
  <c r="G3629" i="30" a="1"/>
  <c r="G3629" i="30" s="1"/>
  <c r="H3629" i="30" s="1"/>
  <c r="I3629" i="30" s="1"/>
  <c r="G3611" i="30" a="1"/>
  <c r="G3611" i="30" s="1"/>
  <c r="H3611" i="30" s="1"/>
  <c r="I3611" i="30" s="1"/>
  <c r="G3593" i="30" a="1"/>
  <c r="G3593" i="30" s="1"/>
  <c r="H3593" i="30" s="1"/>
  <c r="I3593" i="30" s="1"/>
  <c r="G4283" i="30" a="1"/>
  <c r="G4283" i="30" s="1"/>
  <c r="H4283" i="30" s="1"/>
  <c r="I4283" i="30" s="1"/>
  <c r="G4175" i="30" a="1"/>
  <c r="G4175" i="30" s="1"/>
  <c r="H4175" i="30" s="1"/>
  <c r="I4175" i="30" s="1"/>
  <c r="G4067" i="30" a="1"/>
  <c r="G4067" i="30" s="1"/>
  <c r="H4067" i="30" s="1"/>
  <c r="I4067" i="30" s="1"/>
  <c r="G3959" i="30" a="1"/>
  <c r="G3959" i="30" s="1"/>
  <c r="H3959" i="30" s="1"/>
  <c r="I3959" i="30" s="1"/>
  <c r="G3851" i="30" a="1"/>
  <c r="G3851" i="30" s="1"/>
  <c r="H3851" i="30" s="1"/>
  <c r="I3851" i="30" s="1"/>
  <c r="G3743" i="30" a="1"/>
  <c r="G3743" i="30" s="1"/>
  <c r="H3743" i="30" s="1"/>
  <c r="I3743" i="30" s="1"/>
  <c r="G3635" i="30" a="1"/>
  <c r="G3635" i="30" s="1"/>
  <c r="H3635" i="30" s="1"/>
  <c r="I3635" i="30" s="1"/>
  <c r="G3563" i="30" a="1"/>
  <c r="G3563" i="30" s="1"/>
  <c r="H3563" i="30" s="1"/>
  <c r="I3563" i="30" s="1"/>
  <c r="G3527" i="30" a="1"/>
  <c r="G3527" i="30" s="1"/>
  <c r="H3527" i="30" s="1"/>
  <c r="I3527" i="30" s="1"/>
  <c r="G3491" i="30" a="1"/>
  <c r="G3491" i="30" s="1"/>
  <c r="H3491" i="30" s="1"/>
  <c r="I3491" i="30" s="1"/>
  <c r="G3455" i="30" a="1"/>
  <c r="G3455" i="30" s="1"/>
  <c r="H3455" i="30" s="1"/>
  <c r="I3455" i="30" s="1"/>
  <c r="G3419" i="30" a="1"/>
  <c r="G3419" i="30" s="1"/>
  <c r="H3419" i="30" s="1"/>
  <c r="I3419" i="30" s="1"/>
  <c r="G3383" i="30" a="1"/>
  <c r="G3383" i="30" s="1"/>
  <c r="H3383" i="30" s="1"/>
  <c r="I3383" i="30" s="1"/>
  <c r="G3347" i="30" a="1"/>
  <c r="G3347" i="30" s="1"/>
  <c r="H3347" i="30" s="1"/>
  <c r="I3347" i="30" s="1"/>
  <c r="G3311" i="30" a="1"/>
  <c r="G3311" i="30" s="1"/>
  <c r="H3311" i="30" s="1"/>
  <c r="I3311" i="30" s="1"/>
  <c r="G3275" i="30" a="1"/>
  <c r="G3275" i="30" s="1"/>
  <c r="H3275" i="30" s="1"/>
  <c r="I3275" i="30" s="1"/>
  <c r="G3239" i="30" a="1"/>
  <c r="G3239" i="30" s="1"/>
  <c r="H3239" i="30" s="1"/>
  <c r="I3239" i="30" s="1"/>
  <c r="G3203" i="30" a="1"/>
  <c r="G3203" i="30" s="1"/>
  <c r="H3203" i="30" s="1"/>
  <c r="I3203" i="30" s="1"/>
  <c r="G2391" i="30" a="1"/>
  <c r="G2391" i="30" s="1"/>
  <c r="H2391" i="30" s="1"/>
  <c r="I2391" i="30" s="1"/>
  <c r="G2355" i="30" a="1"/>
  <c r="G2355" i="30" s="1"/>
  <c r="H2355" i="30" s="1"/>
  <c r="I2355" i="30" s="1"/>
  <c r="G2319" i="30" a="1"/>
  <c r="G2319" i="30" s="1"/>
  <c r="H2319" i="30" s="1"/>
  <c r="I2319" i="30" s="1"/>
  <c r="G2283" i="30" a="1"/>
  <c r="G2283" i="30" s="1"/>
  <c r="H2283" i="30" s="1"/>
  <c r="I2283" i="30" s="1"/>
  <c r="G2247" i="30" a="1"/>
  <c r="G2247" i="30" s="1"/>
  <c r="H2247" i="30" s="1"/>
  <c r="I2247" i="30" s="1"/>
  <c r="G2211" i="30" a="1"/>
  <c r="G2211" i="30" s="1"/>
  <c r="H2211" i="30" s="1"/>
  <c r="I2211" i="30" s="1"/>
  <c r="G2013" i="30" a="1"/>
  <c r="G2013" i="30" s="1"/>
  <c r="H2013" i="30" s="1"/>
  <c r="I2013" i="30" s="1"/>
  <c r="G1923" i="30" a="1"/>
  <c r="G1923" i="30" s="1"/>
  <c r="H1923" i="30" s="1"/>
  <c r="I1923" i="30" s="1"/>
  <c r="G1815" i="30" a="1"/>
  <c r="G1815" i="30" s="1"/>
  <c r="H1815" i="30" s="1"/>
  <c r="I1815" i="30" s="1"/>
  <c r="G1734" i="30" a="1"/>
  <c r="G1734" i="30" s="1"/>
  <c r="H1734" i="30" s="1"/>
  <c r="I1734" i="30" s="1"/>
  <c r="G1626" i="30" a="1"/>
  <c r="G1626" i="30" s="1"/>
  <c r="H1626" i="30" s="1"/>
  <c r="I1626" i="30" s="1"/>
  <c r="G1232" i="30" a="1"/>
  <c r="G1232" i="30" s="1"/>
  <c r="H1232" i="30" s="1"/>
  <c r="I1232" i="30" s="1"/>
  <c r="G1187" i="30" a="1"/>
  <c r="G1187" i="30" s="1"/>
  <c r="H1187" i="30" s="1"/>
  <c r="I1187" i="30" s="1"/>
  <c r="G1151" i="30" a="1"/>
  <c r="G1151" i="30" s="1"/>
  <c r="H1151" i="30" s="1"/>
  <c r="I1151" i="30" s="1"/>
  <c r="G1082" i="30" a="1"/>
  <c r="G1082" i="30" s="1"/>
  <c r="H1082" i="30" s="1"/>
  <c r="I1082" i="30" s="1"/>
  <c r="G1019" i="30" a="1"/>
  <c r="G1019" i="30" s="1"/>
  <c r="H1019" i="30" s="1"/>
  <c r="I1019" i="30" s="1"/>
  <c r="G956" i="30" a="1"/>
  <c r="G956" i="30" s="1"/>
  <c r="H956" i="30" s="1"/>
  <c r="I956" i="30" s="1"/>
  <c r="G884" i="30" a="1"/>
  <c r="G884" i="30" s="1"/>
  <c r="H884" i="30" s="1"/>
  <c r="I884" i="30" s="1"/>
  <c r="G821" i="30" a="1"/>
  <c r="G821" i="30" s="1"/>
  <c r="H821" i="30" s="1"/>
  <c r="I821" i="30" s="1"/>
  <c r="G758" i="30" a="1"/>
  <c r="G758" i="30" s="1"/>
  <c r="H758" i="30" s="1"/>
  <c r="I758" i="30" s="1"/>
  <c r="G695" i="30" a="1"/>
  <c r="G695" i="30" s="1"/>
  <c r="H695" i="30" s="1"/>
  <c r="I695" i="30" s="1"/>
  <c r="G632" i="30" a="1"/>
  <c r="G632" i="30" s="1"/>
  <c r="H632" i="30" s="1"/>
  <c r="I632" i="30" s="1"/>
  <c r="G560" i="30" a="1"/>
  <c r="G560" i="30" s="1"/>
  <c r="H560" i="30" s="1"/>
  <c r="I560" i="30" s="1"/>
  <c r="G497" i="30" a="1"/>
  <c r="G497" i="30" s="1"/>
  <c r="H497" i="30" s="1"/>
  <c r="I497" i="30" s="1"/>
  <c r="G434" i="30" a="1"/>
  <c r="G434" i="30" s="1"/>
  <c r="H434" i="30" s="1"/>
  <c r="I434" i="30" s="1"/>
  <c r="G371" i="30" a="1"/>
  <c r="G371" i="30" s="1"/>
  <c r="H371" i="30" s="1"/>
  <c r="I371" i="30" s="1"/>
  <c r="G308" i="30" a="1"/>
  <c r="G308" i="30" s="1"/>
  <c r="H308" i="30" s="1"/>
  <c r="I308" i="30" s="1"/>
  <c r="G236" i="30" a="1"/>
  <c r="G236" i="30" s="1"/>
  <c r="H236" i="30" s="1"/>
  <c r="I236" i="30" s="1"/>
  <c r="G173" i="30" a="1"/>
  <c r="G173" i="30" s="1"/>
  <c r="H173" i="30" s="1"/>
  <c r="I173" i="30" s="1"/>
  <c r="G110" i="30" a="1"/>
  <c r="G110" i="30" s="1"/>
  <c r="H110" i="30" s="1"/>
  <c r="I110" i="30" s="1"/>
  <c r="G47" i="30" a="1"/>
  <c r="G47" i="30" s="1"/>
  <c r="H47" i="30" s="1"/>
  <c r="I47" i="30" s="1"/>
  <c r="G3179" i="30" a="1"/>
  <c r="G3179" i="30" s="1"/>
  <c r="H3179" i="30" s="1"/>
  <c r="I3179" i="30" s="1"/>
  <c r="G3161" i="30" a="1"/>
  <c r="G3161" i="30" s="1"/>
  <c r="H3161" i="30" s="1"/>
  <c r="I3161" i="30" s="1"/>
  <c r="G3143" i="30" a="1"/>
  <c r="G3143" i="30" s="1"/>
  <c r="H3143" i="30" s="1"/>
  <c r="I3143" i="30" s="1"/>
  <c r="G3125" i="30" a="1"/>
  <c r="G3125" i="30" s="1"/>
  <c r="H3125" i="30" s="1"/>
  <c r="I3125" i="30" s="1"/>
  <c r="G3107" i="30" a="1"/>
  <c r="G3107" i="30" s="1"/>
  <c r="H3107" i="30" s="1"/>
  <c r="I3107" i="30" s="1"/>
  <c r="G3089" i="30" a="1"/>
  <c r="G3089" i="30" s="1"/>
  <c r="H3089" i="30" s="1"/>
  <c r="I3089" i="30" s="1"/>
  <c r="G3071" i="30" a="1"/>
  <c r="G3071" i="30" s="1"/>
  <c r="H3071" i="30" s="1"/>
  <c r="I3071" i="30" s="1"/>
  <c r="G3053" i="30" a="1"/>
  <c r="G3053" i="30" s="1"/>
  <c r="H3053" i="30" s="1"/>
  <c r="I3053" i="30" s="1"/>
  <c r="G3035" i="30" a="1"/>
  <c r="G3035" i="30" s="1"/>
  <c r="H3035" i="30" s="1"/>
  <c r="I3035" i="30" s="1"/>
  <c r="G3017" i="30" a="1"/>
  <c r="G3017" i="30" s="1"/>
  <c r="H3017" i="30" s="1"/>
  <c r="I3017" i="30" s="1"/>
  <c r="G2999" i="30" a="1"/>
  <c r="G2999" i="30" s="1"/>
  <c r="H2999" i="30" s="1"/>
  <c r="I2999" i="30" s="1"/>
  <c r="G2981" i="30" a="1"/>
  <c r="G2981" i="30" s="1"/>
  <c r="H2981" i="30" s="1"/>
  <c r="I2981" i="30" s="1"/>
  <c r="G2963" i="30" a="1"/>
  <c r="G2963" i="30" s="1"/>
  <c r="H2963" i="30" s="1"/>
  <c r="I2963" i="30" s="1"/>
  <c r="G2945" i="30" a="1"/>
  <c r="G2945" i="30" s="1"/>
  <c r="H2945" i="30" s="1"/>
  <c r="I2945" i="30" s="1"/>
  <c r="G2927" i="30" a="1"/>
  <c r="G2927" i="30" s="1"/>
  <c r="H2927" i="30" s="1"/>
  <c r="I2927" i="30" s="1"/>
  <c r="G2909" i="30" a="1"/>
  <c r="G2909" i="30" s="1"/>
  <c r="H2909" i="30" s="1"/>
  <c r="I2909" i="30" s="1"/>
  <c r="G2891" i="30" a="1"/>
  <c r="G2891" i="30" s="1"/>
  <c r="H2891" i="30" s="1"/>
  <c r="I2891" i="30" s="1"/>
  <c r="G2873" i="30" a="1"/>
  <c r="G2873" i="30" s="1"/>
  <c r="H2873" i="30" s="1"/>
  <c r="I2873" i="30" s="1"/>
  <c r="G2855" i="30" a="1"/>
  <c r="G2855" i="30" s="1"/>
  <c r="H2855" i="30" s="1"/>
  <c r="I2855" i="30" s="1"/>
  <c r="G2837" i="30" a="1"/>
  <c r="G2837" i="30" s="1"/>
  <c r="H2837" i="30" s="1"/>
  <c r="I2837" i="30" s="1"/>
  <c r="G2819" i="30" a="1"/>
  <c r="G2819" i="30" s="1"/>
  <c r="H2819" i="30" s="1"/>
  <c r="I2819" i="30" s="1"/>
  <c r="G2801" i="30" a="1"/>
  <c r="G2801" i="30" s="1"/>
  <c r="H2801" i="30" s="1"/>
  <c r="I2801" i="30" s="1"/>
  <c r="G2783" i="30" a="1"/>
  <c r="G2783" i="30" s="1"/>
  <c r="H2783" i="30" s="1"/>
  <c r="I2783" i="30" s="1"/>
  <c r="G2765" i="30" a="1"/>
  <c r="G2765" i="30" s="1"/>
  <c r="H2765" i="30" s="1"/>
  <c r="I2765" i="30" s="1"/>
  <c r="G2747" i="30" a="1"/>
  <c r="G2747" i="30" s="1"/>
  <c r="H2747" i="30" s="1"/>
  <c r="I2747" i="30" s="1"/>
  <c r="G1021" i="30" a="1"/>
  <c r="G1021" i="30" s="1"/>
  <c r="H1021" i="30" s="1"/>
  <c r="I1021" i="30" s="1"/>
  <c r="G1003" i="30" a="1"/>
  <c r="G1003" i="30" s="1"/>
  <c r="H1003" i="30" s="1"/>
  <c r="I1003" i="30" s="1"/>
  <c r="G985" i="30" a="1"/>
  <c r="G985" i="30" s="1"/>
  <c r="H985" i="30" s="1"/>
  <c r="I985" i="30" s="1"/>
  <c r="G967" i="30" a="1"/>
  <c r="G967" i="30" s="1"/>
  <c r="H967" i="30" s="1"/>
  <c r="I967" i="30" s="1"/>
  <c r="G949" i="30" a="1"/>
  <c r="G949" i="30" s="1"/>
  <c r="H949" i="30" s="1"/>
  <c r="I949" i="30" s="1"/>
  <c r="G931" i="30" a="1"/>
  <c r="G931" i="30" s="1"/>
  <c r="H931" i="30" s="1"/>
  <c r="I931" i="30" s="1"/>
  <c r="G913" i="30" a="1"/>
  <c r="G913" i="30" s="1"/>
  <c r="H913" i="30" s="1"/>
  <c r="I913" i="30" s="1"/>
  <c r="G895" i="30" a="1"/>
  <c r="G895" i="30" s="1"/>
  <c r="H895" i="30" s="1"/>
  <c r="I895" i="30" s="1"/>
  <c r="G877" i="30" a="1"/>
  <c r="G877" i="30" s="1"/>
  <c r="H877" i="30" s="1"/>
  <c r="I877" i="30" s="1"/>
  <c r="G859" i="30" a="1"/>
  <c r="G859" i="30" s="1"/>
  <c r="H859" i="30" s="1"/>
  <c r="I859" i="30" s="1"/>
  <c r="G841" i="30" a="1"/>
  <c r="G841" i="30" s="1"/>
  <c r="H841" i="30" s="1"/>
  <c r="I841" i="30" s="1"/>
  <c r="G823" i="30" a="1"/>
  <c r="G823" i="30" s="1"/>
  <c r="H823" i="30" s="1"/>
  <c r="I823" i="30" s="1"/>
  <c r="G805" i="30" a="1"/>
  <c r="G805" i="30" s="1"/>
  <c r="H805" i="30" s="1"/>
  <c r="I805" i="30" s="1"/>
  <c r="G787" i="30" a="1"/>
  <c r="G787" i="30" s="1"/>
  <c r="H787" i="30" s="1"/>
  <c r="I787" i="30" s="1"/>
  <c r="G769" i="30" a="1"/>
  <c r="G769" i="30" s="1"/>
  <c r="H769" i="30" s="1"/>
  <c r="I769" i="30" s="1"/>
  <c r="G751" i="30" a="1"/>
  <c r="G751" i="30" s="1"/>
  <c r="H751" i="30" s="1"/>
  <c r="I751" i="30" s="1"/>
  <c r="G733" i="30" a="1"/>
  <c r="G733" i="30" s="1"/>
  <c r="H733" i="30" s="1"/>
  <c r="I733" i="30" s="1"/>
  <c r="G715" i="30" a="1"/>
  <c r="G715" i="30" s="1"/>
  <c r="H715" i="30" s="1"/>
  <c r="I715" i="30" s="1"/>
  <c r="G697" i="30" a="1"/>
  <c r="G697" i="30" s="1"/>
  <c r="H697" i="30" s="1"/>
  <c r="I697" i="30" s="1"/>
  <c r="G679" i="30" a="1"/>
  <c r="G679" i="30" s="1"/>
  <c r="H679" i="30" s="1"/>
  <c r="I679" i="30" s="1"/>
  <c r="G661" i="30" a="1"/>
  <c r="G661" i="30" s="1"/>
  <c r="H661" i="30" s="1"/>
  <c r="I661" i="30" s="1"/>
  <c r="G643" i="30" a="1"/>
  <c r="G643" i="30" s="1"/>
  <c r="H643" i="30" s="1"/>
  <c r="I643" i="30" s="1"/>
  <c r="G625" i="30" a="1"/>
  <c r="G625" i="30" s="1"/>
  <c r="H625" i="30" s="1"/>
  <c r="I625" i="30" s="1"/>
  <c r="G607" i="30" a="1"/>
  <c r="G607" i="30" s="1"/>
  <c r="H607" i="30" s="1"/>
  <c r="I607" i="30" s="1"/>
  <c r="G589" i="30" a="1"/>
  <c r="G589" i="30" s="1"/>
  <c r="H589" i="30" s="1"/>
  <c r="I589" i="30" s="1"/>
  <c r="G571" i="30" a="1"/>
  <c r="G571" i="30" s="1"/>
  <c r="H571" i="30" s="1"/>
  <c r="I571" i="30" s="1"/>
  <c r="G553" i="30" a="1"/>
  <c r="G553" i="30" s="1"/>
  <c r="H553" i="30" s="1"/>
  <c r="I553" i="30" s="1"/>
  <c r="G535" i="30" a="1"/>
  <c r="G535" i="30" s="1"/>
  <c r="H535" i="30" s="1"/>
  <c r="I535" i="30" s="1"/>
  <c r="G517" i="30" a="1"/>
  <c r="G517" i="30" s="1"/>
  <c r="H517" i="30" s="1"/>
  <c r="I517" i="30" s="1"/>
  <c r="G499" i="30" a="1"/>
  <c r="G499" i="30" s="1"/>
  <c r="H499" i="30" s="1"/>
  <c r="I499" i="30" s="1"/>
  <c r="G481" i="30" a="1"/>
  <c r="G481" i="30" s="1"/>
  <c r="H481" i="30" s="1"/>
  <c r="I481" i="30" s="1"/>
  <c r="G463" i="30" a="1"/>
  <c r="G463" i="30" s="1"/>
  <c r="H463" i="30" s="1"/>
  <c r="I463" i="30" s="1"/>
  <c r="G445" i="30" a="1"/>
  <c r="G445" i="30" s="1"/>
  <c r="H445" i="30" s="1"/>
  <c r="I445" i="30" s="1"/>
  <c r="G427" i="30" a="1"/>
  <c r="G427" i="30" s="1"/>
  <c r="H427" i="30" s="1"/>
  <c r="I427" i="30" s="1"/>
  <c r="G409" i="30" a="1"/>
  <c r="G409" i="30" s="1"/>
  <c r="H409" i="30" s="1"/>
  <c r="I409" i="30" s="1"/>
  <c r="G391" i="30" a="1"/>
  <c r="G391" i="30" s="1"/>
  <c r="H391" i="30" s="1"/>
  <c r="I391" i="30" s="1"/>
  <c r="G2935" i="30" a="1"/>
  <c r="G2935" i="30" s="1"/>
  <c r="H2935" i="30" s="1"/>
  <c r="I2935" i="30" s="1"/>
  <c r="G2917" i="30" a="1"/>
  <c r="G2917" i="30" s="1"/>
  <c r="H2917" i="30" s="1"/>
  <c r="I2917" i="30" s="1"/>
  <c r="G2899" i="30" a="1"/>
  <c r="G2899" i="30" s="1"/>
  <c r="H2899" i="30" s="1"/>
  <c r="I2899" i="30" s="1"/>
  <c r="G2881" i="30" a="1"/>
  <c r="G2881" i="30" s="1"/>
  <c r="H2881" i="30" s="1"/>
  <c r="I2881" i="30" s="1"/>
  <c r="G2863" i="30" a="1"/>
  <c r="G2863" i="30" s="1"/>
  <c r="H2863" i="30" s="1"/>
  <c r="I2863" i="30" s="1"/>
  <c r="G2845" i="30" a="1"/>
  <c r="G2845" i="30" s="1"/>
  <c r="H2845" i="30" s="1"/>
  <c r="I2845" i="30" s="1"/>
  <c r="G2827" i="30" a="1"/>
  <c r="G2827" i="30" s="1"/>
  <c r="H2827" i="30" s="1"/>
  <c r="I2827" i="30" s="1"/>
  <c r="G2809" i="30" a="1"/>
  <c r="G2809" i="30" s="1"/>
  <c r="H2809" i="30" s="1"/>
  <c r="I2809" i="30" s="1"/>
  <c r="G2791" i="30" a="1"/>
  <c r="G2791" i="30" s="1"/>
  <c r="H2791" i="30" s="1"/>
  <c r="I2791" i="30" s="1"/>
  <c r="G2773" i="30" a="1"/>
  <c r="G2773" i="30" s="1"/>
  <c r="H2773" i="30" s="1"/>
  <c r="I2773" i="30" s="1"/>
  <c r="G2755" i="30" a="1"/>
  <c r="G2755" i="30" s="1"/>
  <c r="H2755" i="30" s="1"/>
  <c r="I2755" i="30" s="1"/>
  <c r="G2737" i="30" a="1"/>
  <c r="G2737" i="30" s="1"/>
  <c r="H2737" i="30" s="1"/>
  <c r="I2737" i="30" s="1"/>
  <c r="G2719" i="30" a="1"/>
  <c r="G2719" i="30" s="1"/>
  <c r="H2719" i="30" s="1"/>
  <c r="I2719" i="30" s="1"/>
  <c r="G2701" i="30" a="1"/>
  <c r="G2701" i="30" s="1"/>
  <c r="H2701" i="30" s="1"/>
  <c r="I2701" i="30" s="1"/>
  <c r="G2683" i="30" a="1"/>
  <c r="G2683" i="30" s="1"/>
  <c r="H2683" i="30" s="1"/>
  <c r="I2683" i="30" s="1"/>
  <c r="G2665" i="30" a="1"/>
  <c r="G2665" i="30" s="1"/>
  <c r="H2665" i="30" s="1"/>
  <c r="I2665" i="30" s="1"/>
  <c r="G2647" i="30" a="1"/>
  <c r="G2647" i="30" s="1"/>
  <c r="H2647" i="30" s="1"/>
  <c r="I2647" i="30" s="1"/>
  <c r="G2629" i="30" a="1"/>
  <c r="G2629" i="30" s="1"/>
  <c r="H2629" i="30" s="1"/>
  <c r="I2629" i="30" s="1"/>
  <c r="G2611" i="30" a="1"/>
  <c r="G2611" i="30" s="1"/>
  <c r="H2611" i="30" s="1"/>
  <c r="I2611" i="30" s="1"/>
  <c r="G2593" i="30" a="1"/>
  <c r="G2593" i="30" s="1"/>
  <c r="H2593" i="30" s="1"/>
  <c r="I2593" i="30" s="1"/>
  <c r="G2575" i="30" a="1"/>
  <c r="G2575" i="30" s="1"/>
  <c r="H2575" i="30" s="1"/>
  <c r="I2575" i="30" s="1"/>
  <c r="G2557" i="30" a="1"/>
  <c r="G2557" i="30" s="1"/>
  <c r="H2557" i="30" s="1"/>
  <c r="I2557" i="30" s="1"/>
  <c r="G2539" i="30" a="1"/>
  <c r="G2539" i="30" s="1"/>
  <c r="H2539" i="30" s="1"/>
  <c r="I2539" i="30" s="1"/>
  <c r="G2521" i="30" a="1"/>
  <c r="G2521" i="30" s="1"/>
  <c r="H2521" i="30" s="1"/>
  <c r="I2521" i="30" s="1"/>
  <c r="G2503" i="30" a="1"/>
  <c r="G2503" i="30" s="1"/>
  <c r="H2503" i="30" s="1"/>
  <c r="I2503" i="30" s="1"/>
  <c r="G2485" i="30" a="1"/>
  <c r="G2485" i="30" s="1"/>
  <c r="H2485" i="30" s="1"/>
  <c r="I2485" i="30" s="1"/>
  <c r="G2467" i="30" a="1"/>
  <c r="G2467" i="30" s="1"/>
  <c r="H2467" i="30" s="1"/>
  <c r="I2467" i="30" s="1"/>
  <c r="G2449" i="30" a="1"/>
  <c r="G2449" i="30" s="1"/>
  <c r="H2449" i="30" s="1"/>
  <c r="I2449" i="30" s="1"/>
  <c r="G2431" i="30" a="1"/>
  <c r="G2431" i="30" s="1"/>
  <c r="H2431" i="30" s="1"/>
  <c r="I2431" i="30" s="1"/>
  <c r="G2413" i="30" a="1"/>
  <c r="G2413" i="30" s="1"/>
  <c r="H2413" i="30" s="1"/>
  <c r="I2413" i="30" s="1"/>
  <c r="G2395" i="30" a="1"/>
  <c r="G2395" i="30" s="1"/>
  <c r="H2395" i="30" s="1"/>
  <c r="I2395" i="30" s="1"/>
  <c r="G2377" i="30" a="1"/>
  <c r="G2377" i="30" s="1"/>
  <c r="H2377" i="30" s="1"/>
  <c r="I2377" i="30" s="1"/>
  <c r="G2359" i="30" a="1"/>
  <c r="G2359" i="30" s="1"/>
  <c r="H2359" i="30" s="1"/>
  <c r="I2359" i="30" s="1"/>
  <c r="G2341" i="30" a="1"/>
  <c r="G2341" i="30" s="1"/>
  <c r="H2341" i="30" s="1"/>
  <c r="I2341" i="30" s="1"/>
  <c r="G2323" i="30" a="1"/>
  <c r="G2323" i="30" s="1"/>
  <c r="H2323" i="30" s="1"/>
  <c r="I2323" i="30" s="1"/>
  <c r="G2305" i="30" a="1"/>
  <c r="G2305" i="30" s="1"/>
  <c r="H2305" i="30" s="1"/>
  <c r="I2305" i="30" s="1"/>
  <c r="G2287" i="30" a="1"/>
  <c r="G2287" i="30" s="1"/>
  <c r="H2287" i="30" s="1"/>
  <c r="I2287" i="30" s="1"/>
  <c r="G2269" i="30" a="1"/>
  <c r="G2269" i="30" s="1"/>
  <c r="H2269" i="30" s="1"/>
  <c r="I2269" i="30" s="1"/>
  <c r="G2251" i="30" a="1"/>
  <c r="G2251" i="30" s="1"/>
  <c r="H2251" i="30" s="1"/>
  <c r="I2251" i="30" s="1"/>
  <c r="G2233" i="30" a="1"/>
  <c r="G2233" i="30" s="1"/>
  <c r="H2233" i="30" s="1"/>
  <c r="I2233" i="30" s="1"/>
  <c r="G2215" i="30" a="1"/>
  <c r="G2215" i="30" s="1"/>
  <c r="H2215" i="30" s="1"/>
  <c r="I2215" i="30" s="1"/>
  <c r="G2197" i="30" a="1"/>
  <c r="G2197" i="30" s="1"/>
  <c r="H2197" i="30" s="1"/>
  <c r="I2197" i="30" s="1"/>
  <c r="G2179" i="30" a="1"/>
  <c r="G2179" i="30" s="1"/>
  <c r="H2179" i="30" s="1"/>
  <c r="I2179" i="30" s="1"/>
  <c r="G2161" i="30" a="1"/>
  <c r="G2161" i="30" s="1"/>
  <c r="H2161" i="30" s="1"/>
  <c r="I2161" i="30" s="1"/>
  <c r="G2143" i="30" a="1"/>
  <c r="G2143" i="30" s="1"/>
  <c r="H2143" i="30" s="1"/>
  <c r="I2143" i="30" s="1"/>
  <c r="G2125" i="30" a="1"/>
  <c r="G2125" i="30" s="1"/>
  <c r="H2125" i="30" s="1"/>
  <c r="I2125" i="30" s="1"/>
  <c r="G2107" i="30" a="1"/>
  <c r="G2107" i="30" s="1"/>
  <c r="H2107" i="30" s="1"/>
  <c r="I2107" i="30" s="1"/>
  <c r="G2089" i="30" a="1"/>
  <c r="G2089" i="30" s="1"/>
  <c r="H2089" i="30" s="1"/>
  <c r="I2089" i="30" s="1"/>
  <c r="G2071" i="30" a="1"/>
  <c r="G2071" i="30" s="1"/>
  <c r="H2071" i="30" s="1"/>
  <c r="I2071" i="30" s="1"/>
  <c r="G2053" i="30" a="1"/>
  <c r="G2053" i="30" s="1"/>
  <c r="H2053" i="30" s="1"/>
  <c r="I2053" i="30" s="1"/>
  <c r="G2035" i="30" a="1"/>
  <c r="G2035" i="30" s="1"/>
  <c r="H2035" i="30" s="1"/>
  <c r="I2035" i="30" s="1"/>
  <c r="G2017" i="30" a="1"/>
  <c r="G2017" i="30" s="1"/>
  <c r="H2017" i="30" s="1"/>
  <c r="I2017" i="30" s="1"/>
  <c r="G1999" i="30" a="1"/>
  <c r="G1999" i="30" s="1"/>
  <c r="H1999" i="30" s="1"/>
  <c r="I1999" i="30" s="1"/>
  <c r="G1981" i="30" a="1"/>
  <c r="G1981" i="30" s="1"/>
  <c r="H1981" i="30" s="1"/>
  <c r="I1981" i="30" s="1"/>
  <c r="G1963" i="30" a="1"/>
  <c r="G1963" i="30" s="1"/>
  <c r="H1963" i="30" s="1"/>
  <c r="I1963" i="30" s="1"/>
  <c r="G1945" i="30" a="1"/>
  <c r="G1945" i="30" s="1"/>
  <c r="H1945" i="30" s="1"/>
  <c r="I1945" i="30" s="1"/>
  <c r="G1927" i="30" a="1"/>
  <c r="G1927" i="30" s="1"/>
  <c r="H1927" i="30" s="1"/>
  <c r="I1927" i="30" s="1"/>
  <c r="G1909" i="30" a="1"/>
  <c r="G1909" i="30" s="1"/>
  <c r="H1909" i="30" s="1"/>
  <c r="I1909" i="30" s="1"/>
  <c r="G1891" i="30" a="1"/>
  <c r="G1891" i="30" s="1"/>
  <c r="H1891" i="30" s="1"/>
  <c r="I1891" i="30" s="1"/>
  <c r="G1662" i="30" a="1"/>
  <c r="G1662" i="30" s="1"/>
  <c r="H1662" i="30" s="1"/>
  <c r="I1662" i="30" s="1"/>
  <c r="G4265" i="30" a="1"/>
  <c r="G4265" i="30" s="1"/>
  <c r="H4265" i="30" s="1"/>
  <c r="I4265" i="30" s="1"/>
  <c r="G4157" i="30" a="1"/>
  <c r="G4157" i="30" s="1"/>
  <c r="H4157" i="30" s="1"/>
  <c r="I4157" i="30" s="1"/>
  <c r="G4049" i="30" a="1"/>
  <c r="G4049" i="30" s="1"/>
  <c r="H4049" i="30" s="1"/>
  <c r="I4049" i="30" s="1"/>
  <c r="G3941" i="30" a="1"/>
  <c r="G3941" i="30" s="1"/>
  <c r="H3941" i="30" s="1"/>
  <c r="I3941" i="30" s="1"/>
  <c r="G3833" i="30" a="1"/>
  <c r="G3833" i="30" s="1"/>
  <c r="H3833" i="30" s="1"/>
  <c r="I3833" i="30" s="1"/>
  <c r="G3725" i="30" a="1"/>
  <c r="G3725" i="30" s="1"/>
  <c r="H3725" i="30" s="1"/>
  <c r="I3725" i="30" s="1"/>
  <c r="G3617" i="30" a="1"/>
  <c r="G3617" i="30" s="1"/>
  <c r="H3617" i="30" s="1"/>
  <c r="I3617" i="30" s="1"/>
  <c r="G3557" i="30" a="1"/>
  <c r="G3557" i="30" s="1"/>
  <c r="H3557" i="30" s="1"/>
  <c r="I3557" i="30" s="1"/>
  <c r="G3521" i="30" a="1"/>
  <c r="G3521" i="30" s="1"/>
  <c r="H3521" i="30" s="1"/>
  <c r="I3521" i="30" s="1"/>
  <c r="G3485" i="30" a="1"/>
  <c r="G3485" i="30" s="1"/>
  <c r="H3485" i="30" s="1"/>
  <c r="I3485" i="30" s="1"/>
  <c r="G3449" i="30" a="1"/>
  <c r="G3449" i="30" s="1"/>
  <c r="H3449" i="30" s="1"/>
  <c r="I3449" i="30" s="1"/>
  <c r="G3413" i="30" a="1"/>
  <c r="G3413" i="30" s="1"/>
  <c r="H3413" i="30" s="1"/>
  <c r="I3413" i="30" s="1"/>
  <c r="G3377" i="30" a="1"/>
  <c r="G3377" i="30" s="1"/>
  <c r="H3377" i="30" s="1"/>
  <c r="I3377" i="30" s="1"/>
  <c r="G3341" i="30" a="1"/>
  <c r="G3341" i="30" s="1"/>
  <c r="H3341" i="30" s="1"/>
  <c r="I3341" i="30" s="1"/>
  <c r="G3305" i="30" a="1"/>
  <c r="G3305" i="30" s="1"/>
  <c r="H3305" i="30" s="1"/>
  <c r="I3305" i="30" s="1"/>
  <c r="G3269" i="30" a="1"/>
  <c r="G3269" i="30" s="1"/>
  <c r="H3269" i="30" s="1"/>
  <c r="I3269" i="30" s="1"/>
  <c r="G3233" i="30" a="1"/>
  <c r="G3233" i="30" s="1"/>
  <c r="H3233" i="30" s="1"/>
  <c r="I3233" i="30" s="1"/>
  <c r="G3197" i="30" a="1"/>
  <c r="G3197" i="30" s="1"/>
  <c r="H3197" i="30" s="1"/>
  <c r="I3197" i="30" s="1"/>
  <c r="G2385" i="30" a="1"/>
  <c r="G2385" i="30" s="1"/>
  <c r="H2385" i="30" s="1"/>
  <c r="I2385" i="30" s="1"/>
  <c r="G2349" i="30" a="1"/>
  <c r="G2349" i="30" s="1"/>
  <c r="H2349" i="30" s="1"/>
  <c r="I2349" i="30" s="1"/>
  <c r="G2313" i="30" a="1"/>
  <c r="G2313" i="30" s="1"/>
  <c r="H2313" i="30" s="1"/>
  <c r="I2313" i="30" s="1"/>
  <c r="G2277" i="30" a="1"/>
  <c r="G2277" i="30" s="1"/>
  <c r="H2277" i="30" s="1"/>
  <c r="I2277" i="30" s="1"/>
  <c r="G2241" i="30" a="1"/>
  <c r="G2241" i="30" s="1"/>
  <c r="H2241" i="30" s="1"/>
  <c r="I2241" i="30" s="1"/>
  <c r="G2205" i="30" a="1"/>
  <c r="G2205" i="30" s="1"/>
  <c r="H2205" i="30" s="1"/>
  <c r="I2205" i="30" s="1"/>
  <c r="G2004" i="30" a="1"/>
  <c r="G2004" i="30" s="1"/>
  <c r="H2004" i="30" s="1"/>
  <c r="I2004" i="30" s="1"/>
  <c r="G1896" i="30" a="1"/>
  <c r="G1896" i="30" s="1"/>
  <c r="H1896" i="30" s="1"/>
  <c r="I1896" i="30" s="1"/>
  <c r="G1806" i="30" a="1"/>
  <c r="G1806" i="30" s="1"/>
  <c r="H1806" i="30" s="1"/>
  <c r="I1806" i="30" s="1"/>
  <c r="G1698" i="30" a="1"/>
  <c r="G1698" i="30" s="1"/>
  <c r="H1698" i="30" s="1"/>
  <c r="I1698" i="30" s="1"/>
  <c r="G1617" i="30" a="1"/>
  <c r="G1617" i="30" s="1"/>
  <c r="H1617" i="30" s="1"/>
  <c r="I1617" i="30" s="1"/>
  <c r="G1220" i="30" a="1"/>
  <c r="G1220" i="30" s="1"/>
  <c r="H1220" i="30" s="1"/>
  <c r="I1220" i="30" s="1"/>
  <c r="G1181" i="30" a="1"/>
  <c r="G1181" i="30" s="1"/>
  <c r="H1181" i="30" s="1"/>
  <c r="I1181" i="30" s="1"/>
  <c r="G1136" i="30" a="1"/>
  <c r="G1136" i="30" s="1"/>
  <c r="H1136" i="30" s="1"/>
  <c r="I1136" i="30" s="1"/>
  <c r="G1073" i="30" a="1"/>
  <c r="G1073" i="30" s="1"/>
  <c r="H1073" i="30" s="1"/>
  <c r="I1073" i="30" s="1"/>
  <c r="G1010" i="30" a="1"/>
  <c r="G1010" i="30" s="1"/>
  <c r="H1010" i="30" s="1"/>
  <c r="I1010" i="30" s="1"/>
  <c r="G938" i="30" a="1"/>
  <c r="G938" i="30" s="1"/>
  <c r="H938" i="30" s="1"/>
  <c r="I938" i="30" s="1"/>
  <c r="G875" i="30" a="1"/>
  <c r="G875" i="30" s="1"/>
  <c r="H875" i="30" s="1"/>
  <c r="I875" i="30" s="1"/>
  <c r="G812" i="30" a="1"/>
  <c r="G812" i="30" s="1"/>
  <c r="H812" i="30" s="1"/>
  <c r="I812" i="30" s="1"/>
  <c r="G749" i="30" a="1"/>
  <c r="G749" i="30" s="1"/>
  <c r="H749" i="30" s="1"/>
  <c r="I749" i="30" s="1"/>
  <c r="G686" i="30" a="1"/>
  <c r="G686" i="30" s="1"/>
  <c r="H686" i="30" s="1"/>
  <c r="I686" i="30" s="1"/>
  <c r="G614" i="30" a="1"/>
  <c r="G614" i="30" s="1"/>
  <c r="H614" i="30" s="1"/>
  <c r="I614" i="30" s="1"/>
  <c r="G551" i="30" a="1"/>
  <c r="G551" i="30" s="1"/>
  <c r="H551" i="30" s="1"/>
  <c r="I551" i="30" s="1"/>
  <c r="G488" i="30" a="1"/>
  <c r="G488" i="30" s="1"/>
  <c r="H488" i="30" s="1"/>
  <c r="I488" i="30" s="1"/>
  <c r="G425" i="30" a="1"/>
  <c r="G425" i="30" s="1"/>
  <c r="H425" i="30" s="1"/>
  <c r="I425" i="30" s="1"/>
  <c r="G362" i="30" a="1"/>
  <c r="G362" i="30" s="1"/>
  <c r="H362" i="30" s="1"/>
  <c r="I362" i="30" s="1"/>
  <c r="G290" i="30" a="1"/>
  <c r="G290" i="30" s="1"/>
  <c r="H290" i="30" s="1"/>
  <c r="I290" i="30" s="1"/>
  <c r="G227" i="30" a="1"/>
  <c r="G227" i="30" s="1"/>
  <c r="H227" i="30" s="1"/>
  <c r="I227" i="30" s="1"/>
  <c r="G164" i="30" a="1"/>
  <c r="G164" i="30" s="1"/>
  <c r="H164" i="30" s="1"/>
  <c r="I164" i="30" s="1"/>
  <c r="G101" i="30" a="1"/>
  <c r="G101" i="30" s="1"/>
  <c r="H101" i="30" s="1"/>
  <c r="I101" i="30" s="1"/>
  <c r="G38" i="30" a="1"/>
  <c r="G38" i="30" s="1"/>
  <c r="H38" i="30" s="1"/>
  <c r="I38" i="30" s="1"/>
  <c r="G3176" i="30" a="1"/>
  <c r="G3176" i="30" s="1"/>
  <c r="H3176" i="30" s="1"/>
  <c r="I3176" i="30" s="1"/>
  <c r="G3158" i="30" a="1"/>
  <c r="G3158" i="30" s="1"/>
  <c r="H3158" i="30" s="1"/>
  <c r="I3158" i="30" s="1"/>
  <c r="G3140" i="30" a="1"/>
  <c r="G3140" i="30" s="1"/>
  <c r="H3140" i="30" s="1"/>
  <c r="I3140" i="30" s="1"/>
  <c r="G3122" i="30" a="1"/>
  <c r="G3122" i="30" s="1"/>
  <c r="H3122" i="30" s="1"/>
  <c r="I3122" i="30" s="1"/>
  <c r="G3104" i="30" a="1"/>
  <c r="G3104" i="30" s="1"/>
  <c r="H3104" i="30" s="1"/>
  <c r="I3104" i="30" s="1"/>
  <c r="G3086" i="30" a="1"/>
  <c r="G3086" i="30" s="1"/>
  <c r="H3086" i="30" s="1"/>
  <c r="I3086" i="30" s="1"/>
  <c r="G3068" i="30" a="1"/>
  <c r="G3068" i="30" s="1"/>
  <c r="H3068" i="30" s="1"/>
  <c r="I3068" i="30" s="1"/>
  <c r="G3050" i="30" a="1"/>
  <c r="G3050" i="30" s="1"/>
  <c r="H3050" i="30" s="1"/>
  <c r="I3050" i="30" s="1"/>
  <c r="G3032" i="30" a="1"/>
  <c r="G3032" i="30" s="1"/>
  <c r="H3032" i="30" s="1"/>
  <c r="I3032" i="30" s="1"/>
  <c r="G3014" i="30" a="1"/>
  <c r="G3014" i="30" s="1"/>
  <c r="H3014" i="30" s="1"/>
  <c r="I3014" i="30" s="1"/>
  <c r="G2996" i="30" a="1"/>
  <c r="G2996" i="30" s="1"/>
  <c r="H2996" i="30" s="1"/>
  <c r="I2996" i="30" s="1"/>
  <c r="G2978" i="30" a="1"/>
  <c r="G2978" i="30" s="1"/>
  <c r="H2978" i="30" s="1"/>
  <c r="I2978" i="30" s="1"/>
  <c r="G2960" i="30" a="1"/>
  <c r="G2960" i="30" s="1"/>
  <c r="H2960" i="30" s="1"/>
  <c r="I2960" i="30" s="1"/>
  <c r="G2942" i="30" a="1"/>
  <c r="G2942" i="30" s="1"/>
  <c r="H2942" i="30" s="1"/>
  <c r="I2942" i="30" s="1"/>
  <c r="G2924" i="30" a="1"/>
  <c r="G2924" i="30" s="1"/>
  <c r="H2924" i="30" s="1"/>
  <c r="I2924" i="30" s="1"/>
  <c r="G2906" i="30" a="1"/>
  <c r="G2906" i="30" s="1"/>
  <c r="H2906" i="30" s="1"/>
  <c r="I2906" i="30" s="1"/>
  <c r="G2888" i="30" a="1"/>
  <c r="G2888" i="30" s="1"/>
  <c r="H2888" i="30" s="1"/>
  <c r="I2888" i="30" s="1"/>
  <c r="G2870" i="30" a="1"/>
  <c r="G2870" i="30" s="1"/>
  <c r="H2870" i="30" s="1"/>
  <c r="I2870" i="30" s="1"/>
  <c r="G2852" i="30" a="1"/>
  <c r="G2852" i="30" s="1"/>
  <c r="H2852" i="30" s="1"/>
  <c r="I2852" i="30" s="1"/>
  <c r="G2834" i="30" a="1"/>
  <c r="G2834" i="30" s="1"/>
  <c r="H2834" i="30" s="1"/>
  <c r="I2834" i="30" s="1"/>
  <c r="G2816" i="30" a="1"/>
  <c r="G2816" i="30" s="1"/>
  <c r="H2816" i="30" s="1"/>
  <c r="I2816" i="30" s="1"/>
  <c r="G2798" i="30" a="1"/>
  <c r="G2798" i="30" s="1"/>
  <c r="H2798" i="30" s="1"/>
  <c r="I2798" i="30" s="1"/>
  <c r="G2780" i="30" a="1"/>
  <c r="G2780" i="30" s="1"/>
  <c r="H2780" i="30" s="1"/>
  <c r="I2780" i="30" s="1"/>
  <c r="G2762" i="30" a="1"/>
  <c r="G2762" i="30" s="1"/>
  <c r="H2762" i="30" s="1"/>
  <c r="I2762" i="30" s="1"/>
  <c r="G1036" i="30" a="1"/>
  <c r="G1036" i="30" s="1"/>
  <c r="H1036" i="30" s="1"/>
  <c r="I1036" i="30" s="1"/>
  <c r="G1018" i="30" a="1"/>
  <c r="G1018" i="30" s="1"/>
  <c r="H1018" i="30" s="1"/>
  <c r="I1018" i="30" s="1"/>
  <c r="G1000" i="30" a="1"/>
  <c r="G1000" i="30" s="1"/>
  <c r="H1000" i="30" s="1"/>
  <c r="I1000" i="30" s="1"/>
  <c r="G982" i="30" a="1"/>
  <c r="G982" i="30" s="1"/>
  <c r="H982" i="30" s="1"/>
  <c r="I982" i="30" s="1"/>
  <c r="G964" i="30" a="1"/>
  <c r="G964" i="30" s="1"/>
  <c r="H964" i="30" s="1"/>
  <c r="I964" i="30" s="1"/>
  <c r="G946" i="30" a="1"/>
  <c r="G946" i="30" s="1"/>
  <c r="H946" i="30" s="1"/>
  <c r="I946" i="30" s="1"/>
  <c r="G928" i="30" a="1"/>
  <c r="G928" i="30" s="1"/>
  <c r="H928" i="30" s="1"/>
  <c r="I928" i="30" s="1"/>
  <c r="G910" i="30" a="1"/>
  <c r="G910" i="30" s="1"/>
  <c r="H910" i="30" s="1"/>
  <c r="I910" i="30" s="1"/>
  <c r="G892" i="30" a="1"/>
  <c r="G892" i="30" s="1"/>
  <c r="H892" i="30" s="1"/>
  <c r="I892" i="30" s="1"/>
  <c r="G874" i="30" a="1"/>
  <c r="G874" i="30" s="1"/>
  <c r="H874" i="30" s="1"/>
  <c r="I874" i="30" s="1"/>
  <c r="G856" i="30" a="1"/>
  <c r="G856" i="30" s="1"/>
  <c r="H856" i="30" s="1"/>
  <c r="I856" i="30" s="1"/>
  <c r="G838" i="30" a="1"/>
  <c r="G838" i="30" s="1"/>
  <c r="H838" i="30" s="1"/>
  <c r="I838" i="30" s="1"/>
  <c r="G820" i="30" a="1"/>
  <c r="G820" i="30" s="1"/>
  <c r="H820" i="30" s="1"/>
  <c r="I820" i="30" s="1"/>
  <c r="G802" i="30" a="1"/>
  <c r="G802" i="30" s="1"/>
  <c r="H802" i="30" s="1"/>
  <c r="I802" i="30" s="1"/>
  <c r="G784" i="30" a="1"/>
  <c r="G784" i="30" s="1"/>
  <c r="H784" i="30" s="1"/>
  <c r="I784" i="30" s="1"/>
  <c r="G766" i="30" a="1"/>
  <c r="G766" i="30" s="1"/>
  <c r="H766" i="30" s="1"/>
  <c r="I766" i="30" s="1"/>
  <c r="G748" i="30" a="1"/>
  <c r="G748" i="30" s="1"/>
  <c r="H748" i="30" s="1"/>
  <c r="I748" i="30" s="1"/>
  <c r="G730" i="30" a="1"/>
  <c r="G730" i="30" s="1"/>
  <c r="H730" i="30" s="1"/>
  <c r="I730" i="30" s="1"/>
  <c r="G712" i="30" a="1"/>
  <c r="G712" i="30" s="1"/>
  <c r="H712" i="30" s="1"/>
  <c r="I712" i="30" s="1"/>
  <c r="G694" i="30" a="1"/>
  <c r="G694" i="30" s="1"/>
  <c r="H694" i="30" s="1"/>
  <c r="I694" i="30" s="1"/>
  <c r="G676" i="30" a="1"/>
  <c r="G676" i="30" s="1"/>
  <c r="H676" i="30" s="1"/>
  <c r="I676" i="30" s="1"/>
  <c r="G658" i="30" a="1"/>
  <c r="G658" i="30" s="1"/>
  <c r="H658" i="30" s="1"/>
  <c r="I658" i="30" s="1"/>
  <c r="G640" i="30" a="1"/>
  <c r="G640" i="30" s="1"/>
  <c r="H640" i="30" s="1"/>
  <c r="I640" i="30" s="1"/>
  <c r="G622" i="30" a="1"/>
  <c r="G622" i="30" s="1"/>
  <c r="H622" i="30" s="1"/>
  <c r="I622" i="30" s="1"/>
  <c r="G604" i="30" a="1"/>
  <c r="G604" i="30" s="1"/>
  <c r="H604" i="30" s="1"/>
  <c r="I604" i="30" s="1"/>
  <c r="G586" i="30" a="1"/>
  <c r="G586" i="30" s="1"/>
  <c r="H586" i="30" s="1"/>
  <c r="I586" i="30" s="1"/>
  <c r="G568" i="30" a="1"/>
  <c r="G568" i="30" s="1"/>
  <c r="H568" i="30" s="1"/>
  <c r="I568" i="30" s="1"/>
  <c r="G550" i="30" a="1"/>
  <c r="G550" i="30" s="1"/>
  <c r="H550" i="30" s="1"/>
  <c r="I550" i="30" s="1"/>
  <c r="G532" i="30" a="1"/>
  <c r="G532" i="30" s="1"/>
  <c r="H532" i="30" s="1"/>
  <c r="I532" i="30" s="1"/>
  <c r="G514" i="30" a="1"/>
  <c r="G514" i="30" s="1"/>
  <c r="H514" i="30" s="1"/>
  <c r="I514" i="30" s="1"/>
  <c r="G496" i="30" a="1"/>
  <c r="G496" i="30" s="1"/>
  <c r="H496" i="30" s="1"/>
  <c r="I496" i="30" s="1"/>
  <c r="G478" i="30" a="1"/>
  <c r="G478" i="30" s="1"/>
  <c r="H478" i="30" s="1"/>
  <c r="I478" i="30" s="1"/>
  <c r="G460" i="30" a="1"/>
  <c r="G460" i="30" s="1"/>
  <c r="H460" i="30" s="1"/>
  <c r="I460" i="30" s="1"/>
  <c r="G442" i="30" a="1"/>
  <c r="G442" i="30" s="1"/>
  <c r="H442" i="30" s="1"/>
  <c r="I442" i="30" s="1"/>
  <c r="G424" i="30" a="1"/>
  <c r="G424" i="30" s="1"/>
  <c r="H424" i="30" s="1"/>
  <c r="I424" i="30" s="1"/>
  <c r="G406" i="30" a="1"/>
  <c r="G406" i="30" s="1"/>
  <c r="H406" i="30" s="1"/>
  <c r="I406" i="30" s="1"/>
  <c r="G388" i="30" a="1"/>
  <c r="G388" i="30" s="1"/>
  <c r="H388" i="30" s="1"/>
  <c r="I388" i="30" s="1"/>
  <c r="G2932" i="30" a="1"/>
  <c r="G2932" i="30" s="1"/>
  <c r="H2932" i="30" s="1"/>
  <c r="I2932" i="30" s="1"/>
  <c r="G2914" i="30" a="1"/>
  <c r="G2914" i="30" s="1"/>
  <c r="H2914" i="30" s="1"/>
  <c r="I2914" i="30" s="1"/>
  <c r="G2896" i="30" a="1"/>
  <c r="G2896" i="30" s="1"/>
  <c r="H2896" i="30" s="1"/>
  <c r="I2896" i="30" s="1"/>
  <c r="G2878" i="30" a="1"/>
  <c r="G2878" i="30" s="1"/>
  <c r="H2878" i="30" s="1"/>
  <c r="I2878" i="30" s="1"/>
  <c r="G2860" i="30" a="1"/>
  <c r="G2860" i="30" s="1"/>
  <c r="H2860" i="30" s="1"/>
  <c r="I2860" i="30" s="1"/>
  <c r="G2842" i="30" a="1"/>
  <c r="G2842" i="30" s="1"/>
  <c r="H2842" i="30" s="1"/>
  <c r="I2842" i="30" s="1"/>
  <c r="G2824" i="30" a="1"/>
  <c r="G2824" i="30" s="1"/>
  <c r="H2824" i="30" s="1"/>
  <c r="I2824" i="30" s="1"/>
  <c r="G2806" i="30" a="1"/>
  <c r="G2806" i="30" s="1"/>
  <c r="H2806" i="30" s="1"/>
  <c r="I2806" i="30" s="1"/>
  <c r="G2788" i="30" a="1"/>
  <c r="G2788" i="30" s="1"/>
  <c r="H2788" i="30" s="1"/>
  <c r="I2788" i="30" s="1"/>
  <c r="G4247" i="30" a="1"/>
  <c r="G4247" i="30" s="1"/>
  <c r="H4247" i="30" s="1"/>
  <c r="I4247" i="30" s="1"/>
  <c r="G4139" i="30" a="1"/>
  <c r="G4139" i="30" s="1"/>
  <c r="H4139" i="30" s="1"/>
  <c r="I4139" i="30" s="1"/>
  <c r="G4031" i="30" a="1"/>
  <c r="G4031" i="30" s="1"/>
  <c r="H4031" i="30" s="1"/>
  <c r="I4031" i="30" s="1"/>
  <c r="G3923" i="30" a="1"/>
  <c r="G3923" i="30" s="1"/>
  <c r="H3923" i="30" s="1"/>
  <c r="I3923" i="30" s="1"/>
  <c r="G3815" i="30" a="1"/>
  <c r="G3815" i="30" s="1"/>
  <c r="H3815" i="30" s="1"/>
  <c r="I3815" i="30" s="1"/>
  <c r="G3707" i="30" a="1"/>
  <c r="G3707" i="30" s="1"/>
  <c r="H3707" i="30" s="1"/>
  <c r="I3707" i="30" s="1"/>
  <c r="G3599" i="30" a="1"/>
  <c r="G3599" i="30" s="1"/>
  <c r="H3599" i="30" s="1"/>
  <c r="I3599" i="30" s="1"/>
  <c r="G3548" i="30" a="1"/>
  <c r="G3548" i="30" s="1"/>
  <c r="H3548" i="30" s="1"/>
  <c r="I3548" i="30" s="1"/>
  <c r="G3512" i="30" a="1"/>
  <c r="G3512" i="30" s="1"/>
  <c r="H3512" i="30" s="1"/>
  <c r="I3512" i="30" s="1"/>
  <c r="G3476" i="30" a="1"/>
  <c r="G3476" i="30" s="1"/>
  <c r="H3476" i="30" s="1"/>
  <c r="I3476" i="30" s="1"/>
  <c r="G3440" i="30" a="1"/>
  <c r="G3440" i="30" s="1"/>
  <c r="H3440" i="30" s="1"/>
  <c r="I3440" i="30" s="1"/>
  <c r="G3404" i="30" a="1"/>
  <c r="G3404" i="30" s="1"/>
  <c r="H3404" i="30" s="1"/>
  <c r="I3404" i="30" s="1"/>
  <c r="G3368" i="30" a="1"/>
  <c r="G3368" i="30" s="1"/>
  <c r="H3368" i="30" s="1"/>
  <c r="I3368" i="30" s="1"/>
  <c r="G3332" i="30" a="1"/>
  <c r="G3332" i="30" s="1"/>
  <c r="H3332" i="30" s="1"/>
  <c r="I3332" i="30" s="1"/>
  <c r="G3296" i="30" a="1"/>
  <c r="G3296" i="30" s="1"/>
  <c r="H3296" i="30" s="1"/>
  <c r="I3296" i="30" s="1"/>
  <c r="G3260" i="30" a="1"/>
  <c r="G3260" i="30" s="1"/>
  <c r="H3260" i="30" s="1"/>
  <c r="I3260" i="30" s="1"/>
  <c r="G3224" i="30" a="1"/>
  <c r="G3224" i="30" s="1"/>
  <c r="H3224" i="30" s="1"/>
  <c r="I3224" i="30" s="1"/>
  <c r="G3188" i="30" a="1"/>
  <c r="G3188" i="30" s="1"/>
  <c r="H3188" i="30" s="1"/>
  <c r="I3188" i="30" s="1"/>
  <c r="G2376" i="30" a="1"/>
  <c r="G2376" i="30" s="1"/>
  <c r="H2376" i="30" s="1"/>
  <c r="I2376" i="30" s="1"/>
  <c r="G2340" i="30" a="1"/>
  <c r="G2340" i="30" s="1"/>
  <c r="H2340" i="30" s="1"/>
  <c r="I2340" i="30" s="1"/>
  <c r="G2304" i="30" a="1"/>
  <c r="G2304" i="30" s="1"/>
  <c r="H2304" i="30" s="1"/>
  <c r="I2304" i="30" s="1"/>
  <c r="G2268" i="30" a="1"/>
  <c r="G2268" i="30" s="1"/>
  <c r="H2268" i="30" s="1"/>
  <c r="I2268" i="30" s="1"/>
  <c r="G2232" i="30" a="1"/>
  <c r="G2232" i="30" s="1"/>
  <c r="H2232" i="30" s="1"/>
  <c r="I2232" i="30" s="1"/>
  <c r="G2196" i="30" a="1"/>
  <c r="G2196" i="30" s="1"/>
  <c r="H2196" i="30" s="1"/>
  <c r="I2196" i="30" s="1"/>
  <c r="G1995" i="30" a="1"/>
  <c r="G1995" i="30" s="1"/>
  <c r="H1995" i="30" s="1"/>
  <c r="I1995" i="30" s="1"/>
  <c r="G1887" i="30" a="1"/>
  <c r="G1887" i="30" s="1"/>
  <c r="H1887" i="30" s="1"/>
  <c r="I1887" i="30" s="1"/>
  <c r="G1797" i="30" a="1"/>
  <c r="G1797" i="30" s="1"/>
  <c r="H1797" i="30" s="1"/>
  <c r="I1797" i="30" s="1"/>
  <c r="G1689" i="30" a="1"/>
  <c r="G1689" i="30" s="1"/>
  <c r="H1689" i="30" s="1"/>
  <c r="I1689" i="30" s="1"/>
  <c r="G1599" i="30" a="1"/>
  <c r="G1599" i="30" s="1"/>
  <c r="H1599" i="30" s="1"/>
  <c r="I1599" i="30" s="1"/>
  <c r="G1214" i="30" a="1"/>
  <c r="G1214" i="30" s="1"/>
  <c r="H1214" i="30" s="1"/>
  <c r="I1214" i="30" s="1"/>
  <c r="G1178" i="30" a="1"/>
  <c r="G1178" i="30" s="1"/>
  <c r="H1178" i="30" s="1"/>
  <c r="I1178" i="30" s="1"/>
  <c r="G1133" i="30" a="1"/>
  <c r="G1133" i="30" s="1"/>
  <c r="H1133" i="30" s="1"/>
  <c r="I1133" i="30" s="1"/>
  <c r="G1064" i="30" a="1"/>
  <c r="G1064" i="30" s="1"/>
  <c r="H1064" i="30" s="1"/>
  <c r="I1064" i="30" s="1"/>
  <c r="G992" i="30" a="1"/>
  <c r="G992" i="30" s="1"/>
  <c r="H992" i="30" s="1"/>
  <c r="I992" i="30" s="1"/>
  <c r="G929" i="30" a="1"/>
  <c r="G929" i="30" s="1"/>
  <c r="H929" i="30" s="1"/>
  <c r="I929" i="30" s="1"/>
  <c r="G866" i="30" a="1"/>
  <c r="G866" i="30" s="1"/>
  <c r="H866" i="30" s="1"/>
  <c r="I866" i="30" s="1"/>
  <c r="G803" i="30" a="1"/>
  <c r="G803" i="30" s="1"/>
  <c r="H803" i="30" s="1"/>
  <c r="I803" i="30" s="1"/>
  <c r="G740" i="30" a="1"/>
  <c r="G740" i="30" s="1"/>
  <c r="H740" i="30" s="1"/>
  <c r="I740" i="30" s="1"/>
  <c r="G668" i="30" a="1"/>
  <c r="G668" i="30" s="1"/>
  <c r="H668" i="30" s="1"/>
  <c r="I668" i="30" s="1"/>
  <c r="G605" i="30" a="1"/>
  <c r="G605" i="30" s="1"/>
  <c r="H605" i="30" s="1"/>
  <c r="I605" i="30" s="1"/>
  <c r="G542" i="30" a="1"/>
  <c r="G542" i="30" s="1"/>
  <c r="H542" i="30" s="1"/>
  <c r="I542" i="30" s="1"/>
  <c r="G479" i="30" a="1"/>
  <c r="G479" i="30" s="1"/>
  <c r="H479" i="30" s="1"/>
  <c r="I479" i="30" s="1"/>
  <c r="G416" i="30" a="1"/>
  <c r="G416" i="30" s="1"/>
  <c r="H416" i="30" s="1"/>
  <c r="I416" i="30" s="1"/>
  <c r="G344" i="30" a="1"/>
  <c r="G344" i="30" s="1"/>
  <c r="H344" i="30" s="1"/>
  <c r="I344" i="30" s="1"/>
  <c r="G281" i="30" a="1"/>
  <c r="G281" i="30" s="1"/>
  <c r="H281" i="30" s="1"/>
  <c r="I281" i="30" s="1"/>
  <c r="G218" i="30" a="1"/>
  <c r="G218" i="30" s="1"/>
  <c r="H218" i="30" s="1"/>
  <c r="I218" i="30" s="1"/>
  <c r="G155" i="30" a="1"/>
  <c r="G155" i="30" s="1"/>
  <c r="H155" i="30" s="1"/>
  <c r="I155" i="30" s="1"/>
  <c r="G92" i="30" a="1"/>
  <c r="G92" i="30" s="1"/>
  <c r="H92" i="30" s="1"/>
  <c r="I92" i="30" s="1"/>
  <c r="G29" i="30" a="1"/>
  <c r="G29" i="30" s="1"/>
  <c r="H29" i="30" s="1"/>
  <c r="I29" i="30" s="1"/>
  <c r="G3173" i="30" a="1"/>
  <c r="G3173" i="30" s="1"/>
  <c r="H3173" i="30" s="1"/>
  <c r="I3173" i="30" s="1"/>
  <c r="G3155" i="30" a="1"/>
  <c r="G3155" i="30" s="1"/>
  <c r="H3155" i="30" s="1"/>
  <c r="I3155" i="30" s="1"/>
  <c r="G3137" i="30" a="1"/>
  <c r="G3137" i="30" s="1"/>
  <c r="H3137" i="30" s="1"/>
  <c r="I3137" i="30" s="1"/>
  <c r="G3119" i="30" a="1"/>
  <c r="G3119" i="30" s="1"/>
  <c r="H3119" i="30" s="1"/>
  <c r="I3119" i="30" s="1"/>
  <c r="G3101" i="30" a="1"/>
  <c r="G3101" i="30" s="1"/>
  <c r="H3101" i="30" s="1"/>
  <c r="I3101" i="30" s="1"/>
  <c r="G3083" i="30" a="1"/>
  <c r="G3083" i="30" s="1"/>
  <c r="H3083" i="30" s="1"/>
  <c r="I3083" i="30" s="1"/>
  <c r="G3065" i="30" a="1"/>
  <c r="G3065" i="30" s="1"/>
  <c r="H3065" i="30" s="1"/>
  <c r="I3065" i="30" s="1"/>
  <c r="G3047" i="30" a="1"/>
  <c r="G3047" i="30" s="1"/>
  <c r="H3047" i="30" s="1"/>
  <c r="I3047" i="30" s="1"/>
  <c r="G3029" i="30" a="1"/>
  <c r="G3029" i="30" s="1"/>
  <c r="H3029" i="30" s="1"/>
  <c r="I3029" i="30" s="1"/>
  <c r="G3011" i="30" a="1"/>
  <c r="G3011" i="30" s="1"/>
  <c r="H3011" i="30" s="1"/>
  <c r="I3011" i="30" s="1"/>
  <c r="G2993" i="30" a="1"/>
  <c r="G2993" i="30" s="1"/>
  <c r="H2993" i="30" s="1"/>
  <c r="I2993" i="30" s="1"/>
  <c r="G2975" i="30" a="1"/>
  <c r="G2975" i="30" s="1"/>
  <c r="H2975" i="30" s="1"/>
  <c r="I2975" i="30" s="1"/>
  <c r="G2957" i="30" a="1"/>
  <c r="G2957" i="30" s="1"/>
  <c r="H2957" i="30" s="1"/>
  <c r="I2957" i="30" s="1"/>
  <c r="G2939" i="30" a="1"/>
  <c r="G2939" i="30" s="1"/>
  <c r="H2939" i="30" s="1"/>
  <c r="I2939" i="30" s="1"/>
  <c r="G2921" i="30" a="1"/>
  <c r="G2921" i="30" s="1"/>
  <c r="H2921" i="30" s="1"/>
  <c r="I2921" i="30" s="1"/>
  <c r="G2903" i="30" a="1"/>
  <c r="G2903" i="30" s="1"/>
  <c r="H2903" i="30" s="1"/>
  <c r="I2903" i="30" s="1"/>
  <c r="G2885" i="30" a="1"/>
  <c r="G2885" i="30" s="1"/>
  <c r="H2885" i="30" s="1"/>
  <c r="I2885" i="30" s="1"/>
  <c r="G2867" i="30" a="1"/>
  <c r="G2867" i="30" s="1"/>
  <c r="H2867" i="30" s="1"/>
  <c r="I2867" i="30" s="1"/>
  <c r="G2849" i="30" a="1"/>
  <c r="G2849" i="30" s="1"/>
  <c r="H2849" i="30" s="1"/>
  <c r="I2849" i="30" s="1"/>
  <c r="G2831" i="30" a="1"/>
  <c r="G2831" i="30" s="1"/>
  <c r="H2831" i="30" s="1"/>
  <c r="I2831" i="30" s="1"/>
  <c r="G2813" i="30" a="1"/>
  <c r="G2813" i="30" s="1"/>
  <c r="H2813" i="30" s="1"/>
  <c r="I2813" i="30" s="1"/>
  <c r="G2795" i="30" a="1"/>
  <c r="G2795" i="30" s="1"/>
  <c r="H2795" i="30" s="1"/>
  <c r="I2795" i="30" s="1"/>
  <c r="G2777" i="30" a="1"/>
  <c r="G2777" i="30" s="1"/>
  <c r="H2777" i="30" s="1"/>
  <c r="I2777" i="30" s="1"/>
  <c r="G2759" i="30" a="1"/>
  <c r="G2759" i="30" s="1"/>
  <c r="H2759" i="30" s="1"/>
  <c r="I2759" i="30" s="1"/>
  <c r="G1033" i="30" a="1"/>
  <c r="G1033" i="30" s="1"/>
  <c r="H1033" i="30" s="1"/>
  <c r="I1033" i="30" s="1"/>
  <c r="G1015" i="30" a="1"/>
  <c r="G1015" i="30" s="1"/>
  <c r="H1015" i="30" s="1"/>
  <c r="I1015" i="30" s="1"/>
  <c r="G997" i="30" a="1"/>
  <c r="G997" i="30" s="1"/>
  <c r="H997" i="30" s="1"/>
  <c r="I997" i="30" s="1"/>
  <c r="G979" i="30" a="1"/>
  <c r="G979" i="30" s="1"/>
  <c r="H979" i="30" s="1"/>
  <c r="I979" i="30" s="1"/>
  <c r="G961" i="30" a="1"/>
  <c r="G961" i="30" s="1"/>
  <c r="H961" i="30" s="1"/>
  <c r="I961" i="30" s="1"/>
  <c r="G943" i="30" a="1"/>
  <c r="G943" i="30" s="1"/>
  <c r="H943" i="30" s="1"/>
  <c r="I943" i="30" s="1"/>
  <c r="G925" i="30" a="1"/>
  <c r="G925" i="30" s="1"/>
  <c r="H925" i="30" s="1"/>
  <c r="I925" i="30" s="1"/>
  <c r="G907" i="30" a="1"/>
  <c r="G907" i="30" s="1"/>
  <c r="H907" i="30" s="1"/>
  <c r="I907" i="30" s="1"/>
  <c r="G889" i="30" a="1"/>
  <c r="G889" i="30" s="1"/>
  <c r="H889" i="30" s="1"/>
  <c r="I889" i="30" s="1"/>
  <c r="G871" i="30" a="1"/>
  <c r="G871" i="30" s="1"/>
  <c r="H871" i="30" s="1"/>
  <c r="I871" i="30" s="1"/>
  <c r="G853" i="30" a="1"/>
  <c r="G853" i="30" s="1"/>
  <c r="H853" i="30" s="1"/>
  <c r="I853" i="30" s="1"/>
  <c r="G835" i="30" a="1"/>
  <c r="G835" i="30" s="1"/>
  <c r="H835" i="30" s="1"/>
  <c r="I835" i="30" s="1"/>
  <c r="G817" i="30" a="1"/>
  <c r="G817" i="30" s="1"/>
  <c r="H817" i="30" s="1"/>
  <c r="I817" i="30" s="1"/>
  <c r="G799" i="30" a="1"/>
  <c r="G799" i="30" s="1"/>
  <c r="H799" i="30" s="1"/>
  <c r="I799" i="30" s="1"/>
  <c r="G781" i="30" a="1"/>
  <c r="G781" i="30" s="1"/>
  <c r="H781" i="30" s="1"/>
  <c r="I781" i="30" s="1"/>
  <c r="G763" i="30" a="1"/>
  <c r="G763" i="30" s="1"/>
  <c r="H763" i="30" s="1"/>
  <c r="I763" i="30" s="1"/>
  <c r="G745" i="30" a="1"/>
  <c r="G745" i="30" s="1"/>
  <c r="H745" i="30" s="1"/>
  <c r="I745" i="30" s="1"/>
  <c r="G727" i="30" a="1"/>
  <c r="G727" i="30" s="1"/>
  <c r="H727" i="30" s="1"/>
  <c r="I727" i="30" s="1"/>
  <c r="G709" i="30" a="1"/>
  <c r="G709" i="30" s="1"/>
  <c r="H709" i="30" s="1"/>
  <c r="I709" i="30" s="1"/>
  <c r="G691" i="30" a="1"/>
  <c r="G691" i="30" s="1"/>
  <c r="H691" i="30" s="1"/>
  <c r="I691" i="30" s="1"/>
  <c r="G673" i="30" a="1"/>
  <c r="G673" i="30" s="1"/>
  <c r="H673" i="30" s="1"/>
  <c r="I673" i="30" s="1"/>
  <c r="G655" i="30" a="1"/>
  <c r="G655" i="30" s="1"/>
  <c r="H655" i="30" s="1"/>
  <c r="I655" i="30" s="1"/>
  <c r="G637" i="30" a="1"/>
  <c r="G637" i="30" s="1"/>
  <c r="H637" i="30" s="1"/>
  <c r="I637" i="30" s="1"/>
  <c r="G619" i="30" a="1"/>
  <c r="G619" i="30" s="1"/>
  <c r="H619" i="30" s="1"/>
  <c r="I619" i="30" s="1"/>
  <c r="G601" i="30" a="1"/>
  <c r="G601" i="30" s="1"/>
  <c r="H601" i="30" s="1"/>
  <c r="I601" i="30" s="1"/>
  <c r="G583" i="30" a="1"/>
  <c r="G583" i="30" s="1"/>
  <c r="H583" i="30" s="1"/>
  <c r="I583" i="30" s="1"/>
  <c r="G565" i="30" a="1"/>
  <c r="G565" i="30" s="1"/>
  <c r="H565" i="30" s="1"/>
  <c r="I565" i="30" s="1"/>
  <c r="G547" i="30" a="1"/>
  <c r="G547" i="30" s="1"/>
  <c r="H547" i="30" s="1"/>
  <c r="I547" i="30" s="1"/>
  <c r="G529" i="30" a="1"/>
  <c r="G529" i="30" s="1"/>
  <c r="H529" i="30" s="1"/>
  <c r="I529" i="30" s="1"/>
  <c r="G511" i="30" a="1"/>
  <c r="G511" i="30" s="1"/>
  <c r="H511" i="30" s="1"/>
  <c r="I511" i="30" s="1"/>
  <c r="G493" i="30" a="1"/>
  <c r="G493" i="30" s="1"/>
  <c r="H493" i="30" s="1"/>
  <c r="I493" i="30" s="1"/>
  <c r="G475" i="30" a="1"/>
  <c r="G475" i="30" s="1"/>
  <c r="H475" i="30" s="1"/>
  <c r="I475" i="30" s="1"/>
  <c r="G457" i="30" a="1"/>
  <c r="G457" i="30" s="1"/>
  <c r="H457" i="30" s="1"/>
  <c r="I457" i="30" s="1"/>
  <c r="G439" i="30" a="1"/>
  <c r="G439" i="30" s="1"/>
  <c r="H439" i="30" s="1"/>
  <c r="I439" i="30" s="1"/>
  <c r="G421" i="30" a="1"/>
  <c r="G421" i="30" s="1"/>
  <c r="H421" i="30" s="1"/>
  <c r="I421" i="30" s="1"/>
  <c r="G403" i="30" a="1"/>
  <c r="G403" i="30" s="1"/>
  <c r="H403" i="30" s="1"/>
  <c r="I403" i="30" s="1"/>
  <c r="G385" i="30" a="1"/>
  <c r="G385" i="30" s="1"/>
  <c r="H385" i="30" s="1"/>
  <c r="I385" i="30" s="1"/>
  <c r="G2929" i="30" a="1"/>
  <c r="G2929" i="30" s="1"/>
  <c r="H2929" i="30" s="1"/>
  <c r="I2929" i="30" s="1"/>
  <c r="G2911" i="30" a="1"/>
  <c r="G2911" i="30" s="1"/>
  <c r="H2911" i="30" s="1"/>
  <c r="I2911" i="30" s="1"/>
  <c r="G2893" i="30" a="1"/>
  <c r="G2893" i="30" s="1"/>
  <c r="H2893" i="30" s="1"/>
  <c r="I2893" i="30" s="1"/>
  <c r="G2875" i="30" a="1"/>
  <c r="G2875" i="30" s="1"/>
  <c r="H2875" i="30" s="1"/>
  <c r="I2875" i="30" s="1"/>
  <c r="G2857" i="30" a="1"/>
  <c r="G2857" i="30" s="1"/>
  <c r="H2857" i="30" s="1"/>
  <c r="I2857" i="30" s="1"/>
  <c r="G2839" i="30" a="1"/>
  <c r="G2839" i="30" s="1"/>
  <c r="H2839" i="30" s="1"/>
  <c r="I2839" i="30" s="1"/>
  <c r="G2821" i="30" a="1"/>
  <c r="G2821" i="30" s="1"/>
  <c r="H2821" i="30" s="1"/>
  <c r="I2821" i="30" s="1"/>
  <c r="G2803" i="30" a="1"/>
  <c r="G2803" i="30" s="1"/>
  <c r="H2803" i="30" s="1"/>
  <c r="I2803" i="30" s="1"/>
  <c r="G2785" i="30" a="1"/>
  <c r="G2785" i="30" s="1"/>
  <c r="H2785" i="30" s="1"/>
  <c r="I2785" i="30" s="1"/>
  <c r="G2767" i="30" a="1"/>
  <c r="G2767" i="30" s="1"/>
  <c r="H2767" i="30" s="1"/>
  <c r="I2767" i="30" s="1"/>
  <c r="G2749" i="30" a="1"/>
  <c r="G2749" i="30" s="1"/>
  <c r="H2749" i="30" s="1"/>
  <c r="I2749" i="30" s="1"/>
  <c r="G2731" i="30" a="1"/>
  <c r="G2731" i="30" s="1"/>
  <c r="H2731" i="30" s="1"/>
  <c r="I2731" i="30" s="1"/>
  <c r="G2713" i="30" a="1"/>
  <c r="G2713" i="30" s="1"/>
  <c r="H2713" i="30" s="1"/>
  <c r="I2713" i="30" s="1"/>
  <c r="G2695" i="30" a="1"/>
  <c r="G2695" i="30" s="1"/>
  <c r="H2695" i="30" s="1"/>
  <c r="I2695" i="30" s="1"/>
  <c r="G2677" i="30" a="1"/>
  <c r="G2677" i="30" s="1"/>
  <c r="H2677" i="30" s="1"/>
  <c r="I2677" i="30" s="1"/>
  <c r="G2659" i="30" a="1"/>
  <c r="G2659" i="30" s="1"/>
  <c r="H2659" i="30" s="1"/>
  <c r="I2659" i="30" s="1"/>
  <c r="G2641" i="30" a="1"/>
  <c r="G2641" i="30" s="1"/>
  <c r="H2641" i="30" s="1"/>
  <c r="I2641" i="30" s="1"/>
  <c r="G2623" i="30" a="1"/>
  <c r="G2623" i="30" s="1"/>
  <c r="H2623" i="30" s="1"/>
  <c r="I2623" i="30" s="1"/>
  <c r="G2605" i="30" a="1"/>
  <c r="G2605" i="30" s="1"/>
  <c r="H2605" i="30" s="1"/>
  <c r="I2605" i="30" s="1"/>
  <c r="G2587" i="30" a="1"/>
  <c r="G2587" i="30" s="1"/>
  <c r="H2587" i="30" s="1"/>
  <c r="I2587" i="30" s="1"/>
  <c r="G2569" i="30" a="1"/>
  <c r="G2569" i="30" s="1"/>
  <c r="H2569" i="30" s="1"/>
  <c r="I2569" i="30" s="1"/>
  <c r="G2551" i="30" a="1"/>
  <c r="G2551" i="30" s="1"/>
  <c r="H2551" i="30" s="1"/>
  <c r="I2551" i="30" s="1"/>
  <c r="G2533" i="30" a="1"/>
  <c r="G2533" i="30" s="1"/>
  <c r="H2533" i="30" s="1"/>
  <c r="I2533" i="30" s="1"/>
  <c r="G2515" i="30" a="1"/>
  <c r="G2515" i="30" s="1"/>
  <c r="H2515" i="30" s="1"/>
  <c r="I2515" i="30" s="1"/>
  <c r="G2497" i="30" a="1"/>
  <c r="G2497" i="30" s="1"/>
  <c r="H2497" i="30" s="1"/>
  <c r="I2497" i="30" s="1"/>
  <c r="G2479" i="30" a="1"/>
  <c r="G2479" i="30" s="1"/>
  <c r="H2479" i="30" s="1"/>
  <c r="I2479" i="30" s="1"/>
  <c r="G2461" i="30" a="1"/>
  <c r="G2461" i="30" s="1"/>
  <c r="H2461" i="30" s="1"/>
  <c r="I2461" i="30" s="1"/>
  <c r="G2443" i="30" a="1"/>
  <c r="G2443" i="30" s="1"/>
  <c r="H2443" i="30" s="1"/>
  <c r="I2443" i="30" s="1"/>
  <c r="G2425" i="30" a="1"/>
  <c r="G2425" i="30" s="1"/>
  <c r="H2425" i="30" s="1"/>
  <c r="I2425" i="30" s="1"/>
  <c r="G2407" i="30" a="1"/>
  <c r="G2407" i="30" s="1"/>
  <c r="H2407" i="30" s="1"/>
  <c r="I2407" i="30" s="1"/>
  <c r="G2389" i="30" a="1"/>
  <c r="G2389" i="30" s="1"/>
  <c r="H2389" i="30" s="1"/>
  <c r="I2389" i="30" s="1"/>
  <c r="G2371" i="30" a="1"/>
  <c r="G2371" i="30" s="1"/>
  <c r="H2371" i="30" s="1"/>
  <c r="I2371" i="30" s="1"/>
  <c r="G2353" i="30" a="1"/>
  <c r="G2353" i="30" s="1"/>
  <c r="H2353" i="30" s="1"/>
  <c r="I2353" i="30" s="1"/>
  <c r="G2335" i="30" a="1"/>
  <c r="G2335" i="30" s="1"/>
  <c r="H2335" i="30" s="1"/>
  <c r="I2335" i="30" s="1"/>
  <c r="G2317" i="30" a="1"/>
  <c r="G2317" i="30" s="1"/>
  <c r="H2317" i="30" s="1"/>
  <c r="I2317" i="30" s="1"/>
  <c r="G2299" i="30" a="1"/>
  <c r="G2299" i="30" s="1"/>
  <c r="H2299" i="30" s="1"/>
  <c r="I2299" i="30" s="1"/>
  <c r="G2281" i="30" a="1"/>
  <c r="G2281" i="30" s="1"/>
  <c r="H2281" i="30" s="1"/>
  <c r="I2281" i="30" s="1"/>
  <c r="G2263" i="30" a="1"/>
  <c r="G2263" i="30" s="1"/>
  <c r="H2263" i="30" s="1"/>
  <c r="I2263" i="30" s="1"/>
  <c r="G2245" i="30" a="1"/>
  <c r="G2245" i="30" s="1"/>
  <c r="H2245" i="30" s="1"/>
  <c r="I2245" i="30" s="1"/>
  <c r="G2227" i="30" a="1"/>
  <c r="G2227" i="30" s="1"/>
  <c r="H2227" i="30" s="1"/>
  <c r="I2227" i="30" s="1"/>
  <c r="G2209" i="30" a="1"/>
  <c r="G2209" i="30" s="1"/>
  <c r="H2209" i="30" s="1"/>
  <c r="I2209" i="30" s="1"/>
  <c r="G2191" i="30" a="1"/>
  <c r="G2191" i="30" s="1"/>
  <c r="H2191" i="30" s="1"/>
  <c r="I2191" i="30" s="1"/>
  <c r="G2173" i="30" a="1"/>
  <c r="G2173" i="30" s="1"/>
  <c r="H2173" i="30" s="1"/>
  <c r="I2173" i="30" s="1"/>
  <c r="G2155" i="30" a="1"/>
  <c r="G2155" i="30" s="1"/>
  <c r="H2155" i="30" s="1"/>
  <c r="I2155" i="30" s="1"/>
  <c r="G2137" i="30" a="1"/>
  <c r="G2137" i="30" s="1"/>
  <c r="H2137" i="30" s="1"/>
  <c r="I2137" i="30" s="1"/>
  <c r="G2119" i="30" a="1"/>
  <c r="G2119" i="30" s="1"/>
  <c r="H2119" i="30" s="1"/>
  <c r="I2119" i="30" s="1"/>
  <c r="G2101" i="30" a="1"/>
  <c r="G2101" i="30" s="1"/>
  <c r="H2101" i="30" s="1"/>
  <c r="I2101" i="30" s="1"/>
  <c r="G2083" i="30" a="1"/>
  <c r="G2083" i="30" s="1"/>
  <c r="H2083" i="30" s="1"/>
  <c r="I2083" i="30" s="1"/>
  <c r="G2065" i="30" a="1"/>
  <c r="G2065" i="30" s="1"/>
  <c r="H2065" i="30" s="1"/>
  <c r="I2065" i="30" s="1"/>
  <c r="G2047" i="30" a="1"/>
  <c r="G2047" i="30" s="1"/>
  <c r="H2047" i="30" s="1"/>
  <c r="I2047" i="30" s="1"/>
  <c r="G2029" i="30" a="1"/>
  <c r="G2029" i="30" s="1"/>
  <c r="H2029" i="30" s="1"/>
  <c r="I2029" i="30" s="1"/>
  <c r="G2011" i="30" a="1"/>
  <c r="G2011" i="30" s="1"/>
  <c r="H2011" i="30" s="1"/>
  <c r="I2011" i="30" s="1"/>
  <c r="G1993" i="30" a="1"/>
  <c r="G1993" i="30" s="1"/>
  <c r="H1993" i="30" s="1"/>
  <c r="I1993" i="30" s="1"/>
  <c r="G1975" i="30" a="1"/>
  <c r="G1975" i="30" s="1"/>
  <c r="H1975" i="30" s="1"/>
  <c r="I1975" i="30" s="1"/>
  <c r="G1957" i="30" a="1"/>
  <c r="G1957" i="30" s="1"/>
  <c r="H1957" i="30" s="1"/>
  <c r="I1957" i="30" s="1"/>
  <c r="G1939" i="30" a="1"/>
  <c r="G1939" i="30" s="1"/>
  <c r="H1939" i="30" s="1"/>
  <c r="I1939" i="30" s="1"/>
  <c r="G1921" i="30" a="1"/>
  <c r="G1921" i="30" s="1"/>
  <c r="H1921" i="30" s="1"/>
  <c r="I1921" i="30" s="1"/>
  <c r="G1903" i="30" a="1"/>
  <c r="G1903" i="30" s="1"/>
  <c r="H1903" i="30" s="1"/>
  <c r="I1903" i="30" s="1"/>
  <c r="G1885" i="30" a="1"/>
  <c r="G1885" i="30" s="1"/>
  <c r="H1885" i="30" s="1"/>
  <c r="I1885" i="30" s="1"/>
  <c r="G1554" i="30" a="1"/>
  <c r="G1554" i="30" s="1"/>
  <c r="H1554" i="30" s="1"/>
  <c r="I1554" i="30" s="1"/>
  <c r="G4229" i="30" a="1"/>
  <c r="G4229" i="30" s="1"/>
  <c r="H4229" i="30" s="1"/>
  <c r="I4229" i="30" s="1"/>
  <c r="G4121" i="30" a="1"/>
  <c r="G4121" i="30" s="1"/>
  <c r="H4121" i="30" s="1"/>
  <c r="I4121" i="30" s="1"/>
  <c r="G4013" i="30" a="1"/>
  <c r="G4013" i="30" s="1"/>
  <c r="H4013" i="30" s="1"/>
  <c r="I4013" i="30" s="1"/>
  <c r="G3905" i="30" a="1"/>
  <c r="G3905" i="30" s="1"/>
  <c r="H3905" i="30" s="1"/>
  <c r="I3905" i="30" s="1"/>
  <c r="G3797" i="30" a="1"/>
  <c r="G3797" i="30" s="1"/>
  <c r="H3797" i="30" s="1"/>
  <c r="I3797" i="30" s="1"/>
  <c r="G3689" i="30" a="1"/>
  <c r="G3689" i="30" s="1"/>
  <c r="H3689" i="30" s="1"/>
  <c r="I3689" i="30" s="1"/>
  <c r="G3581" i="30" a="1"/>
  <c r="G3581" i="30" s="1"/>
  <c r="H3581" i="30" s="1"/>
  <c r="I3581" i="30" s="1"/>
  <c r="G3545" i="30" a="1"/>
  <c r="G3545" i="30" s="1"/>
  <c r="H3545" i="30" s="1"/>
  <c r="I3545" i="30" s="1"/>
  <c r="G3509" i="30" a="1"/>
  <c r="G3509" i="30" s="1"/>
  <c r="H3509" i="30" s="1"/>
  <c r="I3509" i="30" s="1"/>
  <c r="G3473" i="30" a="1"/>
  <c r="G3473" i="30" s="1"/>
  <c r="H3473" i="30" s="1"/>
  <c r="I3473" i="30" s="1"/>
  <c r="G3437" i="30" a="1"/>
  <c r="G3437" i="30" s="1"/>
  <c r="H3437" i="30" s="1"/>
  <c r="I3437" i="30" s="1"/>
  <c r="G3401" i="30" a="1"/>
  <c r="G3401" i="30" s="1"/>
  <c r="H3401" i="30" s="1"/>
  <c r="I3401" i="30" s="1"/>
  <c r="G3365" i="30" a="1"/>
  <c r="G3365" i="30" s="1"/>
  <c r="H3365" i="30" s="1"/>
  <c r="I3365" i="30" s="1"/>
  <c r="G3329" i="30" a="1"/>
  <c r="G3329" i="30" s="1"/>
  <c r="H3329" i="30" s="1"/>
  <c r="I3329" i="30" s="1"/>
  <c r="G3293" i="30" a="1"/>
  <c r="G3293" i="30" s="1"/>
  <c r="H3293" i="30" s="1"/>
  <c r="I3293" i="30" s="1"/>
  <c r="G3257" i="30" a="1"/>
  <c r="G3257" i="30" s="1"/>
  <c r="H3257" i="30" s="1"/>
  <c r="I3257" i="30" s="1"/>
  <c r="G3221" i="30" a="1"/>
  <c r="G3221" i="30" s="1"/>
  <c r="H3221" i="30" s="1"/>
  <c r="I3221" i="30" s="1"/>
  <c r="G2409" i="30" a="1"/>
  <c r="G2409" i="30" s="1"/>
  <c r="H2409" i="30" s="1"/>
  <c r="I2409" i="30" s="1"/>
  <c r="G2373" i="30" a="1"/>
  <c r="G2373" i="30" s="1"/>
  <c r="H2373" i="30" s="1"/>
  <c r="I2373" i="30" s="1"/>
  <c r="G2337" i="30" a="1"/>
  <c r="G2337" i="30" s="1"/>
  <c r="H2337" i="30" s="1"/>
  <c r="I2337" i="30" s="1"/>
  <c r="G2301" i="30" a="1"/>
  <c r="G2301" i="30" s="1"/>
  <c r="H2301" i="30" s="1"/>
  <c r="I2301" i="30" s="1"/>
  <c r="G2265" i="30" a="1"/>
  <c r="G2265" i="30" s="1"/>
  <c r="H2265" i="30" s="1"/>
  <c r="I2265" i="30" s="1"/>
  <c r="G2229" i="30" a="1"/>
  <c r="G2229" i="30" s="1"/>
  <c r="H2229" i="30" s="1"/>
  <c r="I2229" i="30" s="1"/>
  <c r="G2193" i="30" a="1"/>
  <c r="G2193" i="30" s="1"/>
  <c r="H2193" i="30" s="1"/>
  <c r="I2193" i="30" s="1"/>
  <c r="G1959" i="30" a="1"/>
  <c r="G1959" i="30" s="1"/>
  <c r="H1959" i="30" s="1"/>
  <c r="I1959" i="30" s="1"/>
  <c r="G1869" i="30" a="1"/>
  <c r="G1869" i="30" s="1"/>
  <c r="H1869" i="30" s="1"/>
  <c r="I1869" i="30" s="1"/>
  <c r="G1761" i="30" a="1"/>
  <c r="G1761" i="30" s="1"/>
  <c r="H1761" i="30" s="1"/>
  <c r="I1761" i="30" s="1"/>
  <c r="G1680" i="30" a="1"/>
  <c r="G1680" i="30" s="1"/>
  <c r="H1680" i="30" s="1"/>
  <c r="I1680" i="30" s="1"/>
  <c r="G1572" i="30" a="1"/>
  <c r="G1572" i="30" s="1"/>
  <c r="H1572" i="30" s="1"/>
  <c r="I1572" i="30" s="1"/>
  <c r="G1208" i="30" a="1"/>
  <c r="G1208" i="30" s="1"/>
  <c r="H1208" i="30" s="1"/>
  <c r="I1208" i="30" s="1"/>
  <c r="G1163" i="30" a="1"/>
  <c r="G1163" i="30" s="1"/>
  <c r="H1163" i="30" s="1"/>
  <c r="I1163" i="30" s="1"/>
  <c r="G1127" i="30" a="1"/>
  <c r="G1127" i="30" s="1"/>
  <c r="H1127" i="30" s="1"/>
  <c r="I1127" i="30" s="1"/>
  <c r="G1046" i="30" a="1"/>
  <c r="G1046" i="30" s="1"/>
  <c r="H1046" i="30" s="1"/>
  <c r="I1046" i="30" s="1"/>
  <c r="G983" i="30" a="1"/>
  <c r="G983" i="30" s="1"/>
  <c r="H983" i="30" s="1"/>
  <c r="I983" i="30" s="1"/>
  <c r="G920" i="30" a="1"/>
  <c r="G920" i="30" s="1"/>
  <c r="H920" i="30" s="1"/>
  <c r="I920" i="30" s="1"/>
  <c r="G857" i="30" a="1"/>
  <c r="G857" i="30" s="1"/>
  <c r="H857" i="30" s="1"/>
  <c r="I857" i="30" s="1"/>
  <c r="G794" i="30" a="1"/>
  <c r="G794" i="30" s="1"/>
  <c r="H794" i="30" s="1"/>
  <c r="I794" i="30" s="1"/>
  <c r="G722" i="30" a="1"/>
  <c r="G722" i="30" s="1"/>
  <c r="H722" i="30" s="1"/>
  <c r="I722" i="30" s="1"/>
  <c r="G659" i="30" a="1"/>
  <c r="G659" i="30" s="1"/>
  <c r="H659" i="30" s="1"/>
  <c r="I659" i="30" s="1"/>
  <c r="G596" i="30" a="1"/>
  <c r="G596" i="30" s="1"/>
  <c r="H596" i="30" s="1"/>
  <c r="I596" i="30" s="1"/>
  <c r="G533" i="30" a="1"/>
  <c r="G533" i="30" s="1"/>
  <c r="H533" i="30" s="1"/>
  <c r="I533" i="30" s="1"/>
  <c r="G470" i="30" a="1"/>
  <c r="G470" i="30" s="1"/>
  <c r="H470" i="30" s="1"/>
  <c r="I470" i="30" s="1"/>
  <c r="G398" i="30" a="1"/>
  <c r="G398" i="30" s="1"/>
  <c r="H398" i="30" s="1"/>
  <c r="I398" i="30" s="1"/>
  <c r="G335" i="30" a="1"/>
  <c r="G335" i="30" s="1"/>
  <c r="H335" i="30" s="1"/>
  <c r="I335" i="30" s="1"/>
  <c r="G272" i="30" a="1"/>
  <c r="G272" i="30" s="1"/>
  <c r="H272" i="30" s="1"/>
  <c r="I272" i="30" s="1"/>
  <c r="G209" i="30" a="1"/>
  <c r="G209" i="30" s="1"/>
  <c r="H209" i="30" s="1"/>
  <c r="I209" i="30" s="1"/>
  <c r="G146" i="30" a="1"/>
  <c r="G146" i="30" s="1"/>
  <c r="H146" i="30" s="1"/>
  <c r="I146" i="30" s="1"/>
  <c r="G74" i="30" a="1"/>
  <c r="G74" i="30" s="1"/>
  <c r="H74" i="30" s="1"/>
  <c r="I74" i="30" s="1"/>
  <c r="G20" i="30" a="1"/>
  <c r="G20" i="30" s="1"/>
  <c r="H20" i="30" s="1"/>
  <c r="I20" i="30" s="1"/>
  <c r="G3170" i="30" a="1"/>
  <c r="G3170" i="30" s="1"/>
  <c r="H3170" i="30" s="1"/>
  <c r="I3170" i="30" s="1"/>
  <c r="G3152" i="30" a="1"/>
  <c r="G3152" i="30" s="1"/>
  <c r="H3152" i="30" s="1"/>
  <c r="I3152" i="30" s="1"/>
  <c r="G3134" i="30" a="1"/>
  <c r="G3134" i="30" s="1"/>
  <c r="H3134" i="30" s="1"/>
  <c r="I3134" i="30" s="1"/>
  <c r="G3116" i="30" a="1"/>
  <c r="G3116" i="30" s="1"/>
  <c r="H3116" i="30" s="1"/>
  <c r="I3116" i="30" s="1"/>
  <c r="G3098" i="30" a="1"/>
  <c r="G3098" i="30" s="1"/>
  <c r="H3098" i="30" s="1"/>
  <c r="I3098" i="30" s="1"/>
  <c r="G3080" i="30" a="1"/>
  <c r="G3080" i="30" s="1"/>
  <c r="H3080" i="30" s="1"/>
  <c r="I3080" i="30" s="1"/>
  <c r="G3062" i="30" a="1"/>
  <c r="G3062" i="30" s="1"/>
  <c r="H3062" i="30" s="1"/>
  <c r="I3062" i="30" s="1"/>
  <c r="G3044" i="30" a="1"/>
  <c r="G3044" i="30" s="1"/>
  <c r="H3044" i="30" s="1"/>
  <c r="I3044" i="30" s="1"/>
  <c r="G3026" i="30" a="1"/>
  <c r="G3026" i="30" s="1"/>
  <c r="H3026" i="30" s="1"/>
  <c r="I3026" i="30" s="1"/>
  <c r="G3008" i="30" a="1"/>
  <c r="G3008" i="30" s="1"/>
  <c r="H3008" i="30" s="1"/>
  <c r="I3008" i="30" s="1"/>
  <c r="G2990" i="30" a="1"/>
  <c r="G2990" i="30" s="1"/>
  <c r="H2990" i="30" s="1"/>
  <c r="I2990" i="30" s="1"/>
  <c r="G2972" i="30" a="1"/>
  <c r="G2972" i="30" s="1"/>
  <c r="H2972" i="30" s="1"/>
  <c r="I2972" i="30" s="1"/>
  <c r="G2954" i="30" a="1"/>
  <c r="G2954" i="30" s="1"/>
  <c r="H2954" i="30" s="1"/>
  <c r="I2954" i="30" s="1"/>
  <c r="G2936" i="30" a="1"/>
  <c r="G2936" i="30" s="1"/>
  <c r="H2936" i="30" s="1"/>
  <c r="I2936" i="30" s="1"/>
  <c r="G2918" i="30" a="1"/>
  <c r="G2918" i="30" s="1"/>
  <c r="H2918" i="30" s="1"/>
  <c r="I2918" i="30" s="1"/>
  <c r="G2900" i="30" a="1"/>
  <c r="G2900" i="30" s="1"/>
  <c r="H2900" i="30" s="1"/>
  <c r="I2900" i="30" s="1"/>
  <c r="G2882" i="30" a="1"/>
  <c r="G2882" i="30" s="1"/>
  <c r="H2882" i="30" s="1"/>
  <c r="I2882" i="30" s="1"/>
  <c r="G2864" i="30" a="1"/>
  <c r="G2864" i="30" s="1"/>
  <c r="H2864" i="30" s="1"/>
  <c r="I2864" i="30" s="1"/>
  <c r="G2846" i="30" a="1"/>
  <c r="G2846" i="30" s="1"/>
  <c r="H2846" i="30" s="1"/>
  <c r="I2846" i="30" s="1"/>
  <c r="G2828" i="30" a="1"/>
  <c r="G2828" i="30" s="1"/>
  <c r="H2828" i="30" s="1"/>
  <c r="I2828" i="30" s="1"/>
  <c r="G2810" i="30" a="1"/>
  <c r="G2810" i="30" s="1"/>
  <c r="H2810" i="30" s="1"/>
  <c r="I2810" i="30" s="1"/>
  <c r="G2792" i="30" a="1"/>
  <c r="G2792" i="30" s="1"/>
  <c r="H2792" i="30" s="1"/>
  <c r="I2792" i="30" s="1"/>
  <c r="G2774" i="30" a="1"/>
  <c r="G2774" i="30" s="1"/>
  <c r="H2774" i="30" s="1"/>
  <c r="I2774" i="30" s="1"/>
  <c r="G2756" i="30" a="1"/>
  <c r="G2756" i="30" s="1"/>
  <c r="H2756" i="30" s="1"/>
  <c r="I2756" i="30" s="1"/>
  <c r="G1030" i="30" a="1"/>
  <c r="G1030" i="30" s="1"/>
  <c r="H1030" i="30" s="1"/>
  <c r="I1030" i="30" s="1"/>
  <c r="G1012" i="30" a="1"/>
  <c r="G1012" i="30" s="1"/>
  <c r="H1012" i="30" s="1"/>
  <c r="I1012" i="30" s="1"/>
  <c r="G994" i="30" a="1"/>
  <c r="G994" i="30" s="1"/>
  <c r="H994" i="30" s="1"/>
  <c r="I994" i="30" s="1"/>
  <c r="G976" i="30" a="1"/>
  <c r="G976" i="30" s="1"/>
  <c r="H976" i="30" s="1"/>
  <c r="I976" i="30" s="1"/>
  <c r="G958" i="30" a="1"/>
  <c r="G958" i="30" s="1"/>
  <c r="H958" i="30" s="1"/>
  <c r="I958" i="30" s="1"/>
  <c r="G940" i="30" a="1"/>
  <c r="G940" i="30" s="1"/>
  <c r="H940" i="30" s="1"/>
  <c r="I940" i="30" s="1"/>
  <c r="G922" i="30" a="1"/>
  <c r="G922" i="30" s="1"/>
  <c r="H922" i="30" s="1"/>
  <c r="I922" i="30" s="1"/>
  <c r="G904" i="30" a="1"/>
  <c r="G904" i="30" s="1"/>
  <c r="H904" i="30" s="1"/>
  <c r="I904" i="30" s="1"/>
  <c r="G886" i="30" a="1"/>
  <c r="G886" i="30" s="1"/>
  <c r="H886" i="30" s="1"/>
  <c r="I886" i="30" s="1"/>
  <c r="G868" i="30" a="1"/>
  <c r="G868" i="30" s="1"/>
  <c r="H868" i="30" s="1"/>
  <c r="I868" i="30" s="1"/>
  <c r="G850" i="30" a="1"/>
  <c r="G850" i="30" s="1"/>
  <c r="H850" i="30" s="1"/>
  <c r="I850" i="30" s="1"/>
  <c r="G832" i="30" a="1"/>
  <c r="G832" i="30" s="1"/>
  <c r="H832" i="30" s="1"/>
  <c r="I832" i="30" s="1"/>
  <c r="G814" i="30" a="1"/>
  <c r="G814" i="30" s="1"/>
  <c r="H814" i="30" s="1"/>
  <c r="I814" i="30" s="1"/>
  <c r="G796" i="30" a="1"/>
  <c r="G796" i="30" s="1"/>
  <c r="H796" i="30" s="1"/>
  <c r="I796" i="30" s="1"/>
  <c r="G778" i="30" a="1"/>
  <c r="G778" i="30" s="1"/>
  <c r="H778" i="30" s="1"/>
  <c r="I778" i="30" s="1"/>
  <c r="G760" i="30" a="1"/>
  <c r="G760" i="30" s="1"/>
  <c r="H760" i="30" s="1"/>
  <c r="I760" i="30" s="1"/>
  <c r="G742" i="30" a="1"/>
  <c r="G742" i="30" s="1"/>
  <c r="H742" i="30" s="1"/>
  <c r="I742" i="30" s="1"/>
  <c r="G724" i="30" a="1"/>
  <c r="G724" i="30" s="1"/>
  <c r="H724" i="30" s="1"/>
  <c r="I724" i="30" s="1"/>
  <c r="G706" i="30" a="1"/>
  <c r="G706" i="30" s="1"/>
  <c r="H706" i="30" s="1"/>
  <c r="I706" i="30" s="1"/>
  <c r="G688" i="30" a="1"/>
  <c r="G688" i="30" s="1"/>
  <c r="H688" i="30" s="1"/>
  <c r="I688" i="30" s="1"/>
  <c r="G670" i="30" a="1"/>
  <c r="G670" i="30" s="1"/>
  <c r="H670" i="30" s="1"/>
  <c r="I670" i="30" s="1"/>
  <c r="G652" i="30" a="1"/>
  <c r="G652" i="30" s="1"/>
  <c r="H652" i="30" s="1"/>
  <c r="I652" i="30" s="1"/>
  <c r="G634" i="30" a="1"/>
  <c r="G634" i="30" s="1"/>
  <c r="H634" i="30" s="1"/>
  <c r="I634" i="30" s="1"/>
  <c r="G616" i="30" a="1"/>
  <c r="G616" i="30" s="1"/>
  <c r="H616" i="30" s="1"/>
  <c r="I616" i="30" s="1"/>
  <c r="G598" i="30" a="1"/>
  <c r="G598" i="30" s="1"/>
  <c r="H598" i="30" s="1"/>
  <c r="I598" i="30" s="1"/>
  <c r="G580" i="30" a="1"/>
  <c r="G580" i="30" s="1"/>
  <c r="H580" i="30" s="1"/>
  <c r="I580" i="30" s="1"/>
  <c r="G562" i="30" a="1"/>
  <c r="G562" i="30" s="1"/>
  <c r="H562" i="30" s="1"/>
  <c r="I562" i="30" s="1"/>
  <c r="G544" i="30" a="1"/>
  <c r="G544" i="30" s="1"/>
  <c r="H544" i="30" s="1"/>
  <c r="I544" i="30" s="1"/>
  <c r="G526" i="30" a="1"/>
  <c r="G526" i="30" s="1"/>
  <c r="H526" i="30" s="1"/>
  <c r="I526" i="30" s="1"/>
  <c r="G508" i="30" a="1"/>
  <c r="G508" i="30" s="1"/>
  <c r="H508" i="30" s="1"/>
  <c r="I508" i="30" s="1"/>
  <c r="G490" i="30" a="1"/>
  <c r="G490" i="30" s="1"/>
  <c r="H490" i="30" s="1"/>
  <c r="I490" i="30" s="1"/>
  <c r="G472" i="30" a="1"/>
  <c r="G472" i="30" s="1"/>
  <c r="H472" i="30" s="1"/>
  <c r="I472" i="30" s="1"/>
  <c r="G454" i="30" a="1"/>
  <c r="G454" i="30" s="1"/>
  <c r="H454" i="30" s="1"/>
  <c r="I454" i="30" s="1"/>
  <c r="G436" i="30" a="1"/>
  <c r="G436" i="30" s="1"/>
  <c r="H436" i="30" s="1"/>
  <c r="I436" i="30" s="1"/>
  <c r="G418" i="30" a="1"/>
  <c r="G418" i="30" s="1"/>
  <c r="H418" i="30" s="1"/>
  <c r="I418" i="30" s="1"/>
  <c r="G400" i="30" a="1"/>
  <c r="G400" i="30" s="1"/>
  <c r="H400" i="30" s="1"/>
  <c r="I400" i="30" s="1"/>
  <c r="G2944" i="30" a="1"/>
  <c r="G2944" i="30" s="1"/>
  <c r="H2944" i="30" s="1"/>
  <c r="I2944" i="30" s="1"/>
  <c r="G2926" i="30" a="1"/>
  <c r="G2926" i="30" s="1"/>
  <c r="H2926" i="30" s="1"/>
  <c r="I2926" i="30" s="1"/>
  <c r="G2908" i="30" a="1"/>
  <c r="G2908" i="30" s="1"/>
  <c r="H2908" i="30" s="1"/>
  <c r="I2908" i="30" s="1"/>
  <c r="G2890" i="30" a="1"/>
  <c r="G2890" i="30" s="1"/>
  <c r="H2890" i="30" s="1"/>
  <c r="I2890" i="30" s="1"/>
  <c r="G2872" i="30" a="1"/>
  <c r="G2872" i="30" s="1"/>
  <c r="H2872" i="30" s="1"/>
  <c r="I2872" i="30" s="1"/>
  <c r="G2854" i="30" a="1"/>
  <c r="G2854" i="30" s="1"/>
  <c r="H2854" i="30" s="1"/>
  <c r="I2854" i="30" s="1"/>
  <c r="G2836" i="30" a="1"/>
  <c r="G2836" i="30" s="1"/>
  <c r="H2836" i="30" s="1"/>
  <c r="I2836" i="30" s="1"/>
  <c r="G2818" i="30" a="1"/>
  <c r="G2818" i="30" s="1"/>
  <c r="H2818" i="30" s="1"/>
  <c r="I2818" i="30" s="1"/>
  <c r="G2800" i="30" a="1"/>
  <c r="G2800" i="30" s="1"/>
  <c r="H2800" i="30" s="1"/>
  <c r="I2800" i="30" s="1"/>
  <c r="G2782" i="30" a="1"/>
  <c r="G2782" i="30" s="1"/>
  <c r="H2782" i="30" s="1"/>
  <c r="I2782" i="30" s="1"/>
  <c r="G2764" i="30" a="1"/>
  <c r="G2764" i="30" s="1"/>
  <c r="H2764" i="30" s="1"/>
  <c r="I2764" i="30" s="1"/>
  <c r="G2746" i="30" a="1"/>
  <c r="G2746" i="30" s="1"/>
  <c r="H2746" i="30" s="1"/>
  <c r="I2746" i="30" s="1"/>
  <c r="G2728" i="30" a="1"/>
  <c r="G2728" i="30" s="1"/>
  <c r="H2728" i="30" s="1"/>
  <c r="I2728" i="30" s="1"/>
  <c r="G2710" i="30" a="1"/>
  <c r="G2710" i="30" s="1"/>
  <c r="H2710" i="30" s="1"/>
  <c r="I2710" i="30" s="1"/>
  <c r="G4211" i="30" a="1"/>
  <c r="G4211" i="30" s="1"/>
  <c r="H4211" i="30" s="1"/>
  <c r="I4211" i="30" s="1"/>
  <c r="G4103" i="30" a="1"/>
  <c r="G4103" i="30" s="1"/>
  <c r="H4103" i="30" s="1"/>
  <c r="I4103" i="30" s="1"/>
  <c r="G3995" i="30" a="1"/>
  <c r="G3995" i="30" s="1"/>
  <c r="H3995" i="30" s="1"/>
  <c r="I3995" i="30" s="1"/>
  <c r="G3887" i="30" a="1"/>
  <c r="G3887" i="30" s="1"/>
  <c r="H3887" i="30" s="1"/>
  <c r="I3887" i="30" s="1"/>
  <c r="G3779" i="30" a="1"/>
  <c r="G3779" i="30" s="1"/>
  <c r="H3779" i="30" s="1"/>
  <c r="I3779" i="30" s="1"/>
  <c r="G3671" i="30" a="1"/>
  <c r="G3671" i="30" s="1"/>
  <c r="H3671" i="30" s="1"/>
  <c r="I3671" i="30" s="1"/>
  <c r="G3575" i="30" a="1"/>
  <c r="G3575" i="30" s="1"/>
  <c r="H3575" i="30" s="1"/>
  <c r="I3575" i="30" s="1"/>
  <c r="G3539" i="30" a="1"/>
  <c r="G3539" i="30" s="1"/>
  <c r="H3539" i="30" s="1"/>
  <c r="I3539" i="30" s="1"/>
  <c r="G3503" i="30" a="1"/>
  <c r="G3503" i="30" s="1"/>
  <c r="H3503" i="30" s="1"/>
  <c r="I3503" i="30" s="1"/>
  <c r="G3467" i="30" a="1"/>
  <c r="G3467" i="30" s="1"/>
  <c r="H3467" i="30" s="1"/>
  <c r="I3467" i="30" s="1"/>
  <c r="G3431" i="30" a="1"/>
  <c r="G3431" i="30" s="1"/>
  <c r="H3431" i="30" s="1"/>
  <c r="I3431" i="30" s="1"/>
  <c r="G3395" i="30" a="1"/>
  <c r="G3395" i="30" s="1"/>
  <c r="H3395" i="30" s="1"/>
  <c r="I3395" i="30" s="1"/>
  <c r="G3359" i="30" a="1"/>
  <c r="G3359" i="30" s="1"/>
  <c r="H3359" i="30" s="1"/>
  <c r="I3359" i="30" s="1"/>
  <c r="G3323" i="30" a="1"/>
  <c r="G3323" i="30" s="1"/>
  <c r="H3323" i="30" s="1"/>
  <c r="I3323" i="30" s="1"/>
  <c r="G3287" i="30" a="1"/>
  <c r="G3287" i="30" s="1"/>
  <c r="H3287" i="30" s="1"/>
  <c r="I3287" i="30" s="1"/>
  <c r="G3251" i="30" a="1"/>
  <c r="G3251" i="30" s="1"/>
  <c r="H3251" i="30" s="1"/>
  <c r="I3251" i="30" s="1"/>
  <c r="G3215" i="30" a="1"/>
  <c r="G3215" i="30" s="1"/>
  <c r="H3215" i="30" s="1"/>
  <c r="I3215" i="30" s="1"/>
  <c r="G2403" i="30" a="1"/>
  <c r="G2403" i="30" s="1"/>
  <c r="H2403" i="30" s="1"/>
  <c r="I2403" i="30" s="1"/>
  <c r="G2367" i="30" a="1"/>
  <c r="G2367" i="30" s="1"/>
  <c r="H2367" i="30" s="1"/>
  <c r="I2367" i="30" s="1"/>
  <c r="G2331" i="30" a="1"/>
  <c r="G2331" i="30" s="1"/>
  <c r="H2331" i="30" s="1"/>
  <c r="I2331" i="30" s="1"/>
  <c r="G2295" i="30" a="1"/>
  <c r="G2295" i="30" s="1"/>
  <c r="H2295" i="30" s="1"/>
  <c r="I2295" i="30" s="1"/>
  <c r="G2259" i="30" a="1"/>
  <c r="G2259" i="30" s="1"/>
  <c r="H2259" i="30" s="1"/>
  <c r="I2259" i="30" s="1"/>
  <c r="G2223" i="30" a="1"/>
  <c r="G2223" i="30" s="1"/>
  <c r="H2223" i="30" s="1"/>
  <c r="I2223" i="30" s="1"/>
  <c r="G2187" i="30" a="1"/>
  <c r="G2187" i="30" s="1"/>
  <c r="H2187" i="30" s="1"/>
  <c r="I2187" i="30" s="1"/>
  <c r="G1950" i="30" a="1"/>
  <c r="G1950" i="30" s="1"/>
  <c r="H1950" i="30" s="1"/>
  <c r="I1950" i="30" s="1"/>
  <c r="G1860" i="30" a="1"/>
  <c r="G1860" i="30" s="1"/>
  <c r="H1860" i="30" s="1"/>
  <c r="I1860" i="30" s="1"/>
  <c r="G1752" i="30" a="1"/>
  <c r="G1752" i="30" s="1"/>
  <c r="H1752" i="30" s="1"/>
  <c r="I1752" i="30" s="1"/>
  <c r="G1671" i="30" a="1"/>
  <c r="G1671" i="30" s="1"/>
  <c r="H1671" i="30" s="1"/>
  <c r="I1671" i="30" s="1"/>
  <c r="G1563" i="30" a="1"/>
  <c r="G1563" i="30" s="1"/>
  <c r="H1563" i="30" s="1"/>
  <c r="I1563" i="30" s="1"/>
  <c r="G1205" i="30" a="1"/>
  <c r="G1205" i="30" s="1"/>
  <c r="H1205" i="30" s="1"/>
  <c r="I1205" i="30" s="1"/>
  <c r="G1160" i="30" a="1"/>
  <c r="G1160" i="30" s="1"/>
  <c r="H1160" i="30" s="1"/>
  <c r="I1160" i="30" s="1"/>
  <c r="G1118" i="30" a="1"/>
  <c r="G1118" i="30" s="1"/>
  <c r="H1118" i="30" s="1"/>
  <c r="I1118" i="30" s="1"/>
  <c r="G1037" i="30" a="1"/>
  <c r="G1037" i="30" s="1"/>
  <c r="H1037" i="30" s="1"/>
  <c r="I1037" i="30" s="1"/>
  <c r="G974" i="30" a="1"/>
  <c r="G974" i="30" s="1"/>
  <c r="H974" i="30" s="1"/>
  <c r="I974" i="30" s="1"/>
  <c r="G911" i="30" a="1"/>
  <c r="G911" i="30" s="1"/>
  <c r="H911" i="30" s="1"/>
  <c r="I911" i="30" s="1"/>
  <c r="G848" i="30" a="1"/>
  <c r="G848" i="30" s="1"/>
  <c r="H848" i="30" s="1"/>
  <c r="I848" i="30" s="1"/>
  <c r="G776" i="30" a="1"/>
  <c r="G776" i="30" s="1"/>
  <c r="H776" i="30" s="1"/>
  <c r="I776" i="30" s="1"/>
  <c r="G713" i="30" a="1"/>
  <c r="G713" i="30" s="1"/>
  <c r="H713" i="30" s="1"/>
  <c r="I713" i="30" s="1"/>
  <c r="G650" i="30" a="1"/>
  <c r="G650" i="30" s="1"/>
  <c r="H650" i="30" s="1"/>
  <c r="I650" i="30" s="1"/>
  <c r="G587" i="30" a="1"/>
  <c r="G587" i="30" s="1"/>
  <c r="H587" i="30" s="1"/>
  <c r="I587" i="30" s="1"/>
  <c r="G524" i="30" a="1"/>
  <c r="G524" i="30" s="1"/>
  <c r="H524" i="30" s="1"/>
  <c r="I524" i="30" s="1"/>
  <c r="G452" i="30" a="1"/>
  <c r="G452" i="30" s="1"/>
  <c r="H452" i="30" s="1"/>
  <c r="I452" i="30" s="1"/>
  <c r="G389" i="30" a="1"/>
  <c r="G389" i="30" s="1"/>
  <c r="H389" i="30" s="1"/>
  <c r="I389" i="30" s="1"/>
  <c r="G326" i="30" a="1"/>
  <c r="G326" i="30" s="1"/>
  <c r="H326" i="30" s="1"/>
  <c r="I326" i="30" s="1"/>
  <c r="G263" i="30" a="1"/>
  <c r="G263" i="30" s="1"/>
  <c r="H263" i="30" s="1"/>
  <c r="I263" i="30" s="1"/>
  <c r="G200" i="30" a="1"/>
  <c r="G200" i="30" s="1"/>
  <c r="H200" i="30" s="1"/>
  <c r="I200" i="30" s="1"/>
  <c r="G128" i="30" a="1"/>
  <c r="G128" i="30" s="1"/>
  <c r="H128" i="30" s="1"/>
  <c r="I128" i="30" s="1"/>
  <c r="G65" i="30" a="1"/>
  <c r="G65" i="30" s="1"/>
  <c r="H65" i="30" s="1"/>
  <c r="I65" i="30" s="1"/>
  <c r="G3185" i="30" a="1"/>
  <c r="G3185" i="30" s="1"/>
  <c r="H3185" i="30" s="1"/>
  <c r="I3185" i="30" s="1"/>
  <c r="G3167" i="30" a="1"/>
  <c r="G3167" i="30" s="1"/>
  <c r="H3167" i="30" s="1"/>
  <c r="I3167" i="30" s="1"/>
  <c r="G3149" i="30" a="1"/>
  <c r="G3149" i="30" s="1"/>
  <c r="H3149" i="30" s="1"/>
  <c r="I3149" i="30" s="1"/>
  <c r="G3131" i="30" a="1"/>
  <c r="G3131" i="30" s="1"/>
  <c r="H3131" i="30" s="1"/>
  <c r="I3131" i="30" s="1"/>
  <c r="G3113" i="30" a="1"/>
  <c r="G3113" i="30" s="1"/>
  <c r="H3113" i="30" s="1"/>
  <c r="I3113" i="30" s="1"/>
  <c r="G3095" i="30" a="1"/>
  <c r="G3095" i="30" s="1"/>
  <c r="H3095" i="30" s="1"/>
  <c r="I3095" i="30" s="1"/>
  <c r="G3077" i="30" a="1"/>
  <c r="G3077" i="30" s="1"/>
  <c r="H3077" i="30" s="1"/>
  <c r="I3077" i="30" s="1"/>
  <c r="G3059" i="30" a="1"/>
  <c r="G3059" i="30" s="1"/>
  <c r="H3059" i="30" s="1"/>
  <c r="I3059" i="30" s="1"/>
  <c r="G3041" i="30" a="1"/>
  <c r="G3041" i="30" s="1"/>
  <c r="H3041" i="30" s="1"/>
  <c r="I3041" i="30" s="1"/>
  <c r="G3023" i="30" a="1"/>
  <c r="G3023" i="30" s="1"/>
  <c r="H3023" i="30" s="1"/>
  <c r="I3023" i="30" s="1"/>
  <c r="G3005" i="30" a="1"/>
  <c r="G3005" i="30" s="1"/>
  <c r="H3005" i="30" s="1"/>
  <c r="I3005" i="30" s="1"/>
  <c r="G2987" i="30" a="1"/>
  <c r="G2987" i="30" s="1"/>
  <c r="H2987" i="30" s="1"/>
  <c r="I2987" i="30" s="1"/>
  <c r="G2969" i="30" a="1"/>
  <c r="G2969" i="30" s="1"/>
  <c r="H2969" i="30" s="1"/>
  <c r="I2969" i="30" s="1"/>
  <c r="G2951" i="30" a="1"/>
  <c r="G2951" i="30" s="1"/>
  <c r="H2951" i="30" s="1"/>
  <c r="I2951" i="30" s="1"/>
  <c r="G2933" i="30" a="1"/>
  <c r="G2933" i="30" s="1"/>
  <c r="H2933" i="30" s="1"/>
  <c r="I2933" i="30" s="1"/>
  <c r="G2915" i="30" a="1"/>
  <c r="G2915" i="30" s="1"/>
  <c r="H2915" i="30" s="1"/>
  <c r="I2915" i="30" s="1"/>
  <c r="G2897" i="30" a="1"/>
  <c r="G2897" i="30" s="1"/>
  <c r="H2897" i="30" s="1"/>
  <c r="I2897" i="30" s="1"/>
  <c r="G2879" i="30" a="1"/>
  <c r="G2879" i="30" s="1"/>
  <c r="H2879" i="30" s="1"/>
  <c r="I2879" i="30" s="1"/>
  <c r="G2861" i="30" a="1"/>
  <c r="G2861" i="30" s="1"/>
  <c r="H2861" i="30" s="1"/>
  <c r="I2861" i="30" s="1"/>
  <c r="G2843" i="30" a="1"/>
  <c r="G2843" i="30" s="1"/>
  <c r="H2843" i="30" s="1"/>
  <c r="I2843" i="30" s="1"/>
  <c r="G2825" i="30" a="1"/>
  <c r="G2825" i="30" s="1"/>
  <c r="H2825" i="30" s="1"/>
  <c r="I2825" i="30" s="1"/>
  <c r="G2807" i="30" a="1"/>
  <c r="G2807" i="30" s="1"/>
  <c r="H2807" i="30" s="1"/>
  <c r="I2807" i="30" s="1"/>
  <c r="G2789" i="30" a="1"/>
  <c r="G2789" i="30" s="1"/>
  <c r="H2789" i="30" s="1"/>
  <c r="I2789" i="30" s="1"/>
  <c r="G2771" i="30" a="1"/>
  <c r="G2771" i="30" s="1"/>
  <c r="H2771" i="30" s="1"/>
  <c r="I2771" i="30" s="1"/>
  <c r="G2753" i="30" a="1"/>
  <c r="G2753" i="30" s="1"/>
  <c r="H2753" i="30" s="1"/>
  <c r="I2753" i="30" s="1"/>
  <c r="G1027" i="30" a="1"/>
  <c r="G1027" i="30" s="1"/>
  <c r="H1027" i="30" s="1"/>
  <c r="I1027" i="30" s="1"/>
  <c r="G1009" i="30" a="1"/>
  <c r="G1009" i="30" s="1"/>
  <c r="H1009" i="30" s="1"/>
  <c r="I1009" i="30" s="1"/>
  <c r="G991" i="30" a="1"/>
  <c r="G991" i="30" s="1"/>
  <c r="H991" i="30" s="1"/>
  <c r="I991" i="30" s="1"/>
  <c r="G973" i="30" a="1"/>
  <c r="G973" i="30" s="1"/>
  <c r="H973" i="30" s="1"/>
  <c r="I973" i="30" s="1"/>
  <c r="G955" i="30" a="1"/>
  <c r="G955" i="30" s="1"/>
  <c r="H955" i="30" s="1"/>
  <c r="I955" i="30" s="1"/>
  <c r="G937" i="30" a="1"/>
  <c r="G937" i="30" s="1"/>
  <c r="H937" i="30" s="1"/>
  <c r="I937" i="30" s="1"/>
  <c r="G919" i="30" a="1"/>
  <c r="G919" i="30" s="1"/>
  <c r="H919" i="30" s="1"/>
  <c r="I919" i="30" s="1"/>
  <c r="G901" i="30" a="1"/>
  <c r="G901" i="30" s="1"/>
  <c r="H901" i="30" s="1"/>
  <c r="I901" i="30" s="1"/>
  <c r="G883" i="30" a="1"/>
  <c r="G883" i="30" s="1"/>
  <c r="H883" i="30" s="1"/>
  <c r="I883" i="30" s="1"/>
  <c r="G865" i="30" a="1"/>
  <c r="G865" i="30" s="1"/>
  <c r="H865" i="30" s="1"/>
  <c r="I865" i="30" s="1"/>
  <c r="G847" i="30" a="1"/>
  <c r="G847" i="30" s="1"/>
  <c r="H847" i="30" s="1"/>
  <c r="I847" i="30" s="1"/>
  <c r="G829" i="30" a="1"/>
  <c r="G829" i="30" s="1"/>
  <c r="H829" i="30" s="1"/>
  <c r="I829" i="30" s="1"/>
  <c r="G811" i="30" a="1"/>
  <c r="G811" i="30" s="1"/>
  <c r="H811" i="30" s="1"/>
  <c r="I811" i="30" s="1"/>
  <c r="G793" i="30" a="1"/>
  <c r="G793" i="30" s="1"/>
  <c r="H793" i="30" s="1"/>
  <c r="I793" i="30" s="1"/>
  <c r="G775" i="30" a="1"/>
  <c r="G775" i="30" s="1"/>
  <c r="H775" i="30" s="1"/>
  <c r="I775" i="30" s="1"/>
  <c r="G757" i="30" a="1"/>
  <c r="G757" i="30" s="1"/>
  <c r="H757" i="30" s="1"/>
  <c r="I757" i="30" s="1"/>
  <c r="G739" i="30" a="1"/>
  <c r="G739" i="30" s="1"/>
  <c r="H739" i="30" s="1"/>
  <c r="I739" i="30" s="1"/>
  <c r="G721" i="30" a="1"/>
  <c r="G721" i="30" s="1"/>
  <c r="H721" i="30" s="1"/>
  <c r="I721" i="30" s="1"/>
  <c r="G703" i="30" a="1"/>
  <c r="G703" i="30" s="1"/>
  <c r="H703" i="30" s="1"/>
  <c r="I703" i="30" s="1"/>
  <c r="G685" i="30" a="1"/>
  <c r="G685" i="30" s="1"/>
  <c r="H685" i="30" s="1"/>
  <c r="I685" i="30" s="1"/>
  <c r="G667" i="30" a="1"/>
  <c r="G667" i="30" s="1"/>
  <c r="H667" i="30" s="1"/>
  <c r="I667" i="30" s="1"/>
  <c r="G649" i="30" a="1"/>
  <c r="G649" i="30" s="1"/>
  <c r="H649" i="30" s="1"/>
  <c r="I649" i="30" s="1"/>
  <c r="G631" i="30" a="1"/>
  <c r="G631" i="30" s="1"/>
  <c r="H631" i="30" s="1"/>
  <c r="I631" i="30" s="1"/>
  <c r="G613" i="30" a="1"/>
  <c r="G613" i="30" s="1"/>
  <c r="H613" i="30" s="1"/>
  <c r="I613" i="30" s="1"/>
  <c r="G595" i="30" a="1"/>
  <c r="G595" i="30" s="1"/>
  <c r="H595" i="30" s="1"/>
  <c r="I595" i="30" s="1"/>
  <c r="G577" i="30" a="1"/>
  <c r="G577" i="30" s="1"/>
  <c r="H577" i="30" s="1"/>
  <c r="I577" i="30" s="1"/>
  <c r="G559" i="30" a="1"/>
  <c r="G559" i="30" s="1"/>
  <c r="H559" i="30" s="1"/>
  <c r="I559" i="30" s="1"/>
  <c r="G541" i="30" a="1"/>
  <c r="G541" i="30" s="1"/>
  <c r="H541" i="30" s="1"/>
  <c r="I541" i="30" s="1"/>
  <c r="G523" i="30" a="1"/>
  <c r="G523" i="30" s="1"/>
  <c r="H523" i="30" s="1"/>
  <c r="I523" i="30" s="1"/>
  <c r="G505" i="30" a="1"/>
  <c r="G505" i="30" s="1"/>
  <c r="H505" i="30" s="1"/>
  <c r="I505" i="30" s="1"/>
  <c r="G487" i="30" a="1"/>
  <c r="G487" i="30" s="1"/>
  <c r="H487" i="30" s="1"/>
  <c r="I487" i="30" s="1"/>
  <c r="G469" i="30" a="1"/>
  <c r="G469" i="30" s="1"/>
  <c r="H469" i="30" s="1"/>
  <c r="I469" i="30" s="1"/>
  <c r="G451" i="30" a="1"/>
  <c r="G451" i="30" s="1"/>
  <c r="H451" i="30" s="1"/>
  <c r="I451" i="30" s="1"/>
  <c r="G433" i="30" a="1"/>
  <c r="G433" i="30" s="1"/>
  <c r="H433" i="30" s="1"/>
  <c r="I433" i="30" s="1"/>
  <c r="G415" i="30" a="1"/>
  <c r="G415" i="30" s="1"/>
  <c r="H415" i="30" s="1"/>
  <c r="I415" i="30" s="1"/>
  <c r="G397" i="30" a="1"/>
  <c r="G397" i="30" s="1"/>
  <c r="H397" i="30" s="1"/>
  <c r="I397" i="30" s="1"/>
  <c r="G2941" i="30" a="1"/>
  <c r="G2941" i="30" s="1"/>
  <c r="H2941" i="30" s="1"/>
  <c r="I2941" i="30" s="1"/>
  <c r="G2923" i="30" a="1"/>
  <c r="G2923" i="30" s="1"/>
  <c r="H2923" i="30" s="1"/>
  <c r="I2923" i="30" s="1"/>
  <c r="G2905" i="30" a="1"/>
  <c r="G2905" i="30" s="1"/>
  <c r="H2905" i="30" s="1"/>
  <c r="I2905" i="30" s="1"/>
  <c r="G2887" i="30" a="1"/>
  <c r="G2887" i="30" s="1"/>
  <c r="H2887" i="30" s="1"/>
  <c r="I2887" i="30" s="1"/>
  <c r="G2869" i="30" a="1"/>
  <c r="G2869" i="30" s="1"/>
  <c r="H2869" i="30" s="1"/>
  <c r="I2869" i="30" s="1"/>
  <c r="G2851" i="30" a="1"/>
  <c r="G2851" i="30" s="1"/>
  <c r="H2851" i="30" s="1"/>
  <c r="I2851" i="30" s="1"/>
  <c r="G2833" i="30" a="1"/>
  <c r="G2833" i="30" s="1"/>
  <c r="H2833" i="30" s="1"/>
  <c r="I2833" i="30" s="1"/>
  <c r="G2815" i="30" a="1"/>
  <c r="G2815" i="30" s="1"/>
  <c r="H2815" i="30" s="1"/>
  <c r="I2815" i="30" s="1"/>
  <c r="G2797" i="30" a="1"/>
  <c r="G2797" i="30" s="1"/>
  <c r="H2797" i="30" s="1"/>
  <c r="I2797" i="30" s="1"/>
  <c r="G2779" i="30" a="1"/>
  <c r="G2779" i="30" s="1"/>
  <c r="H2779" i="30" s="1"/>
  <c r="I2779" i="30" s="1"/>
  <c r="G2761" i="30" a="1"/>
  <c r="G2761" i="30" s="1"/>
  <c r="H2761" i="30" s="1"/>
  <c r="I2761" i="30" s="1"/>
  <c r="G2743" i="30" a="1"/>
  <c r="G2743" i="30" s="1"/>
  <c r="H2743" i="30" s="1"/>
  <c r="I2743" i="30" s="1"/>
  <c r="G2725" i="30" a="1"/>
  <c r="G2725" i="30" s="1"/>
  <c r="H2725" i="30" s="1"/>
  <c r="I2725" i="30" s="1"/>
  <c r="G2707" i="30" a="1"/>
  <c r="G2707" i="30" s="1"/>
  <c r="H2707" i="30" s="1"/>
  <c r="I2707" i="30" s="1"/>
  <c r="G2689" i="30" a="1"/>
  <c r="G2689" i="30" s="1"/>
  <c r="H2689" i="30" s="1"/>
  <c r="I2689" i="30" s="1"/>
  <c r="G2671" i="30" a="1"/>
  <c r="G2671" i="30" s="1"/>
  <c r="H2671" i="30" s="1"/>
  <c r="I2671" i="30" s="1"/>
  <c r="G2653" i="30" a="1"/>
  <c r="G2653" i="30" s="1"/>
  <c r="H2653" i="30" s="1"/>
  <c r="I2653" i="30" s="1"/>
  <c r="G2635" i="30" a="1"/>
  <c r="G2635" i="30" s="1"/>
  <c r="H2635" i="30" s="1"/>
  <c r="I2635" i="30" s="1"/>
  <c r="G2617" i="30" a="1"/>
  <c r="G2617" i="30" s="1"/>
  <c r="H2617" i="30" s="1"/>
  <c r="I2617" i="30" s="1"/>
  <c r="G2599" i="30" a="1"/>
  <c r="G2599" i="30" s="1"/>
  <c r="H2599" i="30" s="1"/>
  <c r="I2599" i="30" s="1"/>
  <c r="G2581" i="30" a="1"/>
  <c r="G2581" i="30" s="1"/>
  <c r="H2581" i="30" s="1"/>
  <c r="I2581" i="30" s="1"/>
  <c r="G2563" i="30" a="1"/>
  <c r="G2563" i="30" s="1"/>
  <c r="H2563" i="30" s="1"/>
  <c r="I2563" i="30" s="1"/>
  <c r="G2545" i="30" a="1"/>
  <c r="G2545" i="30" s="1"/>
  <c r="H2545" i="30" s="1"/>
  <c r="I2545" i="30" s="1"/>
  <c r="G2527" i="30" a="1"/>
  <c r="G2527" i="30" s="1"/>
  <c r="H2527" i="30" s="1"/>
  <c r="I2527" i="30" s="1"/>
  <c r="G2509" i="30" a="1"/>
  <c r="G2509" i="30" s="1"/>
  <c r="H2509" i="30" s="1"/>
  <c r="I2509" i="30" s="1"/>
  <c r="G2491" i="30" a="1"/>
  <c r="G2491" i="30" s="1"/>
  <c r="H2491" i="30" s="1"/>
  <c r="I2491" i="30" s="1"/>
  <c r="G2473" i="30" a="1"/>
  <c r="G2473" i="30" s="1"/>
  <c r="H2473" i="30" s="1"/>
  <c r="I2473" i="30" s="1"/>
  <c r="G2455" i="30" a="1"/>
  <c r="G2455" i="30" s="1"/>
  <c r="H2455" i="30" s="1"/>
  <c r="I2455" i="30" s="1"/>
  <c r="G2437" i="30" a="1"/>
  <c r="G2437" i="30" s="1"/>
  <c r="H2437" i="30" s="1"/>
  <c r="I2437" i="30" s="1"/>
  <c r="G2419" i="30" a="1"/>
  <c r="G2419" i="30" s="1"/>
  <c r="H2419" i="30" s="1"/>
  <c r="I2419" i="30" s="1"/>
  <c r="G2401" i="30" a="1"/>
  <c r="G2401" i="30" s="1"/>
  <c r="H2401" i="30" s="1"/>
  <c r="I2401" i="30" s="1"/>
  <c r="G2383" i="30" a="1"/>
  <c r="G2383" i="30" s="1"/>
  <c r="H2383" i="30" s="1"/>
  <c r="I2383" i="30" s="1"/>
  <c r="G2365" i="30" a="1"/>
  <c r="G2365" i="30" s="1"/>
  <c r="H2365" i="30" s="1"/>
  <c r="I2365" i="30" s="1"/>
  <c r="G2347" i="30" a="1"/>
  <c r="G2347" i="30" s="1"/>
  <c r="H2347" i="30" s="1"/>
  <c r="I2347" i="30" s="1"/>
  <c r="G2329" i="30" a="1"/>
  <c r="G2329" i="30" s="1"/>
  <c r="H2329" i="30" s="1"/>
  <c r="I2329" i="30" s="1"/>
  <c r="G2311" i="30" a="1"/>
  <c r="G2311" i="30" s="1"/>
  <c r="H2311" i="30" s="1"/>
  <c r="I2311" i="30" s="1"/>
  <c r="G2293" i="30" a="1"/>
  <c r="G2293" i="30" s="1"/>
  <c r="H2293" i="30" s="1"/>
  <c r="I2293" i="30" s="1"/>
  <c r="G2275" i="30" a="1"/>
  <c r="G2275" i="30" s="1"/>
  <c r="H2275" i="30" s="1"/>
  <c r="I2275" i="30" s="1"/>
  <c r="G2257" i="30" a="1"/>
  <c r="G2257" i="30" s="1"/>
  <c r="H2257" i="30" s="1"/>
  <c r="I2257" i="30" s="1"/>
  <c r="G2239" i="30" a="1"/>
  <c r="G2239" i="30" s="1"/>
  <c r="H2239" i="30" s="1"/>
  <c r="I2239" i="30" s="1"/>
  <c r="G2221" i="30" a="1"/>
  <c r="G2221" i="30" s="1"/>
  <c r="H2221" i="30" s="1"/>
  <c r="I2221" i="30" s="1"/>
  <c r="G2203" i="30" a="1"/>
  <c r="G2203" i="30" s="1"/>
  <c r="H2203" i="30" s="1"/>
  <c r="I2203" i="30" s="1"/>
  <c r="G2185" i="30" a="1"/>
  <c r="G2185" i="30" s="1"/>
  <c r="H2185" i="30" s="1"/>
  <c r="I2185" i="30" s="1"/>
  <c r="G2167" i="30" a="1"/>
  <c r="G2167" i="30" s="1"/>
  <c r="H2167" i="30" s="1"/>
  <c r="I2167" i="30" s="1"/>
  <c r="G2149" i="30" a="1"/>
  <c r="G2149" i="30" s="1"/>
  <c r="H2149" i="30" s="1"/>
  <c r="I2149" i="30" s="1"/>
  <c r="G2131" i="30" a="1"/>
  <c r="G2131" i="30" s="1"/>
  <c r="H2131" i="30" s="1"/>
  <c r="I2131" i="30" s="1"/>
  <c r="G2113" i="30" a="1"/>
  <c r="G2113" i="30" s="1"/>
  <c r="H2113" i="30" s="1"/>
  <c r="I2113" i="30" s="1"/>
  <c r="G2095" i="30" a="1"/>
  <c r="G2095" i="30" s="1"/>
  <c r="H2095" i="30" s="1"/>
  <c r="I2095" i="30" s="1"/>
  <c r="G2077" i="30" a="1"/>
  <c r="G2077" i="30" s="1"/>
  <c r="H2077" i="30" s="1"/>
  <c r="I2077" i="30" s="1"/>
  <c r="G2059" i="30" a="1"/>
  <c r="G2059" i="30" s="1"/>
  <c r="H2059" i="30" s="1"/>
  <c r="I2059" i="30" s="1"/>
  <c r="G2041" i="30" a="1"/>
  <c r="G2041" i="30" s="1"/>
  <c r="H2041" i="30" s="1"/>
  <c r="I2041" i="30" s="1"/>
  <c r="G2023" i="30" a="1"/>
  <c r="G2023" i="30" s="1"/>
  <c r="H2023" i="30" s="1"/>
  <c r="I2023" i="30" s="1"/>
  <c r="G2005" i="30" a="1"/>
  <c r="G2005" i="30" s="1"/>
  <c r="H2005" i="30" s="1"/>
  <c r="I2005" i="30" s="1"/>
  <c r="G1987" i="30" a="1"/>
  <c r="G1987" i="30" s="1"/>
  <c r="H1987" i="30" s="1"/>
  <c r="I1987" i="30" s="1"/>
  <c r="G1969" i="30" a="1"/>
  <c r="G1969" i="30" s="1"/>
  <c r="H1969" i="30" s="1"/>
  <c r="I1969" i="30" s="1"/>
  <c r="G1951" i="30" a="1"/>
  <c r="G1951" i="30" s="1"/>
  <c r="H1951" i="30" s="1"/>
  <c r="I1951" i="30" s="1"/>
  <c r="G1933" i="30" a="1"/>
  <c r="G1933" i="30" s="1"/>
  <c r="H1933" i="30" s="1"/>
  <c r="I1933" i="30" s="1"/>
  <c r="G1915" i="30" a="1"/>
  <c r="G1915" i="30" s="1"/>
  <c r="H1915" i="30" s="1"/>
  <c r="I1915" i="30" s="1"/>
  <c r="G1897" i="30" a="1"/>
  <c r="G1897" i="30" s="1"/>
  <c r="H1897" i="30" s="1"/>
  <c r="I1897" i="30" s="1"/>
  <c r="G1932" i="30" a="1"/>
  <c r="G1932" i="30" s="1"/>
  <c r="H1932" i="30" s="1"/>
  <c r="I1932" i="30" s="1"/>
  <c r="G1536" i="30" a="1"/>
  <c r="G1536" i="30" s="1"/>
  <c r="H1536" i="30" s="1"/>
  <c r="I1536" i="30" s="1"/>
  <c r="G4193" i="30" a="1"/>
  <c r="G4193" i="30" s="1"/>
  <c r="H4193" i="30" s="1"/>
  <c r="I4193" i="30" s="1"/>
  <c r="G3566" i="30" a="1"/>
  <c r="G3566" i="30" s="1"/>
  <c r="H3566" i="30" s="1"/>
  <c r="I3566" i="30" s="1"/>
  <c r="G3350" i="30" a="1"/>
  <c r="G3350" i="30" s="1"/>
  <c r="H3350" i="30" s="1"/>
  <c r="I3350" i="30" s="1"/>
  <c r="G2358" i="30" a="1"/>
  <c r="G2358" i="30" s="1"/>
  <c r="H2358" i="30" s="1"/>
  <c r="I2358" i="30" s="1"/>
  <c r="G1941" i="30" a="1"/>
  <c r="G1941" i="30" s="1"/>
  <c r="H1941" i="30" s="1"/>
  <c r="I1941" i="30" s="1"/>
  <c r="G1154" i="30" a="1"/>
  <c r="G1154" i="30" s="1"/>
  <c r="H1154" i="30" s="1"/>
  <c r="I1154" i="30" s="1"/>
  <c r="G767" i="30" a="1"/>
  <c r="G767" i="30" s="1"/>
  <c r="H767" i="30" s="1"/>
  <c r="I767" i="30" s="1"/>
  <c r="G380" i="30" a="1"/>
  <c r="G380" i="30" s="1"/>
  <c r="H380" i="30" s="1"/>
  <c r="I380" i="30" s="1"/>
  <c r="G3182" i="30" a="1"/>
  <c r="G3182" i="30" s="1"/>
  <c r="H3182" i="30" s="1"/>
  <c r="I3182" i="30" s="1"/>
  <c r="G3074" i="30" a="1"/>
  <c r="G3074" i="30" s="1"/>
  <c r="H3074" i="30" s="1"/>
  <c r="I3074" i="30" s="1"/>
  <c r="G2966" i="30" a="1"/>
  <c r="G2966" i="30" s="1"/>
  <c r="H2966" i="30" s="1"/>
  <c r="I2966" i="30" s="1"/>
  <c r="G2858" i="30" a="1"/>
  <c r="G2858" i="30" s="1"/>
  <c r="H2858" i="30" s="1"/>
  <c r="I2858" i="30" s="1"/>
  <c r="G2750" i="30" a="1"/>
  <c r="G2750" i="30" s="1"/>
  <c r="H2750" i="30" s="1"/>
  <c r="I2750" i="30" s="1"/>
  <c r="G934" i="30" a="1"/>
  <c r="G934" i="30" s="1"/>
  <c r="H934" i="30" s="1"/>
  <c r="I934" i="30" s="1"/>
  <c r="G826" i="30" a="1"/>
  <c r="G826" i="30" s="1"/>
  <c r="H826" i="30" s="1"/>
  <c r="I826" i="30" s="1"/>
  <c r="G718" i="30" a="1"/>
  <c r="G718" i="30" s="1"/>
  <c r="H718" i="30" s="1"/>
  <c r="I718" i="30" s="1"/>
  <c r="G610" i="30" a="1"/>
  <c r="G610" i="30" s="1"/>
  <c r="H610" i="30" s="1"/>
  <c r="I610" i="30" s="1"/>
  <c r="G502" i="30" a="1"/>
  <c r="G502" i="30" s="1"/>
  <c r="H502" i="30" s="1"/>
  <c r="I502" i="30" s="1"/>
  <c r="G394" i="30" a="1"/>
  <c r="G394" i="30" s="1"/>
  <c r="H394" i="30" s="1"/>
  <c r="I394" i="30" s="1"/>
  <c r="G2848" i="30" a="1"/>
  <c r="G2848" i="30" s="1"/>
  <c r="H2848" i="30" s="1"/>
  <c r="I2848" i="30" s="1"/>
  <c r="G2758" i="30" a="1"/>
  <c r="G2758" i="30" s="1"/>
  <c r="H2758" i="30" s="1"/>
  <c r="I2758" i="30" s="1"/>
  <c r="G2704" i="30" a="1"/>
  <c r="G2704" i="30" s="1"/>
  <c r="H2704" i="30" s="1"/>
  <c r="I2704" i="30" s="1"/>
  <c r="G2668" i="30" a="1"/>
  <c r="G2668" i="30" s="1"/>
  <c r="H2668" i="30" s="1"/>
  <c r="I2668" i="30" s="1"/>
  <c r="G2632" i="30" a="1"/>
  <c r="G2632" i="30" s="1"/>
  <c r="H2632" i="30" s="1"/>
  <c r="I2632" i="30" s="1"/>
  <c r="G2596" i="30" a="1"/>
  <c r="G2596" i="30" s="1"/>
  <c r="H2596" i="30" s="1"/>
  <c r="I2596" i="30" s="1"/>
  <c r="G2560" i="30" a="1"/>
  <c r="G2560" i="30" s="1"/>
  <c r="H2560" i="30" s="1"/>
  <c r="I2560" i="30" s="1"/>
  <c r="G2524" i="30" a="1"/>
  <c r="G2524" i="30" s="1"/>
  <c r="H2524" i="30" s="1"/>
  <c r="I2524" i="30" s="1"/>
  <c r="G2488" i="30" a="1"/>
  <c r="G2488" i="30" s="1"/>
  <c r="H2488" i="30" s="1"/>
  <c r="I2488" i="30" s="1"/>
  <c r="G2452" i="30" a="1"/>
  <c r="G2452" i="30" s="1"/>
  <c r="H2452" i="30" s="1"/>
  <c r="I2452" i="30" s="1"/>
  <c r="G2416" i="30" a="1"/>
  <c r="G2416" i="30" s="1"/>
  <c r="H2416" i="30" s="1"/>
  <c r="I2416" i="30" s="1"/>
  <c r="G2380" i="30" a="1"/>
  <c r="G2380" i="30" s="1"/>
  <c r="H2380" i="30" s="1"/>
  <c r="I2380" i="30" s="1"/>
  <c r="G2344" i="30" a="1"/>
  <c r="G2344" i="30" s="1"/>
  <c r="H2344" i="30" s="1"/>
  <c r="I2344" i="30" s="1"/>
  <c r="G2308" i="30" a="1"/>
  <c r="G2308" i="30" s="1"/>
  <c r="H2308" i="30" s="1"/>
  <c r="I2308" i="30" s="1"/>
  <c r="G2272" i="30" a="1"/>
  <c r="G2272" i="30" s="1"/>
  <c r="H2272" i="30" s="1"/>
  <c r="I2272" i="30" s="1"/>
  <c r="G2236" i="30" a="1"/>
  <c r="G2236" i="30" s="1"/>
  <c r="H2236" i="30" s="1"/>
  <c r="I2236" i="30" s="1"/>
  <c r="G2200" i="30" a="1"/>
  <c r="G2200" i="30" s="1"/>
  <c r="H2200" i="30" s="1"/>
  <c r="I2200" i="30" s="1"/>
  <c r="G2164" i="30" a="1"/>
  <c r="G2164" i="30" s="1"/>
  <c r="H2164" i="30" s="1"/>
  <c r="I2164" i="30" s="1"/>
  <c r="G2128" i="30" a="1"/>
  <c r="G2128" i="30" s="1"/>
  <c r="H2128" i="30" s="1"/>
  <c r="I2128" i="30" s="1"/>
  <c r="G2092" i="30" a="1"/>
  <c r="G2092" i="30" s="1"/>
  <c r="H2092" i="30" s="1"/>
  <c r="I2092" i="30" s="1"/>
  <c r="G2056" i="30" a="1"/>
  <c r="G2056" i="30" s="1"/>
  <c r="H2056" i="30" s="1"/>
  <c r="I2056" i="30" s="1"/>
  <c r="G2020" i="30" a="1"/>
  <c r="G2020" i="30" s="1"/>
  <c r="H2020" i="30" s="1"/>
  <c r="I2020" i="30" s="1"/>
  <c r="G1984" i="30" a="1"/>
  <c r="G1984" i="30" s="1"/>
  <c r="H1984" i="30" s="1"/>
  <c r="I1984" i="30" s="1"/>
  <c r="G1948" i="30" a="1"/>
  <c r="G1948" i="30" s="1"/>
  <c r="H1948" i="30" s="1"/>
  <c r="I1948" i="30" s="1"/>
  <c r="G1912" i="30" a="1"/>
  <c r="G1912" i="30" s="1"/>
  <c r="H1912" i="30" s="1"/>
  <c r="I1912" i="30" s="1"/>
  <c r="G1878" i="30" a="1"/>
  <c r="G1878" i="30" s="1"/>
  <c r="H1878" i="30" s="1"/>
  <c r="I1878" i="30" s="1"/>
  <c r="G1506" i="30" a="1"/>
  <c r="G1506" i="30" s="1"/>
  <c r="H1506" i="30" s="1"/>
  <c r="I1506" i="30" s="1"/>
  <c r="G1473" i="30" a="1"/>
  <c r="G1473" i="30" s="1"/>
  <c r="H1473" i="30" s="1"/>
  <c r="I1473" i="30" s="1"/>
  <c r="G1443" i="30" a="1"/>
  <c r="G1443" i="30" s="1"/>
  <c r="H1443" i="30" s="1"/>
  <c r="I1443" i="30" s="1"/>
  <c r="G1410" i="30" a="1"/>
  <c r="G1410" i="30" s="1"/>
  <c r="H1410" i="30" s="1"/>
  <c r="I1410" i="30" s="1"/>
  <c r="G1383" i="30" a="1"/>
  <c r="G1383" i="30" s="1"/>
  <c r="H1383" i="30" s="1"/>
  <c r="I1383" i="30" s="1"/>
  <c r="G1356" i="30" a="1"/>
  <c r="G1356" i="30" s="1"/>
  <c r="H1356" i="30" s="1"/>
  <c r="I1356" i="30" s="1"/>
  <c r="G1329" i="30" a="1"/>
  <c r="G1329" i="30" s="1"/>
  <c r="H1329" i="30" s="1"/>
  <c r="I1329" i="30" s="1"/>
  <c r="G1299" i="30" a="1"/>
  <c r="G1299" i="30" s="1"/>
  <c r="H1299" i="30" s="1"/>
  <c r="I1299" i="30" s="1"/>
  <c r="G1263" i="30" a="1"/>
  <c r="G1263" i="30" s="1"/>
  <c r="H1263" i="30" s="1"/>
  <c r="I1263" i="30" s="1"/>
  <c r="G252" i="30" a="1"/>
  <c r="G252" i="30" s="1"/>
  <c r="H252" i="30" s="1"/>
  <c r="I252" i="30" s="1"/>
  <c r="G234" i="30" a="1"/>
  <c r="G234" i="30" s="1"/>
  <c r="H234" i="30" s="1"/>
  <c r="I234" i="30" s="1"/>
  <c r="G216" i="30" a="1"/>
  <c r="G216" i="30" s="1"/>
  <c r="H216" i="30" s="1"/>
  <c r="I216" i="30" s="1"/>
  <c r="G198" i="30" a="1"/>
  <c r="G198" i="30" s="1"/>
  <c r="H198" i="30" s="1"/>
  <c r="I198" i="30" s="1"/>
  <c r="G180" i="30" a="1"/>
  <c r="G180" i="30" s="1"/>
  <c r="H180" i="30" s="1"/>
  <c r="I180" i="30" s="1"/>
  <c r="G162" i="30" a="1"/>
  <c r="G162" i="30" s="1"/>
  <c r="H162" i="30" s="1"/>
  <c r="I162" i="30" s="1"/>
  <c r="G144" i="30" a="1"/>
  <c r="G144" i="30" s="1"/>
  <c r="H144" i="30" s="1"/>
  <c r="I144" i="30" s="1"/>
  <c r="G126" i="30" a="1"/>
  <c r="G126" i="30" s="1"/>
  <c r="H126" i="30" s="1"/>
  <c r="I126" i="30" s="1"/>
  <c r="G108" i="30" a="1"/>
  <c r="G108" i="30" s="1"/>
  <c r="H108" i="30" s="1"/>
  <c r="I108" i="30" s="1"/>
  <c r="G90" i="30" a="1"/>
  <c r="G90" i="30" s="1"/>
  <c r="H90" i="30" s="1"/>
  <c r="I90" i="30" s="1"/>
  <c r="G72" i="30" a="1"/>
  <c r="G72" i="30" s="1"/>
  <c r="H72" i="30" s="1"/>
  <c r="I72" i="30" s="1"/>
  <c r="G54" i="30" a="1"/>
  <c r="G54" i="30" s="1"/>
  <c r="H54" i="30" s="1"/>
  <c r="I54" i="30" s="1"/>
  <c r="G36" i="30" a="1"/>
  <c r="G36" i="30" s="1"/>
  <c r="H36" i="30" s="1"/>
  <c r="I36" i="30" s="1"/>
  <c r="G18" i="30" a="1"/>
  <c r="G18" i="30" s="1"/>
  <c r="H18" i="30" s="1"/>
  <c r="I18" i="30" s="1"/>
  <c r="G367" i="30" a="1"/>
  <c r="G367" i="30" s="1"/>
  <c r="H367" i="30" s="1"/>
  <c r="I367" i="30" s="1"/>
  <c r="G349" i="30" a="1"/>
  <c r="G349" i="30" s="1"/>
  <c r="H349" i="30" s="1"/>
  <c r="I349" i="30" s="1"/>
  <c r="G331" i="30" a="1"/>
  <c r="G331" i="30" s="1"/>
  <c r="H331" i="30" s="1"/>
  <c r="I331" i="30" s="1"/>
  <c r="G313" i="30" a="1"/>
  <c r="G313" i="30" s="1"/>
  <c r="H313" i="30" s="1"/>
  <c r="I313" i="30" s="1"/>
  <c r="G295" i="30" a="1"/>
  <c r="G295" i="30" s="1"/>
  <c r="H295" i="30" s="1"/>
  <c r="I295" i="30" s="1"/>
  <c r="G277" i="30" a="1"/>
  <c r="G277" i="30" s="1"/>
  <c r="H277" i="30" s="1"/>
  <c r="I277" i="30" s="1"/>
  <c r="G259" i="30" a="1"/>
  <c r="G259" i="30" s="1"/>
  <c r="H259" i="30" s="1"/>
  <c r="I259" i="30" s="1"/>
  <c r="G241" i="30" a="1"/>
  <c r="G241" i="30" s="1"/>
  <c r="H241" i="30" s="1"/>
  <c r="I241" i="30" s="1"/>
  <c r="G223" i="30" a="1"/>
  <c r="G223" i="30" s="1"/>
  <c r="H223" i="30" s="1"/>
  <c r="I223" i="30" s="1"/>
  <c r="G205" i="30" a="1"/>
  <c r="G205" i="30" s="1"/>
  <c r="H205" i="30" s="1"/>
  <c r="I205" i="30" s="1"/>
  <c r="G187" i="30" a="1"/>
  <c r="G187" i="30" s="1"/>
  <c r="H187" i="30" s="1"/>
  <c r="I187" i="30" s="1"/>
  <c r="G169" i="30" a="1"/>
  <c r="G169" i="30" s="1"/>
  <c r="H169" i="30" s="1"/>
  <c r="I169" i="30" s="1"/>
  <c r="G151" i="30" a="1"/>
  <c r="G151" i="30" s="1"/>
  <c r="H151" i="30" s="1"/>
  <c r="I151" i="30" s="1"/>
  <c r="G133" i="30" a="1"/>
  <c r="G133" i="30" s="1"/>
  <c r="H133" i="30" s="1"/>
  <c r="I133" i="30" s="1"/>
  <c r="G115" i="30" a="1"/>
  <c r="G115" i="30" s="1"/>
  <c r="H115" i="30" s="1"/>
  <c r="I115" i="30" s="1"/>
  <c r="G97" i="30" a="1"/>
  <c r="G97" i="30" s="1"/>
  <c r="H97" i="30" s="1"/>
  <c r="I97" i="30" s="1"/>
  <c r="G79" i="30" a="1"/>
  <c r="G79" i="30" s="1"/>
  <c r="H79" i="30" s="1"/>
  <c r="I79" i="30" s="1"/>
  <c r="G61" i="30" a="1"/>
  <c r="G61" i="30" s="1"/>
  <c r="H61" i="30" s="1"/>
  <c r="I61" i="30" s="1"/>
  <c r="G43" i="30" a="1"/>
  <c r="G43" i="30" s="1"/>
  <c r="H43" i="30" s="1"/>
  <c r="I43" i="30" s="1"/>
  <c r="G25" i="30" a="1"/>
  <c r="G25" i="30" s="1"/>
  <c r="H25" i="30" s="1"/>
  <c r="I25" i="30" s="1"/>
  <c r="G1876" i="30" a="1"/>
  <c r="G1876" i="30" s="1"/>
  <c r="H1876" i="30" s="1"/>
  <c r="I1876" i="30" s="1"/>
  <c r="G1858" i="30" a="1"/>
  <c r="G1858" i="30" s="1"/>
  <c r="H1858" i="30" s="1"/>
  <c r="I1858" i="30" s="1"/>
  <c r="G1840" i="30" a="1"/>
  <c r="G1840" i="30" s="1"/>
  <c r="H1840" i="30" s="1"/>
  <c r="I1840" i="30" s="1"/>
  <c r="G1822" i="30" a="1"/>
  <c r="G1822" i="30" s="1"/>
  <c r="H1822" i="30" s="1"/>
  <c r="I1822" i="30" s="1"/>
  <c r="G1804" i="30" a="1"/>
  <c r="G1804" i="30" s="1"/>
  <c r="H1804" i="30" s="1"/>
  <c r="I1804" i="30" s="1"/>
  <c r="G1786" i="30" a="1"/>
  <c r="G1786" i="30" s="1"/>
  <c r="H1786" i="30" s="1"/>
  <c r="I1786" i="30" s="1"/>
  <c r="G1768" i="30" a="1"/>
  <c r="G1768" i="30" s="1"/>
  <c r="H1768" i="30" s="1"/>
  <c r="I1768" i="30" s="1"/>
  <c r="G1750" i="30" a="1"/>
  <c r="G1750" i="30" s="1"/>
  <c r="H1750" i="30" s="1"/>
  <c r="I1750" i="30" s="1"/>
  <c r="G1732" i="30" a="1"/>
  <c r="G1732" i="30" s="1"/>
  <c r="H1732" i="30" s="1"/>
  <c r="I1732" i="30" s="1"/>
  <c r="G1714" i="30" a="1"/>
  <c r="G1714" i="30" s="1"/>
  <c r="H1714" i="30" s="1"/>
  <c r="I1714" i="30" s="1"/>
  <c r="G1696" i="30" a="1"/>
  <c r="G1696" i="30" s="1"/>
  <c r="H1696" i="30" s="1"/>
  <c r="I1696" i="30" s="1"/>
  <c r="G1678" i="30" a="1"/>
  <c r="G1678" i="30" s="1"/>
  <c r="H1678" i="30" s="1"/>
  <c r="I1678" i="30" s="1"/>
  <c r="G1660" i="30" a="1"/>
  <c r="G1660" i="30" s="1"/>
  <c r="H1660" i="30" s="1"/>
  <c r="I1660" i="30" s="1"/>
  <c r="G1642" i="30" a="1"/>
  <c r="G1642" i="30" s="1"/>
  <c r="H1642" i="30" s="1"/>
  <c r="I1642" i="30" s="1"/>
  <c r="G1624" i="30" a="1"/>
  <c r="G1624" i="30" s="1"/>
  <c r="H1624" i="30" s="1"/>
  <c r="I1624" i="30" s="1"/>
  <c r="G1606" i="30" a="1"/>
  <c r="G1606" i="30" s="1"/>
  <c r="H1606" i="30" s="1"/>
  <c r="I1606" i="30" s="1"/>
  <c r="G1588" i="30" a="1"/>
  <c r="G1588" i="30" s="1"/>
  <c r="H1588" i="30" s="1"/>
  <c r="I1588" i="30" s="1"/>
  <c r="G1570" i="30" a="1"/>
  <c r="G1570" i="30" s="1"/>
  <c r="H1570" i="30" s="1"/>
  <c r="I1570" i="30" s="1"/>
  <c r="G1552" i="30" a="1"/>
  <c r="G1552" i="30" s="1"/>
  <c r="H1552" i="30" s="1"/>
  <c r="I1552" i="30" s="1"/>
  <c r="G1534" i="30" a="1"/>
  <c r="G1534" i="30" s="1"/>
  <c r="H1534" i="30" s="1"/>
  <c r="I1534" i="30" s="1"/>
  <c r="G1516" i="30" a="1"/>
  <c r="G1516" i="30" s="1"/>
  <c r="H1516" i="30" s="1"/>
  <c r="I1516" i="30" s="1"/>
  <c r="G1498" i="30" a="1"/>
  <c r="G1498" i="30" s="1"/>
  <c r="H1498" i="30" s="1"/>
  <c r="I1498" i="30" s="1"/>
  <c r="G1480" i="30" a="1"/>
  <c r="G1480" i="30" s="1"/>
  <c r="H1480" i="30" s="1"/>
  <c r="I1480" i="30" s="1"/>
  <c r="G1462" i="30" a="1"/>
  <c r="G1462" i="30" s="1"/>
  <c r="H1462" i="30" s="1"/>
  <c r="I1462" i="30" s="1"/>
  <c r="G1444" i="30" a="1"/>
  <c r="G1444" i="30" s="1"/>
  <c r="H1444" i="30" s="1"/>
  <c r="I1444" i="30" s="1"/>
  <c r="G1426" i="30" a="1"/>
  <c r="G1426" i="30" s="1"/>
  <c r="H1426" i="30" s="1"/>
  <c r="I1426" i="30" s="1"/>
  <c r="G1408" i="30" a="1"/>
  <c r="G1408" i="30" s="1"/>
  <c r="H1408" i="30" s="1"/>
  <c r="I1408" i="30" s="1"/>
  <c r="G1390" i="30" a="1"/>
  <c r="G1390" i="30" s="1"/>
  <c r="H1390" i="30" s="1"/>
  <c r="I1390" i="30" s="1"/>
  <c r="G1372" i="30" a="1"/>
  <c r="G1372" i="30" s="1"/>
  <c r="H1372" i="30" s="1"/>
  <c r="I1372" i="30" s="1"/>
  <c r="G1354" i="30" a="1"/>
  <c r="G1354" i="30" s="1"/>
  <c r="H1354" i="30" s="1"/>
  <c r="I1354" i="30" s="1"/>
  <c r="G1210" i="30" a="1"/>
  <c r="G1210" i="30" s="1"/>
  <c r="H1210" i="30" s="1"/>
  <c r="I1210" i="30" s="1"/>
  <c r="G1192" i="30" a="1"/>
  <c r="G1192" i="30" s="1"/>
  <c r="H1192" i="30" s="1"/>
  <c r="I1192" i="30" s="1"/>
  <c r="G1174" i="30" a="1"/>
  <c r="G1174" i="30" s="1"/>
  <c r="H1174" i="30" s="1"/>
  <c r="I1174" i="30" s="1"/>
  <c r="G1156" i="30" a="1"/>
  <c r="G1156" i="30" s="1"/>
  <c r="H1156" i="30" s="1"/>
  <c r="I1156" i="30" s="1"/>
  <c r="G1138" i="30" a="1"/>
  <c r="G1138" i="30" s="1"/>
  <c r="H1138" i="30" s="1"/>
  <c r="I1138" i="30" s="1"/>
  <c r="G1120" i="30" a="1"/>
  <c r="G1120" i="30" s="1"/>
  <c r="H1120" i="30" s="1"/>
  <c r="I1120" i="30" s="1"/>
  <c r="G1102" i="30" a="1"/>
  <c r="G1102" i="30" s="1"/>
  <c r="H1102" i="30" s="1"/>
  <c r="I1102" i="30" s="1"/>
  <c r="G1084" i="30" a="1"/>
  <c r="G1084" i="30" s="1"/>
  <c r="H1084" i="30" s="1"/>
  <c r="I1084" i="30" s="1"/>
  <c r="G1066" i="30" a="1"/>
  <c r="G1066" i="30" s="1"/>
  <c r="H1066" i="30" s="1"/>
  <c r="I1066" i="30" s="1"/>
  <c r="G1048" i="30" a="1"/>
  <c r="G1048" i="30" s="1"/>
  <c r="H1048" i="30" s="1"/>
  <c r="I1048" i="30" s="1"/>
  <c r="G2738" i="30" a="1"/>
  <c r="G2738" i="30" s="1"/>
  <c r="H2738" i="30" s="1"/>
  <c r="I2738" i="30" s="1"/>
  <c r="G2720" i="30" a="1"/>
  <c r="G2720" i="30" s="1"/>
  <c r="H2720" i="30" s="1"/>
  <c r="I2720" i="30" s="1"/>
  <c r="G2702" i="30" a="1"/>
  <c r="G2702" i="30" s="1"/>
  <c r="H2702" i="30" s="1"/>
  <c r="I2702" i="30" s="1"/>
  <c r="G2684" i="30" a="1"/>
  <c r="G2684" i="30" s="1"/>
  <c r="H2684" i="30" s="1"/>
  <c r="I2684" i="30" s="1"/>
  <c r="G2666" i="30" a="1"/>
  <c r="G2666" i="30" s="1"/>
  <c r="H2666" i="30" s="1"/>
  <c r="I2666" i="30" s="1"/>
  <c r="G2648" i="30" a="1"/>
  <c r="G2648" i="30" s="1"/>
  <c r="H2648" i="30" s="1"/>
  <c r="I2648" i="30" s="1"/>
  <c r="G2630" i="30" a="1"/>
  <c r="G2630" i="30" s="1"/>
  <c r="H2630" i="30" s="1"/>
  <c r="I2630" i="30" s="1"/>
  <c r="G2612" i="30" a="1"/>
  <c r="G2612" i="30" s="1"/>
  <c r="H2612" i="30" s="1"/>
  <c r="I2612" i="30" s="1"/>
  <c r="G2594" i="30" a="1"/>
  <c r="G2594" i="30" s="1"/>
  <c r="H2594" i="30" s="1"/>
  <c r="I2594" i="30" s="1"/>
  <c r="G2576" i="30" a="1"/>
  <c r="G2576" i="30" s="1"/>
  <c r="H2576" i="30" s="1"/>
  <c r="I2576" i="30" s="1"/>
  <c r="G2558" i="30" a="1"/>
  <c r="G2558" i="30" s="1"/>
  <c r="H2558" i="30" s="1"/>
  <c r="I2558" i="30" s="1"/>
  <c r="G2540" i="30" a="1"/>
  <c r="G2540" i="30" s="1"/>
  <c r="H2540" i="30" s="1"/>
  <c r="I2540" i="30" s="1"/>
  <c r="G2522" i="30" a="1"/>
  <c r="G2522" i="30" s="1"/>
  <c r="H2522" i="30" s="1"/>
  <c r="I2522" i="30" s="1"/>
  <c r="G2504" i="30" a="1"/>
  <c r="G2504" i="30" s="1"/>
  <c r="H2504" i="30" s="1"/>
  <c r="I2504" i="30" s="1"/>
  <c r="G2486" i="30" a="1"/>
  <c r="G2486" i="30" s="1"/>
  <c r="H2486" i="30" s="1"/>
  <c r="I2486" i="30" s="1"/>
  <c r="G2468" i="30" a="1"/>
  <c r="G2468" i="30" s="1"/>
  <c r="H2468" i="30" s="1"/>
  <c r="I2468" i="30" s="1"/>
  <c r="G2450" i="30" a="1"/>
  <c r="G2450" i="30" s="1"/>
  <c r="H2450" i="30" s="1"/>
  <c r="I2450" i="30" s="1"/>
  <c r="G2432" i="30" a="1"/>
  <c r="G2432" i="30" s="1"/>
  <c r="H2432" i="30" s="1"/>
  <c r="I2432" i="30" s="1"/>
  <c r="G2414" i="30" a="1"/>
  <c r="G2414" i="30" s="1"/>
  <c r="H2414" i="30" s="1"/>
  <c r="I2414" i="30" s="1"/>
  <c r="G2396" i="30" a="1"/>
  <c r="G2396" i="30" s="1"/>
  <c r="H2396" i="30" s="1"/>
  <c r="I2396" i="30" s="1"/>
  <c r="G2378" i="30" a="1"/>
  <c r="G2378" i="30" s="1"/>
  <c r="H2378" i="30" s="1"/>
  <c r="I2378" i="30" s="1"/>
  <c r="G2360" i="30" a="1"/>
  <c r="G2360" i="30" s="1"/>
  <c r="H2360" i="30" s="1"/>
  <c r="I2360" i="30" s="1"/>
  <c r="G2342" i="30" a="1"/>
  <c r="G2342" i="30" s="1"/>
  <c r="H2342" i="30" s="1"/>
  <c r="I2342" i="30" s="1"/>
  <c r="G2324" i="30" a="1"/>
  <c r="G2324" i="30" s="1"/>
  <c r="H2324" i="30" s="1"/>
  <c r="I2324" i="30" s="1"/>
  <c r="G2306" i="30" a="1"/>
  <c r="G2306" i="30" s="1"/>
  <c r="H2306" i="30" s="1"/>
  <c r="I2306" i="30" s="1"/>
  <c r="G2288" i="30" a="1"/>
  <c r="G2288" i="30" s="1"/>
  <c r="H2288" i="30" s="1"/>
  <c r="I2288" i="30" s="1"/>
  <c r="G2270" i="30" a="1"/>
  <c r="G2270" i="30" s="1"/>
  <c r="H2270" i="30" s="1"/>
  <c r="I2270" i="30" s="1"/>
  <c r="G2252" i="30" a="1"/>
  <c r="G2252" i="30" s="1"/>
  <c r="H2252" i="30" s="1"/>
  <c r="I2252" i="30" s="1"/>
  <c r="G2234" i="30" a="1"/>
  <c r="G2234" i="30" s="1"/>
  <c r="H2234" i="30" s="1"/>
  <c r="I2234" i="30" s="1"/>
  <c r="G2216" i="30" a="1"/>
  <c r="G2216" i="30" s="1"/>
  <c r="H2216" i="30" s="1"/>
  <c r="I2216" i="30" s="1"/>
  <c r="G2198" i="30" a="1"/>
  <c r="G2198" i="30" s="1"/>
  <c r="H2198" i="30" s="1"/>
  <c r="I2198" i="30" s="1"/>
  <c r="G2180" i="30" a="1"/>
  <c r="G2180" i="30" s="1"/>
  <c r="H2180" i="30" s="1"/>
  <c r="I2180" i="30" s="1"/>
  <c r="G2162" i="30" a="1"/>
  <c r="G2162" i="30" s="1"/>
  <c r="H2162" i="30" s="1"/>
  <c r="I2162" i="30" s="1"/>
  <c r="G2144" i="30" a="1"/>
  <c r="G2144" i="30" s="1"/>
  <c r="H2144" i="30" s="1"/>
  <c r="I2144" i="30" s="1"/>
  <c r="G2126" i="30" a="1"/>
  <c r="G2126" i="30" s="1"/>
  <c r="H2126" i="30" s="1"/>
  <c r="I2126" i="30" s="1"/>
  <c r="G2108" i="30" a="1"/>
  <c r="G2108" i="30" s="1"/>
  <c r="H2108" i="30" s="1"/>
  <c r="I2108" i="30" s="1"/>
  <c r="G2090" i="30" a="1"/>
  <c r="G2090" i="30" s="1"/>
  <c r="H2090" i="30" s="1"/>
  <c r="I2090" i="30" s="1"/>
  <c r="G2072" i="30" a="1"/>
  <c r="G2072" i="30" s="1"/>
  <c r="H2072" i="30" s="1"/>
  <c r="I2072" i="30" s="1"/>
  <c r="G2054" i="30" a="1"/>
  <c r="G2054" i="30" s="1"/>
  <c r="H2054" i="30" s="1"/>
  <c r="I2054" i="30" s="1"/>
  <c r="G2036" i="30" a="1"/>
  <c r="G2036" i="30" s="1"/>
  <c r="H2036" i="30" s="1"/>
  <c r="I2036" i="30" s="1"/>
  <c r="G2018" i="30" a="1"/>
  <c r="G2018" i="30" s="1"/>
  <c r="H2018" i="30" s="1"/>
  <c r="I2018" i="30" s="1"/>
  <c r="G2000" i="30" a="1"/>
  <c r="G2000" i="30" s="1"/>
  <c r="H2000" i="30" s="1"/>
  <c r="I2000" i="30" s="1"/>
  <c r="G1982" i="30" a="1"/>
  <c r="G1982" i="30" s="1"/>
  <c r="H1982" i="30" s="1"/>
  <c r="I1982" i="30" s="1"/>
  <c r="G4085" i="30" a="1"/>
  <c r="G4085" i="30" s="1"/>
  <c r="H4085" i="30" s="1"/>
  <c r="I4085" i="30" s="1"/>
  <c r="G3530" i="30" a="1"/>
  <c r="G3530" i="30" s="1"/>
  <c r="H3530" i="30" s="1"/>
  <c r="I3530" i="30" s="1"/>
  <c r="G3314" i="30" a="1"/>
  <c r="G3314" i="30" s="1"/>
  <c r="H3314" i="30" s="1"/>
  <c r="I3314" i="30" s="1"/>
  <c r="G2322" i="30" a="1"/>
  <c r="G2322" i="30" s="1"/>
  <c r="H2322" i="30" s="1"/>
  <c r="I2322" i="30" s="1"/>
  <c r="G1833" i="30" a="1"/>
  <c r="G1833" i="30" s="1"/>
  <c r="H1833" i="30" s="1"/>
  <c r="I1833" i="30" s="1"/>
  <c r="G1091" i="30" a="1"/>
  <c r="G1091" i="30" s="1"/>
  <c r="H1091" i="30" s="1"/>
  <c r="I1091" i="30" s="1"/>
  <c r="G704" i="30" a="1"/>
  <c r="G704" i="30" s="1"/>
  <c r="H704" i="30" s="1"/>
  <c r="I704" i="30" s="1"/>
  <c r="G317" i="30" a="1"/>
  <c r="G317" i="30" s="1"/>
  <c r="H317" i="30" s="1"/>
  <c r="I317" i="30" s="1"/>
  <c r="G3164" i="30" a="1"/>
  <c r="G3164" i="30" s="1"/>
  <c r="H3164" i="30" s="1"/>
  <c r="I3164" i="30" s="1"/>
  <c r="G3056" i="30" a="1"/>
  <c r="G3056" i="30" s="1"/>
  <c r="H3056" i="30" s="1"/>
  <c r="I3056" i="30" s="1"/>
  <c r="G2948" i="30" a="1"/>
  <c r="G2948" i="30" s="1"/>
  <c r="H2948" i="30" s="1"/>
  <c r="I2948" i="30" s="1"/>
  <c r="G2840" i="30" a="1"/>
  <c r="G2840" i="30" s="1"/>
  <c r="H2840" i="30" s="1"/>
  <c r="I2840" i="30" s="1"/>
  <c r="G1024" i="30" a="1"/>
  <c r="G1024" i="30" s="1"/>
  <c r="H1024" i="30" s="1"/>
  <c r="I1024" i="30" s="1"/>
  <c r="G916" i="30" a="1"/>
  <c r="G916" i="30" s="1"/>
  <c r="H916" i="30" s="1"/>
  <c r="I916" i="30" s="1"/>
  <c r="G808" i="30" a="1"/>
  <c r="G808" i="30" s="1"/>
  <c r="H808" i="30" s="1"/>
  <c r="I808" i="30" s="1"/>
  <c r="G700" i="30" a="1"/>
  <c r="G700" i="30" s="1"/>
  <c r="H700" i="30" s="1"/>
  <c r="I700" i="30" s="1"/>
  <c r="G592" i="30" a="1"/>
  <c r="G592" i="30" s="1"/>
  <c r="H592" i="30" s="1"/>
  <c r="I592" i="30" s="1"/>
  <c r="G484" i="30" a="1"/>
  <c r="G484" i="30" s="1"/>
  <c r="H484" i="30" s="1"/>
  <c r="I484" i="30" s="1"/>
  <c r="G2938" i="30" a="1"/>
  <c r="G2938" i="30" s="1"/>
  <c r="H2938" i="30" s="1"/>
  <c r="I2938" i="30" s="1"/>
  <c r="G2830" i="30" a="1"/>
  <c r="G2830" i="30" s="1"/>
  <c r="H2830" i="30" s="1"/>
  <c r="I2830" i="30" s="1"/>
  <c r="G2752" i="30" a="1"/>
  <c r="G2752" i="30" s="1"/>
  <c r="H2752" i="30" s="1"/>
  <c r="I2752" i="30" s="1"/>
  <c r="G2698" i="30" a="1"/>
  <c r="G2698" i="30" s="1"/>
  <c r="H2698" i="30" s="1"/>
  <c r="I2698" i="30" s="1"/>
  <c r="G2662" i="30" a="1"/>
  <c r="G2662" i="30" s="1"/>
  <c r="H2662" i="30" s="1"/>
  <c r="I2662" i="30" s="1"/>
  <c r="G2626" i="30" a="1"/>
  <c r="G2626" i="30" s="1"/>
  <c r="H2626" i="30" s="1"/>
  <c r="I2626" i="30" s="1"/>
  <c r="G2590" i="30" a="1"/>
  <c r="G2590" i="30" s="1"/>
  <c r="H2590" i="30" s="1"/>
  <c r="I2590" i="30" s="1"/>
  <c r="G2554" i="30" a="1"/>
  <c r="G2554" i="30" s="1"/>
  <c r="H2554" i="30" s="1"/>
  <c r="I2554" i="30" s="1"/>
  <c r="G2518" i="30" a="1"/>
  <c r="G2518" i="30" s="1"/>
  <c r="H2518" i="30" s="1"/>
  <c r="I2518" i="30" s="1"/>
  <c r="G2482" i="30" a="1"/>
  <c r="G2482" i="30" s="1"/>
  <c r="H2482" i="30" s="1"/>
  <c r="I2482" i="30" s="1"/>
  <c r="G2446" i="30" a="1"/>
  <c r="G2446" i="30" s="1"/>
  <c r="H2446" i="30" s="1"/>
  <c r="I2446" i="30" s="1"/>
  <c r="G2410" i="30" a="1"/>
  <c r="G2410" i="30" s="1"/>
  <c r="H2410" i="30" s="1"/>
  <c r="I2410" i="30" s="1"/>
  <c r="G2374" i="30" a="1"/>
  <c r="G2374" i="30" s="1"/>
  <c r="H2374" i="30" s="1"/>
  <c r="I2374" i="30" s="1"/>
  <c r="G2338" i="30" a="1"/>
  <c r="G2338" i="30" s="1"/>
  <c r="H2338" i="30" s="1"/>
  <c r="I2338" i="30" s="1"/>
  <c r="G2302" i="30" a="1"/>
  <c r="G2302" i="30" s="1"/>
  <c r="H2302" i="30" s="1"/>
  <c r="I2302" i="30" s="1"/>
  <c r="G2266" i="30" a="1"/>
  <c r="G2266" i="30" s="1"/>
  <c r="H2266" i="30" s="1"/>
  <c r="I2266" i="30" s="1"/>
  <c r="G2230" i="30" a="1"/>
  <c r="G2230" i="30" s="1"/>
  <c r="H2230" i="30" s="1"/>
  <c r="I2230" i="30" s="1"/>
  <c r="G2194" i="30" a="1"/>
  <c r="G2194" i="30" s="1"/>
  <c r="H2194" i="30" s="1"/>
  <c r="I2194" i="30" s="1"/>
  <c r="G2158" i="30" a="1"/>
  <c r="G2158" i="30" s="1"/>
  <c r="H2158" i="30" s="1"/>
  <c r="I2158" i="30" s="1"/>
  <c r="G2122" i="30" a="1"/>
  <c r="G2122" i="30" s="1"/>
  <c r="H2122" i="30" s="1"/>
  <c r="I2122" i="30" s="1"/>
  <c r="G2086" i="30" a="1"/>
  <c r="G2086" i="30" s="1"/>
  <c r="H2086" i="30" s="1"/>
  <c r="I2086" i="30" s="1"/>
  <c r="G2050" i="30" a="1"/>
  <c r="G2050" i="30" s="1"/>
  <c r="H2050" i="30" s="1"/>
  <c r="I2050" i="30" s="1"/>
  <c r="G2014" i="30" a="1"/>
  <c r="G2014" i="30" s="1"/>
  <c r="H2014" i="30" s="1"/>
  <c r="I2014" i="30" s="1"/>
  <c r="G1978" i="30" a="1"/>
  <c r="G1978" i="30" s="1"/>
  <c r="H1978" i="30" s="1"/>
  <c r="I1978" i="30" s="1"/>
  <c r="G1942" i="30" a="1"/>
  <c r="G1942" i="30" s="1"/>
  <c r="H1942" i="30" s="1"/>
  <c r="I1942" i="30" s="1"/>
  <c r="G1906" i="30" a="1"/>
  <c r="G1906" i="30" s="1"/>
  <c r="H1906" i="30" s="1"/>
  <c r="I1906" i="30" s="1"/>
  <c r="G1608" i="30" a="1"/>
  <c r="G1608" i="30" s="1"/>
  <c r="H1608" i="30" s="1"/>
  <c r="I1608" i="30" s="1"/>
  <c r="G1497" i="30" a="1"/>
  <c r="G1497" i="30" s="1"/>
  <c r="H1497" i="30" s="1"/>
  <c r="I1497" i="30" s="1"/>
  <c r="G1470" i="30" a="1"/>
  <c r="G1470" i="30" s="1"/>
  <c r="H1470" i="30" s="1"/>
  <c r="I1470" i="30" s="1"/>
  <c r="G1437" i="30" a="1"/>
  <c r="G1437" i="30" s="1"/>
  <c r="H1437" i="30" s="1"/>
  <c r="I1437" i="30" s="1"/>
  <c r="G1407" i="30" a="1"/>
  <c r="G1407" i="30" s="1"/>
  <c r="H1407" i="30" s="1"/>
  <c r="I1407" i="30" s="1"/>
  <c r="G1380" i="30" a="1"/>
  <c r="G1380" i="30" s="1"/>
  <c r="H1380" i="30" s="1"/>
  <c r="I1380" i="30" s="1"/>
  <c r="G1353" i="30" a="1"/>
  <c r="G1353" i="30" s="1"/>
  <c r="H1353" i="30" s="1"/>
  <c r="I1353" i="30" s="1"/>
  <c r="G1326" i="30" a="1"/>
  <c r="G1326" i="30" s="1"/>
  <c r="H1326" i="30" s="1"/>
  <c r="I1326" i="30" s="1"/>
  <c r="G1290" i="30" a="1"/>
  <c r="G1290" i="30" s="1"/>
  <c r="H1290" i="30" s="1"/>
  <c r="I1290" i="30" s="1"/>
  <c r="G1257" i="30" a="1"/>
  <c r="G1257" i="30" s="1"/>
  <c r="H1257" i="30" s="1"/>
  <c r="I1257" i="30" s="1"/>
  <c r="G249" i="30" a="1"/>
  <c r="G249" i="30" s="1"/>
  <c r="H249" i="30" s="1"/>
  <c r="I249" i="30" s="1"/>
  <c r="G231" i="30" a="1"/>
  <c r="G231" i="30" s="1"/>
  <c r="H231" i="30" s="1"/>
  <c r="I231" i="30" s="1"/>
  <c r="G213" i="30" a="1"/>
  <c r="G213" i="30" s="1"/>
  <c r="H213" i="30" s="1"/>
  <c r="I213" i="30" s="1"/>
  <c r="G195" i="30" a="1"/>
  <c r="G195" i="30" s="1"/>
  <c r="H195" i="30" s="1"/>
  <c r="I195" i="30" s="1"/>
  <c r="G177" i="30" a="1"/>
  <c r="G177" i="30" s="1"/>
  <c r="H177" i="30" s="1"/>
  <c r="I177" i="30" s="1"/>
  <c r="G159" i="30" a="1"/>
  <c r="G159" i="30" s="1"/>
  <c r="H159" i="30" s="1"/>
  <c r="I159" i="30" s="1"/>
  <c r="G141" i="30" a="1"/>
  <c r="G141" i="30" s="1"/>
  <c r="H141" i="30" s="1"/>
  <c r="I141" i="30" s="1"/>
  <c r="G123" i="30" a="1"/>
  <c r="G123" i="30" s="1"/>
  <c r="H123" i="30" s="1"/>
  <c r="I123" i="30" s="1"/>
  <c r="G105" i="30" a="1"/>
  <c r="G105" i="30" s="1"/>
  <c r="H105" i="30" s="1"/>
  <c r="I105" i="30" s="1"/>
  <c r="G87" i="30" a="1"/>
  <c r="G87" i="30" s="1"/>
  <c r="H87" i="30" s="1"/>
  <c r="I87" i="30" s="1"/>
  <c r="G69" i="30" a="1"/>
  <c r="G69" i="30" s="1"/>
  <c r="H69" i="30" s="1"/>
  <c r="I69" i="30" s="1"/>
  <c r="G51" i="30" a="1"/>
  <c r="G51" i="30" s="1"/>
  <c r="H51" i="30" s="1"/>
  <c r="I51" i="30" s="1"/>
  <c r="G33" i="30" a="1"/>
  <c r="G33" i="30" s="1"/>
  <c r="H33" i="30" s="1"/>
  <c r="I33" i="30" s="1"/>
  <c r="G382" i="30" a="1"/>
  <c r="G382" i="30" s="1"/>
  <c r="H382" i="30" s="1"/>
  <c r="I382" i="30" s="1"/>
  <c r="G364" i="30" a="1"/>
  <c r="G364" i="30" s="1"/>
  <c r="H364" i="30" s="1"/>
  <c r="I364" i="30" s="1"/>
  <c r="G346" i="30" a="1"/>
  <c r="G346" i="30" s="1"/>
  <c r="H346" i="30" s="1"/>
  <c r="I346" i="30" s="1"/>
  <c r="G328" i="30" a="1"/>
  <c r="G328" i="30" s="1"/>
  <c r="H328" i="30" s="1"/>
  <c r="I328" i="30" s="1"/>
  <c r="G310" i="30" a="1"/>
  <c r="G310" i="30" s="1"/>
  <c r="H310" i="30" s="1"/>
  <c r="I310" i="30" s="1"/>
  <c r="G292" i="30" a="1"/>
  <c r="G292" i="30" s="1"/>
  <c r="H292" i="30" s="1"/>
  <c r="I292" i="30" s="1"/>
  <c r="G274" i="30" a="1"/>
  <c r="G274" i="30" s="1"/>
  <c r="H274" i="30" s="1"/>
  <c r="I274" i="30" s="1"/>
  <c r="G256" i="30" a="1"/>
  <c r="G256" i="30" s="1"/>
  <c r="H256" i="30" s="1"/>
  <c r="I256" i="30" s="1"/>
  <c r="G238" i="30" a="1"/>
  <c r="G238" i="30" s="1"/>
  <c r="H238" i="30" s="1"/>
  <c r="I238" i="30" s="1"/>
  <c r="G220" i="30" a="1"/>
  <c r="G220" i="30" s="1"/>
  <c r="H220" i="30" s="1"/>
  <c r="I220" i="30" s="1"/>
  <c r="G202" i="30" a="1"/>
  <c r="G202" i="30" s="1"/>
  <c r="H202" i="30" s="1"/>
  <c r="I202" i="30" s="1"/>
  <c r="G184" i="30" a="1"/>
  <c r="G184" i="30" s="1"/>
  <c r="H184" i="30" s="1"/>
  <c r="I184" i="30" s="1"/>
  <c r="G166" i="30" a="1"/>
  <c r="G166" i="30" s="1"/>
  <c r="H166" i="30" s="1"/>
  <c r="I166" i="30" s="1"/>
  <c r="G148" i="30" a="1"/>
  <c r="G148" i="30" s="1"/>
  <c r="H148" i="30" s="1"/>
  <c r="I148" i="30" s="1"/>
  <c r="G130" i="30" a="1"/>
  <c r="G130" i="30" s="1"/>
  <c r="H130" i="30" s="1"/>
  <c r="I130" i="30" s="1"/>
  <c r="G112" i="30" a="1"/>
  <c r="G112" i="30" s="1"/>
  <c r="H112" i="30" s="1"/>
  <c r="I112" i="30" s="1"/>
  <c r="G94" i="30" a="1"/>
  <c r="G94" i="30" s="1"/>
  <c r="H94" i="30" s="1"/>
  <c r="I94" i="30" s="1"/>
  <c r="G76" i="30" a="1"/>
  <c r="G76" i="30" s="1"/>
  <c r="H76" i="30" s="1"/>
  <c r="I76" i="30" s="1"/>
  <c r="G58" i="30" a="1"/>
  <c r="G58" i="30" s="1"/>
  <c r="H58" i="30" s="1"/>
  <c r="I58" i="30" s="1"/>
  <c r="G40" i="30" a="1"/>
  <c r="G40" i="30" s="1"/>
  <c r="H40" i="30" s="1"/>
  <c r="I40" i="30" s="1"/>
  <c r="G22" i="30" a="1"/>
  <c r="G22" i="30" s="1"/>
  <c r="H22" i="30" s="1"/>
  <c r="I22" i="30" s="1"/>
  <c r="G1873" i="30" a="1"/>
  <c r="G1873" i="30" s="1"/>
  <c r="H1873" i="30" s="1"/>
  <c r="I1873" i="30" s="1"/>
  <c r="G1855" i="30" a="1"/>
  <c r="G1855" i="30" s="1"/>
  <c r="H1855" i="30" s="1"/>
  <c r="I1855" i="30" s="1"/>
  <c r="G1837" i="30" a="1"/>
  <c r="G1837" i="30" s="1"/>
  <c r="H1837" i="30" s="1"/>
  <c r="I1837" i="30" s="1"/>
  <c r="G3977" i="30" a="1"/>
  <c r="G3977" i="30" s="1"/>
  <c r="H3977" i="30" s="1"/>
  <c r="I3977" i="30" s="1"/>
  <c r="G3494" i="30" a="1"/>
  <c r="G3494" i="30" s="1"/>
  <c r="H3494" i="30" s="1"/>
  <c r="I3494" i="30" s="1"/>
  <c r="G3278" i="30" a="1"/>
  <c r="G3278" i="30" s="1"/>
  <c r="H3278" i="30" s="1"/>
  <c r="I3278" i="30" s="1"/>
  <c r="G2286" i="30" a="1"/>
  <c r="G2286" i="30" s="1"/>
  <c r="H2286" i="30" s="1"/>
  <c r="I2286" i="30" s="1"/>
  <c r="G1743" i="30" a="1"/>
  <c r="G1743" i="30" s="1"/>
  <c r="H1743" i="30" s="1"/>
  <c r="I1743" i="30" s="1"/>
  <c r="G1028" i="30" a="1"/>
  <c r="G1028" i="30" s="1"/>
  <c r="H1028" i="30" s="1"/>
  <c r="I1028" i="30" s="1"/>
  <c r="G641" i="30" a="1"/>
  <c r="G641" i="30" s="1"/>
  <c r="H641" i="30" s="1"/>
  <c r="I641" i="30" s="1"/>
  <c r="G254" i="30" a="1"/>
  <c r="G254" i="30" s="1"/>
  <c r="H254" i="30" s="1"/>
  <c r="I254" i="30" s="1"/>
  <c r="G3146" i="30" a="1"/>
  <c r="G3146" i="30" s="1"/>
  <c r="H3146" i="30" s="1"/>
  <c r="I3146" i="30" s="1"/>
  <c r="G3038" i="30" a="1"/>
  <c r="G3038" i="30" s="1"/>
  <c r="H3038" i="30" s="1"/>
  <c r="I3038" i="30" s="1"/>
  <c r="G2930" i="30" a="1"/>
  <c r="G2930" i="30" s="1"/>
  <c r="H2930" i="30" s="1"/>
  <c r="I2930" i="30" s="1"/>
  <c r="G2822" i="30" a="1"/>
  <c r="G2822" i="30" s="1"/>
  <c r="H2822" i="30" s="1"/>
  <c r="I2822" i="30" s="1"/>
  <c r="G1006" i="30" a="1"/>
  <c r="G1006" i="30" s="1"/>
  <c r="H1006" i="30" s="1"/>
  <c r="I1006" i="30" s="1"/>
  <c r="G898" i="30" a="1"/>
  <c r="G898" i="30" s="1"/>
  <c r="H898" i="30" s="1"/>
  <c r="I898" i="30" s="1"/>
  <c r="G790" i="30" a="1"/>
  <c r="G790" i="30" s="1"/>
  <c r="H790" i="30" s="1"/>
  <c r="I790" i="30" s="1"/>
  <c r="G682" i="30" a="1"/>
  <c r="G682" i="30" s="1"/>
  <c r="H682" i="30" s="1"/>
  <c r="I682" i="30" s="1"/>
  <c r="G574" i="30" a="1"/>
  <c r="G574" i="30" s="1"/>
  <c r="H574" i="30" s="1"/>
  <c r="I574" i="30" s="1"/>
  <c r="G466" i="30" a="1"/>
  <c r="G466" i="30" s="1"/>
  <c r="H466" i="30" s="1"/>
  <c r="I466" i="30" s="1"/>
  <c r="G2920" i="30" a="1"/>
  <c r="G2920" i="30" s="1"/>
  <c r="H2920" i="30" s="1"/>
  <c r="I2920" i="30" s="1"/>
  <c r="G2812" i="30" a="1"/>
  <c r="G2812" i="30" s="1"/>
  <c r="H2812" i="30" s="1"/>
  <c r="I2812" i="30" s="1"/>
  <c r="G2740" i="30" a="1"/>
  <c r="G2740" i="30" s="1"/>
  <c r="H2740" i="30" s="1"/>
  <c r="I2740" i="30" s="1"/>
  <c r="G2692" i="30" a="1"/>
  <c r="G2692" i="30" s="1"/>
  <c r="H2692" i="30" s="1"/>
  <c r="I2692" i="30" s="1"/>
  <c r="G2656" i="30" a="1"/>
  <c r="G2656" i="30" s="1"/>
  <c r="H2656" i="30" s="1"/>
  <c r="I2656" i="30" s="1"/>
  <c r="G2620" i="30" a="1"/>
  <c r="G2620" i="30" s="1"/>
  <c r="H2620" i="30" s="1"/>
  <c r="I2620" i="30" s="1"/>
  <c r="G2584" i="30" a="1"/>
  <c r="G2584" i="30" s="1"/>
  <c r="H2584" i="30" s="1"/>
  <c r="I2584" i="30" s="1"/>
  <c r="G2548" i="30" a="1"/>
  <c r="G2548" i="30" s="1"/>
  <c r="H2548" i="30" s="1"/>
  <c r="I2548" i="30" s="1"/>
  <c r="G2512" i="30" a="1"/>
  <c r="G2512" i="30" s="1"/>
  <c r="H2512" i="30" s="1"/>
  <c r="I2512" i="30" s="1"/>
  <c r="G2476" i="30" a="1"/>
  <c r="G2476" i="30" s="1"/>
  <c r="H2476" i="30" s="1"/>
  <c r="I2476" i="30" s="1"/>
  <c r="G2440" i="30" a="1"/>
  <c r="G2440" i="30" s="1"/>
  <c r="H2440" i="30" s="1"/>
  <c r="I2440" i="30" s="1"/>
  <c r="G2404" i="30" a="1"/>
  <c r="G2404" i="30" s="1"/>
  <c r="H2404" i="30" s="1"/>
  <c r="I2404" i="30" s="1"/>
  <c r="G2368" i="30" a="1"/>
  <c r="G2368" i="30" s="1"/>
  <c r="H2368" i="30" s="1"/>
  <c r="I2368" i="30" s="1"/>
  <c r="G2332" i="30" a="1"/>
  <c r="G2332" i="30" s="1"/>
  <c r="H2332" i="30" s="1"/>
  <c r="I2332" i="30" s="1"/>
  <c r="G2296" i="30" a="1"/>
  <c r="G2296" i="30" s="1"/>
  <c r="H2296" i="30" s="1"/>
  <c r="I2296" i="30" s="1"/>
  <c r="G2260" i="30" a="1"/>
  <c r="G2260" i="30" s="1"/>
  <c r="H2260" i="30" s="1"/>
  <c r="I2260" i="30" s="1"/>
  <c r="G2224" i="30" a="1"/>
  <c r="G2224" i="30" s="1"/>
  <c r="H2224" i="30" s="1"/>
  <c r="I2224" i="30" s="1"/>
  <c r="G2188" i="30" a="1"/>
  <c r="G2188" i="30" s="1"/>
  <c r="H2188" i="30" s="1"/>
  <c r="I2188" i="30" s="1"/>
  <c r="G2152" i="30" a="1"/>
  <c r="G2152" i="30" s="1"/>
  <c r="H2152" i="30" s="1"/>
  <c r="I2152" i="30" s="1"/>
  <c r="G2116" i="30" a="1"/>
  <c r="G2116" i="30" s="1"/>
  <c r="H2116" i="30" s="1"/>
  <c r="I2116" i="30" s="1"/>
  <c r="G2080" i="30" a="1"/>
  <c r="G2080" i="30" s="1"/>
  <c r="H2080" i="30" s="1"/>
  <c r="I2080" i="30" s="1"/>
  <c r="G2044" i="30" a="1"/>
  <c r="G2044" i="30" s="1"/>
  <c r="H2044" i="30" s="1"/>
  <c r="I2044" i="30" s="1"/>
  <c r="G2008" i="30" a="1"/>
  <c r="G2008" i="30" s="1"/>
  <c r="H2008" i="30" s="1"/>
  <c r="I2008" i="30" s="1"/>
  <c r="G1972" i="30" a="1"/>
  <c r="G1972" i="30" s="1"/>
  <c r="H1972" i="30" s="1"/>
  <c r="I1972" i="30" s="1"/>
  <c r="G1936" i="30" a="1"/>
  <c r="G1936" i="30" s="1"/>
  <c r="H1936" i="30" s="1"/>
  <c r="I1936" i="30" s="1"/>
  <c r="G1900" i="30" a="1"/>
  <c r="G1900" i="30" s="1"/>
  <c r="H1900" i="30" s="1"/>
  <c r="I1900" i="30" s="1"/>
  <c r="G1545" i="30" a="1"/>
  <c r="G1545" i="30" s="1"/>
  <c r="H1545" i="30" s="1"/>
  <c r="I1545" i="30" s="1"/>
  <c r="G1491" i="30" a="1"/>
  <c r="G1491" i="30" s="1"/>
  <c r="H1491" i="30" s="1"/>
  <c r="I1491" i="30" s="1"/>
  <c r="G1464" i="30" a="1"/>
  <c r="G1464" i="30" s="1"/>
  <c r="H1464" i="30" s="1"/>
  <c r="I1464" i="30" s="1"/>
  <c r="G1434" i="30" a="1"/>
  <c r="G1434" i="30" s="1"/>
  <c r="H1434" i="30" s="1"/>
  <c r="I1434" i="30" s="1"/>
  <c r="G1401" i="30" a="1"/>
  <c r="G1401" i="30" s="1"/>
  <c r="H1401" i="30" s="1"/>
  <c r="I1401" i="30" s="1"/>
  <c r="G1374" i="30" a="1"/>
  <c r="G1374" i="30" s="1"/>
  <c r="H1374" i="30" s="1"/>
  <c r="I1374" i="30" s="1"/>
  <c r="G1347" i="30" a="1"/>
  <c r="G1347" i="30" s="1"/>
  <c r="H1347" i="30" s="1"/>
  <c r="I1347" i="30" s="1"/>
  <c r="G1317" i="30" a="1"/>
  <c r="G1317" i="30" s="1"/>
  <c r="H1317" i="30" s="1"/>
  <c r="I1317" i="30" s="1"/>
  <c r="G1284" i="30" a="1"/>
  <c r="G1284" i="30" s="1"/>
  <c r="H1284" i="30" s="1"/>
  <c r="I1284" i="30" s="1"/>
  <c r="G1254" i="30" a="1"/>
  <c r="G1254" i="30" s="1"/>
  <c r="H1254" i="30" s="1"/>
  <c r="I1254" i="30" s="1"/>
  <c r="G246" i="30" a="1"/>
  <c r="G246" i="30" s="1"/>
  <c r="H246" i="30" s="1"/>
  <c r="I246" i="30" s="1"/>
  <c r="G228" i="30" a="1"/>
  <c r="G228" i="30" s="1"/>
  <c r="H228" i="30" s="1"/>
  <c r="I228" i="30" s="1"/>
  <c r="G210" i="30" a="1"/>
  <c r="G210" i="30" s="1"/>
  <c r="H210" i="30" s="1"/>
  <c r="I210" i="30" s="1"/>
  <c r="G192" i="30" a="1"/>
  <c r="G192" i="30" s="1"/>
  <c r="H192" i="30" s="1"/>
  <c r="I192" i="30" s="1"/>
  <c r="G174" i="30" a="1"/>
  <c r="G174" i="30" s="1"/>
  <c r="H174" i="30" s="1"/>
  <c r="I174" i="30" s="1"/>
  <c r="G156" i="30" a="1"/>
  <c r="G156" i="30" s="1"/>
  <c r="H156" i="30" s="1"/>
  <c r="I156" i="30" s="1"/>
  <c r="G138" i="30" a="1"/>
  <c r="G138" i="30" s="1"/>
  <c r="H138" i="30" s="1"/>
  <c r="I138" i="30" s="1"/>
  <c r="G120" i="30" a="1"/>
  <c r="G120" i="30" s="1"/>
  <c r="H120" i="30" s="1"/>
  <c r="I120" i="30" s="1"/>
  <c r="G102" i="30" a="1"/>
  <c r="G102" i="30" s="1"/>
  <c r="H102" i="30" s="1"/>
  <c r="I102" i="30" s="1"/>
  <c r="G84" i="30" a="1"/>
  <c r="G84" i="30" s="1"/>
  <c r="H84" i="30" s="1"/>
  <c r="I84" i="30" s="1"/>
  <c r="G66" i="30" a="1"/>
  <c r="G66" i="30" s="1"/>
  <c r="H66" i="30" s="1"/>
  <c r="I66" i="30" s="1"/>
  <c r="G48" i="30" a="1"/>
  <c r="G48" i="30" s="1"/>
  <c r="H48" i="30" s="1"/>
  <c r="I48" i="30" s="1"/>
  <c r="G30" i="30" a="1"/>
  <c r="G30" i="30" s="1"/>
  <c r="H30" i="30" s="1"/>
  <c r="I30" i="30" s="1"/>
  <c r="G379" i="30" a="1"/>
  <c r="G379" i="30" s="1"/>
  <c r="H379" i="30" s="1"/>
  <c r="I379" i="30" s="1"/>
  <c r="G361" i="30" a="1"/>
  <c r="G361" i="30" s="1"/>
  <c r="H361" i="30" s="1"/>
  <c r="I361" i="30" s="1"/>
  <c r="G343" i="30" a="1"/>
  <c r="G343" i="30" s="1"/>
  <c r="H343" i="30" s="1"/>
  <c r="I343" i="30" s="1"/>
  <c r="G325" i="30" a="1"/>
  <c r="G325" i="30" s="1"/>
  <c r="H325" i="30" s="1"/>
  <c r="I325" i="30" s="1"/>
  <c r="G307" i="30" a="1"/>
  <c r="G307" i="30" s="1"/>
  <c r="H307" i="30" s="1"/>
  <c r="I307" i="30" s="1"/>
  <c r="G289" i="30" a="1"/>
  <c r="G289" i="30" s="1"/>
  <c r="H289" i="30" s="1"/>
  <c r="I289" i="30" s="1"/>
  <c r="G271" i="30" a="1"/>
  <c r="G271" i="30" s="1"/>
  <c r="H271" i="30" s="1"/>
  <c r="I271" i="30" s="1"/>
  <c r="G253" i="30" a="1"/>
  <c r="G253" i="30" s="1"/>
  <c r="H253" i="30" s="1"/>
  <c r="I253" i="30" s="1"/>
  <c r="G235" i="30" a="1"/>
  <c r="G235" i="30" s="1"/>
  <c r="H235" i="30" s="1"/>
  <c r="I235" i="30" s="1"/>
  <c r="G217" i="30" a="1"/>
  <c r="G217" i="30" s="1"/>
  <c r="H217" i="30" s="1"/>
  <c r="I217" i="30" s="1"/>
  <c r="G199" i="30" a="1"/>
  <c r="G199" i="30" s="1"/>
  <c r="H199" i="30" s="1"/>
  <c r="I199" i="30" s="1"/>
  <c r="G181" i="30" a="1"/>
  <c r="G181" i="30" s="1"/>
  <c r="H181" i="30" s="1"/>
  <c r="I181" i="30" s="1"/>
  <c r="G163" i="30" a="1"/>
  <c r="G163" i="30" s="1"/>
  <c r="H163" i="30" s="1"/>
  <c r="I163" i="30" s="1"/>
  <c r="G145" i="30" a="1"/>
  <c r="G145" i="30" s="1"/>
  <c r="H145" i="30" s="1"/>
  <c r="I145" i="30" s="1"/>
  <c r="G127" i="30" a="1"/>
  <c r="G127" i="30" s="1"/>
  <c r="H127" i="30" s="1"/>
  <c r="I127" i="30" s="1"/>
  <c r="G109" i="30" a="1"/>
  <c r="G109" i="30" s="1"/>
  <c r="H109" i="30" s="1"/>
  <c r="I109" i="30" s="1"/>
  <c r="G91" i="30" a="1"/>
  <c r="G91" i="30" s="1"/>
  <c r="H91" i="30" s="1"/>
  <c r="I91" i="30" s="1"/>
  <c r="G73" i="30" a="1"/>
  <c r="G73" i="30" s="1"/>
  <c r="H73" i="30" s="1"/>
  <c r="I73" i="30" s="1"/>
  <c r="G55" i="30" a="1"/>
  <c r="G55" i="30" s="1"/>
  <c r="H55" i="30" s="1"/>
  <c r="I55" i="30" s="1"/>
  <c r="G37" i="30" a="1"/>
  <c r="G37" i="30" s="1"/>
  <c r="H37" i="30" s="1"/>
  <c r="I37" i="30" s="1"/>
  <c r="G19" i="30" a="1"/>
  <c r="G19" i="30" s="1"/>
  <c r="H19" i="30" s="1"/>
  <c r="I19" i="30" s="1"/>
  <c r="G1870" i="30" a="1"/>
  <c r="G1870" i="30" s="1"/>
  <c r="H1870" i="30" s="1"/>
  <c r="I1870" i="30" s="1"/>
  <c r="G1852" i="30" a="1"/>
  <c r="G1852" i="30" s="1"/>
  <c r="H1852" i="30" s="1"/>
  <c r="I1852" i="30" s="1"/>
  <c r="G1834" i="30" a="1"/>
  <c r="G1834" i="30" s="1"/>
  <c r="H1834" i="30" s="1"/>
  <c r="I1834" i="30" s="1"/>
  <c r="G1816" i="30" a="1"/>
  <c r="G1816" i="30" s="1"/>
  <c r="H1816" i="30" s="1"/>
  <c r="I1816" i="30" s="1"/>
  <c r="G1798" i="30" a="1"/>
  <c r="G1798" i="30" s="1"/>
  <c r="H1798" i="30" s="1"/>
  <c r="I1798" i="30" s="1"/>
  <c r="G1780" i="30" a="1"/>
  <c r="G1780" i="30" s="1"/>
  <c r="H1780" i="30" s="1"/>
  <c r="I1780" i="30" s="1"/>
  <c r="G1762" i="30" a="1"/>
  <c r="G1762" i="30" s="1"/>
  <c r="H1762" i="30" s="1"/>
  <c r="I1762" i="30" s="1"/>
  <c r="G1744" i="30" a="1"/>
  <c r="G1744" i="30" s="1"/>
  <c r="H1744" i="30" s="1"/>
  <c r="I1744" i="30" s="1"/>
  <c r="G1726" i="30" a="1"/>
  <c r="G1726" i="30" s="1"/>
  <c r="H1726" i="30" s="1"/>
  <c r="I1726" i="30" s="1"/>
  <c r="G1708" i="30" a="1"/>
  <c r="G1708" i="30" s="1"/>
  <c r="H1708" i="30" s="1"/>
  <c r="I1708" i="30" s="1"/>
  <c r="G1690" i="30" a="1"/>
  <c r="G1690" i="30" s="1"/>
  <c r="H1690" i="30" s="1"/>
  <c r="I1690" i="30" s="1"/>
  <c r="G1672" i="30" a="1"/>
  <c r="G1672" i="30" s="1"/>
  <c r="H1672" i="30" s="1"/>
  <c r="I1672" i="30" s="1"/>
  <c r="G1654" i="30" a="1"/>
  <c r="G1654" i="30" s="1"/>
  <c r="H1654" i="30" s="1"/>
  <c r="I1654" i="30" s="1"/>
  <c r="G1636" i="30" a="1"/>
  <c r="G1636" i="30" s="1"/>
  <c r="H1636" i="30" s="1"/>
  <c r="I1636" i="30" s="1"/>
  <c r="G1618" i="30" a="1"/>
  <c r="G1618" i="30" s="1"/>
  <c r="H1618" i="30" s="1"/>
  <c r="I1618" i="30" s="1"/>
  <c r="G1600" i="30" a="1"/>
  <c r="G1600" i="30" s="1"/>
  <c r="H1600" i="30" s="1"/>
  <c r="I1600" i="30" s="1"/>
  <c r="G1582" i="30" a="1"/>
  <c r="G1582" i="30" s="1"/>
  <c r="H1582" i="30" s="1"/>
  <c r="I1582" i="30" s="1"/>
  <c r="G1564" i="30" a="1"/>
  <c r="G1564" i="30" s="1"/>
  <c r="H1564" i="30" s="1"/>
  <c r="I1564" i="30" s="1"/>
  <c r="G1546" i="30" a="1"/>
  <c r="G1546" i="30" s="1"/>
  <c r="H1546" i="30" s="1"/>
  <c r="I1546" i="30" s="1"/>
  <c r="G1528" i="30" a="1"/>
  <c r="G1528" i="30" s="1"/>
  <c r="H1528" i="30" s="1"/>
  <c r="I1528" i="30" s="1"/>
  <c r="G1510" i="30" a="1"/>
  <c r="G1510" i="30" s="1"/>
  <c r="H1510" i="30" s="1"/>
  <c r="I1510" i="30" s="1"/>
  <c r="G1492" i="30" a="1"/>
  <c r="G1492" i="30" s="1"/>
  <c r="H1492" i="30" s="1"/>
  <c r="I1492" i="30" s="1"/>
  <c r="G1474" i="30" a="1"/>
  <c r="G1474" i="30" s="1"/>
  <c r="H1474" i="30" s="1"/>
  <c r="I1474" i="30" s="1"/>
  <c r="G1456" i="30" a="1"/>
  <c r="G1456" i="30" s="1"/>
  <c r="H1456" i="30" s="1"/>
  <c r="I1456" i="30" s="1"/>
  <c r="G1438" i="30" a="1"/>
  <c r="G1438" i="30" s="1"/>
  <c r="H1438" i="30" s="1"/>
  <c r="I1438" i="30" s="1"/>
  <c r="G1420" i="30" a="1"/>
  <c r="G1420" i="30" s="1"/>
  <c r="H1420" i="30" s="1"/>
  <c r="I1420" i="30" s="1"/>
  <c r="G1402" i="30" a="1"/>
  <c r="G1402" i="30" s="1"/>
  <c r="H1402" i="30" s="1"/>
  <c r="I1402" i="30" s="1"/>
  <c r="G1384" i="30" a="1"/>
  <c r="G1384" i="30" s="1"/>
  <c r="H1384" i="30" s="1"/>
  <c r="I1384" i="30" s="1"/>
  <c r="G1366" i="30" a="1"/>
  <c r="G1366" i="30" s="1"/>
  <c r="H1366" i="30" s="1"/>
  <c r="I1366" i="30" s="1"/>
  <c r="G1348" i="30" a="1"/>
  <c r="G1348" i="30" s="1"/>
  <c r="H1348" i="30" s="1"/>
  <c r="I1348" i="30" s="1"/>
  <c r="G1204" i="30" a="1"/>
  <c r="G1204" i="30" s="1"/>
  <c r="H1204" i="30" s="1"/>
  <c r="I1204" i="30" s="1"/>
  <c r="G1186" i="30" a="1"/>
  <c r="G1186" i="30" s="1"/>
  <c r="H1186" i="30" s="1"/>
  <c r="I1186" i="30" s="1"/>
  <c r="G1168" i="30" a="1"/>
  <c r="G1168" i="30" s="1"/>
  <c r="H1168" i="30" s="1"/>
  <c r="I1168" i="30" s="1"/>
  <c r="G1150" i="30" a="1"/>
  <c r="G1150" i="30" s="1"/>
  <c r="H1150" i="30" s="1"/>
  <c r="I1150" i="30" s="1"/>
  <c r="G1132" i="30" a="1"/>
  <c r="G1132" i="30" s="1"/>
  <c r="H1132" i="30" s="1"/>
  <c r="I1132" i="30" s="1"/>
  <c r="G1114" i="30" a="1"/>
  <c r="G1114" i="30" s="1"/>
  <c r="H1114" i="30" s="1"/>
  <c r="I1114" i="30" s="1"/>
  <c r="G1096" i="30" a="1"/>
  <c r="G1096" i="30" s="1"/>
  <c r="H1096" i="30" s="1"/>
  <c r="I1096" i="30" s="1"/>
  <c r="G1078" i="30" a="1"/>
  <c r="G1078" i="30" s="1"/>
  <c r="H1078" i="30" s="1"/>
  <c r="I1078" i="30" s="1"/>
  <c r="G1060" i="30" a="1"/>
  <c r="G1060" i="30" s="1"/>
  <c r="H1060" i="30" s="1"/>
  <c r="I1060" i="30" s="1"/>
  <c r="G1042" i="30" a="1"/>
  <c r="G1042" i="30" s="1"/>
  <c r="H1042" i="30" s="1"/>
  <c r="I1042" i="30" s="1"/>
  <c r="G2732" i="30" a="1"/>
  <c r="G2732" i="30" s="1"/>
  <c r="H2732" i="30" s="1"/>
  <c r="I2732" i="30" s="1"/>
  <c r="G2714" i="30" a="1"/>
  <c r="G2714" i="30" s="1"/>
  <c r="H2714" i="30" s="1"/>
  <c r="I2714" i="30" s="1"/>
  <c r="G2696" i="30" a="1"/>
  <c r="G2696" i="30" s="1"/>
  <c r="H2696" i="30" s="1"/>
  <c r="I2696" i="30" s="1"/>
  <c r="G2678" i="30" a="1"/>
  <c r="G2678" i="30" s="1"/>
  <c r="H2678" i="30" s="1"/>
  <c r="I2678" i="30" s="1"/>
  <c r="G2660" i="30" a="1"/>
  <c r="G2660" i="30" s="1"/>
  <c r="H2660" i="30" s="1"/>
  <c r="I2660" i="30" s="1"/>
  <c r="G2642" i="30" a="1"/>
  <c r="G2642" i="30" s="1"/>
  <c r="H2642" i="30" s="1"/>
  <c r="I2642" i="30" s="1"/>
  <c r="G2624" i="30" a="1"/>
  <c r="G2624" i="30" s="1"/>
  <c r="H2624" i="30" s="1"/>
  <c r="I2624" i="30" s="1"/>
  <c r="G2606" i="30" a="1"/>
  <c r="G2606" i="30" s="1"/>
  <c r="H2606" i="30" s="1"/>
  <c r="I2606" i="30" s="1"/>
  <c r="G2588" i="30" a="1"/>
  <c r="G2588" i="30" s="1"/>
  <c r="H2588" i="30" s="1"/>
  <c r="I2588" i="30" s="1"/>
  <c r="G2570" i="30" a="1"/>
  <c r="G2570" i="30" s="1"/>
  <c r="H2570" i="30" s="1"/>
  <c r="I2570" i="30" s="1"/>
  <c r="G2552" i="30" a="1"/>
  <c r="G2552" i="30" s="1"/>
  <c r="H2552" i="30" s="1"/>
  <c r="I2552" i="30" s="1"/>
  <c r="G2534" i="30" a="1"/>
  <c r="G2534" i="30" s="1"/>
  <c r="H2534" i="30" s="1"/>
  <c r="I2534" i="30" s="1"/>
  <c r="G2516" i="30" a="1"/>
  <c r="G2516" i="30" s="1"/>
  <c r="H2516" i="30" s="1"/>
  <c r="I2516" i="30" s="1"/>
  <c r="G2498" i="30" a="1"/>
  <c r="G2498" i="30" s="1"/>
  <c r="H2498" i="30" s="1"/>
  <c r="I2498" i="30" s="1"/>
  <c r="G2480" i="30" a="1"/>
  <c r="G2480" i="30" s="1"/>
  <c r="H2480" i="30" s="1"/>
  <c r="I2480" i="30" s="1"/>
  <c r="G2462" i="30" a="1"/>
  <c r="G2462" i="30" s="1"/>
  <c r="H2462" i="30" s="1"/>
  <c r="I2462" i="30" s="1"/>
  <c r="G2444" i="30" a="1"/>
  <c r="G2444" i="30" s="1"/>
  <c r="H2444" i="30" s="1"/>
  <c r="I2444" i="30" s="1"/>
  <c r="G2426" i="30" a="1"/>
  <c r="G2426" i="30" s="1"/>
  <c r="H2426" i="30" s="1"/>
  <c r="I2426" i="30" s="1"/>
  <c r="G2408" i="30" a="1"/>
  <c r="G2408" i="30" s="1"/>
  <c r="H2408" i="30" s="1"/>
  <c r="I2408" i="30" s="1"/>
  <c r="G2390" i="30" a="1"/>
  <c r="G2390" i="30" s="1"/>
  <c r="H2390" i="30" s="1"/>
  <c r="I2390" i="30" s="1"/>
  <c r="G2372" i="30" a="1"/>
  <c r="G2372" i="30" s="1"/>
  <c r="H2372" i="30" s="1"/>
  <c r="I2372" i="30" s="1"/>
  <c r="G2354" i="30" a="1"/>
  <c r="G2354" i="30" s="1"/>
  <c r="H2354" i="30" s="1"/>
  <c r="I2354" i="30" s="1"/>
  <c r="G2336" i="30" a="1"/>
  <c r="G2336" i="30" s="1"/>
  <c r="H2336" i="30" s="1"/>
  <c r="I2336" i="30" s="1"/>
  <c r="G2318" i="30" a="1"/>
  <c r="G2318" i="30" s="1"/>
  <c r="H2318" i="30" s="1"/>
  <c r="I2318" i="30" s="1"/>
  <c r="G2300" i="30" a="1"/>
  <c r="G2300" i="30" s="1"/>
  <c r="H2300" i="30" s="1"/>
  <c r="I2300" i="30" s="1"/>
  <c r="G2282" i="30" a="1"/>
  <c r="G2282" i="30" s="1"/>
  <c r="H2282" i="30" s="1"/>
  <c r="I2282" i="30" s="1"/>
  <c r="G2264" i="30" a="1"/>
  <c r="G2264" i="30" s="1"/>
  <c r="H2264" i="30" s="1"/>
  <c r="I2264" i="30" s="1"/>
  <c r="G2246" i="30" a="1"/>
  <c r="G2246" i="30" s="1"/>
  <c r="H2246" i="30" s="1"/>
  <c r="I2246" i="30" s="1"/>
  <c r="G2228" i="30" a="1"/>
  <c r="G2228" i="30" s="1"/>
  <c r="H2228" i="30" s="1"/>
  <c r="I2228" i="30" s="1"/>
  <c r="G2210" i="30" a="1"/>
  <c r="G2210" i="30" s="1"/>
  <c r="H2210" i="30" s="1"/>
  <c r="I2210" i="30" s="1"/>
  <c r="G2192" i="30" a="1"/>
  <c r="G2192" i="30" s="1"/>
  <c r="H2192" i="30" s="1"/>
  <c r="I2192" i="30" s="1"/>
  <c r="G2174" i="30" a="1"/>
  <c r="G2174" i="30" s="1"/>
  <c r="H2174" i="30" s="1"/>
  <c r="I2174" i="30" s="1"/>
  <c r="G2156" i="30" a="1"/>
  <c r="G2156" i="30" s="1"/>
  <c r="H2156" i="30" s="1"/>
  <c r="I2156" i="30" s="1"/>
  <c r="G2138" i="30" a="1"/>
  <c r="G2138" i="30" s="1"/>
  <c r="H2138" i="30" s="1"/>
  <c r="I2138" i="30" s="1"/>
  <c r="G2120" i="30" a="1"/>
  <c r="G2120" i="30" s="1"/>
  <c r="H2120" i="30" s="1"/>
  <c r="I2120" i="30" s="1"/>
  <c r="G2102" i="30" a="1"/>
  <c r="G2102" i="30" s="1"/>
  <c r="H2102" i="30" s="1"/>
  <c r="I2102" i="30" s="1"/>
  <c r="G2084" i="30" a="1"/>
  <c r="G2084" i="30" s="1"/>
  <c r="H2084" i="30" s="1"/>
  <c r="I2084" i="30" s="1"/>
  <c r="G2066" i="30" a="1"/>
  <c r="G2066" i="30" s="1"/>
  <c r="H2066" i="30" s="1"/>
  <c r="I2066" i="30" s="1"/>
  <c r="G2048" i="30" a="1"/>
  <c r="G2048" i="30" s="1"/>
  <c r="H2048" i="30" s="1"/>
  <c r="I2048" i="30" s="1"/>
  <c r="G2030" i="30" a="1"/>
  <c r="G2030" i="30" s="1"/>
  <c r="H2030" i="30" s="1"/>
  <c r="I2030" i="30" s="1"/>
  <c r="G2012" i="30" a="1"/>
  <c r="G2012" i="30" s="1"/>
  <c r="H2012" i="30" s="1"/>
  <c r="I2012" i="30" s="1"/>
  <c r="G1994" i="30" a="1"/>
  <c r="G1994" i="30" s="1"/>
  <c r="H1994" i="30" s="1"/>
  <c r="I1994" i="30" s="1"/>
  <c r="G3869" i="30" a="1"/>
  <c r="G3869" i="30" s="1"/>
  <c r="H3869" i="30" s="1"/>
  <c r="I3869" i="30" s="1"/>
  <c r="G3458" i="30" a="1"/>
  <c r="G3458" i="30" s="1"/>
  <c r="H3458" i="30" s="1"/>
  <c r="I3458" i="30" s="1"/>
  <c r="G3242" i="30" a="1"/>
  <c r="G3242" i="30" s="1"/>
  <c r="H3242" i="30" s="1"/>
  <c r="I3242" i="30" s="1"/>
  <c r="G2250" i="30" a="1"/>
  <c r="G2250" i="30" s="1"/>
  <c r="H2250" i="30" s="1"/>
  <c r="I2250" i="30" s="1"/>
  <c r="G1635" i="30" a="1"/>
  <c r="G1635" i="30" s="1"/>
  <c r="H1635" i="30" s="1"/>
  <c r="I1635" i="30" s="1"/>
  <c r="G965" i="30" a="1"/>
  <c r="G965" i="30" s="1"/>
  <c r="H965" i="30" s="1"/>
  <c r="I965" i="30" s="1"/>
  <c r="G578" i="30" a="1"/>
  <c r="G578" i="30" s="1"/>
  <c r="H578" i="30" s="1"/>
  <c r="I578" i="30" s="1"/>
  <c r="G182" i="30" a="1"/>
  <c r="G182" i="30" s="1"/>
  <c r="H182" i="30" s="1"/>
  <c r="I182" i="30" s="1"/>
  <c r="G3128" i="30" a="1"/>
  <c r="G3128" i="30" s="1"/>
  <c r="H3128" i="30" s="1"/>
  <c r="I3128" i="30" s="1"/>
  <c r="G3020" i="30" a="1"/>
  <c r="G3020" i="30" s="1"/>
  <c r="H3020" i="30" s="1"/>
  <c r="I3020" i="30" s="1"/>
  <c r="G2912" i="30" a="1"/>
  <c r="G2912" i="30" s="1"/>
  <c r="H2912" i="30" s="1"/>
  <c r="I2912" i="30" s="1"/>
  <c r="G2804" i="30" a="1"/>
  <c r="G2804" i="30" s="1"/>
  <c r="H2804" i="30" s="1"/>
  <c r="I2804" i="30" s="1"/>
  <c r="G988" i="30" a="1"/>
  <c r="G988" i="30" s="1"/>
  <c r="H988" i="30" s="1"/>
  <c r="I988" i="30" s="1"/>
  <c r="G880" i="30" a="1"/>
  <c r="G880" i="30" s="1"/>
  <c r="H880" i="30" s="1"/>
  <c r="I880" i="30" s="1"/>
  <c r="G772" i="30" a="1"/>
  <c r="G772" i="30" s="1"/>
  <c r="H772" i="30" s="1"/>
  <c r="I772" i="30" s="1"/>
  <c r="G664" i="30" a="1"/>
  <c r="G664" i="30" s="1"/>
  <c r="H664" i="30" s="1"/>
  <c r="I664" i="30" s="1"/>
  <c r="G556" i="30" a="1"/>
  <c r="G556" i="30" s="1"/>
  <c r="H556" i="30" s="1"/>
  <c r="I556" i="30" s="1"/>
  <c r="G448" i="30" a="1"/>
  <c r="G448" i="30" s="1"/>
  <c r="H448" i="30" s="1"/>
  <c r="I448" i="30" s="1"/>
  <c r="G2902" i="30" a="1"/>
  <c r="G2902" i="30" s="1"/>
  <c r="H2902" i="30" s="1"/>
  <c r="I2902" i="30" s="1"/>
  <c r="G2794" i="30" a="1"/>
  <c r="G2794" i="30" s="1"/>
  <c r="H2794" i="30" s="1"/>
  <c r="I2794" i="30" s="1"/>
  <c r="G2734" i="30" a="1"/>
  <c r="G2734" i="30" s="1"/>
  <c r="H2734" i="30" s="1"/>
  <c r="I2734" i="30" s="1"/>
  <c r="G2686" i="30" a="1"/>
  <c r="G2686" i="30" s="1"/>
  <c r="H2686" i="30" s="1"/>
  <c r="I2686" i="30" s="1"/>
  <c r="G2650" i="30" a="1"/>
  <c r="G2650" i="30" s="1"/>
  <c r="H2650" i="30" s="1"/>
  <c r="I2650" i="30" s="1"/>
  <c r="G2614" i="30" a="1"/>
  <c r="G2614" i="30" s="1"/>
  <c r="H2614" i="30" s="1"/>
  <c r="I2614" i="30" s="1"/>
  <c r="G2578" i="30" a="1"/>
  <c r="G2578" i="30" s="1"/>
  <c r="H2578" i="30" s="1"/>
  <c r="I2578" i="30" s="1"/>
  <c r="G2542" i="30" a="1"/>
  <c r="G2542" i="30" s="1"/>
  <c r="H2542" i="30" s="1"/>
  <c r="I2542" i="30" s="1"/>
  <c r="G2506" i="30" a="1"/>
  <c r="G2506" i="30" s="1"/>
  <c r="H2506" i="30" s="1"/>
  <c r="I2506" i="30" s="1"/>
  <c r="G2470" i="30" a="1"/>
  <c r="G2470" i="30" s="1"/>
  <c r="H2470" i="30" s="1"/>
  <c r="I2470" i="30" s="1"/>
  <c r="G2434" i="30" a="1"/>
  <c r="G2434" i="30" s="1"/>
  <c r="H2434" i="30" s="1"/>
  <c r="I2434" i="30" s="1"/>
  <c r="G2398" i="30" a="1"/>
  <c r="G2398" i="30" s="1"/>
  <c r="H2398" i="30" s="1"/>
  <c r="I2398" i="30" s="1"/>
  <c r="G2362" i="30" a="1"/>
  <c r="G2362" i="30" s="1"/>
  <c r="H2362" i="30" s="1"/>
  <c r="I2362" i="30" s="1"/>
  <c r="G2326" i="30" a="1"/>
  <c r="G2326" i="30" s="1"/>
  <c r="H2326" i="30" s="1"/>
  <c r="I2326" i="30" s="1"/>
  <c r="G2290" i="30" a="1"/>
  <c r="G2290" i="30" s="1"/>
  <c r="H2290" i="30" s="1"/>
  <c r="I2290" i="30" s="1"/>
  <c r="G2254" i="30" a="1"/>
  <c r="G2254" i="30" s="1"/>
  <c r="H2254" i="30" s="1"/>
  <c r="I2254" i="30" s="1"/>
  <c r="G2218" i="30" a="1"/>
  <c r="G2218" i="30" s="1"/>
  <c r="H2218" i="30" s="1"/>
  <c r="I2218" i="30" s="1"/>
  <c r="G2182" i="30" a="1"/>
  <c r="G2182" i="30" s="1"/>
  <c r="H2182" i="30" s="1"/>
  <c r="I2182" i="30" s="1"/>
  <c r="G2146" i="30" a="1"/>
  <c r="G2146" i="30" s="1"/>
  <c r="H2146" i="30" s="1"/>
  <c r="I2146" i="30" s="1"/>
  <c r="G2110" i="30" a="1"/>
  <c r="G2110" i="30" s="1"/>
  <c r="H2110" i="30" s="1"/>
  <c r="I2110" i="30" s="1"/>
  <c r="G2074" i="30" a="1"/>
  <c r="G2074" i="30" s="1"/>
  <c r="H2074" i="30" s="1"/>
  <c r="I2074" i="30" s="1"/>
  <c r="G2038" i="30" a="1"/>
  <c r="G2038" i="30" s="1"/>
  <c r="H2038" i="30" s="1"/>
  <c r="I2038" i="30" s="1"/>
  <c r="G2002" i="30" a="1"/>
  <c r="G2002" i="30" s="1"/>
  <c r="H2002" i="30" s="1"/>
  <c r="I2002" i="30" s="1"/>
  <c r="G1966" i="30" a="1"/>
  <c r="G1966" i="30" s="1"/>
  <c r="H1966" i="30" s="1"/>
  <c r="I1966" i="30" s="1"/>
  <c r="G1930" i="30" a="1"/>
  <c r="G1930" i="30" s="1"/>
  <c r="H1930" i="30" s="1"/>
  <c r="I1930" i="30" s="1"/>
  <c r="G1894" i="30" a="1"/>
  <c r="G1894" i="30" s="1"/>
  <c r="H1894" i="30" s="1"/>
  <c r="I1894" i="30" s="1"/>
  <c r="G1527" i="30" a="1"/>
  <c r="G1527" i="30" s="1"/>
  <c r="H1527" i="30" s="1"/>
  <c r="I1527" i="30" s="1"/>
  <c r="G1488" i="30" a="1"/>
  <c r="G1488" i="30" s="1"/>
  <c r="H1488" i="30" s="1"/>
  <c r="I1488" i="30" s="1"/>
  <c r="G1461" i="30" a="1"/>
  <c r="G1461" i="30" s="1"/>
  <c r="H1461" i="30" s="1"/>
  <c r="I1461" i="30" s="1"/>
  <c r="G1425" i="30" a="1"/>
  <c r="G1425" i="30" s="1"/>
  <c r="H1425" i="30" s="1"/>
  <c r="I1425" i="30" s="1"/>
  <c r="G1398" i="30" a="1"/>
  <c r="G1398" i="30" s="1"/>
  <c r="H1398" i="30" s="1"/>
  <c r="I1398" i="30" s="1"/>
  <c r="G1371" i="30" a="1"/>
  <c r="G1371" i="30" s="1"/>
  <c r="H1371" i="30" s="1"/>
  <c r="I1371" i="30" s="1"/>
  <c r="G1344" i="30" a="1"/>
  <c r="G1344" i="30" s="1"/>
  <c r="H1344" i="30" s="1"/>
  <c r="I1344" i="30" s="1"/>
  <c r="G1311" i="30" a="1"/>
  <c r="G1311" i="30" s="1"/>
  <c r="H1311" i="30" s="1"/>
  <c r="I1311" i="30" s="1"/>
  <c r="G1281" i="30" a="1"/>
  <c r="G1281" i="30" s="1"/>
  <c r="H1281" i="30" s="1"/>
  <c r="I1281" i="30" s="1"/>
  <c r="G1248" i="30" a="1"/>
  <c r="G1248" i="30" s="1"/>
  <c r="H1248" i="30" s="1"/>
  <c r="I1248" i="30" s="1"/>
  <c r="G243" i="30" a="1"/>
  <c r="G243" i="30" s="1"/>
  <c r="H243" i="30" s="1"/>
  <c r="I243" i="30" s="1"/>
  <c r="G225" i="30" a="1"/>
  <c r="G225" i="30" s="1"/>
  <c r="H225" i="30" s="1"/>
  <c r="I225" i="30" s="1"/>
  <c r="G207" i="30" a="1"/>
  <c r="G207" i="30" s="1"/>
  <c r="H207" i="30" s="1"/>
  <c r="I207" i="30" s="1"/>
  <c r="G189" i="30" a="1"/>
  <c r="G189" i="30" s="1"/>
  <c r="H189" i="30" s="1"/>
  <c r="I189" i="30" s="1"/>
  <c r="G171" i="30" a="1"/>
  <c r="G171" i="30" s="1"/>
  <c r="H171" i="30" s="1"/>
  <c r="I171" i="30" s="1"/>
  <c r="G153" i="30" a="1"/>
  <c r="G153" i="30" s="1"/>
  <c r="H153" i="30" s="1"/>
  <c r="I153" i="30" s="1"/>
  <c r="G135" i="30" a="1"/>
  <c r="G135" i="30" s="1"/>
  <c r="H135" i="30" s="1"/>
  <c r="I135" i="30" s="1"/>
  <c r="G117" i="30" a="1"/>
  <c r="G117" i="30" s="1"/>
  <c r="H117" i="30" s="1"/>
  <c r="I117" i="30" s="1"/>
  <c r="G99" i="30" a="1"/>
  <c r="G99" i="30" s="1"/>
  <c r="H99" i="30" s="1"/>
  <c r="I99" i="30" s="1"/>
  <c r="G81" i="30" a="1"/>
  <c r="G81" i="30" s="1"/>
  <c r="H81" i="30" s="1"/>
  <c r="I81" i="30" s="1"/>
  <c r="G63" i="30" a="1"/>
  <c r="G63" i="30" s="1"/>
  <c r="H63" i="30" s="1"/>
  <c r="I63" i="30" s="1"/>
  <c r="G45" i="30" a="1"/>
  <c r="G45" i="30" s="1"/>
  <c r="H45" i="30" s="1"/>
  <c r="I45" i="30" s="1"/>
  <c r="G27" i="30" a="1"/>
  <c r="G27" i="30" s="1"/>
  <c r="H27" i="30" s="1"/>
  <c r="I27" i="30" s="1"/>
  <c r="G376" i="30" a="1"/>
  <c r="G376" i="30" s="1"/>
  <c r="H376" i="30" s="1"/>
  <c r="I376" i="30" s="1"/>
  <c r="G358" i="30" a="1"/>
  <c r="G358" i="30" s="1"/>
  <c r="H358" i="30" s="1"/>
  <c r="I358" i="30" s="1"/>
  <c r="G340" i="30" a="1"/>
  <c r="G340" i="30" s="1"/>
  <c r="H340" i="30" s="1"/>
  <c r="I340" i="30" s="1"/>
  <c r="G322" i="30" a="1"/>
  <c r="G322" i="30" s="1"/>
  <c r="H322" i="30" s="1"/>
  <c r="I322" i="30" s="1"/>
  <c r="G304" i="30" a="1"/>
  <c r="G304" i="30" s="1"/>
  <c r="H304" i="30" s="1"/>
  <c r="I304" i="30" s="1"/>
  <c r="G286" i="30" a="1"/>
  <c r="G286" i="30" s="1"/>
  <c r="H286" i="30" s="1"/>
  <c r="I286" i="30" s="1"/>
  <c r="G268" i="30" a="1"/>
  <c r="G268" i="30" s="1"/>
  <c r="H268" i="30" s="1"/>
  <c r="I268" i="30" s="1"/>
  <c r="G250" i="30" a="1"/>
  <c r="G250" i="30" s="1"/>
  <c r="H250" i="30" s="1"/>
  <c r="I250" i="30" s="1"/>
  <c r="G232" i="30" a="1"/>
  <c r="G232" i="30" s="1"/>
  <c r="H232" i="30" s="1"/>
  <c r="I232" i="30" s="1"/>
  <c r="G214" i="30" a="1"/>
  <c r="G214" i="30" s="1"/>
  <c r="H214" i="30" s="1"/>
  <c r="I214" i="30" s="1"/>
  <c r="G196" i="30" a="1"/>
  <c r="G196" i="30" s="1"/>
  <c r="H196" i="30" s="1"/>
  <c r="I196" i="30" s="1"/>
  <c r="G178" i="30" a="1"/>
  <c r="G178" i="30" s="1"/>
  <c r="H178" i="30" s="1"/>
  <c r="I178" i="30" s="1"/>
  <c r="G160" i="30" a="1"/>
  <c r="G160" i="30" s="1"/>
  <c r="H160" i="30" s="1"/>
  <c r="I160" i="30" s="1"/>
  <c r="G142" i="30" a="1"/>
  <c r="G142" i="30" s="1"/>
  <c r="H142" i="30" s="1"/>
  <c r="I142" i="30" s="1"/>
  <c r="G124" i="30" a="1"/>
  <c r="G124" i="30" s="1"/>
  <c r="H124" i="30" s="1"/>
  <c r="I124" i="30" s="1"/>
  <c r="G106" i="30" a="1"/>
  <c r="G106" i="30" s="1"/>
  <c r="H106" i="30" s="1"/>
  <c r="I106" i="30" s="1"/>
  <c r="G88" i="30" a="1"/>
  <c r="G88" i="30" s="1"/>
  <c r="H88" i="30" s="1"/>
  <c r="I88" i="30" s="1"/>
  <c r="G70" i="30" a="1"/>
  <c r="G70" i="30" s="1"/>
  <c r="H70" i="30" s="1"/>
  <c r="I70" i="30" s="1"/>
  <c r="G52" i="30" a="1"/>
  <c r="G52" i="30" s="1"/>
  <c r="H52" i="30" s="1"/>
  <c r="I52" i="30" s="1"/>
  <c r="G34" i="30" a="1"/>
  <c r="G34" i="30" s="1"/>
  <c r="H34" i="30" s="1"/>
  <c r="I34" i="30" s="1"/>
  <c r="G16" i="30" a="1"/>
  <c r="G16" i="30" s="1"/>
  <c r="H16" i="30" s="1"/>
  <c r="I16" i="30" s="1"/>
  <c r="G1867" i="30" a="1"/>
  <c r="G1867" i="30" s="1"/>
  <c r="H1867" i="30" s="1"/>
  <c r="I1867" i="30" s="1"/>
  <c r="G1849" i="30" a="1"/>
  <c r="G1849" i="30" s="1"/>
  <c r="H1849" i="30" s="1"/>
  <c r="I1849" i="30" s="1"/>
  <c r="G1831" i="30" a="1"/>
  <c r="G1831" i="30" s="1"/>
  <c r="H1831" i="30" s="1"/>
  <c r="I1831" i="30" s="1"/>
  <c r="G3761" i="30" a="1"/>
  <c r="G3761" i="30" s="1"/>
  <c r="H3761" i="30" s="1"/>
  <c r="I3761" i="30" s="1"/>
  <c r="G3422" i="30" a="1"/>
  <c r="G3422" i="30" s="1"/>
  <c r="H3422" i="30" s="1"/>
  <c r="I3422" i="30" s="1"/>
  <c r="G3206" i="30" a="1"/>
  <c r="G3206" i="30" s="1"/>
  <c r="H3206" i="30" s="1"/>
  <c r="I3206" i="30" s="1"/>
  <c r="G2214" i="30" a="1"/>
  <c r="G2214" i="30" s="1"/>
  <c r="H2214" i="30" s="1"/>
  <c r="I2214" i="30" s="1"/>
  <c r="G1238" i="30" a="1"/>
  <c r="G1238" i="30" s="1"/>
  <c r="H1238" i="30" s="1"/>
  <c r="I1238" i="30" s="1"/>
  <c r="G902" i="30" a="1"/>
  <c r="G902" i="30" s="1"/>
  <c r="H902" i="30" s="1"/>
  <c r="I902" i="30" s="1"/>
  <c r="G506" i="30" a="1"/>
  <c r="G506" i="30" s="1"/>
  <c r="H506" i="30" s="1"/>
  <c r="I506" i="30" s="1"/>
  <c r="G119" i="30" a="1"/>
  <c r="G119" i="30" s="1"/>
  <c r="H119" i="30" s="1"/>
  <c r="I119" i="30" s="1"/>
  <c r="G3110" i="30" a="1"/>
  <c r="G3110" i="30" s="1"/>
  <c r="H3110" i="30" s="1"/>
  <c r="I3110" i="30" s="1"/>
  <c r="G3002" i="30" a="1"/>
  <c r="G3002" i="30" s="1"/>
  <c r="H3002" i="30" s="1"/>
  <c r="I3002" i="30" s="1"/>
  <c r="G2894" i="30" a="1"/>
  <c r="G2894" i="30" s="1"/>
  <c r="H2894" i="30" s="1"/>
  <c r="I2894" i="30" s="1"/>
  <c r="G2786" i="30" a="1"/>
  <c r="G2786" i="30" s="1"/>
  <c r="H2786" i="30" s="1"/>
  <c r="I2786" i="30" s="1"/>
  <c r="G970" i="30" a="1"/>
  <c r="G970" i="30" s="1"/>
  <c r="H970" i="30" s="1"/>
  <c r="I970" i="30" s="1"/>
  <c r="G862" i="30" a="1"/>
  <c r="G862" i="30" s="1"/>
  <c r="H862" i="30" s="1"/>
  <c r="I862" i="30" s="1"/>
  <c r="G754" i="30" a="1"/>
  <c r="G754" i="30" s="1"/>
  <c r="H754" i="30" s="1"/>
  <c r="I754" i="30" s="1"/>
  <c r="G646" i="30" a="1"/>
  <c r="G646" i="30" s="1"/>
  <c r="H646" i="30" s="1"/>
  <c r="I646" i="30" s="1"/>
  <c r="G538" i="30" a="1"/>
  <c r="G538" i="30" s="1"/>
  <c r="H538" i="30" s="1"/>
  <c r="I538" i="30" s="1"/>
  <c r="G430" i="30" a="1"/>
  <c r="G430" i="30" s="1"/>
  <c r="H430" i="30" s="1"/>
  <c r="I430" i="30" s="1"/>
  <c r="G2884" i="30" a="1"/>
  <c r="G2884" i="30" s="1"/>
  <c r="H2884" i="30" s="1"/>
  <c r="I2884" i="30" s="1"/>
  <c r="G2776" i="30" a="1"/>
  <c r="G2776" i="30" s="1"/>
  <c r="H2776" i="30" s="1"/>
  <c r="I2776" i="30" s="1"/>
  <c r="G2722" i="30" a="1"/>
  <c r="G2722" i="30" s="1"/>
  <c r="H2722" i="30" s="1"/>
  <c r="I2722" i="30" s="1"/>
  <c r="G2680" i="30" a="1"/>
  <c r="G2680" i="30" s="1"/>
  <c r="H2680" i="30" s="1"/>
  <c r="I2680" i="30" s="1"/>
  <c r="G2644" i="30" a="1"/>
  <c r="G2644" i="30" s="1"/>
  <c r="H2644" i="30" s="1"/>
  <c r="I2644" i="30" s="1"/>
  <c r="G2608" i="30" a="1"/>
  <c r="G2608" i="30" s="1"/>
  <c r="H2608" i="30" s="1"/>
  <c r="I2608" i="30" s="1"/>
  <c r="G2572" i="30" a="1"/>
  <c r="G2572" i="30" s="1"/>
  <c r="H2572" i="30" s="1"/>
  <c r="I2572" i="30" s="1"/>
  <c r="G2536" i="30" a="1"/>
  <c r="G2536" i="30" s="1"/>
  <c r="H2536" i="30" s="1"/>
  <c r="I2536" i="30" s="1"/>
  <c r="G2500" i="30" a="1"/>
  <c r="G2500" i="30" s="1"/>
  <c r="H2500" i="30" s="1"/>
  <c r="I2500" i="30" s="1"/>
  <c r="G2464" i="30" a="1"/>
  <c r="G2464" i="30" s="1"/>
  <c r="H2464" i="30" s="1"/>
  <c r="I2464" i="30" s="1"/>
  <c r="G2428" i="30" a="1"/>
  <c r="G2428" i="30" s="1"/>
  <c r="H2428" i="30" s="1"/>
  <c r="I2428" i="30" s="1"/>
  <c r="G2392" i="30" a="1"/>
  <c r="G2392" i="30" s="1"/>
  <c r="H2392" i="30" s="1"/>
  <c r="I2392" i="30" s="1"/>
  <c r="G2356" i="30" a="1"/>
  <c r="G2356" i="30" s="1"/>
  <c r="H2356" i="30" s="1"/>
  <c r="I2356" i="30" s="1"/>
  <c r="G2320" i="30" a="1"/>
  <c r="G2320" i="30" s="1"/>
  <c r="H2320" i="30" s="1"/>
  <c r="I2320" i="30" s="1"/>
  <c r="G2284" i="30" a="1"/>
  <c r="G2284" i="30" s="1"/>
  <c r="H2284" i="30" s="1"/>
  <c r="I2284" i="30" s="1"/>
  <c r="G2248" i="30" a="1"/>
  <c r="G2248" i="30" s="1"/>
  <c r="H2248" i="30" s="1"/>
  <c r="I2248" i="30" s="1"/>
  <c r="G2212" i="30" a="1"/>
  <c r="G2212" i="30" s="1"/>
  <c r="H2212" i="30" s="1"/>
  <c r="I2212" i="30" s="1"/>
  <c r="G2176" i="30" a="1"/>
  <c r="G2176" i="30" s="1"/>
  <c r="H2176" i="30" s="1"/>
  <c r="I2176" i="30" s="1"/>
  <c r="G2140" i="30" a="1"/>
  <c r="G2140" i="30" s="1"/>
  <c r="H2140" i="30" s="1"/>
  <c r="I2140" i="30" s="1"/>
  <c r="G2104" i="30" a="1"/>
  <c r="G2104" i="30" s="1"/>
  <c r="H2104" i="30" s="1"/>
  <c r="I2104" i="30" s="1"/>
  <c r="G2068" i="30" a="1"/>
  <c r="G2068" i="30" s="1"/>
  <c r="H2068" i="30" s="1"/>
  <c r="I2068" i="30" s="1"/>
  <c r="G2032" i="30" a="1"/>
  <c r="G2032" i="30" s="1"/>
  <c r="H2032" i="30" s="1"/>
  <c r="I2032" i="30" s="1"/>
  <c r="G1996" i="30" a="1"/>
  <c r="G1996" i="30" s="1"/>
  <c r="H1996" i="30" s="1"/>
  <c r="I1996" i="30" s="1"/>
  <c r="G1960" i="30" a="1"/>
  <c r="G1960" i="30" s="1"/>
  <c r="H1960" i="30" s="1"/>
  <c r="I1960" i="30" s="1"/>
  <c r="G1924" i="30" a="1"/>
  <c r="G1924" i="30" s="1"/>
  <c r="H1924" i="30" s="1"/>
  <c r="I1924" i="30" s="1"/>
  <c r="G1888" i="30" a="1"/>
  <c r="G1888" i="30" s="1"/>
  <c r="H1888" i="30" s="1"/>
  <c r="I1888" i="30" s="1"/>
  <c r="G1518" i="30" a="1"/>
  <c r="G1518" i="30" s="1"/>
  <c r="H1518" i="30" s="1"/>
  <c r="I1518" i="30" s="1"/>
  <c r="G1482" i="30" a="1"/>
  <c r="G1482" i="30" s="1"/>
  <c r="H1482" i="30" s="1"/>
  <c r="I1482" i="30" s="1"/>
  <c r="G1452" i="30" a="1"/>
  <c r="G1452" i="30" s="1"/>
  <c r="H1452" i="30" s="1"/>
  <c r="I1452" i="30" s="1"/>
  <c r="G1419" i="30" a="1"/>
  <c r="G1419" i="30" s="1"/>
  <c r="H1419" i="30" s="1"/>
  <c r="I1419" i="30" s="1"/>
  <c r="G1392" i="30" a="1"/>
  <c r="G1392" i="30" s="1"/>
  <c r="H1392" i="30" s="1"/>
  <c r="I1392" i="30" s="1"/>
  <c r="G1365" i="30" a="1"/>
  <c r="G1365" i="30" s="1"/>
  <c r="H1365" i="30" s="1"/>
  <c r="I1365" i="30" s="1"/>
  <c r="G1338" i="30" a="1"/>
  <c r="G1338" i="30" s="1"/>
  <c r="H1338" i="30" s="1"/>
  <c r="I1338" i="30" s="1"/>
  <c r="G1308" i="30" a="1"/>
  <c r="G1308" i="30" s="1"/>
  <c r="H1308" i="30" s="1"/>
  <c r="I1308" i="30" s="1"/>
  <c r="G1275" i="30" a="1"/>
  <c r="G1275" i="30" s="1"/>
  <c r="H1275" i="30" s="1"/>
  <c r="I1275" i="30" s="1"/>
  <c r="G1245" i="30" a="1"/>
  <c r="G1245" i="30" s="1"/>
  <c r="H1245" i="30" s="1"/>
  <c r="I1245" i="30" s="1"/>
  <c r="G240" i="30" a="1"/>
  <c r="G240" i="30" s="1"/>
  <c r="H240" i="30" s="1"/>
  <c r="I240" i="30" s="1"/>
  <c r="G222" i="30" a="1"/>
  <c r="G222" i="30" s="1"/>
  <c r="H222" i="30" s="1"/>
  <c r="I222" i="30" s="1"/>
  <c r="G204" i="30" a="1"/>
  <c r="G204" i="30" s="1"/>
  <c r="H204" i="30" s="1"/>
  <c r="I204" i="30" s="1"/>
  <c r="G186" i="30" a="1"/>
  <c r="G186" i="30" s="1"/>
  <c r="H186" i="30" s="1"/>
  <c r="I186" i="30" s="1"/>
  <c r="G168" i="30" a="1"/>
  <c r="G168" i="30" s="1"/>
  <c r="H168" i="30" s="1"/>
  <c r="I168" i="30" s="1"/>
  <c r="G150" i="30" a="1"/>
  <c r="G150" i="30" s="1"/>
  <c r="H150" i="30" s="1"/>
  <c r="I150" i="30" s="1"/>
  <c r="G132" i="30" a="1"/>
  <c r="G132" i="30" s="1"/>
  <c r="H132" i="30" s="1"/>
  <c r="I132" i="30" s="1"/>
  <c r="G114" i="30" a="1"/>
  <c r="G114" i="30" s="1"/>
  <c r="H114" i="30" s="1"/>
  <c r="I114" i="30" s="1"/>
  <c r="G96" i="30" a="1"/>
  <c r="G96" i="30" s="1"/>
  <c r="H96" i="30" s="1"/>
  <c r="I96" i="30" s="1"/>
  <c r="G78" i="30" a="1"/>
  <c r="G78" i="30" s="1"/>
  <c r="H78" i="30" s="1"/>
  <c r="I78" i="30" s="1"/>
  <c r="G60" i="30" a="1"/>
  <c r="G60" i="30" s="1"/>
  <c r="H60" i="30" s="1"/>
  <c r="I60" i="30" s="1"/>
  <c r="G42" i="30" a="1"/>
  <c r="G42" i="30" s="1"/>
  <c r="H42" i="30" s="1"/>
  <c r="I42" i="30" s="1"/>
  <c r="G24" i="30" a="1"/>
  <c r="G24" i="30" s="1"/>
  <c r="H24" i="30" s="1"/>
  <c r="I24" i="30" s="1"/>
  <c r="G373" i="30" a="1"/>
  <c r="G373" i="30" s="1"/>
  <c r="H373" i="30" s="1"/>
  <c r="I373" i="30" s="1"/>
  <c r="G355" i="30" a="1"/>
  <c r="G355" i="30" s="1"/>
  <c r="H355" i="30" s="1"/>
  <c r="I355" i="30" s="1"/>
  <c r="G337" i="30" a="1"/>
  <c r="G337" i="30" s="1"/>
  <c r="H337" i="30" s="1"/>
  <c r="I337" i="30" s="1"/>
  <c r="G319" i="30" a="1"/>
  <c r="G319" i="30" s="1"/>
  <c r="H319" i="30" s="1"/>
  <c r="I319" i="30" s="1"/>
  <c r="G301" i="30" a="1"/>
  <c r="G301" i="30" s="1"/>
  <c r="H301" i="30" s="1"/>
  <c r="I301" i="30" s="1"/>
  <c r="G283" i="30" a="1"/>
  <c r="G283" i="30" s="1"/>
  <c r="H283" i="30" s="1"/>
  <c r="I283" i="30" s="1"/>
  <c r="G265" i="30" a="1"/>
  <c r="G265" i="30" s="1"/>
  <c r="H265" i="30" s="1"/>
  <c r="I265" i="30" s="1"/>
  <c r="G247" i="30" a="1"/>
  <c r="G247" i="30" s="1"/>
  <c r="H247" i="30" s="1"/>
  <c r="I247" i="30" s="1"/>
  <c r="G229" i="30" a="1"/>
  <c r="G229" i="30" s="1"/>
  <c r="H229" i="30" s="1"/>
  <c r="I229" i="30" s="1"/>
  <c r="G211" i="30" a="1"/>
  <c r="G211" i="30" s="1"/>
  <c r="H211" i="30" s="1"/>
  <c r="I211" i="30" s="1"/>
  <c r="G193" i="30" a="1"/>
  <c r="G193" i="30" s="1"/>
  <c r="H193" i="30" s="1"/>
  <c r="I193" i="30" s="1"/>
  <c r="G175" i="30" a="1"/>
  <c r="G175" i="30" s="1"/>
  <c r="H175" i="30" s="1"/>
  <c r="I175" i="30" s="1"/>
  <c r="G157" i="30" a="1"/>
  <c r="G157" i="30" s="1"/>
  <c r="H157" i="30" s="1"/>
  <c r="I157" i="30" s="1"/>
  <c r="G139" i="30" a="1"/>
  <c r="G139" i="30" s="1"/>
  <c r="H139" i="30" s="1"/>
  <c r="I139" i="30" s="1"/>
  <c r="G121" i="30" a="1"/>
  <c r="G121" i="30" s="1"/>
  <c r="H121" i="30" s="1"/>
  <c r="I121" i="30" s="1"/>
  <c r="G103" i="30" a="1"/>
  <c r="G103" i="30" s="1"/>
  <c r="H103" i="30" s="1"/>
  <c r="I103" i="30" s="1"/>
  <c r="G85" i="30" a="1"/>
  <c r="G85" i="30" s="1"/>
  <c r="H85" i="30" s="1"/>
  <c r="I85" i="30" s="1"/>
  <c r="G67" i="30" a="1"/>
  <c r="G67" i="30" s="1"/>
  <c r="H67" i="30" s="1"/>
  <c r="I67" i="30" s="1"/>
  <c r="G49" i="30" a="1"/>
  <c r="G49" i="30" s="1"/>
  <c r="H49" i="30" s="1"/>
  <c r="I49" i="30" s="1"/>
  <c r="G31" i="30" a="1"/>
  <c r="G31" i="30" s="1"/>
  <c r="H31" i="30" s="1"/>
  <c r="I31" i="30" s="1"/>
  <c r="G1882" i="30" a="1"/>
  <c r="G1882" i="30" s="1"/>
  <c r="H1882" i="30" s="1"/>
  <c r="I1882" i="30" s="1"/>
  <c r="G1864" i="30" a="1"/>
  <c r="G1864" i="30" s="1"/>
  <c r="H1864" i="30" s="1"/>
  <c r="I1864" i="30" s="1"/>
  <c r="G1846" i="30" a="1"/>
  <c r="G1846" i="30" s="1"/>
  <c r="H1846" i="30" s="1"/>
  <c r="I1846" i="30" s="1"/>
  <c r="G1828" i="30" a="1"/>
  <c r="G1828" i="30" s="1"/>
  <c r="H1828" i="30" s="1"/>
  <c r="I1828" i="30" s="1"/>
  <c r="G1810" i="30" a="1"/>
  <c r="G1810" i="30" s="1"/>
  <c r="H1810" i="30" s="1"/>
  <c r="I1810" i="30" s="1"/>
  <c r="G1792" i="30" a="1"/>
  <c r="G1792" i="30" s="1"/>
  <c r="H1792" i="30" s="1"/>
  <c r="I1792" i="30" s="1"/>
  <c r="G1774" i="30" a="1"/>
  <c r="G1774" i="30" s="1"/>
  <c r="H1774" i="30" s="1"/>
  <c r="I1774" i="30" s="1"/>
  <c r="G1756" i="30" a="1"/>
  <c r="G1756" i="30" s="1"/>
  <c r="H1756" i="30" s="1"/>
  <c r="I1756" i="30" s="1"/>
  <c r="G1738" i="30" a="1"/>
  <c r="G1738" i="30" s="1"/>
  <c r="H1738" i="30" s="1"/>
  <c r="I1738" i="30" s="1"/>
  <c r="G1720" i="30" a="1"/>
  <c r="G1720" i="30" s="1"/>
  <c r="H1720" i="30" s="1"/>
  <c r="I1720" i="30" s="1"/>
  <c r="G1702" i="30" a="1"/>
  <c r="G1702" i="30" s="1"/>
  <c r="H1702" i="30" s="1"/>
  <c r="I1702" i="30" s="1"/>
  <c r="G1684" i="30" a="1"/>
  <c r="G1684" i="30" s="1"/>
  <c r="H1684" i="30" s="1"/>
  <c r="I1684" i="30" s="1"/>
  <c r="G1666" i="30" a="1"/>
  <c r="G1666" i="30" s="1"/>
  <c r="H1666" i="30" s="1"/>
  <c r="I1666" i="30" s="1"/>
  <c r="G1648" i="30" a="1"/>
  <c r="G1648" i="30" s="1"/>
  <c r="H1648" i="30" s="1"/>
  <c r="I1648" i="30" s="1"/>
  <c r="G1630" i="30" a="1"/>
  <c r="G1630" i="30" s="1"/>
  <c r="H1630" i="30" s="1"/>
  <c r="I1630" i="30" s="1"/>
  <c r="G1612" i="30" a="1"/>
  <c r="G1612" i="30" s="1"/>
  <c r="H1612" i="30" s="1"/>
  <c r="I1612" i="30" s="1"/>
  <c r="G1594" i="30" a="1"/>
  <c r="G1594" i="30" s="1"/>
  <c r="H1594" i="30" s="1"/>
  <c r="I1594" i="30" s="1"/>
  <c r="G1576" i="30" a="1"/>
  <c r="G1576" i="30" s="1"/>
  <c r="H1576" i="30" s="1"/>
  <c r="I1576" i="30" s="1"/>
  <c r="G1558" i="30" a="1"/>
  <c r="G1558" i="30" s="1"/>
  <c r="H1558" i="30" s="1"/>
  <c r="I1558" i="30" s="1"/>
  <c r="G1540" i="30" a="1"/>
  <c r="G1540" i="30" s="1"/>
  <c r="H1540" i="30" s="1"/>
  <c r="I1540" i="30" s="1"/>
  <c r="G1522" i="30" a="1"/>
  <c r="G1522" i="30" s="1"/>
  <c r="H1522" i="30" s="1"/>
  <c r="I1522" i="30" s="1"/>
  <c r="G1504" i="30" a="1"/>
  <c r="G1504" i="30" s="1"/>
  <c r="H1504" i="30" s="1"/>
  <c r="I1504" i="30" s="1"/>
  <c r="G1486" i="30" a="1"/>
  <c r="G1486" i="30" s="1"/>
  <c r="H1486" i="30" s="1"/>
  <c r="I1486" i="30" s="1"/>
  <c r="G1468" i="30" a="1"/>
  <c r="G1468" i="30" s="1"/>
  <c r="H1468" i="30" s="1"/>
  <c r="I1468" i="30" s="1"/>
  <c r="G1450" i="30" a="1"/>
  <c r="G1450" i="30" s="1"/>
  <c r="H1450" i="30" s="1"/>
  <c r="I1450" i="30" s="1"/>
  <c r="G1432" i="30" a="1"/>
  <c r="G1432" i="30" s="1"/>
  <c r="H1432" i="30" s="1"/>
  <c r="I1432" i="30" s="1"/>
  <c r="G1414" i="30" a="1"/>
  <c r="G1414" i="30" s="1"/>
  <c r="H1414" i="30" s="1"/>
  <c r="I1414" i="30" s="1"/>
  <c r="G1396" i="30" a="1"/>
  <c r="G1396" i="30" s="1"/>
  <c r="H1396" i="30" s="1"/>
  <c r="I1396" i="30" s="1"/>
  <c r="G1378" i="30" a="1"/>
  <c r="G1378" i="30" s="1"/>
  <c r="H1378" i="30" s="1"/>
  <c r="I1378" i="30" s="1"/>
  <c r="G1360" i="30" a="1"/>
  <c r="G1360" i="30" s="1"/>
  <c r="H1360" i="30" s="1"/>
  <c r="I1360" i="30" s="1"/>
  <c r="G1342" i="30" a="1"/>
  <c r="G1342" i="30" s="1"/>
  <c r="H1342" i="30" s="1"/>
  <c r="I1342" i="30" s="1"/>
  <c r="G1198" i="30" a="1"/>
  <c r="G1198" i="30" s="1"/>
  <c r="H1198" i="30" s="1"/>
  <c r="I1198" i="30" s="1"/>
  <c r="G1180" i="30" a="1"/>
  <c r="G1180" i="30" s="1"/>
  <c r="H1180" i="30" s="1"/>
  <c r="I1180" i="30" s="1"/>
  <c r="G1162" i="30" a="1"/>
  <c r="G1162" i="30" s="1"/>
  <c r="H1162" i="30" s="1"/>
  <c r="I1162" i="30" s="1"/>
  <c r="G1144" i="30" a="1"/>
  <c r="G1144" i="30" s="1"/>
  <c r="H1144" i="30" s="1"/>
  <c r="I1144" i="30" s="1"/>
  <c r="G1126" i="30" a="1"/>
  <c r="G1126" i="30" s="1"/>
  <c r="H1126" i="30" s="1"/>
  <c r="I1126" i="30" s="1"/>
  <c r="G1108" i="30" a="1"/>
  <c r="G1108" i="30" s="1"/>
  <c r="H1108" i="30" s="1"/>
  <c r="I1108" i="30" s="1"/>
  <c r="G1090" i="30" a="1"/>
  <c r="G1090" i="30" s="1"/>
  <c r="H1090" i="30" s="1"/>
  <c r="I1090" i="30" s="1"/>
  <c r="G1072" i="30" a="1"/>
  <c r="G1072" i="30" s="1"/>
  <c r="H1072" i="30" s="1"/>
  <c r="I1072" i="30" s="1"/>
  <c r="G1054" i="30" a="1"/>
  <c r="G1054" i="30" s="1"/>
  <c r="H1054" i="30" s="1"/>
  <c r="I1054" i="30" s="1"/>
  <c r="G2744" i="30" a="1"/>
  <c r="G2744" i="30" s="1"/>
  <c r="H2744" i="30" s="1"/>
  <c r="I2744" i="30" s="1"/>
  <c r="G2726" i="30" a="1"/>
  <c r="G2726" i="30" s="1"/>
  <c r="H2726" i="30" s="1"/>
  <c r="I2726" i="30" s="1"/>
  <c r="G2708" i="30" a="1"/>
  <c r="G2708" i="30" s="1"/>
  <c r="H2708" i="30" s="1"/>
  <c r="I2708" i="30" s="1"/>
  <c r="G2690" i="30" a="1"/>
  <c r="G2690" i="30" s="1"/>
  <c r="H2690" i="30" s="1"/>
  <c r="I2690" i="30" s="1"/>
  <c r="G2672" i="30" a="1"/>
  <c r="G2672" i="30" s="1"/>
  <c r="H2672" i="30" s="1"/>
  <c r="I2672" i="30" s="1"/>
  <c r="G2654" i="30" a="1"/>
  <c r="G2654" i="30" s="1"/>
  <c r="H2654" i="30" s="1"/>
  <c r="I2654" i="30" s="1"/>
  <c r="G2636" i="30" a="1"/>
  <c r="G2636" i="30" s="1"/>
  <c r="H2636" i="30" s="1"/>
  <c r="I2636" i="30" s="1"/>
  <c r="G2618" i="30" a="1"/>
  <c r="G2618" i="30" s="1"/>
  <c r="H2618" i="30" s="1"/>
  <c r="I2618" i="30" s="1"/>
  <c r="G2600" i="30" a="1"/>
  <c r="G2600" i="30" s="1"/>
  <c r="H2600" i="30" s="1"/>
  <c r="I2600" i="30" s="1"/>
  <c r="G2582" i="30" a="1"/>
  <c r="G2582" i="30" s="1"/>
  <c r="H2582" i="30" s="1"/>
  <c r="I2582" i="30" s="1"/>
  <c r="G2564" i="30" a="1"/>
  <c r="G2564" i="30" s="1"/>
  <c r="H2564" i="30" s="1"/>
  <c r="I2564" i="30" s="1"/>
  <c r="G2546" i="30" a="1"/>
  <c r="G2546" i="30" s="1"/>
  <c r="H2546" i="30" s="1"/>
  <c r="I2546" i="30" s="1"/>
  <c r="G2528" i="30" a="1"/>
  <c r="G2528" i="30" s="1"/>
  <c r="H2528" i="30" s="1"/>
  <c r="I2528" i="30" s="1"/>
  <c r="G2510" i="30" a="1"/>
  <c r="G2510" i="30" s="1"/>
  <c r="H2510" i="30" s="1"/>
  <c r="I2510" i="30" s="1"/>
  <c r="G2492" i="30" a="1"/>
  <c r="G2492" i="30" s="1"/>
  <c r="H2492" i="30" s="1"/>
  <c r="I2492" i="30" s="1"/>
  <c r="G2474" i="30" a="1"/>
  <c r="G2474" i="30" s="1"/>
  <c r="H2474" i="30" s="1"/>
  <c r="I2474" i="30" s="1"/>
  <c r="G2456" i="30" a="1"/>
  <c r="G2456" i="30" s="1"/>
  <c r="H2456" i="30" s="1"/>
  <c r="I2456" i="30" s="1"/>
  <c r="G2438" i="30" a="1"/>
  <c r="G2438" i="30" s="1"/>
  <c r="H2438" i="30" s="1"/>
  <c r="I2438" i="30" s="1"/>
  <c r="G2420" i="30" a="1"/>
  <c r="G2420" i="30" s="1"/>
  <c r="H2420" i="30" s="1"/>
  <c r="I2420" i="30" s="1"/>
  <c r="G2402" i="30" a="1"/>
  <c r="G2402" i="30" s="1"/>
  <c r="H2402" i="30" s="1"/>
  <c r="I2402" i="30" s="1"/>
  <c r="G2384" i="30" a="1"/>
  <c r="G2384" i="30" s="1"/>
  <c r="H2384" i="30" s="1"/>
  <c r="I2384" i="30" s="1"/>
  <c r="G2366" i="30" a="1"/>
  <c r="G2366" i="30" s="1"/>
  <c r="H2366" i="30" s="1"/>
  <c r="I2366" i="30" s="1"/>
  <c r="G2348" i="30" a="1"/>
  <c r="G2348" i="30" s="1"/>
  <c r="H2348" i="30" s="1"/>
  <c r="I2348" i="30" s="1"/>
  <c r="G2330" i="30" a="1"/>
  <c r="G2330" i="30" s="1"/>
  <c r="H2330" i="30" s="1"/>
  <c r="I2330" i="30" s="1"/>
  <c r="G2312" i="30" a="1"/>
  <c r="G2312" i="30" s="1"/>
  <c r="H2312" i="30" s="1"/>
  <c r="I2312" i="30" s="1"/>
  <c r="G2294" i="30" a="1"/>
  <c r="G2294" i="30" s="1"/>
  <c r="H2294" i="30" s="1"/>
  <c r="I2294" i="30" s="1"/>
  <c r="G2276" i="30" a="1"/>
  <c r="G2276" i="30" s="1"/>
  <c r="H2276" i="30" s="1"/>
  <c r="I2276" i="30" s="1"/>
  <c r="G2258" i="30" a="1"/>
  <c r="G2258" i="30" s="1"/>
  <c r="H2258" i="30" s="1"/>
  <c r="I2258" i="30" s="1"/>
  <c r="G2240" i="30" a="1"/>
  <c r="G2240" i="30" s="1"/>
  <c r="H2240" i="30" s="1"/>
  <c r="I2240" i="30" s="1"/>
  <c r="G2222" i="30" a="1"/>
  <c r="G2222" i="30" s="1"/>
  <c r="H2222" i="30" s="1"/>
  <c r="I2222" i="30" s="1"/>
  <c r="G2204" i="30" a="1"/>
  <c r="G2204" i="30" s="1"/>
  <c r="H2204" i="30" s="1"/>
  <c r="I2204" i="30" s="1"/>
  <c r="G2186" i="30" a="1"/>
  <c r="G2186" i="30" s="1"/>
  <c r="H2186" i="30" s="1"/>
  <c r="I2186" i="30" s="1"/>
  <c r="G2168" i="30" a="1"/>
  <c r="G2168" i="30" s="1"/>
  <c r="H2168" i="30" s="1"/>
  <c r="I2168" i="30" s="1"/>
  <c r="G2150" i="30" a="1"/>
  <c r="G2150" i="30" s="1"/>
  <c r="H2150" i="30" s="1"/>
  <c r="I2150" i="30" s="1"/>
  <c r="G2132" i="30" a="1"/>
  <c r="G2132" i="30" s="1"/>
  <c r="H2132" i="30" s="1"/>
  <c r="I2132" i="30" s="1"/>
  <c r="G2114" i="30" a="1"/>
  <c r="G2114" i="30" s="1"/>
  <c r="H2114" i="30" s="1"/>
  <c r="I2114" i="30" s="1"/>
  <c r="G2096" i="30" a="1"/>
  <c r="G2096" i="30" s="1"/>
  <c r="H2096" i="30" s="1"/>
  <c r="I2096" i="30" s="1"/>
  <c r="G2078" i="30" a="1"/>
  <c r="G2078" i="30" s="1"/>
  <c r="H2078" i="30" s="1"/>
  <c r="I2078" i="30" s="1"/>
  <c r="G2060" i="30" a="1"/>
  <c r="G2060" i="30" s="1"/>
  <c r="H2060" i="30" s="1"/>
  <c r="I2060" i="30" s="1"/>
  <c r="G2042" i="30" a="1"/>
  <c r="G2042" i="30" s="1"/>
  <c r="H2042" i="30" s="1"/>
  <c r="I2042" i="30" s="1"/>
  <c r="G2024" i="30" a="1"/>
  <c r="G2024" i="30" s="1"/>
  <c r="H2024" i="30" s="1"/>
  <c r="I2024" i="30" s="1"/>
  <c r="G2006" i="30" a="1"/>
  <c r="G2006" i="30" s="1"/>
  <c r="H2006" i="30" s="1"/>
  <c r="I2006" i="30" s="1"/>
  <c r="G1988" i="30" a="1"/>
  <c r="G1988" i="30" s="1"/>
  <c r="H1988" i="30" s="1"/>
  <c r="I1988" i="30" s="1"/>
  <c r="G3653" i="30" a="1"/>
  <c r="G3653" i="30" s="1"/>
  <c r="H3653" i="30" s="1"/>
  <c r="I3653" i="30" s="1"/>
  <c r="G3386" i="30" a="1"/>
  <c r="G3386" i="30" s="1"/>
  <c r="H3386" i="30" s="1"/>
  <c r="I3386" i="30" s="1"/>
  <c r="G2394" i="30" a="1"/>
  <c r="G2394" i="30" s="1"/>
  <c r="H2394" i="30" s="1"/>
  <c r="I2394" i="30" s="1"/>
  <c r="G2178" i="30" a="1"/>
  <c r="G2178" i="30" s="1"/>
  <c r="H2178" i="30" s="1"/>
  <c r="I2178" i="30" s="1"/>
  <c r="G1190" i="30" a="1"/>
  <c r="G1190" i="30" s="1"/>
  <c r="H1190" i="30" s="1"/>
  <c r="I1190" i="30" s="1"/>
  <c r="G830" i="30" a="1"/>
  <c r="G830" i="30" s="1"/>
  <c r="H830" i="30" s="1"/>
  <c r="I830" i="30" s="1"/>
  <c r="G443" i="30" a="1"/>
  <c r="G443" i="30" s="1"/>
  <c r="H443" i="30" s="1"/>
  <c r="I443" i="30" s="1"/>
  <c r="G56" i="30" a="1"/>
  <c r="G56" i="30" s="1"/>
  <c r="H56" i="30" s="1"/>
  <c r="I56" i="30" s="1"/>
  <c r="G3092" i="30" a="1"/>
  <c r="G3092" i="30" s="1"/>
  <c r="H3092" i="30" s="1"/>
  <c r="I3092" i="30" s="1"/>
  <c r="G2984" i="30" a="1"/>
  <c r="G2984" i="30" s="1"/>
  <c r="H2984" i="30" s="1"/>
  <c r="I2984" i="30" s="1"/>
  <c r="G2876" i="30" a="1"/>
  <c r="G2876" i="30" s="1"/>
  <c r="H2876" i="30" s="1"/>
  <c r="I2876" i="30" s="1"/>
  <c r="G2768" i="30" a="1"/>
  <c r="G2768" i="30" s="1"/>
  <c r="H2768" i="30" s="1"/>
  <c r="I2768" i="30" s="1"/>
  <c r="G952" i="30" a="1"/>
  <c r="G952" i="30" s="1"/>
  <c r="H952" i="30" s="1"/>
  <c r="I952" i="30" s="1"/>
  <c r="G844" i="30" a="1"/>
  <c r="G844" i="30" s="1"/>
  <c r="H844" i="30" s="1"/>
  <c r="I844" i="30" s="1"/>
  <c r="G736" i="30" a="1"/>
  <c r="G736" i="30" s="1"/>
  <c r="H736" i="30" s="1"/>
  <c r="I736" i="30" s="1"/>
  <c r="G628" i="30" a="1"/>
  <c r="G628" i="30" s="1"/>
  <c r="H628" i="30" s="1"/>
  <c r="I628" i="30" s="1"/>
  <c r="G520" i="30" a="1"/>
  <c r="G520" i="30" s="1"/>
  <c r="H520" i="30" s="1"/>
  <c r="I520" i="30" s="1"/>
  <c r="G412" i="30" a="1"/>
  <c r="G412" i="30" s="1"/>
  <c r="H412" i="30" s="1"/>
  <c r="I412" i="30" s="1"/>
  <c r="G2866" i="30" a="1"/>
  <c r="G2866" i="30" s="1"/>
  <c r="H2866" i="30" s="1"/>
  <c r="I2866" i="30" s="1"/>
  <c r="G2770" i="30" a="1"/>
  <c r="G2770" i="30" s="1"/>
  <c r="H2770" i="30" s="1"/>
  <c r="I2770" i="30" s="1"/>
  <c r="G2716" i="30" a="1"/>
  <c r="G2716" i="30" s="1"/>
  <c r="H2716" i="30" s="1"/>
  <c r="I2716" i="30" s="1"/>
  <c r="G2674" i="30" a="1"/>
  <c r="G2674" i="30" s="1"/>
  <c r="H2674" i="30" s="1"/>
  <c r="I2674" i="30" s="1"/>
  <c r="G2638" i="30" a="1"/>
  <c r="G2638" i="30" s="1"/>
  <c r="H2638" i="30" s="1"/>
  <c r="I2638" i="30" s="1"/>
  <c r="G2602" i="30" a="1"/>
  <c r="G2602" i="30" s="1"/>
  <c r="H2602" i="30" s="1"/>
  <c r="I2602" i="30" s="1"/>
  <c r="G2566" i="30" a="1"/>
  <c r="G2566" i="30" s="1"/>
  <c r="H2566" i="30" s="1"/>
  <c r="I2566" i="30" s="1"/>
  <c r="G2530" i="30" a="1"/>
  <c r="G2530" i="30" s="1"/>
  <c r="H2530" i="30" s="1"/>
  <c r="I2530" i="30" s="1"/>
  <c r="G2494" i="30" a="1"/>
  <c r="G2494" i="30" s="1"/>
  <c r="H2494" i="30" s="1"/>
  <c r="I2494" i="30" s="1"/>
  <c r="G2458" i="30" a="1"/>
  <c r="G2458" i="30" s="1"/>
  <c r="H2458" i="30" s="1"/>
  <c r="I2458" i="30" s="1"/>
  <c r="G2422" i="30" a="1"/>
  <c r="G2422" i="30" s="1"/>
  <c r="H2422" i="30" s="1"/>
  <c r="I2422" i="30" s="1"/>
  <c r="G2386" i="30" a="1"/>
  <c r="G2386" i="30" s="1"/>
  <c r="H2386" i="30" s="1"/>
  <c r="I2386" i="30" s="1"/>
  <c r="G2350" i="30" a="1"/>
  <c r="G2350" i="30" s="1"/>
  <c r="H2350" i="30" s="1"/>
  <c r="I2350" i="30" s="1"/>
  <c r="G2314" i="30" a="1"/>
  <c r="G2314" i="30" s="1"/>
  <c r="H2314" i="30" s="1"/>
  <c r="I2314" i="30" s="1"/>
  <c r="G2278" i="30" a="1"/>
  <c r="G2278" i="30" s="1"/>
  <c r="H2278" i="30" s="1"/>
  <c r="I2278" i="30" s="1"/>
  <c r="G2242" i="30" a="1"/>
  <c r="G2242" i="30" s="1"/>
  <c r="H2242" i="30" s="1"/>
  <c r="I2242" i="30" s="1"/>
  <c r="G2206" i="30" a="1"/>
  <c r="G2206" i="30" s="1"/>
  <c r="H2206" i="30" s="1"/>
  <c r="I2206" i="30" s="1"/>
  <c r="G2170" i="30" a="1"/>
  <c r="G2170" i="30" s="1"/>
  <c r="H2170" i="30" s="1"/>
  <c r="I2170" i="30" s="1"/>
  <c r="G2134" i="30" a="1"/>
  <c r="G2134" i="30" s="1"/>
  <c r="H2134" i="30" s="1"/>
  <c r="I2134" i="30" s="1"/>
  <c r="G2098" i="30" a="1"/>
  <c r="G2098" i="30" s="1"/>
  <c r="H2098" i="30" s="1"/>
  <c r="I2098" i="30" s="1"/>
  <c r="G2062" i="30" a="1"/>
  <c r="G2062" i="30" s="1"/>
  <c r="H2062" i="30" s="1"/>
  <c r="I2062" i="30" s="1"/>
  <c r="G2026" i="30" a="1"/>
  <c r="G2026" i="30" s="1"/>
  <c r="H2026" i="30" s="1"/>
  <c r="I2026" i="30" s="1"/>
  <c r="G1990" i="30" a="1"/>
  <c r="G1990" i="30" s="1"/>
  <c r="H1990" i="30" s="1"/>
  <c r="I1990" i="30" s="1"/>
  <c r="G1954" i="30" a="1"/>
  <c r="G1954" i="30" s="1"/>
  <c r="H1954" i="30" s="1"/>
  <c r="I1954" i="30" s="1"/>
  <c r="G1918" i="30" a="1"/>
  <c r="G1918" i="30" s="1"/>
  <c r="H1918" i="30" s="1"/>
  <c r="I1918" i="30" s="1"/>
  <c r="G1986" i="30" a="1"/>
  <c r="G1986" i="30" s="1"/>
  <c r="H1986" i="30" s="1"/>
  <c r="I1986" i="30" s="1"/>
  <c r="G1509" i="30" a="1"/>
  <c r="G1509" i="30" s="1"/>
  <c r="H1509" i="30" s="1"/>
  <c r="I1509" i="30" s="1"/>
  <c r="G1479" i="30" a="1"/>
  <c r="G1479" i="30" s="1"/>
  <c r="H1479" i="30" s="1"/>
  <c r="I1479" i="30" s="1"/>
  <c r="G1302" i="30" a="1"/>
  <c r="G1302" i="30" s="1"/>
  <c r="H1302" i="30" s="1"/>
  <c r="I1302" i="30" s="1"/>
  <c r="G183" i="30" a="1"/>
  <c r="G183" i="30" s="1"/>
  <c r="H183" i="30" s="1"/>
  <c r="I183" i="30" s="1"/>
  <c r="G75" i="30" a="1"/>
  <c r="G75" i="30" s="1"/>
  <c r="H75" i="30" s="1"/>
  <c r="I75" i="30" s="1"/>
  <c r="G334" i="30" a="1"/>
  <c r="G334" i="30" s="1"/>
  <c r="H334" i="30" s="1"/>
  <c r="I334" i="30" s="1"/>
  <c r="G226" i="30" a="1"/>
  <c r="G226" i="30" s="1"/>
  <c r="H226" i="30" s="1"/>
  <c r="I226" i="30" s="1"/>
  <c r="G118" i="30" a="1"/>
  <c r="G118" i="30" s="1"/>
  <c r="H118" i="30" s="1"/>
  <c r="I118" i="30" s="1"/>
  <c r="G1879" i="30" a="1"/>
  <c r="G1879" i="30" s="1"/>
  <c r="H1879" i="30" s="1"/>
  <c r="I1879" i="30" s="1"/>
  <c r="G1807" i="30" a="1"/>
  <c r="G1807" i="30" s="1"/>
  <c r="H1807" i="30" s="1"/>
  <c r="I1807" i="30" s="1"/>
  <c r="G1771" i="30" a="1"/>
  <c r="G1771" i="30" s="1"/>
  <c r="H1771" i="30" s="1"/>
  <c r="I1771" i="30" s="1"/>
  <c r="G1735" i="30" a="1"/>
  <c r="G1735" i="30" s="1"/>
  <c r="H1735" i="30" s="1"/>
  <c r="I1735" i="30" s="1"/>
  <c r="G1699" i="30" a="1"/>
  <c r="G1699" i="30" s="1"/>
  <c r="H1699" i="30" s="1"/>
  <c r="I1699" i="30" s="1"/>
  <c r="G1663" i="30" a="1"/>
  <c r="G1663" i="30" s="1"/>
  <c r="H1663" i="30" s="1"/>
  <c r="I1663" i="30" s="1"/>
  <c r="G1627" i="30" a="1"/>
  <c r="G1627" i="30" s="1"/>
  <c r="H1627" i="30" s="1"/>
  <c r="I1627" i="30" s="1"/>
  <c r="G1591" i="30" a="1"/>
  <c r="G1591" i="30" s="1"/>
  <c r="H1591" i="30" s="1"/>
  <c r="I1591" i="30" s="1"/>
  <c r="G1555" i="30" a="1"/>
  <c r="G1555" i="30" s="1"/>
  <c r="H1555" i="30" s="1"/>
  <c r="I1555" i="30" s="1"/>
  <c r="G1519" i="30" a="1"/>
  <c r="G1519" i="30" s="1"/>
  <c r="H1519" i="30" s="1"/>
  <c r="I1519" i="30" s="1"/>
  <c r="G1483" i="30" a="1"/>
  <c r="G1483" i="30" s="1"/>
  <c r="H1483" i="30" s="1"/>
  <c r="I1483" i="30" s="1"/>
  <c r="G1447" i="30" a="1"/>
  <c r="G1447" i="30" s="1"/>
  <c r="H1447" i="30" s="1"/>
  <c r="I1447" i="30" s="1"/>
  <c r="G1411" i="30" a="1"/>
  <c r="G1411" i="30" s="1"/>
  <c r="H1411" i="30" s="1"/>
  <c r="I1411" i="30" s="1"/>
  <c r="G1375" i="30" a="1"/>
  <c r="G1375" i="30" s="1"/>
  <c r="H1375" i="30" s="1"/>
  <c r="I1375" i="30" s="1"/>
  <c r="G1234" i="30" a="1"/>
  <c r="G1234" i="30" s="1"/>
  <c r="H1234" i="30" s="1"/>
  <c r="I1234" i="30" s="1"/>
  <c r="G1177" i="30" a="1"/>
  <c r="G1177" i="30" s="1"/>
  <c r="H1177" i="30" s="1"/>
  <c r="I1177" i="30" s="1"/>
  <c r="G1141" i="30" a="1"/>
  <c r="G1141" i="30" s="1"/>
  <c r="H1141" i="30" s="1"/>
  <c r="I1141" i="30" s="1"/>
  <c r="G1105" i="30" a="1"/>
  <c r="G1105" i="30" s="1"/>
  <c r="H1105" i="30" s="1"/>
  <c r="I1105" i="30" s="1"/>
  <c r="G1069" i="30" a="1"/>
  <c r="G1069" i="30" s="1"/>
  <c r="H1069" i="30" s="1"/>
  <c r="I1069" i="30" s="1"/>
  <c r="G2741" i="30" a="1"/>
  <c r="G2741" i="30" s="1"/>
  <c r="H2741" i="30" s="1"/>
  <c r="I2741" i="30" s="1"/>
  <c r="G2705" i="30" a="1"/>
  <c r="G2705" i="30" s="1"/>
  <c r="H2705" i="30" s="1"/>
  <c r="I2705" i="30" s="1"/>
  <c r="G2669" i="30" a="1"/>
  <c r="G2669" i="30" s="1"/>
  <c r="H2669" i="30" s="1"/>
  <c r="I2669" i="30" s="1"/>
  <c r="G2633" i="30" a="1"/>
  <c r="G2633" i="30" s="1"/>
  <c r="H2633" i="30" s="1"/>
  <c r="I2633" i="30" s="1"/>
  <c r="G2597" i="30" a="1"/>
  <c r="G2597" i="30" s="1"/>
  <c r="H2597" i="30" s="1"/>
  <c r="I2597" i="30" s="1"/>
  <c r="G2561" i="30" a="1"/>
  <c r="G2561" i="30" s="1"/>
  <c r="H2561" i="30" s="1"/>
  <c r="I2561" i="30" s="1"/>
  <c r="G2525" i="30" a="1"/>
  <c r="G2525" i="30" s="1"/>
  <c r="H2525" i="30" s="1"/>
  <c r="I2525" i="30" s="1"/>
  <c r="G2489" i="30" a="1"/>
  <c r="G2489" i="30" s="1"/>
  <c r="H2489" i="30" s="1"/>
  <c r="I2489" i="30" s="1"/>
  <c r="G2453" i="30" a="1"/>
  <c r="G2453" i="30" s="1"/>
  <c r="H2453" i="30" s="1"/>
  <c r="I2453" i="30" s="1"/>
  <c r="G2417" i="30" a="1"/>
  <c r="G2417" i="30" s="1"/>
  <c r="H2417" i="30" s="1"/>
  <c r="I2417" i="30" s="1"/>
  <c r="G2381" i="30" a="1"/>
  <c r="G2381" i="30" s="1"/>
  <c r="H2381" i="30" s="1"/>
  <c r="I2381" i="30" s="1"/>
  <c r="G2345" i="30" a="1"/>
  <c r="G2345" i="30" s="1"/>
  <c r="H2345" i="30" s="1"/>
  <c r="I2345" i="30" s="1"/>
  <c r="G2309" i="30" a="1"/>
  <c r="G2309" i="30" s="1"/>
  <c r="H2309" i="30" s="1"/>
  <c r="I2309" i="30" s="1"/>
  <c r="G2273" i="30" a="1"/>
  <c r="G2273" i="30" s="1"/>
  <c r="H2273" i="30" s="1"/>
  <c r="I2273" i="30" s="1"/>
  <c r="G2237" i="30" a="1"/>
  <c r="G2237" i="30" s="1"/>
  <c r="H2237" i="30" s="1"/>
  <c r="I2237" i="30" s="1"/>
  <c r="G2201" i="30" a="1"/>
  <c r="G2201" i="30" s="1"/>
  <c r="H2201" i="30" s="1"/>
  <c r="I2201" i="30" s="1"/>
  <c r="G2165" i="30" a="1"/>
  <c r="G2165" i="30" s="1"/>
  <c r="H2165" i="30" s="1"/>
  <c r="I2165" i="30" s="1"/>
  <c r="G2129" i="30" a="1"/>
  <c r="G2129" i="30" s="1"/>
  <c r="H2129" i="30" s="1"/>
  <c r="I2129" i="30" s="1"/>
  <c r="G2093" i="30" a="1"/>
  <c r="G2093" i="30" s="1"/>
  <c r="H2093" i="30" s="1"/>
  <c r="I2093" i="30" s="1"/>
  <c r="G2057" i="30" a="1"/>
  <c r="G2057" i="30" s="1"/>
  <c r="H2057" i="30" s="1"/>
  <c r="I2057" i="30" s="1"/>
  <c r="G2021" i="30" a="1"/>
  <c r="G2021" i="30" s="1"/>
  <c r="H2021" i="30" s="1"/>
  <c r="I2021" i="30" s="1"/>
  <c r="G1985" i="30" a="1"/>
  <c r="G1985" i="30" s="1"/>
  <c r="H1985" i="30" s="1"/>
  <c r="I1985" i="30" s="1"/>
  <c r="G1964" i="30" a="1"/>
  <c r="G1964" i="30" s="1"/>
  <c r="H1964" i="30" s="1"/>
  <c r="I1964" i="30" s="1"/>
  <c r="G1946" i="30" a="1"/>
  <c r="G1946" i="30" s="1"/>
  <c r="H1946" i="30" s="1"/>
  <c r="I1946" i="30" s="1"/>
  <c r="G1928" i="30" a="1"/>
  <c r="G1928" i="30" s="1"/>
  <c r="H1928" i="30" s="1"/>
  <c r="I1928" i="30" s="1"/>
  <c r="G1910" i="30" a="1"/>
  <c r="G1910" i="30" s="1"/>
  <c r="H1910" i="30" s="1"/>
  <c r="I1910" i="30" s="1"/>
  <c r="G1892" i="30" a="1"/>
  <c r="G1892" i="30" s="1"/>
  <c r="H1892" i="30" s="1"/>
  <c r="I1892" i="30" s="1"/>
  <c r="G1874" i="30" a="1"/>
  <c r="G1874" i="30" s="1"/>
  <c r="H1874" i="30" s="1"/>
  <c r="I1874" i="30" s="1"/>
  <c r="G1856" i="30" a="1"/>
  <c r="G1856" i="30" s="1"/>
  <c r="H1856" i="30" s="1"/>
  <c r="I1856" i="30" s="1"/>
  <c r="G1838" i="30" a="1"/>
  <c r="G1838" i="30" s="1"/>
  <c r="H1838" i="30" s="1"/>
  <c r="I1838" i="30" s="1"/>
  <c r="G1820" i="30" a="1"/>
  <c r="G1820" i="30" s="1"/>
  <c r="H1820" i="30" s="1"/>
  <c r="I1820" i="30" s="1"/>
  <c r="G1802" i="30" a="1"/>
  <c r="G1802" i="30" s="1"/>
  <c r="H1802" i="30" s="1"/>
  <c r="I1802" i="30" s="1"/>
  <c r="G1784" i="30" a="1"/>
  <c r="G1784" i="30" s="1"/>
  <c r="H1784" i="30" s="1"/>
  <c r="I1784" i="30" s="1"/>
  <c r="G1766" i="30" a="1"/>
  <c r="G1766" i="30" s="1"/>
  <c r="H1766" i="30" s="1"/>
  <c r="I1766" i="30" s="1"/>
  <c r="G1748" i="30" a="1"/>
  <c r="G1748" i="30" s="1"/>
  <c r="H1748" i="30" s="1"/>
  <c r="I1748" i="30" s="1"/>
  <c r="G1730" i="30" a="1"/>
  <c r="G1730" i="30" s="1"/>
  <c r="H1730" i="30" s="1"/>
  <c r="I1730" i="30" s="1"/>
  <c r="G1712" i="30" a="1"/>
  <c r="G1712" i="30" s="1"/>
  <c r="H1712" i="30" s="1"/>
  <c r="I1712" i="30" s="1"/>
  <c r="G1694" i="30" a="1"/>
  <c r="G1694" i="30" s="1"/>
  <c r="H1694" i="30" s="1"/>
  <c r="I1694" i="30" s="1"/>
  <c r="G1676" i="30" a="1"/>
  <c r="G1676" i="30" s="1"/>
  <c r="H1676" i="30" s="1"/>
  <c r="I1676" i="30" s="1"/>
  <c r="G1658" i="30" a="1"/>
  <c r="G1658" i="30" s="1"/>
  <c r="H1658" i="30" s="1"/>
  <c r="I1658" i="30" s="1"/>
  <c r="G1640" i="30" a="1"/>
  <c r="G1640" i="30" s="1"/>
  <c r="H1640" i="30" s="1"/>
  <c r="I1640" i="30" s="1"/>
  <c r="G1622" i="30" a="1"/>
  <c r="G1622" i="30" s="1"/>
  <c r="H1622" i="30" s="1"/>
  <c r="I1622" i="30" s="1"/>
  <c r="G1604" i="30" a="1"/>
  <c r="G1604" i="30" s="1"/>
  <c r="H1604" i="30" s="1"/>
  <c r="I1604" i="30" s="1"/>
  <c r="G1586" i="30" a="1"/>
  <c r="G1586" i="30" s="1"/>
  <c r="H1586" i="30" s="1"/>
  <c r="I1586" i="30" s="1"/>
  <c r="G1568" i="30" a="1"/>
  <c r="G1568" i="30" s="1"/>
  <c r="H1568" i="30" s="1"/>
  <c r="I1568" i="30" s="1"/>
  <c r="G1550" i="30" a="1"/>
  <c r="G1550" i="30" s="1"/>
  <c r="H1550" i="30" s="1"/>
  <c r="I1550" i="30" s="1"/>
  <c r="G1532" i="30" a="1"/>
  <c r="G1532" i="30" s="1"/>
  <c r="H1532" i="30" s="1"/>
  <c r="I1532" i="30" s="1"/>
  <c r="G1514" i="30" a="1"/>
  <c r="G1514" i="30" s="1"/>
  <c r="H1514" i="30" s="1"/>
  <c r="I1514" i="30" s="1"/>
  <c r="G1496" i="30" a="1"/>
  <c r="G1496" i="30" s="1"/>
  <c r="H1496" i="30" s="1"/>
  <c r="I1496" i="30" s="1"/>
  <c r="G1478" i="30" a="1"/>
  <c r="G1478" i="30" s="1"/>
  <c r="H1478" i="30" s="1"/>
  <c r="I1478" i="30" s="1"/>
  <c r="G1460" i="30" a="1"/>
  <c r="G1460" i="30" s="1"/>
  <c r="H1460" i="30" s="1"/>
  <c r="I1460" i="30" s="1"/>
  <c r="G1442" i="30" a="1"/>
  <c r="G1442" i="30" s="1"/>
  <c r="H1442" i="30" s="1"/>
  <c r="I1442" i="30" s="1"/>
  <c r="G1424" i="30" a="1"/>
  <c r="G1424" i="30" s="1"/>
  <c r="H1424" i="30" s="1"/>
  <c r="I1424" i="30" s="1"/>
  <c r="G1406" i="30" a="1"/>
  <c r="G1406" i="30" s="1"/>
  <c r="H1406" i="30" s="1"/>
  <c r="I1406" i="30" s="1"/>
  <c r="G1388" i="30" a="1"/>
  <c r="G1388" i="30" s="1"/>
  <c r="H1388" i="30" s="1"/>
  <c r="I1388" i="30" s="1"/>
  <c r="G1235" i="30" a="1"/>
  <c r="G1235" i="30" s="1"/>
  <c r="H1235" i="30" s="1"/>
  <c r="I1235" i="30" s="1"/>
  <c r="G1330" i="30" a="1"/>
  <c r="G1330" i="30" s="1"/>
  <c r="H1330" i="30" s="1"/>
  <c r="I1330" i="30" s="1"/>
  <c r="G1312" i="30" a="1"/>
  <c r="G1312" i="30" s="1"/>
  <c r="H1312" i="30" s="1"/>
  <c r="I1312" i="30" s="1"/>
  <c r="G1294" i="30" a="1"/>
  <c r="G1294" i="30" s="1"/>
  <c r="H1294" i="30" s="1"/>
  <c r="I1294" i="30" s="1"/>
  <c r="G1276" i="30" a="1"/>
  <c r="G1276" i="30" s="1"/>
  <c r="H1276" i="30" s="1"/>
  <c r="I1276" i="30" s="1"/>
  <c r="G1258" i="30" a="1"/>
  <c r="G1258" i="30" s="1"/>
  <c r="H1258" i="30" s="1"/>
  <c r="I1258" i="30" s="1"/>
  <c r="G1237" i="30" a="1"/>
  <c r="G1237" i="30" s="1"/>
  <c r="H1237" i="30" s="1"/>
  <c r="I1237" i="30" s="1"/>
  <c r="G1216" i="30" a="1"/>
  <c r="G1216" i="30" s="1"/>
  <c r="H1216" i="30" s="1"/>
  <c r="I1216" i="30" s="1"/>
  <c r="G2163" i="30" a="1"/>
  <c r="G2163" i="30" s="1"/>
  <c r="H2163" i="30" s="1"/>
  <c r="I2163" i="30" s="1"/>
  <c r="G2145" i="30" a="1"/>
  <c r="G2145" i="30" s="1"/>
  <c r="H2145" i="30" s="1"/>
  <c r="I2145" i="30" s="1"/>
  <c r="G2127" i="30" a="1"/>
  <c r="G2127" i="30" s="1"/>
  <c r="H2127" i="30" s="1"/>
  <c r="I2127" i="30" s="1"/>
  <c r="G2109" i="30" a="1"/>
  <c r="G2109" i="30" s="1"/>
  <c r="H2109" i="30" s="1"/>
  <c r="I2109" i="30" s="1"/>
  <c r="G2091" i="30" a="1"/>
  <c r="G2091" i="30" s="1"/>
  <c r="H2091" i="30" s="1"/>
  <c r="I2091" i="30" s="1"/>
  <c r="G2073" i="30" a="1"/>
  <c r="G2073" i="30" s="1"/>
  <c r="H2073" i="30" s="1"/>
  <c r="I2073" i="30" s="1"/>
  <c r="G2055" i="30" a="1"/>
  <c r="G2055" i="30" s="1"/>
  <c r="H2055" i="30" s="1"/>
  <c r="I2055" i="30" s="1"/>
  <c r="G2037" i="30" a="1"/>
  <c r="G2037" i="30" s="1"/>
  <c r="H2037" i="30" s="1"/>
  <c r="I2037" i="30" s="1"/>
  <c r="G2019" i="30" a="1"/>
  <c r="G2019" i="30" s="1"/>
  <c r="H2019" i="30" s="1"/>
  <c r="I2019" i="30" s="1"/>
  <c r="G1992" i="30" a="1"/>
  <c r="G1992" i="30" s="1"/>
  <c r="H1992" i="30" s="1"/>
  <c r="I1992" i="30" s="1"/>
  <c r="G1965" i="30" a="1"/>
  <c r="G1965" i="30" s="1"/>
  <c r="H1965" i="30" s="1"/>
  <c r="I1965" i="30" s="1"/>
  <c r="G1938" i="30" a="1"/>
  <c r="G1938" i="30" s="1"/>
  <c r="H1938" i="30" s="1"/>
  <c r="I1938" i="30" s="1"/>
  <c r="G1911" i="30" a="1"/>
  <c r="G1911" i="30" s="1"/>
  <c r="H1911" i="30" s="1"/>
  <c r="I1911" i="30" s="1"/>
  <c r="G1884" i="30" a="1"/>
  <c r="G1884" i="30" s="1"/>
  <c r="H1884" i="30" s="1"/>
  <c r="I1884" i="30" s="1"/>
  <c r="G1857" i="30" a="1"/>
  <c r="G1857" i="30" s="1"/>
  <c r="H1857" i="30" s="1"/>
  <c r="I1857" i="30" s="1"/>
  <c r="G1830" i="30" a="1"/>
  <c r="G1830" i="30" s="1"/>
  <c r="H1830" i="30" s="1"/>
  <c r="I1830" i="30" s="1"/>
  <c r="G1803" i="30" a="1"/>
  <c r="G1803" i="30" s="1"/>
  <c r="H1803" i="30" s="1"/>
  <c r="I1803" i="30" s="1"/>
  <c r="G1776" i="30" a="1"/>
  <c r="G1776" i="30" s="1"/>
  <c r="H1776" i="30" s="1"/>
  <c r="I1776" i="30" s="1"/>
  <c r="G1749" i="30" a="1"/>
  <c r="G1749" i="30" s="1"/>
  <c r="H1749" i="30" s="1"/>
  <c r="I1749" i="30" s="1"/>
  <c r="G1722" i="30" a="1"/>
  <c r="G1722" i="30" s="1"/>
  <c r="H1722" i="30" s="1"/>
  <c r="I1722" i="30" s="1"/>
  <c r="G1695" i="30" a="1"/>
  <c r="G1695" i="30" s="1"/>
  <c r="H1695" i="30" s="1"/>
  <c r="I1695" i="30" s="1"/>
  <c r="G1668" i="30" a="1"/>
  <c r="G1668" i="30" s="1"/>
  <c r="H1668" i="30" s="1"/>
  <c r="I1668" i="30" s="1"/>
  <c r="G1641" i="30" a="1"/>
  <c r="G1641" i="30" s="1"/>
  <c r="H1641" i="30" s="1"/>
  <c r="I1641" i="30" s="1"/>
  <c r="G1614" i="30" a="1"/>
  <c r="G1614" i="30" s="1"/>
  <c r="H1614" i="30" s="1"/>
  <c r="I1614" i="30" s="1"/>
  <c r="G1587" i="30" a="1"/>
  <c r="G1587" i="30" s="1"/>
  <c r="H1587" i="30" s="1"/>
  <c r="I1587" i="30" s="1"/>
  <c r="G1560" i="30" a="1"/>
  <c r="G1560" i="30" s="1"/>
  <c r="H1560" i="30" s="1"/>
  <c r="I1560" i="30" s="1"/>
  <c r="G1533" i="30" a="1"/>
  <c r="G1533" i="30" s="1"/>
  <c r="H1533" i="30" s="1"/>
  <c r="I1533" i="30" s="1"/>
  <c r="G1503" i="30" a="1"/>
  <c r="G1503" i="30" s="1"/>
  <c r="H1503" i="30" s="1"/>
  <c r="I1503" i="30" s="1"/>
  <c r="G1449" i="30" a="1"/>
  <c r="G1449" i="30" s="1"/>
  <c r="H1449" i="30" s="1"/>
  <c r="I1449" i="30" s="1"/>
  <c r="G1395" i="30" a="1"/>
  <c r="G1395" i="30" s="1"/>
  <c r="H1395" i="30" s="1"/>
  <c r="I1395" i="30" s="1"/>
  <c r="G1341" i="30" a="1"/>
  <c r="G1341" i="30" s="1"/>
  <c r="H1341" i="30" s="1"/>
  <c r="I1341" i="30" s="1"/>
  <c r="G1287" i="30" a="1"/>
  <c r="G1287" i="30" s="1"/>
  <c r="H1287" i="30" s="1"/>
  <c r="I1287" i="30" s="1"/>
  <c r="G1239" i="30" a="1"/>
  <c r="G1239" i="30" s="1"/>
  <c r="H1239" i="30" s="1"/>
  <c r="I1239" i="30" s="1"/>
  <c r="G1221" i="30" a="1"/>
  <c r="G1221" i="30" s="1"/>
  <c r="H1221" i="30" s="1"/>
  <c r="I1221" i="30" s="1"/>
  <c r="G1203" i="30" a="1"/>
  <c r="G1203" i="30" s="1"/>
  <c r="H1203" i="30" s="1"/>
  <c r="I1203" i="30" s="1"/>
  <c r="G1185" i="30" a="1"/>
  <c r="G1185" i="30" s="1"/>
  <c r="H1185" i="30" s="1"/>
  <c r="I1185" i="30" s="1"/>
  <c r="G1167" i="30" a="1"/>
  <c r="G1167" i="30" s="1"/>
  <c r="H1167" i="30" s="1"/>
  <c r="I1167" i="30" s="1"/>
  <c r="G1149" i="30" a="1"/>
  <c r="G1149" i="30" s="1"/>
  <c r="H1149" i="30" s="1"/>
  <c r="I1149" i="30" s="1"/>
  <c r="G1131" i="30" a="1"/>
  <c r="G1131" i="30" s="1"/>
  <c r="H1131" i="30" s="1"/>
  <c r="I1131" i="30" s="1"/>
  <c r="G1113" i="30" a="1"/>
  <c r="G1113" i="30" s="1"/>
  <c r="H1113" i="30" s="1"/>
  <c r="I1113" i="30" s="1"/>
  <c r="G1095" i="30" a="1"/>
  <c r="G1095" i="30" s="1"/>
  <c r="H1095" i="30" s="1"/>
  <c r="I1095" i="30" s="1"/>
  <c r="G1077" i="30" a="1"/>
  <c r="G1077" i="30" s="1"/>
  <c r="H1077" i="30" s="1"/>
  <c r="I1077" i="30" s="1"/>
  <c r="G1059" i="30" a="1"/>
  <c r="G1059" i="30" s="1"/>
  <c r="H1059" i="30" s="1"/>
  <c r="I1059" i="30" s="1"/>
  <c r="G1041" i="30" a="1"/>
  <c r="G1041" i="30" s="1"/>
  <c r="H1041" i="30" s="1"/>
  <c r="I1041" i="30" s="1"/>
  <c r="G1023" i="30" a="1"/>
  <c r="G1023" i="30" s="1"/>
  <c r="H1023" i="30" s="1"/>
  <c r="I1023" i="30" s="1"/>
  <c r="G1005" i="30" a="1"/>
  <c r="G1005" i="30" s="1"/>
  <c r="H1005" i="30" s="1"/>
  <c r="I1005" i="30" s="1"/>
  <c r="G987" i="30" a="1"/>
  <c r="G987" i="30" s="1"/>
  <c r="H987" i="30" s="1"/>
  <c r="I987" i="30" s="1"/>
  <c r="G969" i="30" a="1"/>
  <c r="G969" i="30" s="1"/>
  <c r="H969" i="30" s="1"/>
  <c r="I969" i="30" s="1"/>
  <c r="G951" i="30" a="1"/>
  <c r="G951" i="30" s="1"/>
  <c r="H951" i="30" s="1"/>
  <c r="I951" i="30" s="1"/>
  <c r="G933" i="30" a="1"/>
  <c r="G933" i="30" s="1"/>
  <c r="H933" i="30" s="1"/>
  <c r="I933" i="30" s="1"/>
  <c r="G915" i="30" a="1"/>
  <c r="G915" i="30" s="1"/>
  <c r="H915" i="30" s="1"/>
  <c r="I915" i="30" s="1"/>
  <c r="G897" i="30" a="1"/>
  <c r="G897" i="30" s="1"/>
  <c r="H897" i="30" s="1"/>
  <c r="I897" i="30" s="1"/>
  <c r="G879" i="30" a="1"/>
  <c r="G879" i="30" s="1"/>
  <c r="H879" i="30" s="1"/>
  <c r="I879" i="30" s="1"/>
  <c r="G861" i="30" a="1"/>
  <c r="G861" i="30" s="1"/>
  <c r="H861" i="30" s="1"/>
  <c r="I861" i="30" s="1"/>
  <c r="G843" i="30" a="1"/>
  <c r="G843" i="30" s="1"/>
  <c r="H843" i="30" s="1"/>
  <c r="I843" i="30" s="1"/>
  <c r="G825" i="30" a="1"/>
  <c r="G825" i="30" s="1"/>
  <c r="H825" i="30" s="1"/>
  <c r="I825" i="30" s="1"/>
  <c r="G807" i="30" a="1"/>
  <c r="G807" i="30" s="1"/>
  <c r="H807" i="30" s="1"/>
  <c r="I807" i="30" s="1"/>
  <c r="G789" i="30" a="1"/>
  <c r="G789" i="30" s="1"/>
  <c r="H789" i="30" s="1"/>
  <c r="I789" i="30" s="1"/>
  <c r="G771" i="30" a="1"/>
  <c r="G771" i="30" s="1"/>
  <c r="H771" i="30" s="1"/>
  <c r="I771" i="30" s="1"/>
  <c r="G753" i="30" a="1"/>
  <c r="G753" i="30" s="1"/>
  <c r="H753" i="30" s="1"/>
  <c r="I753" i="30" s="1"/>
  <c r="G735" i="30" a="1"/>
  <c r="G735" i="30" s="1"/>
  <c r="H735" i="30" s="1"/>
  <c r="I735" i="30" s="1"/>
  <c r="G717" i="30" a="1"/>
  <c r="G717" i="30" s="1"/>
  <c r="H717" i="30" s="1"/>
  <c r="I717" i="30" s="1"/>
  <c r="G699" i="30" a="1"/>
  <c r="G699" i="30" s="1"/>
  <c r="H699" i="30" s="1"/>
  <c r="I699" i="30" s="1"/>
  <c r="G681" i="30" a="1"/>
  <c r="G681" i="30" s="1"/>
  <c r="H681" i="30" s="1"/>
  <c r="I681" i="30" s="1"/>
  <c r="G663" i="30" a="1"/>
  <c r="G663" i="30" s="1"/>
  <c r="H663" i="30" s="1"/>
  <c r="I663" i="30" s="1"/>
  <c r="G645" i="30" a="1"/>
  <c r="G645" i="30" s="1"/>
  <c r="H645" i="30" s="1"/>
  <c r="I645" i="30" s="1"/>
  <c r="G627" i="30" a="1"/>
  <c r="G627" i="30" s="1"/>
  <c r="H627" i="30" s="1"/>
  <c r="I627" i="30" s="1"/>
  <c r="G609" i="30" a="1"/>
  <c r="G609" i="30" s="1"/>
  <c r="H609" i="30" s="1"/>
  <c r="I609" i="30" s="1"/>
  <c r="G591" i="30" a="1"/>
  <c r="G591" i="30" s="1"/>
  <c r="H591" i="30" s="1"/>
  <c r="I591" i="30" s="1"/>
  <c r="G573" i="30" a="1"/>
  <c r="G573" i="30" s="1"/>
  <c r="H573" i="30" s="1"/>
  <c r="I573" i="30" s="1"/>
  <c r="G555" i="30" a="1"/>
  <c r="G555" i="30" s="1"/>
  <c r="H555" i="30" s="1"/>
  <c r="I555" i="30" s="1"/>
  <c r="G537" i="30" a="1"/>
  <c r="G537" i="30" s="1"/>
  <c r="H537" i="30" s="1"/>
  <c r="I537" i="30" s="1"/>
  <c r="G519" i="30" a="1"/>
  <c r="G519" i="30" s="1"/>
  <c r="H519" i="30" s="1"/>
  <c r="I519" i="30" s="1"/>
  <c r="G501" i="30" a="1"/>
  <c r="G501" i="30" s="1"/>
  <c r="H501" i="30" s="1"/>
  <c r="I501" i="30" s="1"/>
  <c r="G483" i="30" a="1"/>
  <c r="G483" i="30" s="1"/>
  <c r="H483" i="30" s="1"/>
  <c r="I483" i="30" s="1"/>
  <c r="G465" i="30" a="1"/>
  <c r="G465" i="30" s="1"/>
  <c r="H465" i="30" s="1"/>
  <c r="I465" i="30" s="1"/>
  <c r="G447" i="30" a="1"/>
  <c r="G447" i="30" s="1"/>
  <c r="H447" i="30" s="1"/>
  <c r="I447" i="30" s="1"/>
  <c r="G429" i="30" a="1"/>
  <c r="G429" i="30" s="1"/>
  <c r="H429" i="30" s="1"/>
  <c r="I429" i="30" s="1"/>
  <c r="G411" i="30" a="1"/>
  <c r="G411" i="30" s="1"/>
  <c r="H411" i="30" s="1"/>
  <c r="I411" i="30" s="1"/>
  <c r="G393" i="30" a="1"/>
  <c r="G393" i="30" s="1"/>
  <c r="H393" i="30" s="1"/>
  <c r="I393" i="30" s="1"/>
  <c r="G375" i="30" a="1"/>
  <c r="G375" i="30" s="1"/>
  <c r="H375" i="30" s="1"/>
  <c r="I375" i="30" s="1"/>
  <c r="G357" i="30" a="1"/>
  <c r="G357" i="30" s="1"/>
  <c r="H357" i="30" s="1"/>
  <c r="I357" i="30" s="1"/>
  <c r="G1446" i="30" a="1"/>
  <c r="G1446" i="30" s="1"/>
  <c r="H1446" i="30" s="1"/>
  <c r="I1446" i="30" s="1"/>
  <c r="G1272" i="30" a="1"/>
  <c r="G1272" i="30" s="1"/>
  <c r="H1272" i="30" s="1"/>
  <c r="I1272" i="30" s="1"/>
  <c r="G165" i="30" a="1"/>
  <c r="G165" i="30" s="1"/>
  <c r="H165" i="30" s="1"/>
  <c r="I165" i="30" s="1"/>
  <c r="G57" i="30" a="1"/>
  <c r="G57" i="30" s="1"/>
  <c r="H57" i="30" s="1"/>
  <c r="I57" i="30" s="1"/>
  <c r="G316" i="30" a="1"/>
  <c r="G316" i="30" s="1"/>
  <c r="H316" i="30" s="1"/>
  <c r="I316" i="30" s="1"/>
  <c r="G208" i="30" a="1"/>
  <c r="G208" i="30" s="1"/>
  <c r="H208" i="30" s="1"/>
  <c r="I208" i="30" s="1"/>
  <c r="G100" i="30" a="1"/>
  <c r="G100" i="30" s="1"/>
  <c r="H100" i="30" s="1"/>
  <c r="I100" i="30" s="1"/>
  <c r="G1861" i="30" a="1"/>
  <c r="G1861" i="30" s="1"/>
  <c r="H1861" i="30" s="1"/>
  <c r="I1861" i="30" s="1"/>
  <c r="G1801" i="30" a="1"/>
  <c r="G1801" i="30" s="1"/>
  <c r="H1801" i="30" s="1"/>
  <c r="I1801" i="30" s="1"/>
  <c r="G1765" i="30" a="1"/>
  <c r="G1765" i="30" s="1"/>
  <c r="H1765" i="30" s="1"/>
  <c r="I1765" i="30" s="1"/>
  <c r="G1729" i="30" a="1"/>
  <c r="G1729" i="30" s="1"/>
  <c r="H1729" i="30" s="1"/>
  <c r="I1729" i="30" s="1"/>
  <c r="G1693" i="30" a="1"/>
  <c r="G1693" i="30" s="1"/>
  <c r="H1693" i="30" s="1"/>
  <c r="I1693" i="30" s="1"/>
  <c r="G1657" i="30" a="1"/>
  <c r="G1657" i="30" s="1"/>
  <c r="H1657" i="30" s="1"/>
  <c r="I1657" i="30" s="1"/>
  <c r="G1621" i="30" a="1"/>
  <c r="G1621" i="30" s="1"/>
  <c r="H1621" i="30" s="1"/>
  <c r="I1621" i="30" s="1"/>
  <c r="G1585" i="30" a="1"/>
  <c r="G1585" i="30" s="1"/>
  <c r="H1585" i="30" s="1"/>
  <c r="I1585" i="30" s="1"/>
  <c r="G1549" i="30" a="1"/>
  <c r="G1549" i="30" s="1"/>
  <c r="H1549" i="30" s="1"/>
  <c r="I1549" i="30" s="1"/>
  <c r="G1513" i="30" a="1"/>
  <c r="G1513" i="30" s="1"/>
  <c r="H1513" i="30" s="1"/>
  <c r="I1513" i="30" s="1"/>
  <c r="G1477" i="30" a="1"/>
  <c r="G1477" i="30" s="1"/>
  <c r="H1477" i="30" s="1"/>
  <c r="I1477" i="30" s="1"/>
  <c r="G1441" i="30" a="1"/>
  <c r="G1441" i="30" s="1"/>
  <c r="H1441" i="30" s="1"/>
  <c r="I1441" i="30" s="1"/>
  <c r="G1405" i="30" a="1"/>
  <c r="G1405" i="30" s="1"/>
  <c r="H1405" i="30" s="1"/>
  <c r="I1405" i="30" s="1"/>
  <c r="G1369" i="30" a="1"/>
  <c r="G1369" i="30" s="1"/>
  <c r="H1369" i="30" s="1"/>
  <c r="I1369" i="30" s="1"/>
  <c r="G1207" i="30" a="1"/>
  <c r="G1207" i="30" s="1"/>
  <c r="H1207" i="30" s="1"/>
  <c r="I1207" i="30" s="1"/>
  <c r="G1171" i="30" a="1"/>
  <c r="G1171" i="30" s="1"/>
  <c r="H1171" i="30" s="1"/>
  <c r="I1171" i="30" s="1"/>
  <c r="G1135" i="30" a="1"/>
  <c r="G1135" i="30" s="1"/>
  <c r="H1135" i="30" s="1"/>
  <c r="I1135" i="30" s="1"/>
  <c r="G1099" i="30" a="1"/>
  <c r="G1099" i="30" s="1"/>
  <c r="H1099" i="30" s="1"/>
  <c r="I1099" i="30" s="1"/>
  <c r="G1063" i="30" a="1"/>
  <c r="G1063" i="30" s="1"/>
  <c r="H1063" i="30" s="1"/>
  <c r="I1063" i="30" s="1"/>
  <c r="G2735" i="30" a="1"/>
  <c r="G2735" i="30" s="1"/>
  <c r="H2735" i="30" s="1"/>
  <c r="I2735" i="30" s="1"/>
  <c r="G2699" i="30" a="1"/>
  <c r="G2699" i="30" s="1"/>
  <c r="H2699" i="30" s="1"/>
  <c r="I2699" i="30" s="1"/>
  <c r="G2663" i="30" a="1"/>
  <c r="G2663" i="30" s="1"/>
  <c r="H2663" i="30" s="1"/>
  <c r="I2663" i="30" s="1"/>
  <c r="G2627" i="30" a="1"/>
  <c r="G2627" i="30" s="1"/>
  <c r="H2627" i="30" s="1"/>
  <c r="I2627" i="30" s="1"/>
  <c r="G2591" i="30" a="1"/>
  <c r="G2591" i="30" s="1"/>
  <c r="H2591" i="30" s="1"/>
  <c r="I2591" i="30" s="1"/>
  <c r="G2555" i="30" a="1"/>
  <c r="G2555" i="30" s="1"/>
  <c r="H2555" i="30" s="1"/>
  <c r="I2555" i="30" s="1"/>
  <c r="G2519" i="30" a="1"/>
  <c r="G2519" i="30" s="1"/>
  <c r="H2519" i="30" s="1"/>
  <c r="I2519" i="30" s="1"/>
  <c r="G2483" i="30" a="1"/>
  <c r="G2483" i="30" s="1"/>
  <c r="H2483" i="30" s="1"/>
  <c r="I2483" i="30" s="1"/>
  <c r="G2447" i="30" a="1"/>
  <c r="G2447" i="30" s="1"/>
  <c r="H2447" i="30" s="1"/>
  <c r="I2447" i="30" s="1"/>
  <c r="G2411" i="30" a="1"/>
  <c r="G2411" i="30" s="1"/>
  <c r="H2411" i="30" s="1"/>
  <c r="I2411" i="30" s="1"/>
  <c r="G2375" i="30" a="1"/>
  <c r="G2375" i="30" s="1"/>
  <c r="H2375" i="30" s="1"/>
  <c r="I2375" i="30" s="1"/>
  <c r="G2339" i="30" a="1"/>
  <c r="G2339" i="30" s="1"/>
  <c r="H2339" i="30" s="1"/>
  <c r="I2339" i="30" s="1"/>
  <c r="G2303" i="30" a="1"/>
  <c r="G2303" i="30" s="1"/>
  <c r="H2303" i="30" s="1"/>
  <c r="I2303" i="30" s="1"/>
  <c r="G2267" i="30" a="1"/>
  <c r="G2267" i="30" s="1"/>
  <c r="H2267" i="30" s="1"/>
  <c r="I2267" i="30" s="1"/>
  <c r="G2231" i="30" a="1"/>
  <c r="G2231" i="30" s="1"/>
  <c r="H2231" i="30" s="1"/>
  <c r="I2231" i="30" s="1"/>
  <c r="G2195" i="30" a="1"/>
  <c r="G2195" i="30" s="1"/>
  <c r="H2195" i="30" s="1"/>
  <c r="I2195" i="30" s="1"/>
  <c r="G2159" i="30" a="1"/>
  <c r="G2159" i="30" s="1"/>
  <c r="H2159" i="30" s="1"/>
  <c r="I2159" i="30" s="1"/>
  <c r="G2123" i="30" a="1"/>
  <c r="G2123" i="30" s="1"/>
  <c r="H2123" i="30" s="1"/>
  <c r="I2123" i="30" s="1"/>
  <c r="G2087" i="30" a="1"/>
  <c r="G2087" i="30" s="1"/>
  <c r="H2087" i="30" s="1"/>
  <c r="I2087" i="30" s="1"/>
  <c r="G2051" i="30" a="1"/>
  <c r="G2051" i="30" s="1"/>
  <c r="H2051" i="30" s="1"/>
  <c r="I2051" i="30" s="1"/>
  <c r="G2015" i="30" a="1"/>
  <c r="G2015" i="30" s="1"/>
  <c r="H2015" i="30" s="1"/>
  <c r="I2015" i="30" s="1"/>
  <c r="G1979" i="30" a="1"/>
  <c r="G1979" i="30" s="1"/>
  <c r="H1979" i="30" s="1"/>
  <c r="I1979" i="30" s="1"/>
  <c r="G1961" i="30" a="1"/>
  <c r="G1961" i="30" s="1"/>
  <c r="H1961" i="30" s="1"/>
  <c r="I1961" i="30" s="1"/>
  <c r="G1943" i="30" a="1"/>
  <c r="G1943" i="30" s="1"/>
  <c r="H1943" i="30" s="1"/>
  <c r="I1943" i="30" s="1"/>
  <c r="G1925" i="30" a="1"/>
  <c r="G1925" i="30" s="1"/>
  <c r="H1925" i="30" s="1"/>
  <c r="I1925" i="30" s="1"/>
  <c r="G1907" i="30" a="1"/>
  <c r="G1907" i="30" s="1"/>
  <c r="H1907" i="30" s="1"/>
  <c r="I1907" i="30" s="1"/>
  <c r="G1889" i="30" a="1"/>
  <c r="G1889" i="30" s="1"/>
  <c r="H1889" i="30" s="1"/>
  <c r="I1889" i="30" s="1"/>
  <c r="G1871" i="30" a="1"/>
  <c r="G1871" i="30" s="1"/>
  <c r="H1871" i="30" s="1"/>
  <c r="I1871" i="30" s="1"/>
  <c r="G1853" i="30" a="1"/>
  <c r="G1853" i="30" s="1"/>
  <c r="H1853" i="30" s="1"/>
  <c r="I1853" i="30" s="1"/>
  <c r="G1835" i="30" a="1"/>
  <c r="G1835" i="30" s="1"/>
  <c r="H1835" i="30" s="1"/>
  <c r="I1835" i="30" s="1"/>
  <c r="G1817" i="30" a="1"/>
  <c r="G1817" i="30" s="1"/>
  <c r="H1817" i="30" s="1"/>
  <c r="I1817" i="30" s="1"/>
  <c r="G1799" i="30" a="1"/>
  <c r="G1799" i="30" s="1"/>
  <c r="H1799" i="30" s="1"/>
  <c r="I1799" i="30" s="1"/>
  <c r="G1781" i="30" a="1"/>
  <c r="G1781" i="30" s="1"/>
  <c r="H1781" i="30" s="1"/>
  <c r="I1781" i="30" s="1"/>
  <c r="G1763" i="30" a="1"/>
  <c r="G1763" i="30" s="1"/>
  <c r="H1763" i="30" s="1"/>
  <c r="I1763" i="30" s="1"/>
  <c r="G1745" i="30" a="1"/>
  <c r="G1745" i="30" s="1"/>
  <c r="H1745" i="30" s="1"/>
  <c r="I1745" i="30" s="1"/>
  <c r="G1727" i="30" a="1"/>
  <c r="G1727" i="30" s="1"/>
  <c r="H1727" i="30" s="1"/>
  <c r="I1727" i="30" s="1"/>
  <c r="G1709" i="30" a="1"/>
  <c r="G1709" i="30" s="1"/>
  <c r="H1709" i="30" s="1"/>
  <c r="I1709" i="30" s="1"/>
  <c r="G1691" i="30" a="1"/>
  <c r="G1691" i="30" s="1"/>
  <c r="H1691" i="30" s="1"/>
  <c r="I1691" i="30" s="1"/>
  <c r="G1673" i="30" a="1"/>
  <c r="G1673" i="30" s="1"/>
  <c r="H1673" i="30" s="1"/>
  <c r="I1673" i="30" s="1"/>
  <c r="G1655" i="30" a="1"/>
  <c r="G1655" i="30" s="1"/>
  <c r="H1655" i="30" s="1"/>
  <c r="I1655" i="30" s="1"/>
  <c r="G1637" i="30" a="1"/>
  <c r="G1637" i="30" s="1"/>
  <c r="H1637" i="30" s="1"/>
  <c r="I1637" i="30" s="1"/>
  <c r="G1619" i="30" a="1"/>
  <c r="G1619" i="30" s="1"/>
  <c r="H1619" i="30" s="1"/>
  <c r="I1619" i="30" s="1"/>
  <c r="G1601" i="30" a="1"/>
  <c r="G1601" i="30" s="1"/>
  <c r="H1601" i="30" s="1"/>
  <c r="I1601" i="30" s="1"/>
  <c r="G1583" i="30" a="1"/>
  <c r="G1583" i="30" s="1"/>
  <c r="H1583" i="30" s="1"/>
  <c r="I1583" i="30" s="1"/>
  <c r="G1565" i="30" a="1"/>
  <c r="G1565" i="30" s="1"/>
  <c r="H1565" i="30" s="1"/>
  <c r="I1565" i="30" s="1"/>
  <c r="G1547" i="30" a="1"/>
  <c r="G1547" i="30" s="1"/>
  <c r="H1547" i="30" s="1"/>
  <c r="I1547" i="30" s="1"/>
  <c r="G1529" i="30" a="1"/>
  <c r="G1529" i="30" s="1"/>
  <c r="H1529" i="30" s="1"/>
  <c r="I1529" i="30" s="1"/>
  <c r="G1511" i="30" a="1"/>
  <c r="G1511" i="30" s="1"/>
  <c r="H1511" i="30" s="1"/>
  <c r="I1511" i="30" s="1"/>
  <c r="G1493" i="30" a="1"/>
  <c r="G1493" i="30" s="1"/>
  <c r="H1493" i="30" s="1"/>
  <c r="I1493" i="30" s="1"/>
  <c r="G1475" i="30" a="1"/>
  <c r="G1475" i="30" s="1"/>
  <c r="H1475" i="30" s="1"/>
  <c r="I1475" i="30" s="1"/>
  <c r="G1457" i="30" a="1"/>
  <c r="G1457" i="30" s="1"/>
  <c r="H1457" i="30" s="1"/>
  <c r="I1457" i="30" s="1"/>
  <c r="G1439" i="30" a="1"/>
  <c r="G1439" i="30" s="1"/>
  <c r="H1439" i="30" s="1"/>
  <c r="I1439" i="30" s="1"/>
  <c r="G1421" i="30" a="1"/>
  <c r="G1421" i="30" s="1"/>
  <c r="H1421" i="30" s="1"/>
  <c r="I1421" i="30" s="1"/>
  <c r="G1403" i="30" a="1"/>
  <c r="G1403" i="30" s="1"/>
  <c r="H1403" i="30" s="1"/>
  <c r="I1403" i="30" s="1"/>
  <c r="G1385" i="30" a="1"/>
  <c r="G1385" i="30" s="1"/>
  <c r="H1385" i="30" s="1"/>
  <c r="I1385" i="30" s="1"/>
  <c r="G1226" i="30" a="1"/>
  <c r="G1226" i="30" s="1"/>
  <c r="H1226" i="30" s="1"/>
  <c r="I1226" i="30" s="1"/>
  <c r="G1327" i="30" a="1"/>
  <c r="G1327" i="30" s="1"/>
  <c r="H1327" i="30" s="1"/>
  <c r="I1327" i="30" s="1"/>
  <c r="G1309" i="30" a="1"/>
  <c r="G1309" i="30" s="1"/>
  <c r="H1309" i="30" s="1"/>
  <c r="I1309" i="30" s="1"/>
  <c r="G1291" i="30" a="1"/>
  <c r="G1291" i="30" s="1"/>
  <c r="H1291" i="30" s="1"/>
  <c r="I1291" i="30" s="1"/>
  <c r="G1273" i="30" a="1"/>
  <c r="G1273" i="30" s="1"/>
  <c r="H1273" i="30" s="1"/>
  <c r="I1273" i="30" s="1"/>
  <c r="G1255" i="30" a="1"/>
  <c r="G1255" i="30" s="1"/>
  <c r="H1255" i="30" s="1"/>
  <c r="I1255" i="30" s="1"/>
  <c r="G1231" i="30" a="1"/>
  <c r="G1231" i="30" s="1"/>
  <c r="H1231" i="30" s="1"/>
  <c r="I1231" i="30" s="1"/>
  <c r="G1213" i="30" a="1"/>
  <c r="G1213" i="30" s="1"/>
  <c r="H1213" i="30" s="1"/>
  <c r="I1213" i="30" s="1"/>
  <c r="G2160" i="30" a="1"/>
  <c r="G2160" i="30" s="1"/>
  <c r="H2160" i="30" s="1"/>
  <c r="I2160" i="30" s="1"/>
  <c r="G2142" i="30" a="1"/>
  <c r="G2142" i="30" s="1"/>
  <c r="H2142" i="30" s="1"/>
  <c r="I2142" i="30" s="1"/>
  <c r="G2124" i="30" a="1"/>
  <c r="G2124" i="30" s="1"/>
  <c r="H2124" i="30" s="1"/>
  <c r="I2124" i="30" s="1"/>
  <c r="G2106" i="30" a="1"/>
  <c r="G2106" i="30" s="1"/>
  <c r="H2106" i="30" s="1"/>
  <c r="I2106" i="30" s="1"/>
  <c r="G2088" i="30" a="1"/>
  <c r="G2088" i="30" s="1"/>
  <c r="H2088" i="30" s="1"/>
  <c r="I2088" i="30" s="1"/>
  <c r="G2070" i="30" a="1"/>
  <c r="G2070" i="30" s="1"/>
  <c r="H2070" i="30" s="1"/>
  <c r="I2070" i="30" s="1"/>
  <c r="G2052" i="30" a="1"/>
  <c r="G2052" i="30" s="1"/>
  <c r="H2052" i="30" s="1"/>
  <c r="I2052" i="30" s="1"/>
  <c r="G2034" i="30" a="1"/>
  <c r="G2034" i="30" s="1"/>
  <c r="H2034" i="30" s="1"/>
  <c r="I2034" i="30" s="1"/>
  <c r="G2016" i="30" a="1"/>
  <c r="G2016" i="30" s="1"/>
  <c r="H2016" i="30" s="1"/>
  <c r="I2016" i="30" s="1"/>
  <c r="G1989" i="30" a="1"/>
  <c r="G1989" i="30" s="1"/>
  <c r="H1989" i="30" s="1"/>
  <c r="I1989" i="30" s="1"/>
  <c r="G1962" i="30" a="1"/>
  <c r="G1962" i="30" s="1"/>
  <c r="H1962" i="30" s="1"/>
  <c r="I1962" i="30" s="1"/>
  <c r="G1935" i="30" a="1"/>
  <c r="G1935" i="30" s="1"/>
  <c r="H1935" i="30" s="1"/>
  <c r="I1935" i="30" s="1"/>
  <c r="G1908" i="30" a="1"/>
  <c r="G1908" i="30" s="1"/>
  <c r="H1908" i="30" s="1"/>
  <c r="I1908" i="30" s="1"/>
  <c r="G1881" i="30" a="1"/>
  <c r="G1881" i="30" s="1"/>
  <c r="H1881" i="30" s="1"/>
  <c r="I1881" i="30" s="1"/>
  <c r="G1854" i="30" a="1"/>
  <c r="G1854" i="30" s="1"/>
  <c r="H1854" i="30" s="1"/>
  <c r="I1854" i="30" s="1"/>
  <c r="G1827" i="30" a="1"/>
  <c r="G1827" i="30" s="1"/>
  <c r="H1827" i="30" s="1"/>
  <c r="I1827" i="30" s="1"/>
  <c r="G1800" i="30" a="1"/>
  <c r="G1800" i="30" s="1"/>
  <c r="H1800" i="30" s="1"/>
  <c r="I1800" i="30" s="1"/>
  <c r="G1773" i="30" a="1"/>
  <c r="G1773" i="30" s="1"/>
  <c r="H1773" i="30" s="1"/>
  <c r="I1773" i="30" s="1"/>
  <c r="G1746" i="30" a="1"/>
  <c r="G1746" i="30" s="1"/>
  <c r="H1746" i="30" s="1"/>
  <c r="I1746" i="30" s="1"/>
  <c r="G1719" i="30" a="1"/>
  <c r="G1719" i="30" s="1"/>
  <c r="H1719" i="30" s="1"/>
  <c r="I1719" i="30" s="1"/>
  <c r="G1692" i="30" a="1"/>
  <c r="G1692" i="30" s="1"/>
  <c r="H1692" i="30" s="1"/>
  <c r="I1692" i="30" s="1"/>
  <c r="G1665" i="30" a="1"/>
  <c r="G1665" i="30" s="1"/>
  <c r="H1665" i="30" s="1"/>
  <c r="I1665" i="30" s="1"/>
  <c r="G1638" i="30" a="1"/>
  <c r="G1638" i="30" s="1"/>
  <c r="H1638" i="30" s="1"/>
  <c r="I1638" i="30" s="1"/>
  <c r="G1611" i="30" a="1"/>
  <c r="G1611" i="30" s="1"/>
  <c r="H1611" i="30" s="1"/>
  <c r="I1611" i="30" s="1"/>
  <c r="G1584" i="30" a="1"/>
  <c r="G1584" i="30" s="1"/>
  <c r="H1584" i="30" s="1"/>
  <c r="I1584" i="30" s="1"/>
  <c r="G1557" i="30" a="1"/>
  <c r="G1557" i="30" s="1"/>
  <c r="H1557" i="30" s="1"/>
  <c r="I1557" i="30" s="1"/>
  <c r="G1530" i="30" a="1"/>
  <c r="G1530" i="30" s="1"/>
  <c r="H1530" i="30" s="1"/>
  <c r="I1530" i="30" s="1"/>
  <c r="G1494" i="30" a="1"/>
  <c r="G1494" i="30" s="1"/>
  <c r="H1494" i="30" s="1"/>
  <c r="I1494" i="30" s="1"/>
  <c r="G1440" i="30" a="1"/>
  <c r="G1440" i="30" s="1"/>
  <c r="H1440" i="30" s="1"/>
  <c r="I1440" i="30" s="1"/>
  <c r="G1386" i="30" a="1"/>
  <c r="G1386" i="30" s="1"/>
  <c r="H1386" i="30" s="1"/>
  <c r="I1386" i="30" s="1"/>
  <c r="G1332" i="30" a="1"/>
  <c r="G1332" i="30" s="1"/>
  <c r="H1332" i="30" s="1"/>
  <c r="I1332" i="30" s="1"/>
  <c r="G1278" i="30" a="1"/>
  <c r="G1278" i="30" s="1"/>
  <c r="H1278" i="30" s="1"/>
  <c r="I1278" i="30" s="1"/>
  <c r="G1236" i="30" a="1"/>
  <c r="G1236" i="30" s="1"/>
  <c r="H1236" i="30" s="1"/>
  <c r="I1236" i="30" s="1"/>
  <c r="G1218" i="30" a="1"/>
  <c r="G1218" i="30" s="1"/>
  <c r="H1218" i="30" s="1"/>
  <c r="I1218" i="30" s="1"/>
  <c r="G1200" i="30" a="1"/>
  <c r="G1200" i="30" s="1"/>
  <c r="H1200" i="30" s="1"/>
  <c r="I1200" i="30" s="1"/>
  <c r="G1182" i="30" a="1"/>
  <c r="G1182" i="30" s="1"/>
  <c r="H1182" i="30" s="1"/>
  <c r="I1182" i="30" s="1"/>
  <c r="G1164" i="30" a="1"/>
  <c r="G1164" i="30" s="1"/>
  <c r="H1164" i="30" s="1"/>
  <c r="I1164" i="30" s="1"/>
  <c r="G1146" i="30" a="1"/>
  <c r="G1146" i="30" s="1"/>
  <c r="H1146" i="30" s="1"/>
  <c r="I1146" i="30" s="1"/>
  <c r="G1128" i="30" a="1"/>
  <c r="G1128" i="30" s="1"/>
  <c r="H1128" i="30" s="1"/>
  <c r="I1128" i="30" s="1"/>
  <c r="G1110" i="30" a="1"/>
  <c r="G1110" i="30" s="1"/>
  <c r="H1110" i="30" s="1"/>
  <c r="I1110" i="30" s="1"/>
  <c r="G1092" i="30" a="1"/>
  <c r="G1092" i="30" s="1"/>
  <c r="H1092" i="30" s="1"/>
  <c r="I1092" i="30" s="1"/>
  <c r="G1074" i="30" a="1"/>
  <c r="G1074" i="30" s="1"/>
  <c r="H1074" i="30" s="1"/>
  <c r="I1074" i="30" s="1"/>
  <c r="G1056" i="30" a="1"/>
  <c r="G1056" i="30" s="1"/>
  <c r="H1056" i="30" s="1"/>
  <c r="I1056" i="30" s="1"/>
  <c r="G1038" i="30" a="1"/>
  <c r="G1038" i="30" s="1"/>
  <c r="H1038" i="30" s="1"/>
  <c r="I1038" i="30" s="1"/>
  <c r="G1020" i="30" a="1"/>
  <c r="G1020" i="30" s="1"/>
  <c r="H1020" i="30" s="1"/>
  <c r="I1020" i="30" s="1"/>
  <c r="G1002" i="30" a="1"/>
  <c r="G1002" i="30" s="1"/>
  <c r="H1002" i="30" s="1"/>
  <c r="I1002" i="30" s="1"/>
  <c r="G984" i="30" a="1"/>
  <c r="G984" i="30" s="1"/>
  <c r="H984" i="30" s="1"/>
  <c r="I984" i="30" s="1"/>
  <c r="G966" i="30" a="1"/>
  <c r="G966" i="30" s="1"/>
  <c r="H966" i="30" s="1"/>
  <c r="I966" i="30" s="1"/>
  <c r="G948" i="30" a="1"/>
  <c r="G948" i="30" s="1"/>
  <c r="H948" i="30" s="1"/>
  <c r="I948" i="30" s="1"/>
  <c r="G930" i="30" a="1"/>
  <c r="G930" i="30" s="1"/>
  <c r="H930" i="30" s="1"/>
  <c r="I930" i="30" s="1"/>
  <c r="G912" i="30" a="1"/>
  <c r="G912" i="30" s="1"/>
  <c r="H912" i="30" s="1"/>
  <c r="I912" i="30" s="1"/>
  <c r="G894" i="30" a="1"/>
  <c r="G894" i="30" s="1"/>
  <c r="H894" i="30" s="1"/>
  <c r="I894" i="30" s="1"/>
  <c r="G876" i="30" a="1"/>
  <c r="G876" i="30" s="1"/>
  <c r="H876" i="30" s="1"/>
  <c r="I876" i="30" s="1"/>
  <c r="G858" i="30" a="1"/>
  <c r="G858" i="30" s="1"/>
  <c r="H858" i="30" s="1"/>
  <c r="I858" i="30" s="1"/>
  <c r="G840" i="30" a="1"/>
  <c r="G840" i="30" s="1"/>
  <c r="H840" i="30" s="1"/>
  <c r="I840" i="30" s="1"/>
  <c r="G822" i="30" a="1"/>
  <c r="G822" i="30" s="1"/>
  <c r="H822" i="30" s="1"/>
  <c r="I822" i="30" s="1"/>
  <c r="G804" i="30" a="1"/>
  <c r="G804" i="30" s="1"/>
  <c r="H804" i="30" s="1"/>
  <c r="I804" i="30" s="1"/>
  <c r="G786" i="30" a="1"/>
  <c r="G786" i="30" s="1"/>
  <c r="H786" i="30" s="1"/>
  <c r="I786" i="30" s="1"/>
  <c r="G768" i="30" a="1"/>
  <c r="G768" i="30" s="1"/>
  <c r="H768" i="30" s="1"/>
  <c r="I768" i="30" s="1"/>
  <c r="G750" i="30" a="1"/>
  <c r="G750" i="30" s="1"/>
  <c r="H750" i="30" s="1"/>
  <c r="I750" i="30" s="1"/>
  <c r="G732" i="30" a="1"/>
  <c r="G732" i="30" s="1"/>
  <c r="H732" i="30" s="1"/>
  <c r="I732" i="30" s="1"/>
  <c r="G714" i="30" a="1"/>
  <c r="G714" i="30" s="1"/>
  <c r="H714" i="30" s="1"/>
  <c r="I714" i="30" s="1"/>
  <c r="G696" i="30" a="1"/>
  <c r="G696" i="30" s="1"/>
  <c r="H696" i="30" s="1"/>
  <c r="I696" i="30" s="1"/>
  <c r="G678" i="30" a="1"/>
  <c r="G678" i="30" s="1"/>
  <c r="H678" i="30" s="1"/>
  <c r="I678" i="30" s="1"/>
  <c r="G660" i="30" a="1"/>
  <c r="G660" i="30" s="1"/>
  <c r="H660" i="30" s="1"/>
  <c r="I660" i="30" s="1"/>
  <c r="G642" i="30" a="1"/>
  <c r="G642" i="30" s="1"/>
  <c r="H642" i="30" s="1"/>
  <c r="I642" i="30" s="1"/>
  <c r="G624" i="30" a="1"/>
  <c r="G624" i="30" s="1"/>
  <c r="H624" i="30" s="1"/>
  <c r="I624" i="30" s="1"/>
  <c r="G606" i="30" a="1"/>
  <c r="G606" i="30" s="1"/>
  <c r="H606" i="30" s="1"/>
  <c r="I606" i="30" s="1"/>
  <c r="G588" i="30" a="1"/>
  <c r="G588" i="30" s="1"/>
  <c r="H588" i="30" s="1"/>
  <c r="I588" i="30" s="1"/>
  <c r="G570" i="30" a="1"/>
  <c r="G570" i="30" s="1"/>
  <c r="H570" i="30" s="1"/>
  <c r="I570" i="30" s="1"/>
  <c r="G552" i="30" a="1"/>
  <c r="G552" i="30" s="1"/>
  <c r="H552" i="30" s="1"/>
  <c r="I552" i="30" s="1"/>
  <c r="G534" i="30" a="1"/>
  <c r="G534" i="30" s="1"/>
  <c r="H534" i="30" s="1"/>
  <c r="I534" i="30" s="1"/>
  <c r="G516" i="30" a="1"/>
  <c r="G516" i="30" s="1"/>
  <c r="H516" i="30" s="1"/>
  <c r="I516" i="30" s="1"/>
  <c r="G498" i="30" a="1"/>
  <c r="G498" i="30" s="1"/>
  <c r="H498" i="30" s="1"/>
  <c r="I498" i="30" s="1"/>
  <c r="G480" i="30" a="1"/>
  <c r="G480" i="30" s="1"/>
  <c r="H480" i="30" s="1"/>
  <c r="I480" i="30" s="1"/>
  <c r="G462" i="30" a="1"/>
  <c r="G462" i="30" s="1"/>
  <c r="H462" i="30" s="1"/>
  <c r="I462" i="30" s="1"/>
  <c r="G444" i="30" a="1"/>
  <c r="G444" i="30" s="1"/>
  <c r="H444" i="30" s="1"/>
  <c r="I444" i="30" s="1"/>
  <c r="G426" i="30" a="1"/>
  <c r="G426" i="30" s="1"/>
  <c r="H426" i="30" s="1"/>
  <c r="I426" i="30" s="1"/>
  <c r="G408" i="30" a="1"/>
  <c r="G408" i="30" s="1"/>
  <c r="H408" i="30" s="1"/>
  <c r="I408" i="30" s="1"/>
  <c r="G390" i="30" a="1"/>
  <c r="G390" i="30" s="1"/>
  <c r="H390" i="30" s="1"/>
  <c r="I390" i="30" s="1"/>
  <c r="G372" i="30" a="1"/>
  <c r="G372" i="30" s="1"/>
  <c r="H372" i="30" s="1"/>
  <c r="I372" i="30" s="1"/>
  <c r="G1416" i="30" a="1"/>
  <c r="G1416" i="30" s="1"/>
  <c r="H1416" i="30" s="1"/>
  <c r="I1416" i="30" s="1"/>
  <c r="G255" i="30" a="1"/>
  <c r="G255" i="30" s="1"/>
  <c r="H255" i="30" s="1"/>
  <c r="I255" i="30" s="1"/>
  <c r="G147" i="30" a="1"/>
  <c r="G147" i="30" s="1"/>
  <c r="H147" i="30" s="1"/>
  <c r="I147" i="30" s="1"/>
  <c r="G39" i="30" a="1"/>
  <c r="G39" i="30" s="1"/>
  <c r="H39" i="30" s="1"/>
  <c r="I39" i="30" s="1"/>
  <c r="G298" i="30" a="1"/>
  <c r="G298" i="30" s="1"/>
  <c r="H298" i="30" s="1"/>
  <c r="I298" i="30" s="1"/>
  <c r="G190" i="30" a="1"/>
  <c r="G190" i="30" s="1"/>
  <c r="H190" i="30" s="1"/>
  <c r="I190" i="30" s="1"/>
  <c r="G82" i="30" a="1"/>
  <c r="G82" i="30" s="1"/>
  <c r="H82" i="30" s="1"/>
  <c r="I82" i="30" s="1"/>
  <c r="G1843" i="30" a="1"/>
  <c r="G1843" i="30" s="1"/>
  <c r="H1843" i="30" s="1"/>
  <c r="I1843" i="30" s="1"/>
  <c r="G1795" i="30" a="1"/>
  <c r="G1795" i="30" s="1"/>
  <c r="H1795" i="30" s="1"/>
  <c r="I1795" i="30" s="1"/>
  <c r="G1759" i="30" a="1"/>
  <c r="G1759" i="30" s="1"/>
  <c r="H1759" i="30" s="1"/>
  <c r="I1759" i="30" s="1"/>
  <c r="G1723" i="30" a="1"/>
  <c r="G1723" i="30" s="1"/>
  <c r="H1723" i="30" s="1"/>
  <c r="I1723" i="30" s="1"/>
  <c r="G1687" i="30" a="1"/>
  <c r="G1687" i="30" s="1"/>
  <c r="H1687" i="30" s="1"/>
  <c r="I1687" i="30" s="1"/>
  <c r="G1651" i="30" a="1"/>
  <c r="G1651" i="30" s="1"/>
  <c r="H1651" i="30" s="1"/>
  <c r="I1651" i="30" s="1"/>
  <c r="G1615" i="30" a="1"/>
  <c r="G1615" i="30" s="1"/>
  <c r="H1615" i="30" s="1"/>
  <c r="I1615" i="30" s="1"/>
  <c r="G1579" i="30" a="1"/>
  <c r="G1579" i="30" s="1"/>
  <c r="H1579" i="30" s="1"/>
  <c r="I1579" i="30" s="1"/>
  <c r="G1543" i="30" a="1"/>
  <c r="G1543" i="30" s="1"/>
  <c r="H1543" i="30" s="1"/>
  <c r="I1543" i="30" s="1"/>
  <c r="G1507" i="30" a="1"/>
  <c r="G1507" i="30" s="1"/>
  <c r="H1507" i="30" s="1"/>
  <c r="I1507" i="30" s="1"/>
  <c r="G1471" i="30" a="1"/>
  <c r="G1471" i="30" s="1"/>
  <c r="H1471" i="30" s="1"/>
  <c r="I1471" i="30" s="1"/>
  <c r="G1435" i="30" a="1"/>
  <c r="G1435" i="30" s="1"/>
  <c r="H1435" i="30" s="1"/>
  <c r="I1435" i="30" s="1"/>
  <c r="G1399" i="30" a="1"/>
  <c r="G1399" i="30" s="1"/>
  <c r="H1399" i="30" s="1"/>
  <c r="I1399" i="30" s="1"/>
  <c r="G1363" i="30" a="1"/>
  <c r="G1363" i="30" s="1"/>
  <c r="H1363" i="30" s="1"/>
  <c r="I1363" i="30" s="1"/>
  <c r="G1201" i="30" a="1"/>
  <c r="G1201" i="30" s="1"/>
  <c r="H1201" i="30" s="1"/>
  <c r="I1201" i="30" s="1"/>
  <c r="G1165" i="30" a="1"/>
  <c r="G1165" i="30" s="1"/>
  <c r="H1165" i="30" s="1"/>
  <c r="I1165" i="30" s="1"/>
  <c r="G1129" i="30" a="1"/>
  <c r="G1129" i="30" s="1"/>
  <c r="H1129" i="30" s="1"/>
  <c r="I1129" i="30" s="1"/>
  <c r="G1093" i="30" a="1"/>
  <c r="G1093" i="30" s="1"/>
  <c r="H1093" i="30" s="1"/>
  <c r="I1093" i="30" s="1"/>
  <c r="G1057" i="30" a="1"/>
  <c r="G1057" i="30" s="1"/>
  <c r="H1057" i="30" s="1"/>
  <c r="I1057" i="30" s="1"/>
  <c r="G2729" i="30" a="1"/>
  <c r="G2729" i="30" s="1"/>
  <c r="H2729" i="30" s="1"/>
  <c r="I2729" i="30" s="1"/>
  <c r="G2693" i="30" a="1"/>
  <c r="G2693" i="30" s="1"/>
  <c r="H2693" i="30" s="1"/>
  <c r="I2693" i="30" s="1"/>
  <c r="G2657" i="30" a="1"/>
  <c r="G2657" i="30" s="1"/>
  <c r="H2657" i="30" s="1"/>
  <c r="I2657" i="30" s="1"/>
  <c r="G2621" i="30" a="1"/>
  <c r="G2621" i="30" s="1"/>
  <c r="H2621" i="30" s="1"/>
  <c r="I2621" i="30" s="1"/>
  <c r="G2585" i="30" a="1"/>
  <c r="G2585" i="30" s="1"/>
  <c r="H2585" i="30" s="1"/>
  <c r="I2585" i="30" s="1"/>
  <c r="G2549" i="30" a="1"/>
  <c r="G2549" i="30" s="1"/>
  <c r="H2549" i="30" s="1"/>
  <c r="I2549" i="30" s="1"/>
  <c r="G2513" i="30" a="1"/>
  <c r="G2513" i="30" s="1"/>
  <c r="H2513" i="30" s="1"/>
  <c r="I2513" i="30" s="1"/>
  <c r="G2477" i="30" a="1"/>
  <c r="G2477" i="30" s="1"/>
  <c r="H2477" i="30" s="1"/>
  <c r="I2477" i="30" s="1"/>
  <c r="G2441" i="30" a="1"/>
  <c r="G2441" i="30" s="1"/>
  <c r="H2441" i="30" s="1"/>
  <c r="I2441" i="30" s="1"/>
  <c r="G2405" i="30" a="1"/>
  <c r="G2405" i="30" s="1"/>
  <c r="H2405" i="30" s="1"/>
  <c r="I2405" i="30" s="1"/>
  <c r="G2369" i="30" a="1"/>
  <c r="G2369" i="30" s="1"/>
  <c r="H2369" i="30" s="1"/>
  <c r="I2369" i="30" s="1"/>
  <c r="G2333" i="30" a="1"/>
  <c r="G2333" i="30" s="1"/>
  <c r="H2333" i="30" s="1"/>
  <c r="I2333" i="30" s="1"/>
  <c r="G2297" i="30" a="1"/>
  <c r="G2297" i="30" s="1"/>
  <c r="H2297" i="30" s="1"/>
  <c r="I2297" i="30" s="1"/>
  <c r="G2261" i="30" a="1"/>
  <c r="G2261" i="30" s="1"/>
  <c r="H2261" i="30" s="1"/>
  <c r="I2261" i="30" s="1"/>
  <c r="G2225" i="30" a="1"/>
  <c r="G2225" i="30" s="1"/>
  <c r="H2225" i="30" s="1"/>
  <c r="I2225" i="30" s="1"/>
  <c r="G2189" i="30" a="1"/>
  <c r="G2189" i="30" s="1"/>
  <c r="H2189" i="30" s="1"/>
  <c r="I2189" i="30" s="1"/>
  <c r="G2153" i="30" a="1"/>
  <c r="G2153" i="30" s="1"/>
  <c r="H2153" i="30" s="1"/>
  <c r="I2153" i="30" s="1"/>
  <c r="G2117" i="30" a="1"/>
  <c r="G2117" i="30" s="1"/>
  <c r="H2117" i="30" s="1"/>
  <c r="I2117" i="30" s="1"/>
  <c r="G2081" i="30" a="1"/>
  <c r="G2081" i="30" s="1"/>
  <c r="H2081" i="30" s="1"/>
  <c r="I2081" i="30" s="1"/>
  <c r="G2045" i="30" a="1"/>
  <c r="G2045" i="30" s="1"/>
  <c r="H2045" i="30" s="1"/>
  <c r="I2045" i="30" s="1"/>
  <c r="G2009" i="30" a="1"/>
  <c r="G2009" i="30" s="1"/>
  <c r="H2009" i="30" s="1"/>
  <c r="I2009" i="30" s="1"/>
  <c r="G1976" i="30" a="1"/>
  <c r="G1976" i="30" s="1"/>
  <c r="H1976" i="30" s="1"/>
  <c r="I1976" i="30" s="1"/>
  <c r="G1958" i="30" a="1"/>
  <c r="G1958" i="30" s="1"/>
  <c r="H1958" i="30" s="1"/>
  <c r="I1958" i="30" s="1"/>
  <c r="G1940" i="30" a="1"/>
  <c r="G1940" i="30" s="1"/>
  <c r="H1940" i="30" s="1"/>
  <c r="I1940" i="30" s="1"/>
  <c r="G1922" i="30" a="1"/>
  <c r="G1922" i="30" s="1"/>
  <c r="H1922" i="30" s="1"/>
  <c r="I1922" i="30" s="1"/>
  <c r="G1904" i="30" a="1"/>
  <c r="G1904" i="30" s="1"/>
  <c r="H1904" i="30" s="1"/>
  <c r="I1904" i="30" s="1"/>
  <c r="G1886" i="30" a="1"/>
  <c r="G1886" i="30" s="1"/>
  <c r="H1886" i="30" s="1"/>
  <c r="I1886" i="30" s="1"/>
  <c r="G1868" i="30" a="1"/>
  <c r="G1868" i="30" s="1"/>
  <c r="H1868" i="30" s="1"/>
  <c r="I1868" i="30" s="1"/>
  <c r="G1850" i="30" a="1"/>
  <c r="G1850" i="30" s="1"/>
  <c r="H1850" i="30" s="1"/>
  <c r="I1850" i="30" s="1"/>
  <c r="G1832" i="30" a="1"/>
  <c r="G1832" i="30" s="1"/>
  <c r="H1832" i="30" s="1"/>
  <c r="I1832" i="30" s="1"/>
  <c r="G1814" i="30" a="1"/>
  <c r="G1814" i="30" s="1"/>
  <c r="H1814" i="30" s="1"/>
  <c r="I1814" i="30" s="1"/>
  <c r="G1796" i="30" a="1"/>
  <c r="G1796" i="30" s="1"/>
  <c r="H1796" i="30" s="1"/>
  <c r="I1796" i="30" s="1"/>
  <c r="G1778" i="30" a="1"/>
  <c r="G1778" i="30" s="1"/>
  <c r="H1778" i="30" s="1"/>
  <c r="I1778" i="30" s="1"/>
  <c r="G1760" i="30" a="1"/>
  <c r="G1760" i="30" s="1"/>
  <c r="H1760" i="30" s="1"/>
  <c r="I1760" i="30" s="1"/>
  <c r="G1742" i="30" a="1"/>
  <c r="G1742" i="30" s="1"/>
  <c r="H1742" i="30" s="1"/>
  <c r="I1742" i="30" s="1"/>
  <c r="G1724" i="30" a="1"/>
  <c r="G1724" i="30" s="1"/>
  <c r="H1724" i="30" s="1"/>
  <c r="I1724" i="30" s="1"/>
  <c r="G1706" i="30" a="1"/>
  <c r="G1706" i="30" s="1"/>
  <c r="H1706" i="30" s="1"/>
  <c r="I1706" i="30" s="1"/>
  <c r="G1688" i="30" a="1"/>
  <c r="G1688" i="30" s="1"/>
  <c r="H1688" i="30" s="1"/>
  <c r="I1688" i="30" s="1"/>
  <c r="G1670" i="30" a="1"/>
  <c r="G1670" i="30" s="1"/>
  <c r="H1670" i="30" s="1"/>
  <c r="I1670" i="30" s="1"/>
  <c r="G1652" i="30" a="1"/>
  <c r="G1652" i="30" s="1"/>
  <c r="H1652" i="30" s="1"/>
  <c r="I1652" i="30" s="1"/>
  <c r="G1634" i="30" a="1"/>
  <c r="G1634" i="30" s="1"/>
  <c r="H1634" i="30" s="1"/>
  <c r="I1634" i="30" s="1"/>
  <c r="G1616" i="30" a="1"/>
  <c r="G1616" i="30" s="1"/>
  <c r="H1616" i="30" s="1"/>
  <c r="I1616" i="30" s="1"/>
  <c r="G1598" i="30" a="1"/>
  <c r="G1598" i="30" s="1"/>
  <c r="H1598" i="30" s="1"/>
  <c r="I1598" i="30" s="1"/>
  <c r="G1580" i="30" a="1"/>
  <c r="G1580" i="30" s="1"/>
  <c r="H1580" i="30" s="1"/>
  <c r="I1580" i="30" s="1"/>
  <c r="G1562" i="30" a="1"/>
  <c r="G1562" i="30" s="1"/>
  <c r="H1562" i="30" s="1"/>
  <c r="I1562" i="30" s="1"/>
  <c r="G1544" i="30" a="1"/>
  <c r="G1544" i="30" s="1"/>
  <c r="H1544" i="30" s="1"/>
  <c r="I1544" i="30" s="1"/>
  <c r="G1526" i="30" a="1"/>
  <c r="G1526" i="30" s="1"/>
  <c r="H1526" i="30" s="1"/>
  <c r="I1526" i="30" s="1"/>
  <c r="G1508" i="30" a="1"/>
  <c r="G1508" i="30" s="1"/>
  <c r="H1508" i="30" s="1"/>
  <c r="I1508" i="30" s="1"/>
  <c r="G1490" i="30" a="1"/>
  <c r="G1490" i="30" s="1"/>
  <c r="H1490" i="30" s="1"/>
  <c r="I1490" i="30" s="1"/>
  <c r="G1472" i="30" a="1"/>
  <c r="G1472" i="30" s="1"/>
  <c r="H1472" i="30" s="1"/>
  <c r="I1472" i="30" s="1"/>
  <c r="G1454" i="30" a="1"/>
  <c r="G1454" i="30" s="1"/>
  <c r="H1454" i="30" s="1"/>
  <c r="I1454" i="30" s="1"/>
  <c r="G1436" i="30" a="1"/>
  <c r="G1436" i="30" s="1"/>
  <c r="H1436" i="30" s="1"/>
  <c r="I1436" i="30" s="1"/>
  <c r="G1418" i="30" a="1"/>
  <c r="G1418" i="30" s="1"/>
  <c r="H1418" i="30" s="1"/>
  <c r="I1418" i="30" s="1"/>
  <c r="G1400" i="30" a="1"/>
  <c r="G1400" i="30" s="1"/>
  <c r="H1400" i="30" s="1"/>
  <c r="I1400" i="30" s="1"/>
  <c r="G1382" i="30" a="1"/>
  <c r="G1382" i="30" s="1"/>
  <c r="H1382" i="30" s="1"/>
  <c r="I1382" i="30" s="1"/>
  <c r="G1217" i="30" a="1"/>
  <c r="G1217" i="30" s="1"/>
  <c r="H1217" i="30" s="1"/>
  <c r="I1217" i="30" s="1"/>
  <c r="G1324" i="30" a="1"/>
  <c r="G1324" i="30" s="1"/>
  <c r="H1324" i="30" s="1"/>
  <c r="I1324" i="30" s="1"/>
  <c r="G1306" i="30" a="1"/>
  <c r="G1306" i="30" s="1"/>
  <c r="H1306" i="30" s="1"/>
  <c r="I1306" i="30" s="1"/>
  <c r="G1288" i="30" a="1"/>
  <c r="G1288" i="30" s="1"/>
  <c r="H1288" i="30" s="1"/>
  <c r="I1288" i="30" s="1"/>
  <c r="G1270" i="30" a="1"/>
  <c r="G1270" i="30" s="1"/>
  <c r="H1270" i="30" s="1"/>
  <c r="I1270" i="30" s="1"/>
  <c r="G1252" i="30" a="1"/>
  <c r="G1252" i="30" s="1"/>
  <c r="H1252" i="30" s="1"/>
  <c r="I1252" i="30" s="1"/>
  <c r="G1228" i="30" a="1"/>
  <c r="G1228" i="30" s="1"/>
  <c r="H1228" i="30" s="1"/>
  <c r="I1228" i="30" s="1"/>
  <c r="G2175" i="30" a="1"/>
  <c r="G2175" i="30" s="1"/>
  <c r="H2175" i="30" s="1"/>
  <c r="I2175" i="30" s="1"/>
  <c r="G2157" i="30" a="1"/>
  <c r="G2157" i="30" s="1"/>
  <c r="H2157" i="30" s="1"/>
  <c r="I2157" i="30" s="1"/>
  <c r="G2139" i="30" a="1"/>
  <c r="G2139" i="30" s="1"/>
  <c r="H2139" i="30" s="1"/>
  <c r="I2139" i="30" s="1"/>
  <c r="G2121" i="30" a="1"/>
  <c r="G2121" i="30" s="1"/>
  <c r="H2121" i="30" s="1"/>
  <c r="I2121" i="30" s="1"/>
  <c r="G2103" i="30" a="1"/>
  <c r="G2103" i="30" s="1"/>
  <c r="H2103" i="30" s="1"/>
  <c r="I2103" i="30" s="1"/>
  <c r="G2085" i="30" a="1"/>
  <c r="G2085" i="30" s="1"/>
  <c r="H2085" i="30" s="1"/>
  <c r="I2085" i="30" s="1"/>
  <c r="G2067" i="30" a="1"/>
  <c r="G2067" i="30" s="1"/>
  <c r="H2067" i="30" s="1"/>
  <c r="I2067" i="30" s="1"/>
  <c r="G2049" i="30" a="1"/>
  <c r="G2049" i="30" s="1"/>
  <c r="H2049" i="30" s="1"/>
  <c r="I2049" i="30" s="1"/>
  <c r="G2031" i="30" a="1"/>
  <c r="G2031" i="30" s="1"/>
  <c r="H2031" i="30" s="1"/>
  <c r="I2031" i="30" s="1"/>
  <c r="G2010" i="30" a="1"/>
  <c r="G2010" i="30" s="1"/>
  <c r="H2010" i="30" s="1"/>
  <c r="I2010" i="30" s="1"/>
  <c r="G1983" i="30" a="1"/>
  <c r="G1983" i="30" s="1"/>
  <c r="H1983" i="30" s="1"/>
  <c r="I1983" i="30" s="1"/>
  <c r="G1956" i="30" a="1"/>
  <c r="G1956" i="30" s="1"/>
  <c r="H1956" i="30" s="1"/>
  <c r="I1956" i="30" s="1"/>
  <c r="G1929" i="30" a="1"/>
  <c r="G1929" i="30" s="1"/>
  <c r="H1929" i="30" s="1"/>
  <c r="I1929" i="30" s="1"/>
  <c r="G1902" i="30" a="1"/>
  <c r="G1902" i="30" s="1"/>
  <c r="H1902" i="30" s="1"/>
  <c r="I1902" i="30" s="1"/>
  <c r="G1875" i="30" a="1"/>
  <c r="G1875" i="30" s="1"/>
  <c r="H1875" i="30" s="1"/>
  <c r="I1875" i="30" s="1"/>
  <c r="G1848" i="30" a="1"/>
  <c r="G1848" i="30" s="1"/>
  <c r="H1848" i="30" s="1"/>
  <c r="I1848" i="30" s="1"/>
  <c r="G1821" i="30" a="1"/>
  <c r="G1821" i="30" s="1"/>
  <c r="H1821" i="30" s="1"/>
  <c r="I1821" i="30" s="1"/>
  <c r="G1794" i="30" a="1"/>
  <c r="G1794" i="30" s="1"/>
  <c r="H1794" i="30" s="1"/>
  <c r="I1794" i="30" s="1"/>
  <c r="G1767" i="30" a="1"/>
  <c r="G1767" i="30" s="1"/>
  <c r="H1767" i="30" s="1"/>
  <c r="I1767" i="30" s="1"/>
  <c r="G1740" i="30" a="1"/>
  <c r="G1740" i="30" s="1"/>
  <c r="H1740" i="30" s="1"/>
  <c r="I1740" i="30" s="1"/>
  <c r="G1713" i="30" a="1"/>
  <c r="G1713" i="30" s="1"/>
  <c r="H1713" i="30" s="1"/>
  <c r="I1713" i="30" s="1"/>
  <c r="G1686" i="30" a="1"/>
  <c r="G1686" i="30" s="1"/>
  <c r="H1686" i="30" s="1"/>
  <c r="I1686" i="30" s="1"/>
  <c r="G1659" i="30" a="1"/>
  <c r="G1659" i="30" s="1"/>
  <c r="H1659" i="30" s="1"/>
  <c r="I1659" i="30" s="1"/>
  <c r="G1632" i="30" a="1"/>
  <c r="G1632" i="30" s="1"/>
  <c r="H1632" i="30" s="1"/>
  <c r="I1632" i="30" s="1"/>
  <c r="G1605" i="30" a="1"/>
  <c r="G1605" i="30" s="1"/>
  <c r="H1605" i="30" s="1"/>
  <c r="I1605" i="30" s="1"/>
  <c r="G1578" i="30" a="1"/>
  <c r="G1578" i="30" s="1"/>
  <c r="H1578" i="30" s="1"/>
  <c r="I1578" i="30" s="1"/>
  <c r="G1551" i="30" a="1"/>
  <c r="G1551" i="30" s="1"/>
  <c r="H1551" i="30" s="1"/>
  <c r="I1551" i="30" s="1"/>
  <c r="G1524" i="30" a="1"/>
  <c r="G1524" i="30" s="1"/>
  <c r="H1524" i="30" s="1"/>
  <c r="I1524" i="30" s="1"/>
  <c r="G1485" i="30" a="1"/>
  <c r="G1485" i="30" s="1"/>
  <c r="H1485" i="30" s="1"/>
  <c r="I1485" i="30" s="1"/>
  <c r="G1431" i="30" a="1"/>
  <c r="G1431" i="30" s="1"/>
  <c r="H1431" i="30" s="1"/>
  <c r="I1431" i="30" s="1"/>
  <c r="G1377" i="30" a="1"/>
  <c r="G1377" i="30" s="1"/>
  <c r="H1377" i="30" s="1"/>
  <c r="I1377" i="30" s="1"/>
  <c r="G1323" i="30" a="1"/>
  <c r="G1323" i="30" s="1"/>
  <c r="H1323" i="30" s="1"/>
  <c r="I1323" i="30" s="1"/>
  <c r="G1389" i="30" a="1"/>
  <c r="G1389" i="30" s="1"/>
  <c r="H1389" i="30" s="1"/>
  <c r="I1389" i="30" s="1"/>
  <c r="G237" i="30" a="1"/>
  <c r="G237" i="30" s="1"/>
  <c r="H237" i="30" s="1"/>
  <c r="I237" i="30" s="1"/>
  <c r="G129" i="30" a="1"/>
  <c r="G129" i="30" s="1"/>
  <c r="H129" i="30" s="1"/>
  <c r="I129" i="30" s="1"/>
  <c r="G21" i="30" a="1"/>
  <c r="G21" i="30" s="1"/>
  <c r="H21" i="30" s="1"/>
  <c r="I21" i="30" s="1"/>
  <c r="G280" i="30" a="1"/>
  <c r="G280" i="30" s="1"/>
  <c r="H280" i="30" s="1"/>
  <c r="I280" i="30" s="1"/>
  <c r="G172" i="30" a="1"/>
  <c r="G172" i="30" s="1"/>
  <c r="H172" i="30" s="1"/>
  <c r="I172" i="30" s="1"/>
  <c r="G64" i="30" a="1"/>
  <c r="G64" i="30" s="1"/>
  <c r="H64" i="30" s="1"/>
  <c r="I64" i="30" s="1"/>
  <c r="G1825" i="30" a="1"/>
  <c r="G1825" i="30" s="1"/>
  <c r="H1825" i="30" s="1"/>
  <c r="I1825" i="30" s="1"/>
  <c r="G1789" i="30" a="1"/>
  <c r="G1789" i="30" s="1"/>
  <c r="H1789" i="30" s="1"/>
  <c r="I1789" i="30" s="1"/>
  <c r="G1753" i="30" a="1"/>
  <c r="G1753" i="30" s="1"/>
  <c r="H1753" i="30" s="1"/>
  <c r="I1753" i="30" s="1"/>
  <c r="G1717" i="30" a="1"/>
  <c r="G1717" i="30" s="1"/>
  <c r="H1717" i="30" s="1"/>
  <c r="I1717" i="30" s="1"/>
  <c r="G1681" i="30" a="1"/>
  <c r="G1681" i="30" s="1"/>
  <c r="H1681" i="30" s="1"/>
  <c r="I1681" i="30" s="1"/>
  <c r="G1645" i="30" a="1"/>
  <c r="G1645" i="30" s="1"/>
  <c r="H1645" i="30" s="1"/>
  <c r="I1645" i="30" s="1"/>
  <c r="G1609" i="30" a="1"/>
  <c r="G1609" i="30" s="1"/>
  <c r="H1609" i="30" s="1"/>
  <c r="I1609" i="30" s="1"/>
  <c r="G1573" i="30" a="1"/>
  <c r="G1573" i="30" s="1"/>
  <c r="H1573" i="30" s="1"/>
  <c r="I1573" i="30" s="1"/>
  <c r="G1537" i="30" a="1"/>
  <c r="G1537" i="30" s="1"/>
  <c r="H1537" i="30" s="1"/>
  <c r="I1537" i="30" s="1"/>
  <c r="G1501" i="30" a="1"/>
  <c r="G1501" i="30" s="1"/>
  <c r="H1501" i="30" s="1"/>
  <c r="I1501" i="30" s="1"/>
  <c r="G1465" i="30" a="1"/>
  <c r="G1465" i="30" s="1"/>
  <c r="H1465" i="30" s="1"/>
  <c r="I1465" i="30" s="1"/>
  <c r="G1429" i="30" a="1"/>
  <c r="G1429" i="30" s="1"/>
  <c r="H1429" i="30" s="1"/>
  <c r="I1429" i="30" s="1"/>
  <c r="G1393" i="30" a="1"/>
  <c r="G1393" i="30" s="1"/>
  <c r="H1393" i="30" s="1"/>
  <c r="I1393" i="30" s="1"/>
  <c r="G1357" i="30" a="1"/>
  <c r="G1357" i="30" s="1"/>
  <c r="H1357" i="30" s="1"/>
  <c r="I1357" i="30" s="1"/>
  <c r="G1195" i="30" a="1"/>
  <c r="G1195" i="30" s="1"/>
  <c r="H1195" i="30" s="1"/>
  <c r="I1195" i="30" s="1"/>
  <c r="G1159" i="30" a="1"/>
  <c r="G1159" i="30" s="1"/>
  <c r="H1159" i="30" s="1"/>
  <c r="I1159" i="30" s="1"/>
  <c r="G1123" i="30" a="1"/>
  <c r="G1123" i="30" s="1"/>
  <c r="H1123" i="30" s="1"/>
  <c r="I1123" i="30" s="1"/>
  <c r="G1087" i="30" a="1"/>
  <c r="G1087" i="30" s="1"/>
  <c r="H1087" i="30" s="1"/>
  <c r="I1087" i="30" s="1"/>
  <c r="G1051" i="30" a="1"/>
  <c r="G1051" i="30" s="1"/>
  <c r="H1051" i="30" s="1"/>
  <c r="I1051" i="30" s="1"/>
  <c r="G2723" i="30" a="1"/>
  <c r="G2723" i="30" s="1"/>
  <c r="H2723" i="30" s="1"/>
  <c r="I2723" i="30" s="1"/>
  <c r="G2687" i="30" a="1"/>
  <c r="G2687" i="30" s="1"/>
  <c r="H2687" i="30" s="1"/>
  <c r="I2687" i="30" s="1"/>
  <c r="G2651" i="30" a="1"/>
  <c r="G2651" i="30" s="1"/>
  <c r="H2651" i="30" s="1"/>
  <c r="I2651" i="30" s="1"/>
  <c r="G2615" i="30" a="1"/>
  <c r="G2615" i="30" s="1"/>
  <c r="H2615" i="30" s="1"/>
  <c r="I2615" i="30" s="1"/>
  <c r="G2579" i="30" a="1"/>
  <c r="G2579" i="30" s="1"/>
  <c r="H2579" i="30" s="1"/>
  <c r="I2579" i="30" s="1"/>
  <c r="G2543" i="30" a="1"/>
  <c r="G2543" i="30" s="1"/>
  <c r="H2543" i="30" s="1"/>
  <c r="I2543" i="30" s="1"/>
  <c r="G2507" i="30" a="1"/>
  <c r="G2507" i="30" s="1"/>
  <c r="H2507" i="30" s="1"/>
  <c r="I2507" i="30" s="1"/>
  <c r="G2471" i="30" a="1"/>
  <c r="G2471" i="30" s="1"/>
  <c r="H2471" i="30" s="1"/>
  <c r="I2471" i="30" s="1"/>
  <c r="G2435" i="30" a="1"/>
  <c r="G2435" i="30" s="1"/>
  <c r="H2435" i="30" s="1"/>
  <c r="I2435" i="30" s="1"/>
  <c r="G2399" i="30" a="1"/>
  <c r="G2399" i="30" s="1"/>
  <c r="H2399" i="30" s="1"/>
  <c r="I2399" i="30" s="1"/>
  <c r="G2363" i="30" a="1"/>
  <c r="G2363" i="30" s="1"/>
  <c r="H2363" i="30" s="1"/>
  <c r="I2363" i="30" s="1"/>
  <c r="G2327" i="30" a="1"/>
  <c r="G2327" i="30" s="1"/>
  <c r="H2327" i="30" s="1"/>
  <c r="I2327" i="30" s="1"/>
  <c r="G2291" i="30" a="1"/>
  <c r="G2291" i="30" s="1"/>
  <c r="H2291" i="30" s="1"/>
  <c r="I2291" i="30" s="1"/>
  <c r="G2255" i="30" a="1"/>
  <c r="G2255" i="30" s="1"/>
  <c r="H2255" i="30" s="1"/>
  <c r="I2255" i="30" s="1"/>
  <c r="G2219" i="30" a="1"/>
  <c r="G2219" i="30" s="1"/>
  <c r="H2219" i="30" s="1"/>
  <c r="I2219" i="30" s="1"/>
  <c r="G2183" i="30" a="1"/>
  <c r="G2183" i="30" s="1"/>
  <c r="H2183" i="30" s="1"/>
  <c r="I2183" i="30" s="1"/>
  <c r="G2147" i="30" a="1"/>
  <c r="G2147" i="30" s="1"/>
  <c r="H2147" i="30" s="1"/>
  <c r="I2147" i="30" s="1"/>
  <c r="G2111" i="30" a="1"/>
  <c r="G2111" i="30" s="1"/>
  <c r="H2111" i="30" s="1"/>
  <c r="I2111" i="30" s="1"/>
  <c r="G2075" i="30" a="1"/>
  <c r="G2075" i="30" s="1"/>
  <c r="H2075" i="30" s="1"/>
  <c r="I2075" i="30" s="1"/>
  <c r="G2039" i="30" a="1"/>
  <c r="G2039" i="30" s="1"/>
  <c r="H2039" i="30" s="1"/>
  <c r="I2039" i="30" s="1"/>
  <c r="G2003" i="30" a="1"/>
  <c r="G2003" i="30" s="1"/>
  <c r="H2003" i="30" s="1"/>
  <c r="I2003" i="30" s="1"/>
  <c r="G1973" i="30" a="1"/>
  <c r="G1973" i="30" s="1"/>
  <c r="H1973" i="30" s="1"/>
  <c r="I1973" i="30" s="1"/>
  <c r="G1955" i="30" a="1"/>
  <c r="G1955" i="30" s="1"/>
  <c r="H1955" i="30" s="1"/>
  <c r="I1955" i="30" s="1"/>
  <c r="G1937" i="30" a="1"/>
  <c r="G1937" i="30" s="1"/>
  <c r="H1937" i="30" s="1"/>
  <c r="I1937" i="30" s="1"/>
  <c r="G1919" i="30" a="1"/>
  <c r="G1919" i="30" s="1"/>
  <c r="H1919" i="30" s="1"/>
  <c r="I1919" i="30" s="1"/>
  <c r="G1901" i="30" a="1"/>
  <c r="G1901" i="30" s="1"/>
  <c r="H1901" i="30" s="1"/>
  <c r="I1901" i="30" s="1"/>
  <c r="G1883" i="30" a="1"/>
  <c r="G1883" i="30" s="1"/>
  <c r="H1883" i="30" s="1"/>
  <c r="I1883" i="30" s="1"/>
  <c r="G1865" i="30" a="1"/>
  <c r="G1865" i="30" s="1"/>
  <c r="H1865" i="30" s="1"/>
  <c r="I1865" i="30" s="1"/>
  <c r="G1847" i="30" a="1"/>
  <c r="G1847" i="30" s="1"/>
  <c r="H1847" i="30" s="1"/>
  <c r="I1847" i="30" s="1"/>
  <c r="G1829" i="30" a="1"/>
  <c r="G1829" i="30" s="1"/>
  <c r="H1829" i="30" s="1"/>
  <c r="I1829" i="30" s="1"/>
  <c r="G1811" i="30" a="1"/>
  <c r="G1811" i="30" s="1"/>
  <c r="H1811" i="30" s="1"/>
  <c r="I1811" i="30" s="1"/>
  <c r="G1793" i="30" a="1"/>
  <c r="G1793" i="30" s="1"/>
  <c r="H1793" i="30" s="1"/>
  <c r="I1793" i="30" s="1"/>
  <c r="G1775" i="30" a="1"/>
  <c r="G1775" i="30" s="1"/>
  <c r="H1775" i="30" s="1"/>
  <c r="I1775" i="30" s="1"/>
  <c r="G1757" i="30" a="1"/>
  <c r="G1757" i="30" s="1"/>
  <c r="H1757" i="30" s="1"/>
  <c r="I1757" i="30" s="1"/>
  <c r="G1739" i="30" a="1"/>
  <c r="G1739" i="30" s="1"/>
  <c r="H1739" i="30" s="1"/>
  <c r="I1739" i="30" s="1"/>
  <c r="G1721" i="30" a="1"/>
  <c r="G1721" i="30" s="1"/>
  <c r="H1721" i="30" s="1"/>
  <c r="I1721" i="30" s="1"/>
  <c r="G1703" i="30" a="1"/>
  <c r="G1703" i="30" s="1"/>
  <c r="H1703" i="30" s="1"/>
  <c r="I1703" i="30" s="1"/>
  <c r="G1685" i="30" a="1"/>
  <c r="G1685" i="30" s="1"/>
  <c r="H1685" i="30" s="1"/>
  <c r="I1685" i="30" s="1"/>
  <c r="G1667" i="30" a="1"/>
  <c r="G1667" i="30" s="1"/>
  <c r="H1667" i="30" s="1"/>
  <c r="I1667" i="30" s="1"/>
  <c r="G1649" i="30" a="1"/>
  <c r="G1649" i="30" s="1"/>
  <c r="H1649" i="30" s="1"/>
  <c r="I1649" i="30" s="1"/>
  <c r="G1631" i="30" a="1"/>
  <c r="G1631" i="30" s="1"/>
  <c r="H1631" i="30" s="1"/>
  <c r="I1631" i="30" s="1"/>
  <c r="G1613" i="30" a="1"/>
  <c r="G1613" i="30" s="1"/>
  <c r="H1613" i="30" s="1"/>
  <c r="I1613" i="30" s="1"/>
  <c r="G1595" i="30" a="1"/>
  <c r="G1595" i="30" s="1"/>
  <c r="H1595" i="30" s="1"/>
  <c r="I1595" i="30" s="1"/>
  <c r="G1577" i="30" a="1"/>
  <c r="G1577" i="30" s="1"/>
  <c r="H1577" i="30" s="1"/>
  <c r="I1577" i="30" s="1"/>
  <c r="G1559" i="30" a="1"/>
  <c r="G1559" i="30" s="1"/>
  <c r="H1559" i="30" s="1"/>
  <c r="I1559" i="30" s="1"/>
  <c r="G1541" i="30" a="1"/>
  <c r="G1541" i="30" s="1"/>
  <c r="H1541" i="30" s="1"/>
  <c r="I1541" i="30" s="1"/>
  <c r="G1523" i="30" a="1"/>
  <c r="G1523" i="30" s="1"/>
  <c r="H1523" i="30" s="1"/>
  <c r="I1523" i="30" s="1"/>
  <c r="G1505" i="30" a="1"/>
  <c r="G1505" i="30" s="1"/>
  <c r="H1505" i="30" s="1"/>
  <c r="I1505" i="30" s="1"/>
  <c r="G1487" i="30" a="1"/>
  <c r="G1487" i="30" s="1"/>
  <c r="H1487" i="30" s="1"/>
  <c r="I1487" i="30" s="1"/>
  <c r="G1469" i="30" a="1"/>
  <c r="G1469" i="30" s="1"/>
  <c r="H1469" i="30" s="1"/>
  <c r="I1469" i="30" s="1"/>
  <c r="G1451" i="30" a="1"/>
  <c r="G1451" i="30" s="1"/>
  <c r="H1451" i="30" s="1"/>
  <c r="I1451" i="30" s="1"/>
  <c r="G1433" i="30" a="1"/>
  <c r="G1433" i="30" s="1"/>
  <c r="H1433" i="30" s="1"/>
  <c r="I1433" i="30" s="1"/>
  <c r="G1415" i="30" a="1"/>
  <c r="G1415" i="30" s="1"/>
  <c r="H1415" i="30" s="1"/>
  <c r="I1415" i="30" s="1"/>
  <c r="G1397" i="30" a="1"/>
  <c r="G1397" i="30" s="1"/>
  <c r="H1397" i="30" s="1"/>
  <c r="I1397" i="30" s="1"/>
  <c r="G1379" i="30" a="1"/>
  <c r="G1379" i="30" s="1"/>
  <c r="H1379" i="30" s="1"/>
  <c r="I1379" i="30" s="1"/>
  <c r="G1339" i="30" a="1"/>
  <c r="G1339" i="30" s="1"/>
  <c r="H1339" i="30" s="1"/>
  <c r="I1339" i="30" s="1"/>
  <c r="G1321" i="30" a="1"/>
  <c r="G1321" i="30" s="1"/>
  <c r="H1321" i="30" s="1"/>
  <c r="I1321" i="30" s="1"/>
  <c r="G1303" i="30" a="1"/>
  <c r="G1303" i="30" s="1"/>
  <c r="H1303" i="30" s="1"/>
  <c r="I1303" i="30" s="1"/>
  <c r="G1285" i="30" a="1"/>
  <c r="G1285" i="30" s="1"/>
  <c r="H1285" i="30" s="1"/>
  <c r="I1285" i="30" s="1"/>
  <c r="G1267" i="30" a="1"/>
  <c r="G1267" i="30" s="1"/>
  <c r="H1267" i="30" s="1"/>
  <c r="I1267" i="30" s="1"/>
  <c r="G1249" i="30" a="1"/>
  <c r="G1249" i="30" s="1"/>
  <c r="H1249" i="30" s="1"/>
  <c r="I1249" i="30" s="1"/>
  <c r="G1225" i="30" a="1"/>
  <c r="G1225" i="30" s="1"/>
  <c r="H1225" i="30" s="1"/>
  <c r="I1225" i="30" s="1"/>
  <c r="G2172" i="30" a="1"/>
  <c r="G2172" i="30" s="1"/>
  <c r="H2172" i="30" s="1"/>
  <c r="I2172" i="30" s="1"/>
  <c r="G2154" i="30" a="1"/>
  <c r="G2154" i="30" s="1"/>
  <c r="H2154" i="30" s="1"/>
  <c r="I2154" i="30" s="1"/>
  <c r="G2136" i="30" a="1"/>
  <c r="G2136" i="30" s="1"/>
  <c r="H2136" i="30" s="1"/>
  <c r="I2136" i="30" s="1"/>
  <c r="G2118" i="30" a="1"/>
  <c r="G2118" i="30" s="1"/>
  <c r="H2118" i="30" s="1"/>
  <c r="I2118" i="30" s="1"/>
  <c r="G2100" i="30" a="1"/>
  <c r="G2100" i="30" s="1"/>
  <c r="H2100" i="30" s="1"/>
  <c r="I2100" i="30" s="1"/>
  <c r="G2082" i="30" a="1"/>
  <c r="G2082" i="30" s="1"/>
  <c r="H2082" i="30" s="1"/>
  <c r="I2082" i="30" s="1"/>
  <c r="G2064" i="30" a="1"/>
  <c r="G2064" i="30" s="1"/>
  <c r="H2064" i="30" s="1"/>
  <c r="I2064" i="30" s="1"/>
  <c r="G2046" i="30" a="1"/>
  <c r="G2046" i="30" s="1"/>
  <c r="H2046" i="30" s="1"/>
  <c r="I2046" i="30" s="1"/>
  <c r="G2028" i="30" a="1"/>
  <c r="G2028" i="30" s="1"/>
  <c r="H2028" i="30" s="1"/>
  <c r="I2028" i="30" s="1"/>
  <c r="G2007" i="30" a="1"/>
  <c r="G2007" i="30" s="1"/>
  <c r="H2007" i="30" s="1"/>
  <c r="I2007" i="30" s="1"/>
  <c r="G1980" i="30" a="1"/>
  <c r="G1980" i="30" s="1"/>
  <c r="H1980" i="30" s="1"/>
  <c r="I1980" i="30" s="1"/>
  <c r="G1953" i="30" a="1"/>
  <c r="G1953" i="30" s="1"/>
  <c r="H1953" i="30" s="1"/>
  <c r="I1953" i="30" s="1"/>
  <c r="G1926" i="30" a="1"/>
  <c r="G1926" i="30" s="1"/>
  <c r="H1926" i="30" s="1"/>
  <c r="I1926" i="30" s="1"/>
  <c r="G1899" i="30" a="1"/>
  <c r="G1899" i="30" s="1"/>
  <c r="H1899" i="30" s="1"/>
  <c r="I1899" i="30" s="1"/>
  <c r="G1872" i="30" a="1"/>
  <c r="G1872" i="30" s="1"/>
  <c r="H1872" i="30" s="1"/>
  <c r="I1872" i="30" s="1"/>
  <c r="G1845" i="30" a="1"/>
  <c r="G1845" i="30" s="1"/>
  <c r="H1845" i="30" s="1"/>
  <c r="I1845" i="30" s="1"/>
  <c r="G1818" i="30" a="1"/>
  <c r="G1818" i="30" s="1"/>
  <c r="H1818" i="30" s="1"/>
  <c r="I1818" i="30" s="1"/>
  <c r="G1791" i="30" a="1"/>
  <c r="G1791" i="30" s="1"/>
  <c r="H1791" i="30" s="1"/>
  <c r="I1791" i="30" s="1"/>
  <c r="G1764" i="30" a="1"/>
  <c r="G1764" i="30" s="1"/>
  <c r="H1764" i="30" s="1"/>
  <c r="I1764" i="30" s="1"/>
  <c r="G1737" i="30" a="1"/>
  <c r="G1737" i="30" s="1"/>
  <c r="H1737" i="30" s="1"/>
  <c r="I1737" i="30" s="1"/>
  <c r="G1710" i="30" a="1"/>
  <c r="G1710" i="30" s="1"/>
  <c r="H1710" i="30" s="1"/>
  <c r="I1710" i="30" s="1"/>
  <c r="G1683" i="30" a="1"/>
  <c r="G1683" i="30" s="1"/>
  <c r="H1683" i="30" s="1"/>
  <c r="I1683" i="30" s="1"/>
  <c r="G1656" i="30" a="1"/>
  <c r="G1656" i="30" s="1"/>
  <c r="H1656" i="30" s="1"/>
  <c r="I1656" i="30" s="1"/>
  <c r="G1629" i="30" a="1"/>
  <c r="G1629" i="30" s="1"/>
  <c r="H1629" i="30" s="1"/>
  <c r="I1629" i="30" s="1"/>
  <c r="G1602" i="30" a="1"/>
  <c r="G1602" i="30" s="1"/>
  <c r="H1602" i="30" s="1"/>
  <c r="I1602" i="30" s="1"/>
  <c r="G1575" i="30" a="1"/>
  <c r="G1575" i="30" s="1"/>
  <c r="H1575" i="30" s="1"/>
  <c r="I1575" i="30" s="1"/>
  <c r="G1548" i="30" a="1"/>
  <c r="G1548" i="30" s="1"/>
  <c r="H1548" i="30" s="1"/>
  <c r="I1548" i="30" s="1"/>
  <c r="G1521" i="30" a="1"/>
  <c r="G1521" i="30" s="1"/>
  <c r="H1521" i="30" s="1"/>
  <c r="I1521" i="30" s="1"/>
  <c r="G1476" i="30" a="1"/>
  <c r="G1476" i="30" s="1"/>
  <c r="H1476" i="30" s="1"/>
  <c r="I1476" i="30" s="1"/>
  <c r="G1422" i="30" a="1"/>
  <c r="G1422" i="30" s="1"/>
  <c r="H1422" i="30" s="1"/>
  <c r="I1422" i="30" s="1"/>
  <c r="G1368" i="30" a="1"/>
  <c r="G1368" i="30" s="1"/>
  <c r="H1368" i="30" s="1"/>
  <c r="I1368" i="30" s="1"/>
  <c r="G1314" i="30" a="1"/>
  <c r="G1314" i="30" s="1"/>
  <c r="H1314" i="30" s="1"/>
  <c r="I1314" i="30" s="1"/>
  <c r="G1362" i="30" a="1"/>
  <c r="G1362" i="30" s="1"/>
  <c r="H1362" i="30" s="1"/>
  <c r="I1362" i="30" s="1"/>
  <c r="G219" i="30" a="1"/>
  <c r="G219" i="30" s="1"/>
  <c r="H219" i="30" s="1"/>
  <c r="I219" i="30" s="1"/>
  <c r="G111" i="30" a="1"/>
  <c r="G111" i="30" s="1"/>
  <c r="H111" i="30" s="1"/>
  <c r="I111" i="30" s="1"/>
  <c r="G370" i="30" a="1"/>
  <c r="G370" i="30" s="1"/>
  <c r="H370" i="30" s="1"/>
  <c r="I370" i="30" s="1"/>
  <c r="G262" i="30" a="1"/>
  <c r="G262" i="30" s="1"/>
  <c r="H262" i="30" s="1"/>
  <c r="I262" i="30" s="1"/>
  <c r="G154" i="30" a="1"/>
  <c r="G154" i="30" s="1"/>
  <c r="H154" i="30" s="1"/>
  <c r="I154" i="30" s="1"/>
  <c r="G46" i="30" a="1"/>
  <c r="G46" i="30" s="1"/>
  <c r="H46" i="30" s="1"/>
  <c r="I46" i="30" s="1"/>
  <c r="G1819" i="30" a="1"/>
  <c r="G1819" i="30" s="1"/>
  <c r="H1819" i="30" s="1"/>
  <c r="I1819" i="30" s="1"/>
  <c r="G1783" i="30" a="1"/>
  <c r="G1783" i="30" s="1"/>
  <c r="H1783" i="30" s="1"/>
  <c r="I1783" i="30" s="1"/>
  <c r="G1747" i="30" a="1"/>
  <c r="G1747" i="30" s="1"/>
  <c r="H1747" i="30" s="1"/>
  <c r="I1747" i="30" s="1"/>
  <c r="G1711" i="30" a="1"/>
  <c r="G1711" i="30" s="1"/>
  <c r="H1711" i="30" s="1"/>
  <c r="I1711" i="30" s="1"/>
  <c r="G1675" i="30" a="1"/>
  <c r="G1675" i="30" s="1"/>
  <c r="H1675" i="30" s="1"/>
  <c r="I1675" i="30" s="1"/>
  <c r="G1639" i="30" a="1"/>
  <c r="G1639" i="30" s="1"/>
  <c r="H1639" i="30" s="1"/>
  <c r="I1639" i="30" s="1"/>
  <c r="G1603" i="30" a="1"/>
  <c r="G1603" i="30" s="1"/>
  <c r="H1603" i="30" s="1"/>
  <c r="I1603" i="30" s="1"/>
  <c r="G1567" i="30" a="1"/>
  <c r="G1567" i="30" s="1"/>
  <c r="H1567" i="30" s="1"/>
  <c r="I1567" i="30" s="1"/>
  <c r="G1531" i="30" a="1"/>
  <c r="G1531" i="30" s="1"/>
  <c r="H1531" i="30" s="1"/>
  <c r="I1531" i="30" s="1"/>
  <c r="G1495" i="30" a="1"/>
  <c r="G1495" i="30" s="1"/>
  <c r="H1495" i="30" s="1"/>
  <c r="I1495" i="30" s="1"/>
  <c r="G1459" i="30" a="1"/>
  <c r="G1459" i="30" s="1"/>
  <c r="H1459" i="30" s="1"/>
  <c r="I1459" i="30" s="1"/>
  <c r="G1423" i="30" a="1"/>
  <c r="G1423" i="30" s="1"/>
  <c r="H1423" i="30" s="1"/>
  <c r="I1423" i="30" s="1"/>
  <c r="G1387" i="30" a="1"/>
  <c r="G1387" i="30" s="1"/>
  <c r="H1387" i="30" s="1"/>
  <c r="I1387" i="30" s="1"/>
  <c r="G1351" i="30" a="1"/>
  <c r="G1351" i="30" s="1"/>
  <c r="H1351" i="30" s="1"/>
  <c r="I1351" i="30" s="1"/>
  <c r="G1189" i="30" a="1"/>
  <c r="G1189" i="30" s="1"/>
  <c r="H1189" i="30" s="1"/>
  <c r="I1189" i="30" s="1"/>
  <c r="G1153" i="30" a="1"/>
  <c r="G1153" i="30" s="1"/>
  <c r="H1153" i="30" s="1"/>
  <c r="I1153" i="30" s="1"/>
  <c r="G1117" i="30" a="1"/>
  <c r="G1117" i="30" s="1"/>
  <c r="H1117" i="30" s="1"/>
  <c r="I1117" i="30" s="1"/>
  <c r="G1081" i="30" a="1"/>
  <c r="G1081" i="30" s="1"/>
  <c r="H1081" i="30" s="1"/>
  <c r="I1081" i="30" s="1"/>
  <c r="G1045" i="30" a="1"/>
  <c r="G1045" i="30" s="1"/>
  <c r="H1045" i="30" s="1"/>
  <c r="I1045" i="30" s="1"/>
  <c r="G2717" i="30" a="1"/>
  <c r="G2717" i="30" s="1"/>
  <c r="H2717" i="30" s="1"/>
  <c r="I2717" i="30" s="1"/>
  <c r="G2681" i="30" a="1"/>
  <c r="G2681" i="30" s="1"/>
  <c r="H2681" i="30" s="1"/>
  <c r="I2681" i="30" s="1"/>
  <c r="G2645" i="30" a="1"/>
  <c r="G2645" i="30" s="1"/>
  <c r="H2645" i="30" s="1"/>
  <c r="I2645" i="30" s="1"/>
  <c r="G2609" i="30" a="1"/>
  <c r="G2609" i="30" s="1"/>
  <c r="H2609" i="30" s="1"/>
  <c r="I2609" i="30" s="1"/>
  <c r="G2573" i="30" a="1"/>
  <c r="G2573" i="30" s="1"/>
  <c r="H2573" i="30" s="1"/>
  <c r="I2573" i="30" s="1"/>
  <c r="G2537" i="30" a="1"/>
  <c r="G2537" i="30" s="1"/>
  <c r="H2537" i="30" s="1"/>
  <c r="I2537" i="30" s="1"/>
  <c r="G2501" i="30" a="1"/>
  <c r="G2501" i="30" s="1"/>
  <c r="H2501" i="30" s="1"/>
  <c r="I2501" i="30" s="1"/>
  <c r="G2465" i="30" a="1"/>
  <c r="G2465" i="30" s="1"/>
  <c r="H2465" i="30" s="1"/>
  <c r="I2465" i="30" s="1"/>
  <c r="G2429" i="30" a="1"/>
  <c r="G2429" i="30" s="1"/>
  <c r="H2429" i="30" s="1"/>
  <c r="I2429" i="30" s="1"/>
  <c r="G2393" i="30" a="1"/>
  <c r="G2393" i="30" s="1"/>
  <c r="H2393" i="30" s="1"/>
  <c r="I2393" i="30" s="1"/>
  <c r="G2357" i="30" a="1"/>
  <c r="G2357" i="30" s="1"/>
  <c r="H2357" i="30" s="1"/>
  <c r="I2357" i="30" s="1"/>
  <c r="G2321" i="30" a="1"/>
  <c r="G2321" i="30" s="1"/>
  <c r="H2321" i="30" s="1"/>
  <c r="I2321" i="30" s="1"/>
  <c r="G2285" i="30" a="1"/>
  <c r="G2285" i="30" s="1"/>
  <c r="H2285" i="30" s="1"/>
  <c r="I2285" i="30" s="1"/>
  <c r="G2249" i="30" a="1"/>
  <c r="G2249" i="30" s="1"/>
  <c r="H2249" i="30" s="1"/>
  <c r="I2249" i="30" s="1"/>
  <c r="G2213" i="30" a="1"/>
  <c r="G2213" i="30" s="1"/>
  <c r="H2213" i="30" s="1"/>
  <c r="I2213" i="30" s="1"/>
  <c r="G2177" i="30" a="1"/>
  <c r="G2177" i="30" s="1"/>
  <c r="H2177" i="30" s="1"/>
  <c r="I2177" i="30" s="1"/>
  <c r="G2141" i="30" a="1"/>
  <c r="G2141" i="30" s="1"/>
  <c r="H2141" i="30" s="1"/>
  <c r="I2141" i="30" s="1"/>
  <c r="G2105" i="30" a="1"/>
  <c r="G2105" i="30" s="1"/>
  <c r="H2105" i="30" s="1"/>
  <c r="I2105" i="30" s="1"/>
  <c r="G2069" i="30" a="1"/>
  <c r="G2069" i="30" s="1"/>
  <c r="H2069" i="30" s="1"/>
  <c r="I2069" i="30" s="1"/>
  <c r="G2033" i="30" a="1"/>
  <c r="G2033" i="30" s="1"/>
  <c r="H2033" i="30" s="1"/>
  <c r="I2033" i="30" s="1"/>
  <c r="G1997" i="30" a="1"/>
  <c r="G1997" i="30" s="1"/>
  <c r="H1997" i="30" s="1"/>
  <c r="I1997" i="30" s="1"/>
  <c r="G1970" i="30" a="1"/>
  <c r="G1970" i="30" s="1"/>
  <c r="H1970" i="30" s="1"/>
  <c r="I1970" i="30" s="1"/>
  <c r="G1952" i="30" a="1"/>
  <c r="G1952" i="30" s="1"/>
  <c r="H1952" i="30" s="1"/>
  <c r="I1952" i="30" s="1"/>
  <c r="G1934" i="30" a="1"/>
  <c r="G1934" i="30" s="1"/>
  <c r="H1934" i="30" s="1"/>
  <c r="I1934" i="30" s="1"/>
  <c r="G1916" i="30" a="1"/>
  <c r="G1916" i="30" s="1"/>
  <c r="H1916" i="30" s="1"/>
  <c r="I1916" i="30" s="1"/>
  <c r="G1898" i="30" a="1"/>
  <c r="G1898" i="30" s="1"/>
  <c r="H1898" i="30" s="1"/>
  <c r="I1898" i="30" s="1"/>
  <c r="G1880" i="30" a="1"/>
  <c r="G1880" i="30" s="1"/>
  <c r="H1880" i="30" s="1"/>
  <c r="I1880" i="30" s="1"/>
  <c r="G1862" i="30" a="1"/>
  <c r="G1862" i="30" s="1"/>
  <c r="H1862" i="30" s="1"/>
  <c r="I1862" i="30" s="1"/>
  <c r="G1844" i="30" a="1"/>
  <c r="G1844" i="30" s="1"/>
  <c r="H1844" i="30" s="1"/>
  <c r="I1844" i="30" s="1"/>
  <c r="G1826" i="30" a="1"/>
  <c r="G1826" i="30" s="1"/>
  <c r="H1826" i="30" s="1"/>
  <c r="I1826" i="30" s="1"/>
  <c r="G1808" i="30" a="1"/>
  <c r="G1808" i="30" s="1"/>
  <c r="H1808" i="30" s="1"/>
  <c r="I1808" i="30" s="1"/>
  <c r="G1790" i="30" a="1"/>
  <c r="G1790" i="30" s="1"/>
  <c r="H1790" i="30" s="1"/>
  <c r="I1790" i="30" s="1"/>
  <c r="G1772" i="30" a="1"/>
  <c r="G1772" i="30" s="1"/>
  <c r="H1772" i="30" s="1"/>
  <c r="I1772" i="30" s="1"/>
  <c r="G1754" i="30" a="1"/>
  <c r="G1754" i="30" s="1"/>
  <c r="H1754" i="30" s="1"/>
  <c r="I1754" i="30" s="1"/>
  <c r="G1736" i="30" a="1"/>
  <c r="G1736" i="30" s="1"/>
  <c r="H1736" i="30" s="1"/>
  <c r="I1736" i="30" s="1"/>
  <c r="G1718" i="30" a="1"/>
  <c r="G1718" i="30" s="1"/>
  <c r="H1718" i="30" s="1"/>
  <c r="I1718" i="30" s="1"/>
  <c r="G1700" i="30" a="1"/>
  <c r="G1700" i="30" s="1"/>
  <c r="H1700" i="30" s="1"/>
  <c r="I1700" i="30" s="1"/>
  <c r="G1682" i="30" a="1"/>
  <c r="G1682" i="30" s="1"/>
  <c r="H1682" i="30" s="1"/>
  <c r="I1682" i="30" s="1"/>
  <c r="G1664" i="30" a="1"/>
  <c r="G1664" i="30" s="1"/>
  <c r="H1664" i="30" s="1"/>
  <c r="I1664" i="30" s="1"/>
  <c r="G1646" i="30" a="1"/>
  <c r="G1646" i="30" s="1"/>
  <c r="H1646" i="30" s="1"/>
  <c r="I1646" i="30" s="1"/>
  <c r="G1628" i="30" a="1"/>
  <c r="G1628" i="30" s="1"/>
  <c r="H1628" i="30" s="1"/>
  <c r="I1628" i="30" s="1"/>
  <c r="G1610" i="30" a="1"/>
  <c r="G1610" i="30" s="1"/>
  <c r="H1610" i="30" s="1"/>
  <c r="I1610" i="30" s="1"/>
  <c r="G1592" i="30" a="1"/>
  <c r="G1592" i="30" s="1"/>
  <c r="H1592" i="30" s="1"/>
  <c r="I1592" i="30" s="1"/>
  <c r="G1574" i="30" a="1"/>
  <c r="G1574" i="30" s="1"/>
  <c r="H1574" i="30" s="1"/>
  <c r="I1574" i="30" s="1"/>
  <c r="G1556" i="30" a="1"/>
  <c r="G1556" i="30" s="1"/>
  <c r="H1556" i="30" s="1"/>
  <c r="I1556" i="30" s="1"/>
  <c r="G1538" i="30" a="1"/>
  <c r="G1538" i="30" s="1"/>
  <c r="H1538" i="30" s="1"/>
  <c r="I1538" i="30" s="1"/>
  <c r="G1520" i="30" a="1"/>
  <c r="G1520" i="30" s="1"/>
  <c r="H1520" i="30" s="1"/>
  <c r="I1520" i="30" s="1"/>
  <c r="G1502" i="30" a="1"/>
  <c r="G1502" i="30" s="1"/>
  <c r="H1502" i="30" s="1"/>
  <c r="I1502" i="30" s="1"/>
  <c r="G1484" i="30" a="1"/>
  <c r="G1484" i="30" s="1"/>
  <c r="H1484" i="30" s="1"/>
  <c r="I1484" i="30" s="1"/>
  <c r="G1466" i="30" a="1"/>
  <c r="G1466" i="30" s="1"/>
  <c r="H1466" i="30" s="1"/>
  <c r="I1466" i="30" s="1"/>
  <c r="G1448" i="30" a="1"/>
  <c r="G1448" i="30" s="1"/>
  <c r="H1448" i="30" s="1"/>
  <c r="I1448" i="30" s="1"/>
  <c r="G1430" i="30" a="1"/>
  <c r="G1430" i="30" s="1"/>
  <c r="H1430" i="30" s="1"/>
  <c r="I1430" i="30" s="1"/>
  <c r="G1412" i="30" a="1"/>
  <c r="G1412" i="30" s="1"/>
  <c r="H1412" i="30" s="1"/>
  <c r="I1412" i="30" s="1"/>
  <c r="G1394" i="30" a="1"/>
  <c r="G1394" i="30" s="1"/>
  <c r="H1394" i="30" s="1"/>
  <c r="I1394" i="30" s="1"/>
  <c r="G1376" i="30" a="1"/>
  <c r="G1376" i="30" s="1"/>
  <c r="H1376" i="30" s="1"/>
  <c r="I1376" i="30" s="1"/>
  <c r="G1336" i="30" a="1"/>
  <c r="G1336" i="30" s="1"/>
  <c r="H1336" i="30" s="1"/>
  <c r="I1336" i="30" s="1"/>
  <c r="G1318" i="30" a="1"/>
  <c r="G1318" i="30" s="1"/>
  <c r="H1318" i="30" s="1"/>
  <c r="I1318" i="30" s="1"/>
  <c r="G1300" i="30" a="1"/>
  <c r="G1300" i="30" s="1"/>
  <c r="H1300" i="30" s="1"/>
  <c r="I1300" i="30" s="1"/>
  <c r="G1282" i="30" a="1"/>
  <c r="G1282" i="30" s="1"/>
  <c r="H1282" i="30" s="1"/>
  <c r="I1282" i="30" s="1"/>
  <c r="G1264" i="30" a="1"/>
  <c r="G1264" i="30" s="1"/>
  <c r="H1264" i="30" s="1"/>
  <c r="I1264" i="30" s="1"/>
  <c r="G1246" i="30" a="1"/>
  <c r="G1246" i="30" s="1"/>
  <c r="H1246" i="30" s="1"/>
  <c r="I1246" i="30" s="1"/>
  <c r="G1222" i="30" a="1"/>
  <c r="G1222" i="30" s="1"/>
  <c r="H1222" i="30" s="1"/>
  <c r="I1222" i="30" s="1"/>
  <c r="G2169" i="30" a="1"/>
  <c r="G2169" i="30" s="1"/>
  <c r="H2169" i="30" s="1"/>
  <c r="I2169" i="30" s="1"/>
  <c r="G2151" i="30" a="1"/>
  <c r="G2151" i="30" s="1"/>
  <c r="H2151" i="30" s="1"/>
  <c r="I2151" i="30" s="1"/>
  <c r="G2133" i="30" a="1"/>
  <c r="G2133" i="30" s="1"/>
  <c r="H2133" i="30" s="1"/>
  <c r="I2133" i="30" s="1"/>
  <c r="G2115" i="30" a="1"/>
  <c r="G2115" i="30" s="1"/>
  <c r="H2115" i="30" s="1"/>
  <c r="I2115" i="30" s="1"/>
  <c r="G2097" i="30" a="1"/>
  <c r="G2097" i="30" s="1"/>
  <c r="H2097" i="30" s="1"/>
  <c r="I2097" i="30" s="1"/>
  <c r="G2079" i="30" a="1"/>
  <c r="G2079" i="30" s="1"/>
  <c r="H2079" i="30" s="1"/>
  <c r="I2079" i="30" s="1"/>
  <c r="G2061" i="30" a="1"/>
  <c r="G2061" i="30" s="1"/>
  <c r="H2061" i="30" s="1"/>
  <c r="I2061" i="30" s="1"/>
  <c r="G2043" i="30" a="1"/>
  <c r="G2043" i="30" s="1"/>
  <c r="H2043" i="30" s="1"/>
  <c r="I2043" i="30" s="1"/>
  <c r="G2025" i="30" a="1"/>
  <c r="G2025" i="30" s="1"/>
  <c r="H2025" i="30" s="1"/>
  <c r="I2025" i="30" s="1"/>
  <c r="G2001" i="30" a="1"/>
  <c r="G2001" i="30" s="1"/>
  <c r="H2001" i="30" s="1"/>
  <c r="I2001" i="30" s="1"/>
  <c r="G1974" i="30" a="1"/>
  <c r="G1974" i="30" s="1"/>
  <c r="H1974" i="30" s="1"/>
  <c r="I1974" i="30" s="1"/>
  <c r="G1947" i="30" a="1"/>
  <c r="G1947" i="30" s="1"/>
  <c r="H1947" i="30" s="1"/>
  <c r="I1947" i="30" s="1"/>
  <c r="G1920" i="30" a="1"/>
  <c r="G1920" i="30" s="1"/>
  <c r="H1920" i="30" s="1"/>
  <c r="I1920" i="30" s="1"/>
  <c r="G1893" i="30" a="1"/>
  <c r="G1893" i="30" s="1"/>
  <c r="H1893" i="30" s="1"/>
  <c r="I1893" i="30" s="1"/>
  <c r="G1866" i="30" a="1"/>
  <c r="G1866" i="30" s="1"/>
  <c r="H1866" i="30" s="1"/>
  <c r="I1866" i="30" s="1"/>
  <c r="G1839" i="30" a="1"/>
  <c r="G1839" i="30" s="1"/>
  <c r="H1839" i="30" s="1"/>
  <c r="I1839" i="30" s="1"/>
  <c r="G1812" i="30" a="1"/>
  <c r="G1812" i="30" s="1"/>
  <c r="H1812" i="30" s="1"/>
  <c r="I1812" i="30" s="1"/>
  <c r="G1785" i="30" a="1"/>
  <c r="G1785" i="30" s="1"/>
  <c r="H1785" i="30" s="1"/>
  <c r="I1785" i="30" s="1"/>
  <c r="G1758" i="30" a="1"/>
  <c r="G1758" i="30" s="1"/>
  <c r="H1758" i="30" s="1"/>
  <c r="I1758" i="30" s="1"/>
  <c r="G1731" i="30" a="1"/>
  <c r="G1731" i="30" s="1"/>
  <c r="H1731" i="30" s="1"/>
  <c r="I1731" i="30" s="1"/>
  <c r="G1704" i="30" a="1"/>
  <c r="G1704" i="30" s="1"/>
  <c r="H1704" i="30" s="1"/>
  <c r="I1704" i="30" s="1"/>
  <c r="G1677" i="30" a="1"/>
  <c r="G1677" i="30" s="1"/>
  <c r="H1677" i="30" s="1"/>
  <c r="I1677" i="30" s="1"/>
  <c r="G1650" i="30" a="1"/>
  <c r="G1650" i="30" s="1"/>
  <c r="H1650" i="30" s="1"/>
  <c r="I1650" i="30" s="1"/>
  <c r="G1623" i="30" a="1"/>
  <c r="G1623" i="30" s="1"/>
  <c r="H1623" i="30" s="1"/>
  <c r="I1623" i="30" s="1"/>
  <c r="G1596" i="30" a="1"/>
  <c r="G1596" i="30" s="1"/>
  <c r="H1596" i="30" s="1"/>
  <c r="I1596" i="30" s="1"/>
  <c r="G1569" i="30" a="1"/>
  <c r="G1569" i="30" s="1"/>
  <c r="H1569" i="30" s="1"/>
  <c r="I1569" i="30" s="1"/>
  <c r="G1542" i="30" a="1"/>
  <c r="G1542" i="30" s="1"/>
  <c r="H1542" i="30" s="1"/>
  <c r="I1542" i="30" s="1"/>
  <c r="G1515" i="30" a="1"/>
  <c r="G1515" i="30" s="1"/>
  <c r="H1515" i="30" s="1"/>
  <c r="I1515" i="30" s="1"/>
  <c r="G1467" i="30" a="1"/>
  <c r="G1467" i="30" s="1"/>
  <c r="H1467" i="30" s="1"/>
  <c r="I1467" i="30" s="1"/>
  <c r="G1413" i="30" a="1"/>
  <c r="G1413" i="30" s="1"/>
  <c r="H1413" i="30" s="1"/>
  <c r="I1413" i="30" s="1"/>
  <c r="G1359" i="30" a="1"/>
  <c r="G1359" i="30" s="1"/>
  <c r="H1359" i="30" s="1"/>
  <c r="I1359" i="30" s="1"/>
  <c r="G1305" i="30" a="1"/>
  <c r="G1305" i="30" s="1"/>
  <c r="H1305" i="30" s="1"/>
  <c r="I1305" i="30" s="1"/>
  <c r="G1251" i="30" a="1"/>
  <c r="G1251" i="30" s="1"/>
  <c r="H1251" i="30" s="1"/>
  <c r="I1251" i="30" s="1"/>
  <c r="G1227" i="30" a="1"/>
  <c r="G1227" i="30" s="1"/>
  <c r="H1227" i="30" s="1"/>
  <c r="I1227" i="30" s="1"/>
  <c r="G1209" i="30" a="1"/>
  <c r="G1209" i="30" s="1"/>
  <c r="H1209" i="30" s="1"/>
  <c r="I1209" i="30" s="1"/>
  <c r="G1191" i="30" a="1"/>
  <c r="G1191" i="30" s="1"/>
  <c r="H1191" i="30" s="1"/>
  <c r="I1191" i="30" s="1"/>
  <c r="G1173" i="30" a="1"/>
  <c r="G1173" i="30" s="1"/>
  <c r="H1173" i="30" s="1"/>
  <c r="I1173" i="30" s="1"/>
  <c r="G1155" i="30" a="1"/>
  <c r="G1155" i="30" s="1"/>
  <c r="H1155" i="30" s="1"/>
  <c r="I1155" i="30" s="1"/>
  <c r="G1137" i="30" a="1"/>
  <c r="G1137" i="30" s="1"/>
  <c r="H1137" i="30" s="1"/>
  <c r="I1137" i="30" s="1"/>
  <c r="G1119" i="30" a="1"/>
  <c r="G1119" i="30" s="1"/>
  <c r="H1119" i="30" s="1"/>
  <c r="I1119" i="30" s="1"/>
  <c r="G1101" i="30" a="1"/>
  <c r="G1101" i="30" s="1"/>
  <c r="H1101" i="30" s="1"/>
  <c r="I1101" i="30" s="1"/>
  <c r="G1083" i="30" a="1"/>
  <c r="G1083" i="30" s="1"/>
  <c r="H1083" i="30" s="1"/>
  <c r="I1083" i="30" s="1"/>
  <c r="G1065" i="30" a="1"/>
  <c r="G1065" i="30" s="1"/>
  <c r="H1065" i="30" s="1"/>
  <c r="I1065" i="30" s="1"/>
  <c r="G1047" i="30" a="1"/>
  <c r="G1047" i="30" s="1"/>
  <c r="H1047" i="30" s="1"/>
  <c r="I1047" i="30" s="1"/>
  <c r="G1029" i="30" a="1"/>
  <c r="G1029" i="30" s="1"/>
  <c r="H1029" i="30" s="1"/>
  <c r="I1029" i="30" s="1"/>
  <c r="G1011" i="30" a="1"/>
  <c r="G1011" i="30" s="1"/>
  <c r="H1011" i="30" s="1"/>
  <c r="I1011" i="30" s="1"/>
  <c r="G993" i="30" a="1"/>
  <c r="G993" i="30" s="1"/>
  <c r="H993" i="30" s="1"/>
  <c r="I993" i="30" s="1"/>
  <c r="G975" i="30" a="1"/>
  <c r="G975" i="30" s="1"/>
  <c r="H975" i="30" s="1"/>
  <c r="I975" i="30" s="1"/>
  <c r="G957" i="30" a="1"/>
  <c r="G957" i="30" s="1"/>
  <c r="H957" i="30" s="1"/>
  <c r="I957" i="30" s="1"/>
  <c r="G939" i="30" a="1"/>
  <c r="G939" i="30" s="1"/>
  <c r="H939" i="30" s="1"/>
  <c r="I939" i="30" s="1"/>
  <c r="G921" i="30" a="1"/>
  <c r="G921" i="30" s="1"/>
  <c r="H921" i="30" s="1"/>
  <c r="I921" i="30" s="1"/>
  <c r="G903" i="30" a="1"/>
  <c r="G903" i="30" s="1"/>
  <c r="H903" i="30" s="1"/>
  <c r="I903" i="30" s="1"/>
  <c r="G885" i="30" a="1"/>
  <c r="G885" i="30" s="1"/>
  <c r="H885" i="30" s="1"/>
  <c r="I885" i="30" s="1"/>
  <c r="G867" i="30" a="1"/>
  <c r="G867" i="30" s="1"/>
  <c r="H867" i="30" s="1"/>
  <c r="I867" i="30" s="1"/>
  <c r="G849" i="30" a="1"/>
  <c r="G849" i="30" s="1"/>
  <c r="H849" i="30" s="1"/>
  <c r="I849" i="30" s="1"/>
  <c r="G831" i="30" a="1"/>
  <c r="G831" i="30" s="1"/>
  <c r="H831" i="30" s="1"/>
  <c r="I831" i="30" s="1"/>
  <c r="G813" i="30" a="1"/>
  <c r="G813" i="30" s="1"/>
  <c r="H813" i="30" s="1"/>
  <c r="I813" i="30" s="1"/>
  <c r="G795" i="30" a="1"/>
  <c r="G795" i="30" s="1"/>
  <c r="H795" i="30" s="1"/>
  <c r="I795" i="30" s="1"/>
  <c r="G777" i="30" a="1"/>
  <c r="G777" i="30" s="1"/>
  <c r="H777" i="30" s="1"/>
  <c r="I777" i="30" s="1"/>
  <c r="G759" i="30" a="1"/>
  <c r="G759" i="30" s="1"/>
  <c r="H759" i="30" s="1"/>
  <c r="I759" i="30" s="1"/>
  <c r="G741" i="30" a="1"/>
  <c r="G741" i="30" s="1"/>
  <c r="H741" i="30" s="1"/>
  <c r="I741" i="30" s="1"/>
  <c r="G723" i="30" a="1"/>
  <c r="G723" i="30" s="1"/>
  <c r="H723" i="30" s="1"/>
  <c r="I723" i="30" s="1"/>
  <c r="G705" i="30" a="1"/>
  <c r="G705" i="30" s="1"/>
  <c r="H705" i="30" s="1"/>
  <c r="I705" i="30" s="1"/>
  <c r="G687" i="30" a="1"/>
  <c r="G687" i="30" s="1"/>
  <c r="H687" i="30" s="1"/>
  <c r="I687" i="30" s="1"/>
  <c r="G669" i="30" a="1"/>
  <c r="G669" i="30" s="1"/>
  <c r="H669" i="30" s="1"/>
  <c r="I669" i="30" s="1"/>
  <c r="G651" i="30" a="1"/>
  <c r="G651" i="30" s="1"/>
  <c r="H651" i="30" s="1"/>
  <c r="I651" i="30" s="1"/>
  <c r="G633" i="30" a="1"/>
  <c r="G633" i="30" s="1"/>
  <c r="H633" i="30" s="1"/>
  <c r="I633" i="30" s="1"/>
  <c r="G615" i="30" a="1"/>
  <c r="G615" i="30" s="1"/>
  <c r="H615" i="30" s="1"/>
  <c r="I615" i="30" s="1"/>
  <c r="G597" i="30" a="1"/>
  <c r="G597" i="30" s="1"/>
  <c r="H597" i="30" s="1"/>
  <c r="I597" i="30" s="1"/>
  <c r="G579" i="30" a="1"/>
  <c r="G579" i="30" s="1"/>
  <c r="H579" i="30" s="1"/>
  <c r="I579" i="30" s="1"/>
  <c r="G561" i="30" a="1"/>
  <c r="G561" i="30" s="1"/>
  <c r="H561" i="30" s="1"/>
  <c r="I561" i="30" s="1"/>
  <c r="G543" i="30" a="1"/>
  <c r="G543" i="30" s="1"/>
  <c r="H543" i="30" s="1"/>
  <c r="I543" i="30" s="1"/>
  <c r="G525" i="30" a="1"/>
  <c r="G525" i="30" s="1"/>
  <c r="H525" i="30" s="1"/>
  <c r="I525" i="30" s="1"/>
  <c r="G507" i="30" a="1"/>
  <c r="G507" i="30" s="1"/>
  <c r="H507" i="30" s="1"/>
  <c r="I507" i="30" s="1"/>
  <c r="G489" i="30" a="1"/>
  <c r="G489" i="30" s="1"/>
  <c r="H489" i="30" s="1"/>
  <c r="I489" i="30" s="1"/>
  <c r="G471" i="30" a="1"/>
  <c r="G471" i="30" s="1"/>
  <c r="H471" i="30" s="1"/>
  <c r="I471" i="30" s="1"/>
  <c r="G453" i="30" a="1"/>
  <c r="G453" i="30" s="1"/>
  <c r="H453" i="30" s="1"/>
  <c r="I453" i="30" s="1"/>
  <c r="G435" i="30" a="1"/>
  <c r="G435" i="30" s="1"/>
  <c r="H435" i="30" s="1"/>
  <c r="I435" i="30" s="1"/>
  <c r="G417" i="30" a="1"/>
  <c r="G417" i="30" s="1"/>
  <c r="H417" i="30" s="1"/>
  <c r="I417" i="30" s="1"/>
  <c r="G399" i="30" a="1"/>
  <c r="G399" i="30" s="1"/>
  <c r="H399" i="30" s="1"/>
  <c r="I399" i="30" s="1"/>
  <c r="G381" i="30" a="1"/>
  <c r="G381" i="30" s="1"/>
  <c r="H381" i="30" s="1"/>
  <c r="I381" i="30" s="1"/>
  <c r="G363" i="30" a="1"/>
  <c r="G363" i="30" s="1"/>
  <c r="H363" i="30" s="1"/>
  <c r="I363" i="30" s="1"/>
  <c r="G1335" i="30" a="1"/>
  <c r="G1335" i="30" s="1"/>
  <c r="H1335" i="30" s="1"/>
  <c r="I1335" i="30" s="1"/>
  <c r="G28" i="30" a="1"/>
  <c r="G28" i="30" s="1"/>
  <c r="H28" i="30" s="1"/>
  <c r="I28" i="30" s="1"/>
  <c r="G1633" i="30" a="1"/>
  <c r="G1633" i="30" s="1"/>
  <c r="H1633" i="30" s="1"/>
  <c r="I1633" i="30" s="1"/>
  <c r="G1417" i="30" a="1"/>
  <c r="G1417" i="30" s="1"/>
  <c r="H1417" i="30" s="1"/>
  <c r="I1417" i="30" s="1"/>
  <c r="G1075" i="30" a="1"/>
  <c r="G1075" i="30" s="1"/>
  <c r="H1075" i="30" s="1"/>
  <c r="I1075" i="30" s="1"/>
  <c r="G2567" i="30" a="1"/>
  <c r="G2567" i="30" s="1"/>
  <c r="H2567" i="30" s="1"/>
  <c r="I2567" i="30" s="1"/>
  <c r="G2351" i="30" a="1"/>
  <c r="G2351" i="30" s="1"/>
  <c r="H2351" i="30" s="1"/>
  <c r="I2351" i="30" s="1"/>
  <c r="G2135" i="30" a="1"/>
  <c r="G2135" i="30" s="1"/>
  <c r="H2135" i="30" s="1"/>
  <c r="I2135" i="30" s="1"/>
  <c r="G1949" i="30" a="1"/>
  <c r="G1949" i="30" s="1"/>
  <c r="H1949" i="30" s="1"/>
  <c r="I1949" i="30" s="1"/>
  <c r="G1841" i="30" a="1"/>
  <c r="G1841" i="30" s="1"/>
  <c r="H1841" i="30" s="1"/>
  <c r="I1841" i="30" s="1"/>
  <c r="G1733" i="30" a="1"/>
  <c r="G1733" i="30" s="1"/>
  <c r="H1733" i="30" s="1"/>
  <c r="I1733" i="30" s="1"/>
  <c r="G1625" i="30" a="1"/>
  <c r="G1625" i="30" s="1"/>
  <c r="H1625" i="30" s="1"/>
  <c r="I1625" i="30" s="1"/>
  <c r="G1517" i="30" a="1"/>
  <c r="G1517" i="30" s="1"/>
  <c r="H1517" i="30" s="1"/>
  <c r="I1517" i="30" s="1"/>
  <c r="G1409" i="30" a="1"/>
  <c r="G1409" i="30" s="1"/>
  <c r="H1409" i="30" s="1"/>
  <c r="I1409" i="30" s="1"/>
  <c r="G1279" i="30" a="1"/>
  <c r="G1279" i="30" s="1"/>
  <c r="H1279" i="30" s="1"/>
  <c r="I1279" i="30" s="1"/>
  <c r="G2130" i="30" a="1"/>
  <c r="G2130" i="30" s="1"/>
  <c r="H2130" i="30" s="1"/>
  <c r="I2130" i="30" s="1"/>
  <c r="G2022" i="30" a="1"/>
  <c r="G2022" i="30" s="1"/>
  <c r="H2022" i="30" s="1"/>
  <c r="I2022" i="30" s="1"/>
  <c r="G1863" i="30" a="1"/>
  <c r="G1863" i="30" s="1"/>
  <c r="H1863" i="30" s="1"/>
  <c r="I1863" i="30" s="1"/>
  <c r="G1701" i="30" a="1"/>
  <c r="G1701" i="30" s="1"/>
  <c r="H1701" i="30" s="1"/>
  <c r="I1701" i="30" s="1"/>
  <c r="G1539" i="30" a="1"/>
  <c r="G1539" i="30" s="1"/>
  <c r="H1539" i="30" s="1"/>
  <c r="I1539" i="30" s="1"/>
  <c r="G1269" i="30" a="1"/>
  <c r="G1269" i="30" s="1"/>
  <c r="H1269" i="30" s="1"/>
  <c r="I1269" i="30" s="1"/>
  <c r="G1215" i="30" a="1"/>
  <c r="G1215" i="30" s="1"/>
  <c r="H1215" i="30" s="1"/>
  <c r="I1215" i="30" s="1"/>
  <c r="G1179" i="30" a="1"/>
  <c r="G1179" i="30" s="1"/>
  <c r="H1179" i="30" s="1"/>
  <c r="I1179" i="30" s="1"/>
  <c r="G1143" i="30" a="1"/>
  <c r="G1143" i="30" s="1"/>
  <c r="H1143" i="30" s="1"/>
  <c r="I1143" i="30" s="1"/>
  <c r="G1107" i="30" a="1"/>
  <c r="G1107" i="30" s="1"/>
  <c r="H1107" i="30" s="1"/>
  <c r="I1107" i="30" s="1"/>
  <c r="G1071" i="30" a="1"/>
  <c r="G1071" i="30" s="1"/>
  <c r="H1071" i="30" s="1"/>
  <c r="I1071" i="30" s="1"/>
  <c r="G1035" i="30" a="1"/>
  <c r="G1035" i="30" s="1"/>
  <c r="H1035" i="30" s="1"/>
  <c r="I1035" i="30" s="1"/>
  <c r="G999" i="30" a="1"/>
  <c r="G999" i="30" s="1"/>
  <c r="H999" i="30" s="1"/>
  <c r="I999" i="30" s="1"/>
  <c r="G963" i="30" a="1"/>
  <c r="G963" i="30" s="1"/>
  <c r="H963" i="30" s="1"/>
  <c r="I963" i="30" s="1"/>
  <c r="G927" i="30" a="1"/>
  <c r="G927" i="30" s="1"/>
  <c r="H927" i="30" s="1"/>
  <c r="I927" i="30" s="1"/>
  <c r="G891" i="30" a="1"/>
  <c r="G891" i="30" s="1"/>
  <c r="H891" i="30" s="1"/>
  <c r="I891" i="30" s="1"/>
  <c r="G855" i="30" a="1"/>
  <c r="G855" i="30" s="1"/>
  <c r="H855" i="30" s="1"/>
  <c r="I855" i="30" s="1"/>
  <c r="G819" i="30" a="1"/>
  <c r="G819" i="30" s="1"/>
  <c r="H819" i="30" s="1"/>
  <c r="I819" i="30" s="1"/>
  <c r="G783" i="30" a="1"/>
  <c r="G783" i="30" s="1"/>
  <c r="H783" i="30" s="1"/>
  <c r="I783" i="30" s="1"/>
  <c r="G747" i="30" a="1"/>
  <c r="G747" i="30" s="1"/>
  <c r="H747" i="30" s="1"/>
  <c r="I747" i="30" s="1"/>
  <c r="G711" i="30" a="1"/>
  <c r="G711" i="30" s="1"/>
  <c r="H711" i="30" s="1"/>
  <c r="I711" i="30" s="1"/>
  <c r="G675" i="30" a="1"/>
  <c r="G675" i="30" s="1"/>
  <c r="H675" i="30" s="1"/>
  <c r="I675" i="30" s="1"/>
  <c r="G639" i="30" a="1"/>
  <c r="G639" i="30" s="1"/>
  <c r="H639" i="30" s="1"/>
  <c r="I639" i="30" s="1"/>
  <c r="G603" i="30" a="1"/>
  <c r="G603" i="30" s="1"/>
  <c r="H603" i="30" s="1"/>
  <c r="I603" i="30" s="1"/>
  <c r="G567" i="30" a="1"/>
  <c r="G567" i="30" s="1"/>
  <c r="H567" i="30" s="1"/>
  <c r="I567" i="30" s="1"/>
  <c r="G531" i="30" a="1"/>
  <c r="G531" i="30" s="1"/>
  <c r="H531" i="30" s="1"/>
  <c r="I531" i="30" s="1"/>
  <c r="G495" i="30" a="1"/>
  <c r="G495" i="30" s="1"/>
  <c r="H495" i="30" s="1"/>
  <c r="I495" i="30" s="1"/>
  <c r="G459" i="30" a="1"/>
  <c r="G459" i="30" s="1"/>
  <c r="H459" i="30" s="1"/>
  <c r="I459" i="30" s="1"/>
  <c r="G423" i="30" a="1"/>
  <c r="G423" i="30" s="1"/>
  <c r="H423" i="30" s="1"/>
  <c r="I423" i="30" s="1"/>
  <c r="G387" i="30" a="1"/>
  <c r="G387" i="30" s="1"/>
  <c r="H387" i="30" s="1"/>
  <c r="I387" i="30" s="1"/>
  <c r="G354" i="30" a="1"/>
  <c r="G354" i="30" s="1"/>
  <c r="H354" i="30" s="1"/>
  <c r="I354" i="30" s="1"/>
  <c r="G336" i="30" a="1"/>
  <c r="G336" i="30" s="1"/>
  <c r="H336" i="30" s="1"/>
  <c r="I336" i="30" s="1"/>
  <c r="G318" i="30" a="1"/>
  <c r="G318" i="30" s="1"/>
  <c r="H318" i="30" s="1"/>
  <c r="I318" i="30" s="1"/>
  <c r="G300" i="30" a="1"/>
  <c r="G300" i="30" s="1"/>
  <c r="H300" i="30" s="1"/>
  <c r="I300" i="30" s="1"/>
  <c r="G282" i="30" a="1"/>
  <c r="G282" i="30" s="1"/>
  <c r="H282" i="30" s="1"/>
  <c r="I282" i="30" s="1"/>
  <c r="G264" i="30" a="1"/>
  <c r="G264" i="30" s="1"/>
  <c r="H264" i="30" s="1"/>
  <c r="I264" i="30" s="1"/>
  <c r="G1364" i="30" a="1"/>
  <c r="G1364" i="30" s="1"/>
  <c r="H1364" i="30" s="1"/>
  <c r="I1364" i="30" s="1"/>
  <c r="G1346" i="30" a="1"/>
  <c r="G1346" i="30" s="1"/>
  <c r="H1346" i="30" s="1"/>
  <c r="I1346" i="30" s="1"/>
  <c r="G1328" i="30" a="1"/>
  <c r="G1328" i="30" s="1"/>
  <c r="H1328" i="30" s="1"/>
  <c r="I1328" i="30" s="1"/>
  <c r="G1310" i="30" a="1"/>
  <c r="G1310" i="30" s="1"/>
  <c r="H1310" i="30" s="1"/>
  <c r="I1310" i="30" s="1"/>
  <c r="G1292" i="30" a="1"/>
  <c r="G1292" i="30" s="1"/>
  <c r="H1292" i="30" s="1"/>
  <c r="I1292" i="30" s="1"/>
  <c r="G1274" i="30" a="1"/>
  <c r="G1274" i="30" s="1"/>
  <c r="H1274" i="30" s="1"/>
  <c r="I1274" i="30" s="1"/>
  <c r="G1256" i="30" a="1"/>
  <c r="G1256" i="30" s="1"/>
  <c r="H1256" i="30" s="1"/>
  <c r="I1256" i="30" s="1"/>
  <c r="G2099" i="30" a="1"/>
  <c r="G2099" i="30" s="1"/>
  <c r="H2099" i="30" s="1"/>
  <c r="I2099" i="30" s="1"/>
  <c r="G1261" i="30" a="1"/>
  <c r="G1261" i="30" s="1"/>
  <c r="H1261" i="30" s="1"/>
  <c r="I1261" i="30" s="1"/>
  <c r="G1998" i="30" a="1"/>
  <c r="G1998" i="30" s="1"/>
  <c r="H1998" i="30" s="1"/>
  <c r="I1998" i="30" s="1"/>
  <c r="G1836" i="30" a="1"/>
  <c r="G1836" i="30" s="1"/>
  <c r="H1836" i="30" s="1"/>
  <c r="I1836" i="30" s="1"/>
  <c r="G1512" i="30" a="1"/>
  <c r="G1512" i="30" s="1"/>
  <c r="H1512" i="30" s="1"/>
  <c r="I1512" i="30" s="1"/>
  <c r="G1260" i="30" a="1"/>
  <c r="G1260" i="30" s="1"/>
  <c r="H1260" i="30" s="1"/>
  <c r="I1260" i="30" s="1"/>
  <c r="G1176" i="30" a="1"/>
  <c r="G1176" i="30" s="1"/>
  <c r="H1176" i="30" s="1"/>
  <c r="I1176" i="30" s="1"/>
  <c r="G1140" i="30" a="1"/>
  <c r="G1140" i="30" s="1"/>
  <c r="H1140" i="30" s="1"/>
  <c r="I1140" i="30" s="1"/>
  <c r="G1104" i="30" a="1"/>
  <c r="G1104" i="30" s="1"/>
  <c r="H1104" i="30" s="1"/>
  <c r="I1104" i="30" s="1"/>
  <c r="G1032" i="30" a="1"/>
  <c r="G1032" i="30" s="1"/>
  <c r="H1032" i="30" s="1"/>
  <c r="I1032" i="30" s="1"/>
  <c r="G996" i="30" a="1"/>
  <c r="G996" i="30" s="1"/>
  <c r="H996" i="30" s="1"/>
  <c r="I996" i="30" s="1"/>
  <c r="G924" i="30" a="1"/>
  <c r="G924" i="30" s="1"/>
  <c r="H924" i="30" s="1"/>
  <c r="I924" i="30" s="1"/>
  <c r="G888" i="30" a="1"/>
  <c r="G888" i="30" s="1"/>
  <c r="H888" i="30" s="1"/>
  <c r="I888" i="30" s="1"/>
  <c r="G816" i="30" a="1"/>
  <c r="G816" i="30" s="1"/>
  <c r="H816" i="30" s="1"/>
  <c r="I816" i="30" s="1"/>
  <c r="G780" i="30" a="1"/>
  <c r="G780" i="30" s="1"/>
  <c r="H780" i="30" s="1"/>
  <c r="I780" i="30" s="1"/>
  <c r="G708" i="30" a="1"/>
  <c r="G708" i="30" s="1"/>
  <c r="H708" i="30" s="1"/>
  <c r="I708" i="30" s="1"/>
  <c r="G672" i="30" a="1"/>
  <c r="G672" i="30" s="1"/>
  <c r="H672" i="30" s="1"/>
  <c r="I672" i="30" s="1"/>
  <c r="G600" i="30" a="1"/>
  <c r="G600" i="30" s="1"/>
  <c r="H600" i="30" s="1"/>
  <c r="I600" i="30" s="1"/>
  <c r="G528" i="30" a="1"/>
  <c r="G528" i="30" s="1"/>
  <c r="H528" i="30" s="1"/>
  <c r="I528" i="30" s="1"/>
  <c r="G420" i="30" a="1"/>
  <c r="G420" i="30" s="1"/>
  <c r="H420" i="30" s="1"/>
  <c r="I420" i="30" s="1"/>
  <c r="G315" i="30" a="1"/>
  <c r="G315" i="30" s="1"/>
  <c r="H315" i="30" s="1"/>
  <c r="I315" i="30" s="1"/>
  <c r="G1361" i="30" a="1"/>
  <c r="G1361" i="30" s="1"/>
  <c r="H1361" i="30" s="1"/>
  <c r="I1361" i="30" s="1"/>
  <c r="G1307" i="30" a="1"/>
  <c r="G1307" i="30" s="1"/>
  <c r="H1307" i="30" s="1"/>
  <c r="I1307" i="30" s="1"/>
  <c r="G201" i="30" a="1"/>
  <c r="G201" i="30" s="1"/>
  <c r="H201" i="30" s="1"/>
  <c r="I201" i="30" s="1"/>
  <c r="G1813" i="30" a="1"/>
  <c r="G1813" i="30" s="1"/>
  <c r="H1813" i="30" s="1"/>
  <c r="I1813" i="30" s="1"/>
  <c r="G1597" i="30" a="1"/>
  <c r="G1597" i="30" s="1"/>
  <c r="H1597" i="30" s="1"/>
  <c r="I1597" i="30" s="1"/>
  <c r="G1381" i="30" a="1"/>
  <c r="G1381" i="30" s="1"/>
  <c r="H1381" i="30" s="1"/>
  <c r="I1381" i="30" s="1"/>
  <c r="G1039" i="30" a="1"/>
  <c r="G1039" i="30" s="1"/>
  <c r="H1039" i="30" s="1"/>
  <c r="I1039" i="30" s="1"/>
  <c r="G2531" i="30" a="1"/>
  <c r="G2531" i="30" s="1"/>
  <c r="H2531" i="30" s="1"/>
  <c r="I2531" i="30" s="1"/>
  <c r="G2315" i="30" a="1"/>
  <c r="G2315" i="30" s="1"/>
  <c r="H2315" i="30" s="1"/>
  <c r="I2315" i="30" s="1"/>
  <c r="G1931" i="30" a="1"/>
  <c r="G1931" i="30" s="1"/>
  <c r="H1931" i="30" s="1"/>
  <c r="I1931" i="30" s="1"/>
  <c r="G1823" i="30" a="1"/>
  <c r="G1823" i="30" s="1"/>
  <c r="H1823" i="30" s="1"/>
  <c r="I1823" i="30" s="1"/>
  <c r="G1715" i="30" a="1"/>
  <c r="G1715" i="30" s="1"/>
  <c r="H1715" i="30" s="1"/>
  <c r="I1715" i="30" s="1"/>
  <c r="G1607" i="30" a="1"/>
  <c r="G1607" i="30" s="1"/>
  <c r="H1607" i="30" s="1"/>
  <c r="I1607" i="30" s="1"/>
  <c r="G1499" i="30" a="1"/>
  <c r="G1499" i="30" s="1"/>
  <c r="H1499" i="30" s="1"/>
  <c r="I1499" i="30" s="1"/>
  <c r="G1391" i="30" a="1"/>
  <c r="G1391" i="30" s="1"/>
  <c r="H1391" i="30" s="1"/>
  <c r="I1391" i="30" s="1"/>
  <c r="G2112" i="30" a="1"/>
  <c r="G2112" i="30" s="1"/>
  <c r="H2112" i="30" s="1"/>
  <c r="I2112" i="30" s="1"/>
  <c r="G1674" i="30" a="1"/>
  <c r="G1674" i="30" s="1"/>
  <c r="H1674" i="30" s="1"/>
  <c r="I1674" i="30" s="1"/>
  <c r="G1212" i="30" a="1"/>
  <c r="G1212" i="30" s="1"/>
  <c r="H1212" i="30" s="1"/>
  <c r="I1212" i="30" s="1"/>
  <c r="G1068" i="30" a="1"/>
  <c r="G1068" i="30" s="1"/>
  <c r="H1068" i="30" s="1"/>
  <c r="I1068" i="30" s="1"/>
  <c r="G960" i="30" a="1"/>
  <c r="G960" i="30" s="1"/>
  <c r="H960" i="30" s="1"/>
  <c r="I960" i="30" s="1"/>
  <c r="G852" i="30" a="1"/>
  <c r="G852" i="30" s="1"/>
  <c r="H852" i="30" s="1"/>
  <c r="I852" i="30" s="1"/>
  <c r="G744" i="30" a="1"/>
  <c r="G744" i="30" s="1"/>
  <c r="H744" i="30" s="1"/>
  <c r="I744" i="30" s="1"/>
  <c r="G636" i="30" a="1"/>
  <c r="G636" i="30" s="1"/>
  <c r="H636" i="30" s="1"/>
  <c r="I636" i="30" s="1"/>
  <c r="G456" i="30" a="1"/>
  <c r="G456" i="30" s="1"/>
  <c r="H456" i="30" s="1"/>
  <c r="I456" i="30" s="1"/>
  <c r="G297" i="30" a="1"/>
  <c r="G297" i="30" s="1"/>
  <c r="H297" i="30" s="1"/>
  <c r="I297" i="30" s="1"/>
  <c r="G1253" i="30" a="1"/>
  <c r="G1253" i="30" s="1"/>
  <c r="H1253" i="30" s="1"/>
  <c r="I1253" i="30" s="1"/>
  <c r="G93" i="30" a="1"/>
  <c r="G93" i="30" s="1"/>
  <c r="H93" i="30" s="1"/>
  <c r="I93" i="30" s="1"/>
  <c r="G1777" i="30" a="1"/>
  <c r="G1777" i="30" s="1"/>
  <c r="H1777" i="30" s="1"/>
  <c r="I1777" i="30" s="1"/>
  <c r="G1561" i="30" a="1"/>
  <c r="G1561" i="30" s="1"/>
  <c r="H1561" i="30" s="1"/>
  <c r="I1561" i="30" s="1"/>
  <c r="G1345" i="30" a="1"/>
  <c r="G1345" i="30" s="1"/>
  <c r="H1345" i="30" s="1"/>
  <c r="I1345" i="30" s="1"/>
  <c r="G2711" i="30" a="1"/>
  <c r="G2711" i="30" s="1"/>
  <c r="H2711" i="30" s="1"/>
  <c r="I2711" i="30" s="1"/>
  <c r="G2495" i="30" a="1"/>
  <c r="G2495" i="30" s="1"/>
  <c r="H2495" i="30" s="1"/>
  <c r="I2495" i="30" s="1"/>
  <c r="G2279" i="30" a="1"/>
  <c r="G2279" i="30" s="1"/>
  <c r="H2279" i="30" s="1"/>
  <c r="I2279" i="30" s="1"/>
  <c r="G2063" i="30" a="1"/>
  <c r="G2063" i="30" s="1"/>
  <c r="H2063" i="30" s="1"/>
  <c r="I2063" i="30" s="1"/>
  <c r="G1913" i="30" a="1"/>
  <c r="G1913" i="30" s="1"/>
  <c r="H1913" i="30" s="1"/>
  <c r="I1913" i="30" s="1"/>
  <c r="G1805" i="30" a="1"/>
  <c r="G1805" i="30" s="1"/>
  <c r="H1805" i="30" s="1"/>
  <c r="I1805" i="30" s="1"/>
  <c r="G1697" i="30" a="1"/>
  <c r="G1697" i="30" s="1"/>
  <c r="H1697" i="30" s="1"/>
  <c r="I1697" i="30" s="1"/>
  <c r="G1589" i="30" a="1"/>
  <c r="G1589" i="30" s="1"/>
  <c r="H1589" i="30" s="1"/>
  <c r="I1589" i="30" s="1"/>
  <c r="G1481" i="30" a="1"/>
  <c r="G1481" i="30" s="1"/>
  <c r="H1481" i="30" s="1"/>
  <c r="I1481" i="30" s="1"/>
  <c r="G1241" i="30" a="1"/>
  <c r="G1241" i="30" s="1"/>
  <c r="H1241" i="30" s="1"/>
  <c r="I1241" i="30" s="1"/>
  <c r="G1243" i="30" a="1"/>
  <c r="G1243" i="30" s="1"/>
  <c r="H1243" i="30" s="1"/>
  <c r="I1243" i="30" s="1"/>
  <c r="G2094" i="30" a="1"/>
  <c r="G2094" i="30" s="1"/>
  <c r="H2094" i="30" s="1"/>
  <c r="I2094" i="30" s="1"/>
  <c r="G1971" i="30" a="1"/>
  <c r="G1971" i="30" s="1"/>
  <c r="H1971" i="30" s="1"/>
  <c r="I1971" i="30" s="1"/>
  <c r="G1809" i="30" a="1"/>
  <c r="G1809" i="30" s="1"/>
  <c r="H1809" i="30" s="1"/>
  <c r="I1809" i="30" s="1"/>
  <c r="G1647" i="30" a="1"/>
  <c r="G1647" i="30" s="1"/>
  <c r="H1647" i="30" s="1"/>
  <c r="I1647" i="30" s="1"/>
  <c r="G1458" i="30" a="1"/>
  <c r="G1458" i="30" s="1"/>
  <c r="H1458" i="30" s="1"/>
  <c r="I1458" i="30" s="1"/>
  <c r="G1242" i="30" a="1"/>
  <c r="G1242" i="30" s="1"/>
  <c r="H1242" i="30" s="1"/>
  <c r="I1242" i="30" s="1"/>
  <c r="G1206" i="30" a="1"/>
  <c r="G1206" i="30" s="1"/>
  <c r="H1206" i="30" s="1"/>
  <c r="I1206" i="30" s="1"/>
  <c r="G1170" i="30" a="1"/>
  <c r="G1170" i="30" s="1"/>
  <c r="H1170" i="30" s="1"/>
  <c r="I1170" i="30" s="1"/>
  <c r="G1134" i="30" a="1"/>
  <c r="G1134" i="30" s="1"/>
  <c r="H1134" i="30" s="1"/>
  <c r="I1134" i="30" s="1"/>
  <c r="G1098" i="30" a="1"/>
  <c r="G1098" i="30" s="1"/>
  <c r="H1098" i="30" s="1"/>
  <c r="I1098" i="30" s="1"/>
  <c r="G1062" i="30" a="1"/>
  <c r="G1062" i="30" s="1"/>
  <c r="H1062" i="30" s="1"/>
  <c r="I1062" i="30" s="1"/>
  <c r="G1026" i="30" a="1"/>
  <c r="G1026" i="30" s="1"/>
  <c r="H1026" i="30" s="1"/>
  <c r="I1026" i="30" s="1"/>
  <c r="G990" i="30" a="1"/>
  <c r="G990" i="30" s="1"/>
  <c r="H990" i="30" s="1"/>
  <c r="I990" i="30" s="1"/>
  <c r="G954" i="30" a="1"/>
  <c r="G954" i="30" s="1"/>
  <c r="H954" i="30" s="1"/>
  <c r="I954" i="30" s="1"/>
  <c r="G918" i="30" a="1"/>
  <c r="G918" i="30" s="1"/>
  <c r="H918" i="30" s="1"/>
  <c r="I918" i="30" s="1"/>
  <c r="G882" i="30" a="1"/>
  <c r="G882" i="30" s="1"/>
  <c r="H882" i="30" s="1"/>
  <c r="I882" i="30" s="1"/>
  <c r="G846" i="30" a="1"/>
  <c r="G846" i="30" s="1"/>
  <c r="H846" i="30" s="1"/>
  <c r="I846" i="30" s="1"/>
  <c r="G810" i="30" a="1"/>
  <c r="G810" i="30" s="1"/>
  <c r="H810" i="30" s="1"/>
  <c r="I810" i="30" s="1"/>
  <c r="G774" i="30" a="1"/>
  <c r="G774" i="30" s="1"/>
  <c r="H774" i="30" s="1"/>
  <c r="I774" i="30" s="1"/>
  <c r="G738" i="30" a="1"/>
  <c r="G738" i="30" s="1"/>
  <c r="H738" i="30" s="1"/>
  <c r="I738" i="30" s="1"/>
  <c r="G702" i="30" a="1"/>
  <c r="G702" i="30" s="1"/>
  <c r="H702" i="30" s="1"/>
  <c r="I702" i="30" s="1"/>
  <c r="G666" i="30" a="1"/>
  <c r="G666" i="30" s="1"/>
  <c r="H666" i="30" s="1"/>
  <c r="I666" i="30" s="1"/>
  <c r="G630" i="30" a="1"/>
  <c r="G630" i="30" s="1"/>
  <c r="H630" i="30" s="1"/>
  <c r="I630" i="30" s="1"/>
  <c r="G594" i="30" a="1"/>
  <c r="G594" i="30" s="1"/>
  <c r="H594" i="30" s="1"/>
  <c r="I594" i="30" s="1"/>
  <c r="G558" i="30" a="1"/>
  <c r="G558" i="30" s="1"/>
  <c r="H558" i="30" s="1"/>
  <c r="I558" i="30" s="1"/>
  <c r="G522" i="30" a="1"/>
  <c r="G522" i="30" s="1"/>
  <c r="H522" i="30" s="1"/>
  <c r="I522" i="30" s="1"/>
  <c r="G486" i="30" a="1"/>
  <c r="G486" i="30" s="1"/>
  <c r="H486" i="30" s="1"/>
  <c r="I486" i="30" s="1"/>
  <c r="G450" i="30" a="1"/>
  <c r="G450" i="30" s="1"/>
  <c r="H450" i="30" s="1"/>
  <c r="I450" i="30" s="1"/>
  <c r="G414" i="30" a="1"/>
  <c r="G414" i="30" s="1"/>
  <c r="H414" i="30" s="1"/>
  <c r="I414" i="30" s="1"/>
  <c r="G378" i="30" a="1"/>
  <c r="G378" i="30" s="1"/>
  <c r="H378" i="30" s="1"/>
  <c r="I378" i="30" s="1"/>
  <c r="G348" i="30" a="1"/>
  <c r="G348" i="30" s="1"/>
  <c r="H348" i="30" s="1"/>
  <c r="I348" i="30" s="1"/>
  <c r="G330" i="30" a="1"/>
  <c r="G330" i="30" s="1"/>
  <c r="H330" i="30" s="1"/>
  <c r="I330" i="30" s="1"/>
  <c r="G312" i="30" a="1"/>
  <c r="G312" i="30" s="1"/>
  <c r="H312" i="30" s="1"/>
  <c r="I312" i="30" s="1"/>
  <c r="G294" i="30" a="1"/>
  <c r="G294" i="30" s="1"/>
  <c r="H294" i="30" s="1"/>
  <c r="I294" i="30" s="1"/>
  <c r="G276" i="30" a="1"/>
  <c r="G276" i="30" s="1"/>
  <c r="H276" i="30" s="1"/>
  <c r="I276" i="30" s="1"/>
  <c r="G258" i="30" a="1"/>
  <c r="G258" i="30" s="1"/>
  <c r="H258" i="30" s="1"/>
  <c r="I258" i="30" s="1"/>
  <c r="G1358" i="30" a="1"/>
  <c r="G1358" i="30" s="1"/>
  <c r="H1358" i="30" s="1"/>
  <c r="I1358" i="30" s="1"/>
  <c r="G1340" i="30" a="1"/>
  <c r="G1340" i="30" s="1"/>
  <c r="H1340" i="30" s="1"/>
  <c r="I1340" i="30" s="1"/>
  <c r="G1322" i="30" a="1"/>
  <c r="G1322" i="30" s="1"/>
  <c r="H1322" i="30" s="1"/>
  <c r="I1322" i="30" s="1"/>
  <c r="G1268" i="30" a="1"/>
  <c r="G1268" i="30" s="1"/>
  <c r="H1268" i="30" s="1"/>
  <c r="I1268" i="30" s="1"/>
  <c r="G352" i="30" a="1"/>
  <c r="G352" i="30" s="1"/>
  <c r="H352" i="30" s="1"/>
  <c r="I352" i="30" s="1"/>
  <c r="G1741" i="30" a="1"/>
  <c r="G1741" i="30" s="1"/>
  <c r="H1741" i="30" s="1"/>
  <c r="I1741" i="30" s="1"/>
  <c r="G1525" i="30" a="1"/>
  <c r="G1525" i="30" s="1"/>
  <c r="H1525" i="30" s="1"/>
  <c r="I1525" i="30" s="1"/>
  <c r="G1183" i="30" a="1"/>
  <c r="G1183" i="30" s="1"/>
  <c r="H1183" i="30" s="1"/>
  <c r="I1183" i="30" s="1"/>
  <c r="G2675" i="30" a="1"/>
  <c r="G2675" i="30" s="1"/>
  <c r="H2675" i="30" s="1"/>
  <c r="I2675" i="30" s="1"/>
  <c r="G2459" i="30" a="1"/>
  <c r="G2459" i="30" s="1"/>
  <c r="H2459" i="30" s="1"/>
  <c r="I2459" i="30" s="1"/>
  <c r="G2243" i="30" a="1"/>
  <c r="G2243" i="30" s="1"/>
  <c r="H2243" i="30" s="1"/>
  <c r="I2243" i="30" s="1"/>
  <c r="G2027" i="30" a="1"/>
  <c r="G2027" i="30" s="1"/>
  <c r="H2027" i="30" s="1"/>
  <c r="I2027" i="30" s="1"/>
  <c r="G1895" i="30" a="1"/>
  <c r="G1895" i="30" s="1"/>
  <c r="H1895" i="30" s="1"/>
  <c r="I1895" i="30" s="1"/>
  <c r="G1787" i="30" a="1"/>
  <c r="G1787" i="30" s="1"/>
  <c r="H1787" i="30" s="1"/>
  <c r="I1787" i="30" s="1"/>
  <c r="G1679" i="30" a="1"/>
  <c r="G1679" i="30" s="1"/>
  <c r="H1679" i="30" s="1"/>
  <c r="I1679" i="30" s="1"/>
  <c r="G1571" i="30" a="1"/>
  <c r="G1571" i="30" s="1"/>
  <c r="H1571" i="30" s="1"/>
  <c r="I1571" i="30" s="1"/>
  <c r="G1463" i="30" a="1"/>
  <c r="G1463" i="30" s="1"/>
  <c r="H1463" i="30" s="1"/>
  <c r="I1463" i="30" s="1"/>
  <c r="G1333" i="30" a="1"/>
  <c r="G1333" i="30" s="1"/>
  <c r="H1333" i="30" s="1"/>
  <c r="I1333" i="30" s="1"/>
  <c r="G1219" i="30" a="1"/>
  <c r="G1219" i="30" s="1"/>
  <c r="H1219" i="30" s="1"/>
  <c r="I1219" i="30" s="1"/>
  <c r="G2076" i="30" a="1"/>
  <c r="G2076" i="30" s="1"/>
  <c r="H2076" i="30" s="1"/>
  <c r="I2076" i="30" s="1"/>
  <c r="G1944" i="30" a="1"/>
  <c r="G1944" i="30" s="1"/>
  <c r="H1944" i="30" s="1"/>
  <c r="I1944" i="30" s="1"/>
  <c r="G1782" i="30" a="1"/>
  <c r="G1782" i="30" s="1"/>
  <c r="H1782" i="30" s="1"/>
  <c r="I1782" i="30" s="1"/>
  <c r="G1620" i="30" a="1"/>
  <c r="G1620" i="30" s="1"/>
  <c r="H1620" i="30" s="1"/>
  <c r="I1620" i="30" s="1"/>
  <c r="G1404" i="30" a="1"/>
  <c r="G1404" i="30" s="1"/>
  <c r="H1404" i="30" s="1"/>
  <c r="I1404" i="30" s="1"/>
  <c r="G1233" i="30" a="1"/>
  <c r="G1233" i="30" s="1"/>
  <c r="H1233" i="30" s="1"/>
  <c r="I1233" i="30" s="1"/>
  <c r="G1197" i="30" a="1"/>
  <c r="G1197" i="30" s="1"/>
  <c r="H1197" i="30" s="1"/>
  <c r="I1197" i="30" s="1"/>
  <c r="G1161" i="30" a="1"/>
  <c r="G1161" i="30" s="1"/>
  <c r="H1161" i="30" s="1"/>
  <c r="I1161" i="30" s="1"/>
  <c r="G1125" i="30" a="1"/>
  <c r="G1125" i="30" s="1"/>
  <c r="H1125" i="30" s="1"/>
  <c r="I1125" i="30" s="1"/>
  <c r="G1089" i="30" a="1"/>
  <c r="G1089" i="30" s="1"/>
  <c r="H1089" i="30" s="1"/>
  <c r="I1089" i="30" s="1"/>
  <c r="G1053" i="30" a="1"/>
  <c r="G1053" i="30" s="1"/>
  <c r="H1053" i="30" s="1"/>
  <c r="I1053" i="30" s="1"/>
  <c r="G1017" i="30" a="1"/>
  <c r="G1017" i="30" s="1"/>
  <c r="H1017" i="30" s="1"/>
  <c r="I1017" i="30" s="1"/>
  <c r="G981" i="30" a="1"/>
  <c r="G981" i="30" s="1"/>
  <c r="H981" i="30" s="1"/>
  <c r="I981" i="30" s="1"/>
  <c r="G945" i="30" a="1"/>
  <c r="G945" i="30" s="1"/>
  <c r="H945" i="30" s="1"/>
  <c r="I945" i="30" s="1"/>
  <c r="G909" i="30" a="1"/>
  <c r="G909" i="30" s="1"/>
  <c r="H909" i="30" s="1"/>
  <c r="I909" i="30" s="1"/>
  <c r="G873" i="30" a="1"/>
  <c r="G873" i="30" s="1"/>
  <c r="H873" i="30" s="1"/>
  <c r="I873" i="30" s="1"/>
  <c r="G837" i="30" a="1"/>
  <c r="G837" i="30" s="1"/>
  <c r="H837" i="30" s="1"/>
  <c r="I837" i="30" s="1"/>
  <c r="G801" i="30" a="1"/>
  <c r="G801" i="30" s="1"/>
  <c r="H801" i="30" s="1"/>
  <c r="I801" i="30" s="1"/>
  <c r="G765" i="30" a="1"/>
  <c r="G765" i="30" s="1"/>
  <c r="H765" i="30" s="1"/>
  <c r="I765" i="30" s="1"/>
  <c r="G729" i="30" a="1"/>
  <c r="G729" i="30" s="1"/>
  <c r="H729" i="30" s="1"/>
  <c r="I729" i="30" s="1"/>
  <c r="G693" i="30" a="1"/>
  <c r="G693" i="30" s="1"/>
  <c r="H693" i="30" s="1"/>
  <c r="I693" i="30" s="1"/>
  <c r="G657" i="30" a="1"/>
  <c r="G657" i="30" s="1"/>
  <c r="H657" i="30" s="1"/>
  <c r="I657" i="30" s="1"/>
  <c r="G621" i="30" a="1"/>
  <c r="G621" i="30" s="1"/>
  <c r="H621" i="30" s="1"/>
  <c r="I621" i="30" s="1"/>
  <c r="G585" i="30" a="1"/>
  <c r="G585" i="30" s="1"/>
  <c r="H585" i="30" s="1"/>
  <c r="I585" i="30" s="1"/>
  <c r="G549" i="30" a="1"/>
  <c r="G549" i="30" s="1"/>
  <c r="H549" i="30" s="1"/>
  <c r="I549" i="30" s="1"/>
  <c r="G513" i="30" a="1"/>
  <c r="G513" i="30" s="1"/>
  <c r="H513" i="30" s="1"/>
  <c r="I513" i="30" s="1"/>
  <c r="G477" i="30" a="1"/>
  <c r="G477" i="30" s="1"/>
  <c r="H477" i="30" s="1"/>
  <c r="I477" i="30" s="1"/>
  <c r="G441" i="30" a="1"/>
  <c r="G441" i="30" s="1"/>
  <c r="H441" i="30" s="1"/>
  <c r="I441" i="30" s="1"/>
  <c r="G405" i="30" a="1"/>
  <c r="G405" i="30" s="1"/>
  <c r="H405" i="30" s="1"/>
  <c r="I405" i="30" s="1"/>
  <c r="G369" i="30" a="1"/>
  <c r="G369" i="30" s="1"/>
  <c r="H369" i="30" s="1"/>
  <c r="I369" i="30" s="1"/>
  <c r="G345" i="30" a="1"/>
  <c r="G345" i="30" s="1"/>
  <c r="H345" i="30" s="1"/>
  <c r="I345" i="30" s="1"/>
  <c r="G327" i="30" a="1"/>
  <c r="G327" i="30" s="1"/>
  <c r="H327" i="30" s="1"/>
  <c r="I327" i="30" s="1"/>
  <c r="G309" i="30" a="1"/>
  <c r="G309" i="30" s="1"/>
  <c r="H309" i="30" s="1"/>
  <c r="I309" i="30" s="1"/>
  <c r="G291" i="30" a="1"/>
  <c r="G291" i="30" s="1"/>
  <c r="H291" i="30" s="1"/>
  <c r="I291" i="30" s="1"/>
  <c r="G273" i="30" a="1"/>
  <c r="G273" i="30" s="1"/>
  <c r="H273" i="30" s="1"/>
  <c r="I273" i="30" s="1"/>
  <c r="G1373" i="30" a="1"/>
  <c r="G1373" i="30" s="1"/>
  <c r="H1373" i="30" s="1"/>
  <c r="I1373" i="30" s="1"/>
  <c r="G1355" i="30" a="1"/>
  <c r="G1355" i="30" s="1"/>
  <c r="H1355" i="30" s="1"/>
  <c r="I1355" i="30" s="1"/>
  <c r="G1337" i="30" a="1"/>
  <c r="G1337" i="30" s="1"/>
  <c r="H1337" i="30" s="1"/>
  <c r="I1337" i="30" s="1"/>
  <c r="G1319" i="30" a="1"/>
  <c r="G1319" i="30" s="1"/>
  <c r="H1319" i="30" s="1"/>
  <c r="I1319" i="30" s="1"/>
  <c r="G1301" i="30" a="1"/>
  <c r="G1301" i="30" s="1"/>
  <c r="H1301" i="30" s="1"/>
  <c r="I1301" i="30" s="1"/>
  <c r="G1265" i="30" a="1"/>
  <c r="G1265" i="30" s="1"/>
  <c r="H1265" i="30" s="1"/>
  <c r="I1265" i="30" s="1"/>
  <c r="G244" i="30" a="1"/>
  <c r="G244" i="30" s="1"/>
  <c r="H244" i="30" s="1"/>
  <c r="I244" i="30" s="1"/>
  <c r="G1705" i="30" a="1"/>
  <c r="G1705" i="30" s="1"/>
  <c r="H1705" i="30" s="1"/>
  <c r="I1705" i="30" s="1"/>
  <c r="G1489" i="30" a="1"/>
  <c r="G1489" i="30" s="1"/>
  <c r="H1489" i="30" s="1"/>
  <c r="I1489" i="30" s="1"/>
  <c r="G1147" i="30" a="1"/>
  <c r="G1147" i="30" s="1"/>
  <c r="H1147" i="30" s="1"/>
  <c r="I1147" i="30" s="1"/>
  <c r="G2639" i="30" a="1"/>
  <c r="G2639" i="30" s="1"/>
  <c r="H2639" i="30" s="1"/>
  <c r="I2639" i="30" s="1"/>
  <c r="G2423" i="30" a="1"/>
  <c r="G2423" i="30" s="1"/>
  <c r="H2423" i="30" s="1"/>
  <c r="I2423" i="30" s="1"/>
  <c r="G2207" i="30" a="1"/>
  <c r="G2207" i="30" s="1"/>
  <c r="H2207" i="30" s="1"/>
  <c r="I2207" i="30" s="1"/>
  <c r="G1991" i="30" a="1"/>
  <c r="G1991" i="30" s="1"/>
  <c r="H1991" i="30" s="1"/>
  <c r="I1991" i="30" s="1"/>
  <c r="G1877" i="30" a="1"/>
  <c r="G1877" i="30" s="1"/>
  <c r="H1877" i="30" s="1"/>
  <c r="I1877" i="30" s="1"/>
  <c r="G1769" i="30" a="1"/>
  <c r="G1769" i="30" s="1"/>
  <c r="H1769" i="30" s="1"/>
  <c r="I1769" i="30" s="1"/>
  <c r="G1661" i="30" a="1"/>
  <c r="G1661" i="30" s="1"/>
  <c r="H1661" i="30" s="1"/>
  <c r="I1661" i="30" s="1"/>
  <c r="G1553" i="30" a="1"/>
  <c r="G1553" i="30" s="1"/>
  <c r="H1553" i="30" s="1"/>
  <c r="I1553" i="30" s="1"/>
  <c r="G1445" i="30" a="1"/>
  <c r="G1445" i="30" s="1"/>
  <c r="H1445" i="30" s="1"/>
  <c r="I1445" i="30" s="1"/>
  <c r="G1315" i="30" a="1"/>
  <c r="G1315" i="30" s="1"/>
  <c r="H1315" i="30" s="1"/>
  <c r="I1315" i="30" s="1"/>
  <c r="G2166" i="30" a="1"/>
  <c r="G2166" i="30" s="1"/>
  <c r="H2166" i="30" s="1"/>
  <c r="I2166" i="30" s="1"/>
  <c r="G2058" i="30" a="1"/>
  <c r="G2058" i="30" s="1"/>
  <c r="H2058" i="30" s="1"/>
  <c r="I2058" i="30" s="1"/>
  <c r="G1917" i="30" a="1"/>
  <c r="G1917" i="30" s="1"/>
  <c r="H1917" i="30" s="1"/>
  <c r="I1917" i="30" s="1"/>
  <c r="G1755" i="30" a="1"/>
  <c r="G1755" i="30" s="1"/>
  <c r="H1755" i="30" s="1"/>
  <c r="I1755" i="30" s="1"/>
  <c r="G1593" i="30" a="1"/>
  <c r="G1593" i="30" s="1"/>
  <c r="H1593" i="30" s="1"/>
  <c r="I1593" i="30" s="1"/>
  <c r="G1350" i="30" a="1"/>
  <c r="G1350" i="30" s="1"/>
  <c r="H1350" i="30" s="1"/>
  <c r="I1350" i="30" s="1"/>
  <c r="G1230" i="30" a="1"/>
  <c r="G1230" i="30" s="1"/>
  <c r="H1230" i="30" s="1"/>
  <c r="I1230" i="30" s="1"/>
  <c r="G1194" i="30" a="1"/>
  <c r="G1194" i="30" s="1"/>
  <c r="H1194" i="30" s="1"/>
  <c r="I1194" i="30" s="1"/>
  <c r="G1158" i="30" a="1"/>
  <c r="G1158" i="30" s="1"/>
  <c r="H1158" i="30" s="1"/>
  <c r="I1158" i="30" s="1"/>
  <c r="G1122" i="30" a="1"/>
  <c r="G1122" i="30" s="1"/>
  <c r="H1122" i="30" s="1"/>
  <c r="I1122" i="30" s="1"/>
  <c r="G1086" i="30" a="1"/>
  <c r="G1086" i="30" s="1"/>
  <c r="H1086" i="30" s="1"/>
  <c r="I1086" i="30" s="1"/>
  <c r="G1050" i="30" a="1"/>
  <c r="G1050" i="30" s="1"/>
  <c r="H1050" i="30" s="1"/>
  <c r="I1050" i="30" s="1"/>
  <c r="G1014" i="30" a="1"/>
  <c r="G1014" i="30" s="1"/>
  <c r="H1014" i="30" s="1"/>
  <c r="I1014" i="30" s="1"/>
  <c r="G978" i="30" a="1"/>
  <c r="G978" i="30" s="1"/>
  <c r="H978" i="30" s="1"/>
  <c r="I978" i="30" s="1"/>
  <c r="G942" i="30" a="1"/>
  <c r="G942" i="30" s="1"/>
  <c r="H942" i="30" s="1"/>
  <c r="I942" i="30" s="1"/>
  <c r="G906" i="30" a="1"/>
  <c r="G906" i="30" s="1"/>
  <c r="H906" i="30" s="1"/>
  <c r="I906" i="30" s="1"/>
  <c r="G870" i="30" a="1"/>
  <c r="G870" i="30" s="1"/>
  <c r="H870" i="30" s="1"/>
  <c r="I870" i="30" s="1"/>
  <c r="G834" i="30" a="1"/>
  <c r="G834" i="30" s="1"/>
  <c r="H834" i="30" s="1"/>
  <c r="I834" i="30" s="1"/>
  <c r="G798" i="30" a="1"/>
  <c r="G798" i="30" s="1"/>
  <c r="H798" i="30" s="1"/>
  <c r="I798" i="30" s="1"/>
  <c r="G762" i="30" a="1"/>
  <c r="G762" i="30" s="1"/>
  <c r="H762" i="30" s="1"/>
  <c r="I762" i="30" s="1"/>
  <c r="G726" i="30" a="1"/>
  <c r="G726" i="30" s="1"/>
  <c r="H726" i="30" s="1"/>
  <c r="I726" i="30" s="1"/>
  <c r="G690" i="30" a="1"/>
  <c r="G690" i="30" s="1"/>
  <c r="H690" i="30" s="1"/>
  <c r="I690" i="30" s="1"/>
  <c r="G654" i="30" a="1"/>
  <c r="G654" i="30" s="1"/>
  <c r="H654" i="30" s="1"/>
  <c r="I654" i="30" s="1"/>
  <c r="G618" i="30" a="1"/>
  <c r="G618" i="30" s="1"/>
  <c r="H618" i="30" s="1"/>
  <c r="I618" i="30" s="1"/>
  <c r="G582" i="30" a="1"/>
  <c r="G582" i="30" s="1"/>
  <c r="H582" i="30" s="1"/>
  <c r="I582" i="30" s="1"/>
  <c r="G546" i="30" a="1"/>
  <c r="G546" i="30" s="1"/>
  <c r="H546" i="30" s="1"/>
  <c r="I546" i="30" s="1"/>
  <c r="G510" i="30" a="1"/>
  <c r="G510" i="30" s="1"/>
  <c r="H510" i="30" s="1"/>
  <c r="I510" i="30" s="1"/>
  <c r="G474" i="30" a="1"/>
  <c r="G474" i="30" s="1"/>
  <c r="H474" i="30" s="1"/>
  <c r="I474" i="30" s="1"/>
  <c r="G438" i="30" a="1"/>
  <c r="G438" i="30" s="1"/>
  <c r="H438" i="30" s="1"/>
  <c r="I438" i="30" s="1"/>
  <c r="G402" i="30" a="1"/>
  <c r="G402" i="30" s="1"/>
  <c r="H402" i="30" s="1"/>
  <c r="I402" i="30" s="1"/>
  <c r="G366" i="30" a="1"/>
  <c r="G366" i="30" s="1"/>
  <c r="H366" i="30" s="1"/>
  <c r="I366" i="30" s="1"/>
  <c r="G342" i="30" a="1"/>
  <c r="G342" i="30" s="1"/>
  <c r="H342" i="30" s="1"/>
  <c r="I342" i="30" s="1"/>
  <c r="G324" i="30" a="1"/>
  <c r="G324" i="30" s="1"/>
  <c r="H324" i="30" s="1"/>
  <c r="I324" i="30" s="1"/>
  <c r="G306" i="30" a="1"/>
  <c r="G306" i="30" s="1"/>
  <c r="H306" i="30" s="1"/>
  <c r="I306" i="30" s="1"/>
  <c r="G288" i="30" a="1"/>
  <c r="G288" i="30" s="1"/>
  <c r="H288" i="30" s="1"/>
  <c r="I288" i="30" s="1"/>
  <c r="G270" i="30" a="1"/>
  <c r="G270" i="30" s="1"/>
  <c r="H270" i="30" s="1"/>
  <c r="I270" i="30" s="1"/>
  <c r="G1370" i="30" a="1"/>
  <c r="G1370" i="30" s="1"/>
  <c r="H1370" i="30" s="1"/>
  <c r="I1370" i="30" s="1"/>
  <c r="G1352" i="30" a="1"/>
  <c r="G1352" i="30" s="1"/>
  <c r="H1352" i="30" s="1"/>
  <c r="I1352" i="30" s="1"/>
  <c r="G1334" i="30" a="1"/>
  <c r="G1334" i="30" s="1"/>
  <c r="H1334" i="30" s="1"/>
  <c r="I1334" i="30" s="1"/>
  <c r="G1316" i="30" a="1"/>
  <c r="G1316" i="30" s="1"/>
  <c r="H1316" i="30" s="1"/>
  <c r="I1316" i="30" s="1"/>
  <c r="G1298" i="30" a="1"/>
  <c r="G1298" i="30" s="1"/>
  <c r="H1298" i="30" s="1"/>
  <c r="I1298" i="30" s="1"/>
  <c r="G1280" i="30" a="1"/>
  <c r="G1280" i="30" s="1"/>
  <c r="H1280" i="30" s="1"/>
  <c r="I1280" i="30" s="1"/>
  <c r="G1262" i="30" a="1"/>
  <c r="G1262" i="30" s="1"/>
  <c r="H1262" i="30" s="1"/>
  <c r="I1262" i="30" s="1"/>
  <c r="G1244" i="30" a="1"/>
  <c r="G1244" i="30" s="1"/>
  <c r="H1244" i="30" s="1"/>
  <c r="I1244" i="30" s="1"/>
  <c r="G1296" i="30" a="1"/>
  <c r="G1296" i="30" s="1"/>
  <c r="H1296" i="30" s="1"/>
  <c r="I1296" i="30" s="1"/>
  <c r="G1044" i="30" a="1"/>
  <c r="G1044" i="30" s="1"/>
  <c r="H1044" i="30" s="1"/>
  <c r="I1044" i="30" s="1"/>
  <c r="G972" i="30" a="1"/>
  <c r="G972" i="30" s="1"/>
  <c r="H972" i="30" s="1"/>
  <c r="I972" i="30" s="1"/>
  <c r="G900" i="30" a="1"/>
  <c r="G900" i="30" s="1"/>
  <c r="H900" i="30" s="1"/>
  <c r="I900" i="30" s="1"/>
  <c r="G828" i="30" a="1"/>
  <c r="G828" i="30" s="1"/>
  <c r="H828" i="30" s="1"/>
  <c r="I828" i="30" s="1"/>
  <c r="G792" i="30" a="1"/>
  <c r="G792" i="30" s="1"/>
  <c r="H792" i="30" s="1"/>
  <c r="I792" i="30" s="1"/>
  <c r="G720" i="30" a="1"/>
  <c r="G720" i="30" s="1"/>
  <c r="H720" i="30" s="1"/>
  <c r="I720" i="30" s="1"/>
  <c r="G648" i="30" a="1"/>
  <c r="G648" i="30" s="1"/>
  <c r="H648" i="30" s="1"/>
  <c r="I648" i="30" s="1"/>
  <c r="G576" i="30" a="1"/>
  <c r="G576" i="30" s="1"/>
  <c r="H576" i="30" s="1"/>
  <c r="I576" i="30" s="1"/>
  <c r="G504" i="30" a="1"/>
  <c r="G504" i="30" s="1"/>
  <c r="H504" i="30" s="1"/>
  <c r="I504" i="30" s="1"/>
  <c r="G432" i="30" a="1"/>
  <c r="G432" i="30" s="1"/>
  <c r="H432" i="30" s="1"/>
  <c r="I432" i="30" s="1"/>
  <c r="G360" i="30" a="1"/>
  <c r="G360" i="30" s="1"/>
  <c r="H360" i="30" s="1"/>
  <c r="I360" i="30" s="1"/>
  <c r="G321" i="30" a="1"/>
  <c r="G321" i="30" s="1"/>
  <c r="H321" i="30" s="1"/>
  <c r="I321" i="30" s="1"/>
  <c r="G285" i="30" a="1"/>
  <c r="G285" i="30" s="1"/>
  <c r="H285" i="30" s="1"/>
  <c r="I285" i="30" s="1"/>
  <c r="G267" i="30" a="1"/>
  <c r="G267" i="30" s="1"/>
  <c r="H267" i="30" s="1"/>
  <c r="I267" i="30" s="1"/>
  <c r="G1349" i="30" a="1"/>
  <c r="G1349" i="30" s="1"/>
  <c r="H1349" i="30" s="1"/>
  <c r="I1349" i="30" s="1"/>
  <c r="G1313" i="30" a="1"/>
  <c r="G1313" i="30" s="1"/>
  <c r="H1313" i="30" s="1"/>
  <c r="I1313" i="30" s="1"/>
  <c r="G1295" i="30" a="1"/>
  <c r="G1295" i="30" s="1"/>
  <c r="H1295" i="30" s="1"/>
  <c r="I1295" i="30" s="1"/>
  <c r="G1259" i="30" a="1"/>
  <c r="G1259" i="30" s="1"/>
  <c r="H1259" i="30" s="1"/>
  <c r="I1259" i="30" s="1"/>
  <c r="G13" i="30" a="1"/>
  <c r="G13" i="30" s="1"/>
  <c r="H13" i="30" s="1"/>
  <c r="G492" i="30" a="1"/>
  <c r="G492" i="30" s="1"/>
  <c r="H492" i="30" s="1"/>
  <c r="I492" i="30" s="1"/>
  <c r="G384" i="30" a="1"/>
  <c r="G384" i="30" s="1"/>
  <c r="H384" i="30" s="1"/>
  <c r="I384" i="30" s="1"/>
  <c r="G333" i="30" a="1"/>
  <c r="G333" i="30" s="1"/>
  <c r="H333" i="30" s="1"/>
  <c r="I333" i="30" s="1"/>
  <c r="G261" i="30" a="1"/>
  <c r="G261" i="30" s="1"/>
  <c r="H261" i="30" s="1"/>
  <c r="I261" i="30" s="1"/>
  <c r="G1325" i="30" a="1"/>
  <c r="G1325" i="30" s="1"/>
  <c r="H1325" i="30" s="1"/>
  <c r="I1325" i="30" s="1"/>
  <c r="G1271" i="30" a="1"/>
  <c r="G1271" i="30" s="1"/>
  <c r="H1271" i="30" s="1"/>
  <c r="I1271" i="30" s="1"/>
  <c r="G1304" i="30" a="1"/>
  <c r="G1304" i="30" s="1"/>
  <c r="H1304" i="30" s="1"/>
  <c r="I1304" i="30" s="1"/>
  <c r="G136" i="30" a="1"/>
  <c r="G136" i="30" s="1"/>
  <c r="H136" i="30" s="1"/>
  <c r="I136" i="30" s="1"/>
  <c r="G1669" i="30" a="1"/>
  <c r="G1669" i="30" s="1"/>
  <c r="H1669" i="30" s="1"/>
  <c r="I1669" i="30" s="1"/>
  <c r="G1453" i="30" a="1"/>
  <c r="G1453" i="30" s="1"/>
  <c r="H1453" i="30" s="1"/>
  <c r="I1453" i="30" s="1"/>
  <c r="G1111" i="30" a="1"/>
  <c r="G1111" i="30" s="1"/>
  <c r="H1111" i="30" s="1"/>
  <c r="I1111" i="30" s="1"/>
  <c r="G2603" i="30" a="1"/>
  <c r="G2603" i="30" s="1"/>
  <c r="H2603" i="30" s="1"/>
  <c r="I2603" i="30" s="1"/>
  <c r="G2387" i="30" a="1"/>
  <c r="G2387" i="30" s="1"/>
  <c r="H2387" i="30" s="1"/>
  <c r="I2387" i="30" s="1"/>
  <c r="G2171" i="30" a="1"/>
  <c r="G2171" i="30" s="1"/>
  <c r="H2171" i="30" s="1"/>
  <c r="I2171" i="30" s="1"/>
  <c r="G1967" i="30" a="1"/>
  <c r="G1967" i="30" s="1"/>
  <c r="H1967" i="30" s="1"/>
  <c r="I1967" i="30" s="1"/>
  <c r="G1859" i="30" a="1"/>
  <c r="G1859" i="30" s="1"/>
  <c r="H1859" i="30" s="1"/>
  <c r="I1859" i="30" s="1"/>
  <c r="G1751" i="30" a="1"/>
  <c r="G1751" i="30" s="1"/>
  <c r="H1751" i="30" s="1"/>
  <c r="I1751" i="30" s="1"/>
  <c r="G1643" i="30" a="1"/>
  <c r="G1643" i="30" s="1"/>
  <c r="H1643" i="30" s="1"/>
  <c r="I1643" i="30" s="1"/>
  <c r="G1535" i="30" a="1"/>
  <c r="G1535" i="30" s="1"/>
  <c r="H1535" i="30" s="1"/>
  <c r="I1535" i="30" s="1"/>
  <c r="G1427" i="30" a="1"/>
  <c r="G1427" i="30" s="1"/>
  <c r="H1427" i="30" s="1"/>
  <c r="I1427" i="30" s="1"/>
  <c r="G1297" i="30" a="1"/>
  <c r="G1297" i="30" s="1"/>
  <c r="H1297" i="30" s="1"/>
  <c r="I1297" i="30" s="1"/>
  <c r="G2148" i="30" a="1"/>
  <c r="G2148" i="30" s="1"/>
  <c r="H2148" i="30" s="1"/>
  <c r="I2148" i="30" s="1"/>
  <c r="G2040" i="30" a="1"/>
  <c r="G2040" i="30" s="1"/>
  <c r="H2040" i="30" s="1"/>
  <c r="I2040" i="30" s="1"/>
  <c r="G1890" i="30" a="1"/>
  <c r="G1890" i="30" s="1"/>
  <c r="H1890" i="30" s="1"/>
  <c r="I1890" i="30" s="1"/>
  <c r="G1728" i="30" a="1"/>
  <c r="G1728" i="30" s="1"/>
  <c r="H1728" i="30" s="1"/>
  <c r="I1728" i="30" s="1"/>
  <c r="G1566" i="30" a="1"/>
  <c r="G1566" i="30" s="1"/>
  <c r="H1566" i="30" s="1"/>
  <c r="I1566" i="30" s="1"/>
  <c r="G1224" i="30" a="1"/>
  <c r="G1224" i="30" s="1"/>
  <c r="H1224" i="30" s="1"/>
  <c r="I1224" i="30" s="1"/>
  <c r="G1188" i="30" a="1"/>
  <c r="G1188" i="30" s="1"/>
  <c r="H1188" i="30" s="1"/>
  <c r="I1188" i="30" s="1"/>
  <c r="G1152" i="30" a="1"/>
  <c r="G1152" i="30" s="1"/>
  <c r="H1152" i="30" s="1"/>
  <c r="I1152" i="30" s="1"/>
  <c r="G1116" i="30" a="1"/>
  <c r="G1116" i="30" s="1"/>
  <c r="H1116" i="30" s="1"/>
  <c r="I1116" i="30" s="1"/>
  <c r="G1080" i="30" a="1"/>
  <c r="G1080" i="30" s="1"/>
  <c r="H1080" i="30" s="1"/>
  <c r="I1080" i="30" s="1"/>
  <c r="G1008" i="30" a="1"/>
  <c r="G1008" i="30" s="1"/>
  <c r="H1008" i="30" s="1"/>
  <c r="I1008" i="30" s="1"/>
  <c r="G936" i="30" a="1"/>
  <c r="G936" i="30" s="1"/>
  <c r="H936" i="30" s="1"/>
  <c r="I936" i="30" s="1"/>
  <c r="G864" i="30" a="1"/>
  <c r="G864" i="30" s="1"/>
  <c r="H864" i="30" s="1"/>
  <c r="I864" i="30" s="1"/>
  <c r="G756" i="30" a="1"/>
  <c r="G756" i="30" s="1"/>
  <c r="H756" i="30" s="1"/>
  <c r="I756" i="30" s="1"/>
  <c r="G684" i="30" a="1"/>
  <c r="G684" i="30" s="1"/>
  <c r="H684" i="30" s="1"/>
  <c r="I684" i="30" s="1"/>
  <c r="G612" i="30" a="1"/>
  <c r="G612" i="30" s="1"/>
  <c r="H612" i="30" s="1"/>
  <c r="I612" i="30" s="1"/>
  <c r="G540" i="30" a="1"/>
  <c r="G540" i="30" s="1"/>
  <c r="H540" i="30" s="1"/>
  <c r="I540" i="30" s="1"/>
  <c r="G468" i="30" a="1"/>
  <c r="G468" i="30" s="1"/>
  <c r="H468" i="30" s="1"/>
  <c r="I468" i="30" s="1"/>
  <c r="G396" i="30" a="1"/>
  <c r="G396" i="30" s="1"/>
  <c r="H396" i="30" s="1"/>
  <c r="I396" i="30" s="1"/>
  <c r="G339" i="30" a="1"/>
  <c r="G339" i="30" s="1"/>
  <c r="H339" i="30" s="1"/>
  <c r="I339" i="30" s="1"/>
  <c r="G303" i="30" a="1"/>
  <c r="G303" i="30" s="1"/>
  <c r="H303" i="30" s="1"/>
  <c r="I303" i="30" s="1"/>
  <c r="G1367" i="30" a="1"/>
  <c r="G1367" i="30" s="1"/>
  <c r="H1367" i="30" s="1"/>
  <c r="I1367" i="30" s="1"/>
  <c r="G1331" i="30" a="1"/>
  <c r="G1331" i="30" s="1"/>
  <c r="H1331" i="30" s="1"/>
  <c r="I1331" i="30" s="1"/>
  <c r="G1277" i="30" a="1"/>
  <c r="G1277" i="30" s="1"/>
  <c r="H1277" i="30" s="1"/>
  <c r="I1277" i="30" s="1"/>
  <c r="G564" i="30" a="1"/>
  <c r="G564" i="30" s="1"/>
  <c r="H564" i="30" s="1"/>
  <c r="I564" i="30" s="1"/>
  <c r="G351" i="30" a="1"/>
  <c r="G351" i="30" s="1"/>
  <c r="H351" i="30" s="1"/>
  <c r="I351" i="30" s="1"/>
  <c r="G279" i="30" a="1"/>
  <c r="G279" i="30" s="1"/>
  <c r="H279" i="30" s="1"/>
  <c r="I279" i="30" s="1"/>
  <c r="G1343" i="30" a="1"/>
  <c r="G1343" i="30" s="1"/>
  <c r="H1343" i="30" s="1"/>
  <c r="I1343" i="30" s="1"/>
  <c r="G1289" i="30" a="1"/>
  <c r="G1289" i="30" s="1"/>
  <c r="H1289" i="30" s="1"/>
  <c r="I1289" i="30" s="1"/>
  <c r="G1286" i="30" a="1"/>
  <c r="G1286" i="30" s="1"/>
  <c r="H1286" i="30" s="1"/>
  <c r="I1286" i="30" s="1"/>
  <c r="G1250" i="30" a="1"/>
  <c r="G1250" i="30" s="1"/>
  <c r="H1250" i="30" s="1"/>
  <c r="I1250" i="30" s="1"/>
  <c r="G1283" i="30" a="1"/>
  <c r="G1283" i="30" s="1"/>
  <c r="H1283" i="30" s="1"/>
  <c r="I1283" i="30" s="1"/>
  <c r="G1247" i="30" a="1"/>
  <c r="G1247" i="30" s="1"/>
  <c r="H1247" i="30" s="1"/>
  <c r="I1247" i="30" s="1"/>
  <c r="O447" i="19"/>
  <c r="N447" i="19"/>
  <c r="E31" i="24"/>
  <c r="E57" i="24"/>
  <c r="E66" i="24" s="1"/>
  <c r="E8" i="23"/>
  <c r="F11" i="23"/>
  <c r="E58" i="24"/>
  <c r="E72" i="24" s="1"/>
  <c r="E9" i="23"/>
  <c r="G9" i="24"/>
  <c r="G15" i="24" s="1"/>
  <c r="E36" i="24"/>
  <c r="E20" i="24"/>
  <c r="E25" i="24" s="1"/>
  <c r="G64" i="24"/>
  <c r="G8" i="24"/>
  <c r="F36" i="24"/>
  <c r="F20" i="24"/>
  <c r="F24" i="24" s="1"/>
  <c r="F17" i="23"/>
  <c r="F19" i="23"/>
  <c r="I79" i="21"/>
  <c r="G16" i="23"/>
  <c r="D31" i="24"/>
  <c r="D57" i="24"/>
  <c r="D68" i="24" s="1"/>
  <c r="D8" i="23"/>
  <c r="G58" i="24"/>
  <c r="G72" i="24" s="1"/>
  <c r="G9" i="23"/>
  <c r="D8" i="24"/>
  <c r="D64" i="24"/>
  <c r="I70" i="21"/>
  <c r="G15" i="23"/>
  <c r="F16" i="23"/>
  <c r="I69" i="21"/>
  <c r="I50" i="21"/>
  <c r="D16" i="23"/>
  <c r="J5" i="21"/>
  <c r="I5" i="24"/>
  <c r="F58" i="24"/>
  <c r="F72" i="24" s="1"/>
  <c r="F9" i="23"/>
  <c r="G57" i="24"/>
  <c r="G67" i="24" s="1"/>
  <c r="G31" i="24"/>
  <c r="G8" i="23"/>
  <c r="C57" i="24"/>
  <c r="C67" i="24" s="1"/>
  <c r="C31" i="24"/>
  <c r="C8" i="23"/>
  <c r="E11" i="23"/>
  <c r="D58" i="24"/>
  <c r="D72" i="24" s="1"/>
  <c r="D9" i="23"/>
  <c r="D36" i="24"/>
  <c r="D20" i="24"/>
  <c r="D24" i="24" s="1"/>
  <c r="E64" i="24"/>
  <c r="E8" i="24"/>
  <c r="G36" i="24"/>
  <c r="G20" i="24"/>
  <c r="G25" i="24" s="1"/>
  <c r="C13" i="27" s="1"/>
  <c r="D21" i="28" s="1"/>
  <c r="H20" i="36" s="1"/>
  <c r="E22" i="23"/>
  <c r="I80" i="21"/>
  <c r="I44" i="21"/>
  <c r="E21" i="23"/>
  <c r="I68" i="21"/>
  <c r="C21" i="23"/>
  <c r="I57" i="21"/>
  <c r="C58" i="24"/>
  <c r="C72" i="24" s="1"/>
  <c r="C9" i="23"/>
  <c r="J56" i="21"/>
  <c r="F83" i="21"/>
  <c r="F64" i="24"/>
  <c r="F8" i="24"/>
  <c r="E19" i="23"/>
  <c r="C16" i="23"/>
  <c r="G17" i="23"/>
  <c r="C22" i="23"/>
  <c r="G22" i="23"/>
  <c r="C17" i="23"/>
  <c r="D17" i="23"/>
  <c r="E17" i="23"/>
  <c r="F31" i="24"/>
  <c r="F57" i="24"/>
  <c r="F66" i="24" s="1"/>
  <c r="F8" i="23"/>
  <c r="G11" i="23"/>
  <c r="D11" i="23"/>
  <c r="C9" i="24"/>
  <c r="C15" i="24" s="1"/>
  <c r="D9" i="24"/>
  <c r="D15" i="24" s="1"/>
  <c r="E9" i="24"/>
  <c r="E15" i="24" s="1"/>
  <c r="C20" i="24"/>
  <c r="C25" i="24" s="1"/>
  <c r="C36" i="24"/>
  <c r="E16" i="23"/>
  <c r="D21" i="23"/>
  <c r="C15" i="23"/>
  <c r="G19" i="23"/>
  <c r="C13" i="23"/>
  <c r="E15" i="23"/>
  <c r="F15" i="23"/>
  <c r="F21" i="23"/>
  <c r="C11" i="23"/>
  <c r="C64" i="24"/>
  <c r="C8" i="24"/>
  <c r="F9" i="24"/>
  <c r="F15" i="24" s="1"/>
  <c r="I41" i="21"/>
  <c r="I48" i="21"/>
  <c r="I49" i="21"/>
  <c r="F22" i="23"/>
  <c r="G13" i="23"/>
  <c r="I71" i="21"/>
  <c r="D13" i="23"/>
  <c r="D22" i="23"/>
  <c r="E13" i="23"/>
  <c r="D15" i="23"/>
  <c r="L134" i="18"/>
  <c r="G93" i="21" s="1"/>
  <c r="N39" i="18"/>
  <c r="H66" i="21"/>
  <c r="N44" i="18"/>
  <c r="H67" i="21"/>
  <c r="M34" i="18"/>
  <c r="M67" i="18" s="1"/>
  <c r="H65" i="21"/>
  <c r="G83" i="21"/>
  <c r="F60" i="21"/>
  <c r="C60" i="21"/>
  <c r="C83" i="21"/>
  <c r="G60" i="21"/>
  <c r="E83" i="21"/>
  <c r="E60" i="21"/>
  <c r="E46" i="23" s="1"/>
  <c r="D83" i="21"/>
  <c r="D24" i="37" s="1"/>
  <c r="D60" i="21"/>
  <c r="D39" i="23" s="1"/>
  <c r="I75" i="21"/>
  <c r="L127" i="18"/>
  <c r="L139" i="18"/>
  <c r="L160" i="18" s="1"/>
  <c r="L162" i="18" s="1"/>
  <c r="K144" i="18"/>
  <c r="K141" i="18"/>
  <c r="M107" i="18"/>
  <c r="M125" i="18"/>
  <c r="M166" i="18" s="1"/>
  <c r="M168" i="18" s="1"/>
  <c r="H25" i="21" s="1"/>
  <c r="L109" i="18"/>
  <c r="L108" i="18"/>
  <c r="K103" i="18"/>
  <c r="M35" i="18"/>
  <c r="M66" i="18" s="1"/>
  <c r="M100" i="18"/>
  <c r="M101" i="18" s="1"/>
  <c r="H77" i="21" s="1"/>
  <c r="C11" i="21"/>
  <c r="C9" i="37" s="1"/>
  <c r="H39" i="18"/>
  <c r="F9" i="21"/>
  <c r="D11" i="21"/>
  <c r="D9" i="37" s="1"/>
  <c r="J39" i="18"/>
  <c r="N31" i="18"/>
  <c r="N37" i="18"/>
  <c r="I39" i="18"/>
  <c r="G9" i="21"/>
  <c r="E11" i="21"/>
  <c r="E9" i="37" s="1"/>
  <c r="E9" i="21"/>
  <c r="F15" i="21"/>
  <c r="F11" i="21"/>
  <c r="F9" i="37" s="1"/>
  <c r="G11" i="21"/>
  <c r="G9" i="37" s="1"/>
  <c r="C15" i="21"/>
  <c r="E15" i="21"/>
  <c r="G15" i="21"/>
  <c r="K69" i="19"/>
  <c r="J69" i="19"/>
  <c r="M23" i="18"/>
  <c r="H14" i="21" s="1"/>
  <c r="N533" i="19"/>
  <c r="O533" i="19"/>
  <c r="K516" i="19"/>
  <c r="K517" i="19"/>
  <c r="L517" i="19"/>
  <c r="D516" i="19"/>
  <c r="D519" i="19"/>
  <c r="D517" i="19"/>
  <c r="C516" i="19"/>
  <c r="C517" i="19"/>
  <c r="C519" i="19"/>
  <c r="E516" i="19"/>
  <c r="E517" i="19"/>
  <c r="F516" i="19"/>
  <c r="F518" i="19"/>
  <c r="F517" i="19"/>
  <c r="G516" i="19"/>
  <c r="G517" i="19"/>
  <c r="G519" i="19"/>
  <c r="H516" i="19"/>
  <c r="H517" i="19"/>
  <c r="I516" i="19"/>
  <c r="I519" i="19"/>
  <c r="I517" i="19"/>
  <c r="J516" i="19"/>
  <c r="J519" i="19"/>
  <c r="J517" i="19"/>
  <c r="M69" i="19"/>
  <c r="L508" i="19"/>
  <c r="L516" i="19"/>
  <c r="N69" i="19"/>
  <c r="I513" i="19"/>
  <c r="I514" i="19"/>
  <c r="K509" i="19"/>
  <c r="K508" i="19"/>
  <c r="L506" i="19"/>
  <c r="L509" i="19"/>
  <c r="D509" i="19"/>
  <c r="D508" i="19"/>
  <c r="C508" i="19"/>
  <c r="C509" i="19"/>
  <c r="E506" i="19"/>
  <c r="E509" i="19"/>
  <c r="E508" i="19"/>
  <c r="F506" i="19"/>
  <c r="F509" i="19"/>
  <c r="F508" i="19"/>
  <c r="G506" i="19"/>
  <c r="G509" i="19"/>
  <c r="G508" i="19"/>
  <c r="H506" i="19"/>
  <c r="H509" i="19"/>
  <c r="H508" i="19"/>
  <c r="I506" i="19"/>
  <c r="I508" i="19"/>
  <c r="I509" i="19"/>
  <c r="J509" i="19"/>
  <c r="J508" i="19"/>
  <c r="S69" i="19"/>
  <c r="O69" i="19"/>
  <c r="K506" i="19"/>
  <c r="J506" i="19"/>
  <c r="Q69" i="19"/>
  <c r="R69" i="19"/>
  <c r="T69" i="19"/>
  <c r="D15" i="21"/>
  <c r="C26" i="2"/>
  <c r="C53" i="1" s="1"/>
  <c r="D26" i="2"/>
  <c r="D53" i="1" s="1"/>
  <c r="E26" i="2"/>
  <c r="E53" i="1" s="1"/>
  <c r="F26" i="2"/>
  <c r="F53" i="1" s="1"/>
  <c r="H26" i="2"/>
  <c r="H53" i="1" s="1"/>
  <c r="I23" i="2"/>
  <c r="J26" i="2"/>
  <c r="J53" i="1" s="1"/>
  <c r="K26" i="2"/>
  <c r="K53" i="1" s="1"/>
  <c r="C16" i="2"/>
  <c r="B23" i="2"/>
  <c r="C14" i="3"/>
  <c r="G14" i="3"/>
  <c r="L4" i="1"/>
  <c r="K14" i="3"/>
  <c r="L5" i="1"/>
  <c r="L11" i="1"/>
  <c r="L13" i="1"/>
  <c r="L14" i="1" s="1"/>
  <c r="L25" i="1" s="1"/>
  <c r="L23" i="1"/>
  <c r="J14" i="1"/>
  <c r="F20" i="2"/>
  <c r="B14" i="3"/>
  <c r="I463" i="19"/>
  <c r="O463" i="19" s="1"/>
  <c r="I466" i="19"/>
  <c r="C371" i="19"/>
  <c r="C381" i="19"/>
  <c r="D381" i="19"/>
  <c r="D371" i="19"/>
  <c r="H14" i="3"/>
  <c r="L6" i="1"/>
  <c r="L19" i="1" s="1"/>
  <c r="L24" i="1" s="1"/>
  <c r="E19" i="1"/>
  <c r="E32" i="1"/>
  <c r="E34" i="1"/>
  <c r="K32" i="1"/>
  <c r="K19" i="1"/>
  <c r="K34" i="1"/>
  <c r="I474" i="19"/>
  <c r="I475" i="19"/>
  <c r="E474" i="19"/>
  <c r="E475" i="19"/>
  <c r="K474" i="19"/>
  <c r="K475" i="19"/>
  <c r="G475" i="19"/>
  <c r="G474" i="19"/>
  <c r="J474" i="19"/>
  <c r="J475" i="19"/>
  <c r="F474" i="19"/>
  <c r="F475" i="19"/>
  <c r="D474" i="19"/>
  <c r="D475" i="19"/>
  <c r="L475" i="19"/>
  <c r="L474" i="19"/>
  <c r="H475" i="19"/>
  <c r="H474" i="19"/>
  <c r="O443" i="19"/>
  <c r="N457" i="19"/>
  <c r="O459" i="19"/>
  <c r="N459" i="19"/>
  <c r="O457" i="19"/>
  <c r="N443" i="19"/>
  <c r="O441" i="19"/>
  <c r="N441" i="19"/>
  <c r="K300" i="19"/>
  <c r="K302" i="19" s="1"/>
  <c r="K307" i="19" s="1"/>
  <c r="K312" i="19" s="1"/>
  <c r="C375" i="19"/>
  <c r="E377" i="19"/>
  <c r="E383" i="19" s="1"/>
  <c r="E386" i="19" s="1"/>
  <c r="H371" i="19"/>
  <c r="J371" i="19"/>
  <c r="K377" i="19"/>
  <c r="K383" i="19" s="1"/>
  <c r="K386" i="19" s="1"/>
  <c r="D377" i="19"/>
  <c r="D375" i="19"/>
  <c r="E371" i="19"/>
  <c r="I377" i="19"/>
  <c r="I383" i="19" s="1"/>
  <c r="I386" i="19" s="1"/>
  <c r="I371" i="19"/>
  <c r="E375" i="19"/>
  <c r="F377" i="19"/>
  <c r="F380" i="19" s="1"/>
  <c r="K375" i="19"/>
  <c r="G371" i="19"/>
  <c r="J377" i="19"/>
  <c r="J383" i="19" s="1"/>
  <c r="J386" i="19" s="1"/>
  <c r="K371" i="19"/>
  <c r="D393" i="19"/>
  <c r="I393" i="19"/>
  <c r="H377" i="19"/>
  <c r="H383" i="19" s="1"/>
  <c r="H386" i="19" s="1"/>
  <c r="F375" i="19"/>
  <c r="J298" i="19"/>
  <c r="G377" i="19"/>
  <c r="G383" i="19" s="1"/>
  <c r="G386" i="19" s="1"/>
  <c r="L371" i="19"/>
  <c r="F371" i="19"/>
  <c r="L377" i="19"/>
  <c r="L380" i="19" s="1"/>
  <c r="F300" i="19"/>
  <c r="F302" i="19" s="1"/>
  <c r="F307" i="19" s="1"/>
  <c r="F313" i="19" s="1"/>
  <c r="I298" i="19"/>
  <c r="L300" i="19"/>
  <c r="L302" i="19" s="1"/>
  <c r="L307" i="19" s="1"/>
  <c r="L313" i="19" s="1"/>
  <c r="E312" i="19"/>
  <c r="E313" i="19"/>
  <c r="I313" i="19"/>
  <c r="H300" i="19"/>
  <c r="H302" i="19" s="1"/>
  <c r="H307" i="19" s="1"/>
  <c r="H312" i="19" s="1"/>
  <c r="E298" i="19"/>
  <c r="G300" i="19"/>
  <c r="G302" i="19" s="1"/>
  <c r="G307" i="19" s="1"/>
  <c r="D298" i="19"/>
  <c r="H250" i="19"/>
  <c r="H253" i="19" s="1"/>
  <c r="H258" i="19" s="1"/>
  <c r="H264" i="19" s="1"/>
  <c r="E249" i="19"/>
  <c r="E252" i="19" s="1"/>
  <c r="E250" i="19"/>
  <c r="E253" i="19" s="1"/>
  <c r="E258" i="19" s="1"/>
  <c r="G246" i="19"/>
  <c r="K249" i="19"/>
  <c r="K252" i="19" s="1"/>
  <c r="K250" i="19"/>
  <c r="K253" i="19" s="1"/>
  <c r="K258" i="19" s="1"/>
  <c r="G250" i="19"/>
  <c r="G253" i="19" s="1"/>
  <c r="G258" i="19" s="1"/>
  <c r="G263" i="19" s="1"/>
  <c r="I250" i="19"/>
  <c r="I253" i="19" s="1"/>
  <c r="I258" i="19" s="1"/>
  <c r="I263" i="19" s="1"/>
  <c r="J313" i="19"/>
  <c r="O295" i="19"/>
  <c r="N295" i="19"/>
  <c r="E246" i="19"/>
  <c r="D307" i="19"/>
  <c r="J250" i="19"/>
  <c r="J253" i="19" s="1"/>
  <c r="J258" i="19" s="1"/>
  <c r="J263" i="19" s="1"/>
  <c r="D249" i="19"/>
  <c r="D252" i="19" s="1"/>
  <c r="D250" i="19"/>
  <c r="D253" i="19" s="1"/>
  <c r="D258" i="19" s="1"/>
  <c r="D263" i="19" s="1"/>
  <c r="L234" i="19"/>
  <c r="H246" i="19"/>
  <c r="I234" i="19"/>
  <c r="L264" i="19"/>
  <c r="L263" i="19"/>
  <c r="K246" i="19"/>
  <c r="F234" i="19"/>
  <c r="I246" i="19"/>
  <c r="K234" i="19"/>
  <c r="F264" i="19"/>
  <c r="F263" i="19"/>
  <c r="N231" i="19"/>
  <c r="C234" i="19"/>
  <c r="J234" i="19"/>
  <c r="J249" i="19"/>
  <c r="J252" i="19" s="1"/>
  <c r="O243" i="19"/>
  <c r="N243" i="19"/>
  <c r="O231" i="19"/>
  <c r="N232" i="19"/>
  <c r="H234" i="19"/>
  <c r="F249" i="19"/>
  <c r="F252" i="19" s="1"/>
  <c r="F246" i="19"/>
  <c r="O229" i="19"/>
  <c r="L249" i="19"/>
  <c r="L252" i="19" s="1"/>
  <c r="L246" i="19"/>
  <c r="O232" i="19"/>
  <c r="G234" i="19"/>
  <c r="O230" i="19"/>
  <c r="N230" i="19"/>
  <c r="N228" i="19"/>
  <c r="O228" i="19"/>
  <c r="E234" i="19"/>
  <c r="D234" i="19"/>
  <c r="N229" i="19"/>
  <c r="O233" i="19"/>
  <c r="N233" i="19"/>
  <c r="N11" i="18"/>
  <c r="N106" i="18" s="1"/>
  <c r="M17" i="18"/>
  <c r="H8" i="21"/>
  <c r="D9" i="21"/>
  <c r="J12" i="11"/>
  <c r="J85" i="19" s="1"/>
  <c r="H59" i="11"/>
  <c r="G23" i="16"/>
  <c r="G24" i="16" s="1"/>
  <c r="G25" i="16" s="1"/>
  <c r="G85" i="19"/>
  <c r="L23" i="16"/>
  <c r="L85" i="19"/>
  <c r="F23" i="16"/>
  <c r="F24" i="16" s="1"/>
  <c r="F25" i="16" s="1"/>
  <c r="F85" i="19"/>
  <c r="K23" i="16"/>
  <c r="K85" i="19"/>
  <c r="E23" i="16"/>
  <c r="E24" i="16" s="1"/>
  <c r="E25" i="16" s="1"/>
  <c r="E85" i="19"/>
  <c r="J23" i="16"/>
  <c r="C23" i="16"/>
  <c r="C24" i="16" s="1"/>
  <c r="C25" i="16" s="1"/>
  <c r="C85" i="19"/>
  <c r="C59" i="11"/>
  <c r="E59" i="11"/>
  <c r="I12" i="11"/>
  <c r="H23" i="16"/>
  <c r="H85" i="19"/>
  <c r="E82" i="11"/>
  <c r="E518" i="19" s="1"/>
  <c r="H82" i="11"/>
  <c r="K82" i="11"/>
  <c r="K518" i="19" s="1"/>
  <c r="H16" i="11"/>
  <c r="H20" i="11" s="1"/>
  <c r="H21" i="11" s="1"/>
  <c r="H34" i="16" s="1"/>
  <c r="H35" i="16" s="1"/>
  <c r="C82" i="11"/>
  <c r="C518" i="19" s="1"/>
  <c r="G82" i="11"/>
  <c r="G518" i="19" s="1"/>
  <c r="G59" i="11"/>
  <c r="K59" i="11"/>
  <c r="I59" i="11"/>
  <c r="G20" i="11"/>
  <c r="G21" i="11" s="1"/>
  <c r="G34" i="16" s="1"/>
  <c r="G35" i="16" s="1"/>
  <c r="J82" i="11"/>
  <c r="J518" i="19" s="1"/>
  <c r="D82" i="11"/>
  <c r="D518" i="19" s="1"/>
  <c r="I82" i="11"/>
  <c r="I518" i="19" s="1"/>
  <c r="F59" i="11"/>
  <c r="F84" i="11" s="1"/>
  <c r="D59" i="11"/>
  <c r="H17" i="11"/>
  <c r="K16" i="11"/>
  <c r="K519" i="19" s="1"/>
  <c r="D12" i="11"/>
  <c r="L59" i="11"/>
  <c r="J59" i="11"/>
  <c r="J20" i="11"/>
  <c r="D20" i="11"/>
  <c r="L16" i="11"/>
  <c r="L519" i="19" s="1"/>
  <c r="F16" i="11"/>
  <c r="F519" i="19" s="1"/>
  <c r="I20" i="11"/>
  <c r="C20" i="11"/>
  <c r="E16" i="11"/>
  <c r="E519" i="19" s="1"/>
  <c r="K50" i="1"/>
  <c r="K51" i="1"/>
  <c r="E50" i="1"/>
  <c r="E51" i="1"/>
  <c r="B19" i="1"/>
  <c r="B34" i="1"/>
  <c r="B32" i="1"/>
  <c r="J51" i="1"/>
  <c r="D51" i="1"/>
  <c r="H42" i="1"/>
  <c r="C42" i="1"/>
  <c r="G51" i="1"/>
  <c r="G50" i="1"/>
  <c r="B51" i="1"/>
  <c r="B50" i="1"/>
  <c r="F51" i="1"/>
  <c r="J36" i="1"/>
  <c r="D20" i="2"/>
  <c r="A1" i="2"/>
  <c r="A1" i="4" s="1"/>
  <c r="G20" i="2"/>
  <c r="B16" i="2"/>
  <c r="G21" i="2"/>
  <c r="D6" i="1"/>
  <c r="D50" i="1" s="1"/>
  <c r="J6" i="1"/>
  <c r="C14" i="1"/>
  <c r="F14" i="1"/>
  <c r="J27" i="1"/>
  <c r="G32" i="1"/>
  <c r="B36" i="1"/>
  <c r="F36" i="1"/>
  <c r="H38" i="1"/>
  <c r="I48" i="1"/>
  <c r="C48" i="1"/>
  <c r="I26" i="2"/>
  <c r="I53" i="1" s="1"/>
  <c r="G53" i="1"/>
  <c r="B21" i="2"/>
  <c r="C19" i="1"/>
  <c r="I6" i="1"/>
  <c r="I13" i="1"/>
  <c r="I14" i="1" s="1"/>
  <c r="E23" i="2"/>
  <c r="D14" i="3"/>
  <c r="C34" i="1"/>
  <c r="K36" i="1"/>
  <c r="E36" i="1"/>
  <c r="G38" i="1"/>
  <c r="J40" i="1"/>
  <c r="H48" i="1"/>
  <c r="B53" i="1"/>
  <c r="H23" i="2"/>
  <c r="G27" i="1"/>
  <c r="G30" i="1"/>
  <c r="G34" i="1"/>
  <c r="C36" i="1"/>
  <c r="F27" i="1"/>
  <c r="F30" i="1"/>
  <c r="J38" i="1"/>
  <c r="G36" i="1"/>
  <c r="F40" i="1"/>
  <c r="G42" i="1" s="1"/>
  <c r="G14" i="1"/>
  <c r="I24" i="2"/>
  <c r="E24" i="2"/>
  <c r="L7" i="1"/>
  <c r="J23" i="2"/>
  <c r="H24" i="2"/>
  <c r="D24" i="2"/>
  <c r="E1" i="3"/>
  <c r="I16" i="2"/>
  <c r="K24" i="2"/>
  <c r="G24" i="2"/>
  <c r="E1" i="2"/>
  <c r="L9" i="1"/>
  <c r="N9" i="1" s="1"/>
  <c r="C24" i="2"/>
  <c r="E16" i="2"/>
  <c r="K13" i="1"/>
  <c r="K7" i="34" s="1"/>
  <c r="B14" i="1"/>
  <c r="H14" i="1"/>
  <c r="J16" i="2"/>
  <c r="G16" i="2"/>
  <c r="D13" i="1"/>
  <c r="L8" i="1"/>
  <c r="M8" i="1" s="1"/>
  <c r="J24" i="2"/>
  <c r="F24" i="2"/>
  <c r="M9" i="1"/>
  <c r="I20" i="2"/>
  <c r="H20" i="2"/>
  <c r="K23" i="1"/>
  <c r="H6" i="1"/>
  <c r="F6" i="1"/>
  <c r="E1" i="4"/>
  <c r="N40" i="18" l="1"/>
  <c r="N42" i="18" s="1"/>
  <c r="D31" i="34"/>
  <c r="F31" i="34" s="1"/>
  <c r="H16" i="34"/>
  <c r="C16" i="34"/>
  <c r="G5" i="25"/>
  <c r="J6" i="37"/>
  <c r="J6" i="35"/>
  <c r="N23" i="1"/>
  <c r="N4" i="1" s="1"/>
  <c r="N463" i="19"/>
  <c r="G24" i="24"/>
  <c r="H84" i="11"/>
  <c r="G84" i="11"/>
  <c r="F60" i="23"/>
  <c r="F24" i="37"/>
  <c r="L84" i="11"/>
  <c r="G69" i="23"/>
  <c r="G24" i="37"/>
  <c r="G28" i="37"/>
  <c r="G19" i="35"/>
  <c r="G66" i="24"/>
  <c r="G70" i="24" s="1"/>
  <c r="F25" i="24"/>
  <c r="E69" i="23"/>
  <c r="E24" i="37"/>
  <c r="D19" i="35"/>
  <c r="D28" i="37"/>
  <c r="C60" i="23"/>
  <c r="C24" i="37"/>
  <c r="F19" i="35"/>
  <c r="F28" i="37"/>
  <c r="D32" i="34"/>
  <c r="F32" i="34" s="1"/>
  <c r="F16" i="34"/>
  <c r="G12" i="35"/>
  <c r="G8" i="37"/>
  <c r="F8" i="37"/>
  <c r="F12" i="35"/>
  <c r="E67" i="24"/>
  <c r="D12" i="35"/>
  <c r="D8" i="37"/>
  <c r="E12" i="35"/>
  <c r="E8" i="37"/>
  <c r="F68" i="24"/>
  <c r="G68" i="24"/>
  <c r="H7" i="37"/>
  <c r="H7" i="35"/>
  <c r="E69" i="24"/>
  <c r="J84" i="11"/>
  <c r="F85" i="21"/>
  <c r="F73" i="23" s="1"/>
  <c r="E68" i="24"/>
  <c r="F69" i="24"/>
  <c r="L24" i="30"/>
  <c r="L23" i="30"/>
  <c r="I13" i="30"/>
  <c r="L21" i="30" s="1"/>
  <c r="H519" i="19"/>
  <c r="N519" i="19" s="1"/>
  <c r="H518" i="19"/>
  <c r="O518" i="19" s="1"/>
  <c r="H26" i="11"/>
  <c r="H29" i="11" s="1"/>
  <c r="H30" i="11" s="1"/>
  <c r="C66" i="24"/>
  <c r="C69" i="23"/>
  <c r="E24" i="24"/>
  <c r="F31" i="23"/>
  <c r="C69" i="24"/>
  <c r="D46" i="23"/>
  <c r="F39" i="23"/>
  <c r="E70" i="24"/>
  <c r="D69" i="24"/>
  <c r="H11" i="23"/>
  <c r="D25" i="24"/>
  <c r="F32" i="24"/>
  <c r="F40" i="24" s="1"/>
  <c r="F10" i="23"/>
  <c r="J48" i="21"/>
  <c r="D38" i="24"/>
  <c r="D37" i="24"/>
  <c r="D21" i="24"/>
  <c r="D63" i="24"/>
  <c r="D71" i="24" s="1"/>
  <c r="D71" i="23"/>
  <c r="D57" i="23"/>
  <c r="D64" i="23"/>
  <c r="D66" i="23"/>
  <c r="D54" i="23"/>
  <c r="D53" i="23"/>
  <c r="D68" i="23"/>
  <c r="D59" i="23"/>
  <c r="D65" i="23"/>
  <c r="D58" i="23"/>
  <c r="D63" i="23"/>
  <c r="D55" i="23"/>
  <c r="D67" i="23"/>
  <c r="D56" i="23"/>
  <c r="J71" i="21"/>
  <c r="C32" i="24"/>
  <c r="C40" i="24" s="1"/>
  <c r="C10" i="23"/>
  <c r="J41" i="21"/>
  <c r="C48" i="23"/>
  <c r="C30" i="23"/>
  <c r="C38" i="23"/>
  <c r="C43" i="23"/>
  <c r="C36" i="23"/>
  <c r="C44" i="23"/>
  <c r="C42" i="23"/>
  <c r="C29" i="23"/>
  <c r="C45" i="23"/>
  <c r="C32" i="23"/>
  <c r="C37" i="23"/>
  <c r="C35" i="23"/>
  <c r="F16" i="24"/>
  <c r="F13" i="24"/>
  <c r="F26" i="37" s="1"/>
  <c r="F14" i="24"/>
  <c r="J44" i="21"/>
  <c r="J50" i="21"/>
  <c r="C39" i="23"/>
  <c r="G32" i="24"/>
  <c r="G40" i="24" s="1"/>
  <c r="G10" i="23"/>
  <c r="E48" i="23"/>
  <c r="E37" i="23"/>
  <c r="E43" i="23"/>
  <c r="E42" i="23"/>
  <c r="E38" i="23"/>
  <c r="E30" i="23"/>
  <c r="E35" i="23"/>
  <c r="E36" i="23"/>
  <c r="E44" i="23"/>
  <c r="E32" i="23"/>
  <c r="E29" i="23"/>
  <c r="E45" i="23"/>
  <c r="F48" i="23"/>
  <c r="F32" i="23"/>
  <c r="F42" i="23"/>
  <c r="F43" i="23"/>
  <c r="F38" i="23"/>
  <c r="F44" i="23"/>
  <c r="F36" i="23"/>
  <c r="F37" i="23"/>
  <c r="F29" i="23"/>
  <c r="F35" i="23"/>
  <c r="F45" i="23"/>
  <c r="F30" i="23"/>
  <c r="C14" i="24"/>
  <c r="C13" i="24"/>
  <c r="C26" i="37" s="1"/>
  <c r="C16" i="24"/>
  <c r="D67" i="24"/>
  <c r="K56" i="21"/>
  <c r="E39" i="23"/>
  <c r="D69" i="23"/>
  <c r="J79" i="21"/>
  <c r="E31" i="23"/>
  <c r="J69" i="21"/>
  <c r="H60" i="24"/>
  <c r="E37" i="24"/>
  <c r="E21" i="24"/>
  <c r="E63" i="24"/>
  <c r="E71" i="24" s="1"/>
  <c r="E38" i="24"/>
  <c r="E71" i="23"/>
  <c r="E64" i="23"/>
  <c r="E56" i="23"/>
  <c r="E57" i="23"/>
  <c r="E66" i="23"/>
  <c r="E58" i="23"/>
  <c r="E54" i="23"/>
  <c r="E59" i="23"/>
  <c r="E53" i="23"/>
  <c r="E68" i="23"/>
  <c r="E65" i="23"/>
  <c r="E63" i="23"/>
  <c r="E55" i="23"/>
  <c r="E67" i="23"/>
  <c r="H62" i="24"/>
  <c r="F46" i="23"/>
  <c r="F73" i="24"/>
  <c r="F74" i="24"/>
  <c r="J68" i="21"/>
  <c r="E14" i="24"/>
  <c r="E16" i="24"/>
  <c r="E13" i="24"/>
  <c r="E26" i="37" s="1"/>
  <c r="K5" i="21"/>
  <c r="J5" i="24"/>
  <c r="D13" i="24"/>
  <c r="D26" i="37" s="1"/>
  <c r="D14" i="24"/>
  <c r="D16" i="24"/>
  <c r="G63" i="24"/>
  <c r="G71" i="24" s="1"/>
  <c r="G38" i="24"/>
  <c r="G71" i="23"/>
  <c r="G21" i="24"/>
  <c r="G37" i="24"/>
  <c r="G65" i="23"/>
  <c r="G67" i="23"/>
  <c r="G59" i="23"/>
  <c r="G53" i="23"/>
  <c r="G54" i="23"/>
  <c r="G66" i="23"/>
  <c r="G55" i="23"/>
  <c r="G63" i="23"/>
  <c r="G64" i="23"/>
  <c r="G56" i="23"/>
  <c r="G68" i="23"/>
  <c r="G57" i="23"/>
  <c r="G58" i="23"/>
  <c r="G85" i="21"/>
  <c r="G73" i="23" s="1"/>
  <c r="G48" i="23"/>
  <c r="G43" i="23"/>
  <c r="G29" i="23"/>
  <c r="G37" i="23"/>
  <c r="G36" i="23"/>
  <c r="G35" i="23"/>
  <c r="G30" i="23"/>
  <c r="G42" i="23"/>
  <c r="G45" i="23"/>
  <c r="G32" i="23"/>
  <c r="G38" i="23"/>
  <c r="G44" i="23"/>
  <c r="C68" i="24"/>
  <c r="J49" i="21"/>
  <c r="C46" i="23"/>
  <c r="F37" i="24"/>
  <c r="F21" i="24"/>
  <c r="F63" i="24"/>
  <c r="F71" i="24" s="1"/>
  <c r="F38" i="24"/>
  <c r="F71" i="23"/>
  <c r="F56" i="23"/>
  <c r="F54" i="23"/>
  <c r="F53" i="23"/>
  <c r="F55" i="23"/>
  <c r="F63" i="23"/>
  <c r="F66" i="23"/>
  <c r="F64" i="23"/>
  <c r="F59" i="23"/>
  <c r="F65" i="23"/>
  <c r="F57" i="23"/>
  <c r="F68" i="23"/>
  <c r="F58" i="23"/>
  <c r="F67" i="23"/>
  <c r="F67" i="24"/>
  <c r="G31" i="23"/>
  <c r="C24" i="24"/>
  <c r="J70" i="21"/>
  <c r="G13" i="24"/>
  <c r="G26" i="37" s="1"/>
  <c r="G14" i="24"/>
  <c r="G16" i="24"/>
  <c r="G46" i="23"/>
  <c r="E74" i="24"/>
  <c r="E73" i="24"/>
  <c r="G60" i="23"/>
  <c r="J80" i="21"/>
  <c r="C73" i="24"/>
  <c r="C74" i="24"/>
  <c r="D73" i="24"/>
  <c r="D74" i="24"/>
  <c r="D66" i="24"/>
  <c r="H57" i="24"/>
  <c r="H31" i="24"/>
  <c r="H8" i="23"/>
  <c r="H17" i="23"/>
  <c r="E10" i="23"/>
  <c r="E32" i="24"/>
  <c r="E40" i="24" s="1"/>
  <c r="D32" i="24"/>
  <c r="D40" i="24" s="1"/>
  <c r="D10" i="23"/>
  <c r="D48" i="23"/>
  <c r="D30" i="23"/>
  <c r="D44" i="23"/>
  <c r="D32" i="23"/>
  <c r="D38" i="23"/>
  <c r="D42" i="23"/>
  <c r="D37" i="23"/>
  <c r="D36" i="23"/>
  <c r="D43" i="23"/>
  <c r="D29" i="23"/>
  <c r="D35" i="23"/>
  <c r="D45" i="23"/>
  <c r="C85" i="21"/>
  <c r="C73" i="23" s="1"/>
  <c r="C63" i="24"/>
  <c r="C71" i="24" s="1"/>
  <c r="C21" i="24"/>
  <c r="C38" i="24"/>
  <c r="C37" i="24"/>
  <c r="C71" i="23"/>
  <c r="C66" i="23"/>
  <c r="C57" i="23"/>
  <c r="C56" i="23"/>
  <c r="C68" i="23"/>
  <c r="C53" i="23"/>
  <c r="C55" i="23"/>
  <c r="C63" i="23"/>
  <c r="C65" i="23"/>
  <c r="C54" i="23"/>
  <c r="C67" i="23"/>
  <c r="C58" i="23"/>
  <c r="C59" i="23"/>
  <c r="C64" i="23"/>
  <c r="G39" i="23"/>
  <c r="C31" i="23"/>
  <c r="F69" i="23"/>
  <c r="D60" i="23"/>
  <c r="J57" i="21"/>
  <c r="D31" i="23"/>
  <c r="G73" i="24"/>
  <c r="G74" i="24"/>
  <c r="E60" i="23"/>
  <c r="G69" i="24"/>
  <c r="H72" i="21"/>
  <c r="N34" i="18"/>
  <c r="I65" i="21"/>
  <c r="M132" i="18"/>
  <c r="H76" i="21"/>
  <c r="O44" i="18"/>
  <c r="I67" i="21"/>
  <c r="E85" i="21"/>
  <c r="E73" i="23" s="1"/>
  <c r="D85" i="21"/>
  <c r="D73" i="23" s="1"/>
  <c r="J75" i="21"/>
  <c r="M109" i="18"/>
  <c r="L141" i="18"/>
  <c r="L144" i="18"/>
  <c r="M126" i="18"/>
  <c r="M139" i="18"/>
  <c r="M69" i="18"/>
  <c r="N107" i="18"/>
  <c r="I76" i="21" s="1"/>
  <c r="N125" i="18"/>
  <c r="N166" i="18" s="1"/>
  <c r="N168" i="18" s="1"/>
  <c r="I25" i="21" s="1"/>
  <c r="M70" i="18"/>
  <c r="M76" i="18"/>
  <c r="N76" i="18" s="1"/>
  <c r="M36" i="18"/>
  <c r="H99" i="21" s="1"/>
  <c r="E18" i="25" s="1"/>
  <c r="M103" i="18"/>
  <c r="M131" i="18"/>
  <c r="N35" i="18"/>
  <c r="N66" i="18" s="1"/>
  <c r="N70" i="18" s="1"/>
  <c r="N100" i="18"/>
  <c r="N101" i="18" s="1"/>
  <c r="I77" i="21" s="1"/>
  <c r="C12" i="21"/>
  <c r="C16" i="21"/>
  <c r="D12" i="21"/>
  <c r="D16" i="21"/>
  <c r="O37" i="18"/>
  <c r="O31" i="18"/>
  <c r="E12" i="21"/>
  <c r="E16" i="21"/>
  <c r="H15" i="21"/>
  <c r="F12" i="21"/>
  <c r="F16" i="21"/>
  <c r="G12" i="21"/>
  <c r="G16" i="21"/>
  <c r="N23" i="18"/>
  <c r="I14" i="21" s="1"/>
  <c r="N516" i="19"/>
  <c r="O516" i="19"/>
  <c r="N518" i="19"/>
  <c r="N517" i="19"/>
  <c r="O517" i="19"/>
  <c r="N513" i="19"/>
  <c r="O513" i="19"/>
  <c r="O514" i="19"/>
  <c r="N514" i="19"/>
  <c r="O508" i="19"/>
  <c r="N508" i="19"/>
  <c r="O509" i="19"/>
  <c r="N509" i="19"/>
  <c r="D383" i="19"/>
  <c r="D380" i="19"/>
  <c r="N466" i="19"/>
  <c r="O466" i="19"/>
  <c r="E84" i="11"/>
  <c r="M23" i="1"/>
  <c r="M4" i="1" s="1"/>
  <c r="N11" i="1"/>
  <c r="M11" i="1"/>
  <c r="O381" i="19"/>
  <c r="N381" i="19"/>
  <c r="L24" i="16"/>
  <c r="L25" i="16" s="1"/>
  <c r="L26" i="16"/>
  <c r="L38" i="16" s="1"/>
  <c r="K24" i="16"/>
  <c r="K25" i="16" s="1"/>
  <c r="K26" i="16"/>
  <c r="K38" i="16" s="1"/>
  <c r="J24" i="16"/>
  <c r="J25" i="16" s="1"/>
  <c r="J26" i="16"/>
  <c r="J38" i="16" s="1"/>
  <c r="H24" i="16"/>
  <c r="H25" i="16" s="1"/>
  <c r="H26" i="16"/>
  <c r="H38" i="16" s="1"/>
  <c r="O474" i="19"/>
  <c r="N474" i="19"/>
  <c r="E387" i="19"/>
  <c r="E380" i="19"/>
  <c r="K313" i="19"/>
  <c r="I380" i="19"/>
  <c r="F383" i="19"/>
  <c r="F387" i="19" s="1"/>
  <c r="I387" i="19"/>
  <c r="K387" i="19"/>
  <c r="K380" i="19"/>
  <c r="G387" i="19"/>
  <c r="N375" i="19"/>
  <c r="J387" i="19"/>
  <c r="H387" i="19"/>
  <c r="J380" i="19"/>
  <c r="L312" i="19"/>
  <c r="L383" i="19"/>
  <c r="L387" i="19" s="1"/>
  <c r="N371" i="19"/>
  <c r="O375" i="19"/>
  <c r="H380" i="19"/>
  <c r="G380" i="19"/>
  <c r="O371" i="19"/>
  <c r="F312" i="19"/>
  <c r="J264" i="19"/>
  <c r="H263" i="19"/>
  <c r="N302" i="19"/>
  <c r="N298" i="19"/>
  <c r="O298" i="19"/>
  <c r="H313" i="19"/>
  <c r="O302" i="19"/>
  <c r="I264" i="19"/>
  <c r="G312" i="19"/>
  <c r="G313" i="19"/>
  <c r="N250" i="19"/>
  <c r="D264" i="19"/>
  <c r="K263" i="19"/>
  <c r="K264" i="19"/>
  <c r="O253" i="19"/>
  <c r="G264" i="19"/>
  <c r="D312" i="19"/>
  <c r="D313" i="19"/>
  <c r="O250" i="19"/>
  <c r="N253" i="19"/>
  <c r="E263" i="19"/>
  <c r="E264" i="19"/>
  <c r="O246" i="19"/>
  <c r="N300" i="19"/>
  <c r="N246" i="19"/>
  <c r="O300" i="19"/>
  <c r="N252" i="19"/>
  <c r="O252" i="19"/>
  <c r="I8" i="21"/>
  <c r="N17" i="18"/>
  <c r="I10" i="21" s="1"/>
  <c r="O11" i="18"/>
  <c r="O106" i="18" s="1"/>
  <c r="H9" i="21"/>
  <c r="H10" i="21"/>
  <c r="I23" i="16"/>
  <c r="I85" i="19"/>
  <c r="G26" i="11"/>
  <c r="G29" i="11" s="1"/>
  <c r="D23" i="16"/>
  <c r="D24" i="16" s="1"/>
  <c r="D25" i="16" s="1"/>
  <c r="D85" i="19"/>
  <c r="C84" i="11"/>
  <c r="K84" i="11"/>
  <c r="D84" i="11"/>
  <c r="I84" i="11"/>
  <c r="K17" i="11"/>
  <c r="K20" i="11"/>
  <c r="J26" i="11"/>
  <c r="J29" i="11" s="1"/>
  <c r="J21" i="11"/>
  <c r="J34" i="16" s="1"/>
  <c r="J35" i="16" s="1"/>
  <c r="I26" i="11"/>
  <c r="I29" i="11" s="1"/>
  <c r="I21" i="11"/>
  <c r="I34" i="16" s="1"/>
  <c r="I35" i="16" s="1"/>
  <c r="L20" i="11"/>
  <c r="L17" i="11"/>
  <c r="E20" i="11"/>
  <c r="E17" i="11"/>
  <c r="D26" i="11"/>
  <c r="D29" i="11" s="1"/>
  <c r="D21" i="11"/>
  <c r="D34" i="16" s="1"/>
  <c r="D35" i="16" s="1"/>
  <c r="C26" i="11"/>
  <c r="C29" i="11" s="1"/>
  <c r="C21" i="11"/>
  <c r="C34" i="16" s="1"/>
  <c r="C35" i="16" s="1"/>
  <c r="F20" i="11"/>
  <c r="F17" i="11"/>
  <c r="H50" i="1"/>
  <c r="H51" i="1"/>
  <c r="I50" i="1"/>
  <c r="I51" i="1"/>
  <c r="F19" i="1"/>
  <c r="I24" i="1" s="1"/>
  <c r="F34" i="1"/>
  <c r="F32" i="1"/>
  <c r="J19" i="1"/>
  <c r="J32" i="1"/>
  <c r="J34" i="1"/>
  <c r="K14" i="1"/>
  <c r="K38" i="1"/>
  <c r="K40" i="1"/>
  <c r="E13" i="1"/>
  <c r="D38" i="1"/>
  <c r="D40" i="1"/>
  <c r="D42" i="1" s="1"/>
  <c r="H19" i="1"/>
  <c r="J24" i="1" s="1"/>
  <c r="H32" i="1"/>
  <c r="H34" i="1"/>
  <c r="I38" i="1"/>
  <c r="I40" i="1"/>
  <c r="J42" i="1" s="1"/>
  <c r="D32" i="1"/>
  <c r="D34" i="1"/>
  <c r="D19" i="1"/>
  <c r="J50" i="1"/>
  <c r="I19" i="1"/>
  <c r="K24" i="1" s="1"/>
  <c r="M24" i="1" s="1"/>
  <c r="I32" i="1"/>
  <c r="I34" i="1"/>
  <c r="C50" i="1"/>
  <c r="C51" i="1"/>
  <c r="F50" i="1"/>
  <c r="N8" i="1"/>
  <c r="D14" i="1"/>
  <c r="K25" i="1"/>
  <c r="M25" i="1" s="1"/>
  <c r="M14" i="1" s="1"/>
  <c r="I66" i="21" l="1"/>
  <c r="O39" i="18"/>
  <c r="H5" i="25"/>
  <c r="K6" i="37"/>
  <c r="K6" i="35"/>
  <c r="G31" i="34"/>
  <c r="E31" i="34"/>
  <c r="N67" i="18"/>
  <c r="O40" i="18"/>
  <c r="O42" i="18" s="1"/>
  <c r="O519" i="19"/>
  <c r="C28" i="37"/>
  <c r="C19" i="35"/>
  <c r="G32" i="34"/>
  <c r="E32" i="34"/>
  <c r="E19" i="35"/>
  <c r="E28" i="37"/>
  <c r="F10" i="37"/>
  <c r="F8" i="35"/>
  <c r="D70" i="24"/>
  <c r="E8" i="35"/>
  <c r="E10" i="37"/>
  <c r="C8" i="35"/>
  <c r="C10" i="37"/>
  <c r="C70" i="24"/>
  <c r="C16" i="37"/>
  <c r="C13" i="35"/>
  <c r="F70" i="24"/>
  <c r="G13" i="35"/>
  <c r="G16" i="37"/>
  <c r="D10" i="37"/>
  <c r="D8" i="35"/>
  <c r="D16" i="37"/>
  <c r="D13" i="35"/>
  <c r="F16" i="37"/>
  <c r="F13" i="35"/>
  <c r="E16" i="37"/>
  <c r="E13" i="35"/>
  <c r="G10" i="37"/>
  <c r="G8" i="35"/>
  <c r="H7" i="34"/>
  <c r="I7" i="35"/>
  <c r="I7" i="37"/>
  <c r="H12" i="35"/>
  <c r="H8" i="37"/>
  <c r="L22" i="30"/>
  <c r="M6" i="1"/>
  <c r="M10" i="1" s="1"/>
  <c r="M12" i="1" s="1"/>
  <c r="M13" i="1" s="1"/>
  <c r="H33" i="11"/>
  <c r="H538" i="19" s="1"/>
  <c r="H539" i="19" s="1"/>
  <c r="M86" i="18"/>
  <c r="H19" i="21" s="1"/>
  <c r="E10" i="25" s="1"/>
  <c r="E14" i="25" s="1"/>
  <c r="L14" i="30"/>
  <c r="L16" i="30"/>
  <c r="L18" i="30"/>
  <c r="L19" i="30"/>
  <c r="L17" i="30"/>
  <c r="L13" i="30"/>
  <c r="L20" i="30"/>
  <c r="L15" i="30"/>
  <c r="I11" i="23"/>
  <c r="M160" i="18"/>
  <c r="M161" i="18" s="1"/>
  <c r="H23" i="21" s="1"/>
  <c r="H15" i="23" s="1"/>
  <c r="M180" i="18"/>
  <c r="N132" i="18"/>
  <c r="I60" i="24"/>
  <c r="H73" i="24"/>
  <c r="H74" i="24"/>
  <c r="E28" i="24"/>
  <c r="E26" i="24"/>
  <c r="N124" i="18"/>
  <c r="I58" i="24"/>
  <c r="I9" i="23"/>
  <c r="F33" i="24"/>
  <c r="F41" i="24" s="1"/>
  <c r="F50" i="24"/>
  <c r="F54" i="24" s="1"/>
  <c r="F22" i="24"/>
  <c r="F27" i="24" s="1"/>
  <c r="F27" i="37" s="1"/>
  <c r="F12" i="23"/>
  <c r="H59" i="24"/>
  <c r="H66" i="24" s="1"/>
  <c r="H10" i="24"/>
  <c r="K70" i="21"/>
  <c r="K49" i="21"/>
  <c r="K68" i="21"/>
  <c r="K71" i="21"/>
  <c r="G28" i="24"/>
  <c r="G26" i="24"/>
  <c r="K69" i="21"/>
  <c r="K50" i="21"/>
  <c r="I57" i="24"/>
  <c r="I31" i="24"/>
  <c r="I8" i="23"/>
  <c r="I17" i="23"/>
  <c r="D22" i="24"/>
  <c r="D27" i="24" s="1"/>
  <c r="D27" i="37" s="1"/>
  <c r="D33" i="24"/>
  <c r="D41" i="24" s="1"/>
  <c r="D50" i="24"/>
  <c r="D54" i="24" s="1"/>
  <c r="D12" i="23"/>
  <c r="H90" i="21"/>
  <c r="H13" i="23"/>
  <c r="K57" i="21"/>
  <c r="L5" i="21"/>
  <c r="K5" i="24"/>
  <c r="L56" i="21"/>
  <c r="K44" i="21"/>
  <c r="K41" i="21"/>
  <c r="K80" i="21"/>
  <c r="F28" i="24"/>
  <c r="F26" i="24"/>
  <c r="K48" i="21"/>
  <c r="E33" i="24"/>
  <c r="E41" i="24" s="1"/>
  <c r="E50" i="24"/>
  <c r="E54" i="24" s="1"/>
  <c r="E22" i="24"/>
  <c r="E27" i="24" s="1"/>
  <c r="E27" i="37" s="1"/>
  <c r="E12" i="23"/>
  <c r="H67" i="24"/>
  <c r="K79" i="21"/>
  <c r="H92" i="21"/>
  <c r="H100" i="21" s="1"/>
  <c r="H101" i="21" s="1"/>
  <c r="C28" i="24"/>
  <c r="C26" i="24"/>
  <c r="I62" i="24"/>
  <c r="H58" i="24"/>
  <c r="H9" i="23"/>
  <c r="C22" i="24"/>
  <c r="C27" i="24" s="1"/>
  <c r="C27" i="37" s="1"/>
  <c r="C33" i="24"/>
  <c r="C41" i="24" s="1"/>
  <c r="C50" i="24"/>
  <c r="C54" i="24" s="1"/>
  <c r="C12" i="23"/>
  <c r="I59" i="24"/>
  <c r="I10" i="24"/>
  <c r="G33" i="24"/>
  <c r="G41" i="24" s="1"/>
  <c r="G50" i="24"/>
  <c r="G54" i="24" s="1"/>
  <c r="G22" i="24"/>
  <c r="G27" i="24" s="1"/>
  <c r="G27" i="37" s="1"/>
  <c r="G12" i="23"/>
  <c r="D28" i="24"/>
  <c r="D26" i="24"/>
  <c r="N109" i="18"/>
  <c r="I72" i="21"/>
  <c r="O34" i="18"/>
  <c r="J65" i="21"/>
  <c r="M133" i="18"/>
  <c r="M134" i="18" s="1"/>
  <c r="H55" i="21"/>
  <c r="P44" i="18"/>
  <c r="J67" i="21"/>
  <c r="K75" i="21"/>
  <c r="F17" i="21"/>
  <c r="F20" i="21"/>
  <c r="E17" i="21"/>
  <c r="E20" i="21"/>
  <c r="C17" i="21"/>
  <c r="C20" i="21"/>
  <c r="D17" i="21"/>
  <c r="D20" i="21"/>
  <c r="G17" i="21"/>
  <c r="G20" i="21"/>
  <c r="M143" i="18"/>
  <c r="M140" i="18"/>
  <c r="N126" i="18"/>
  <c r="N139" i="18"/>
  <c r="O107" i="18"/>
  <c r="O125" i="18"/>
  <c r="O166" i="18" s="1"/>
  <c r="O168" i="18" s="1"/>
  <c r="J25" i="21" s="1"/>
  <c r="N77" i="18"/>
  <c r="O77" i="18" s="1"/>
  <c r="P77" i="18" s="1"/>
  <c r="Q77" i="18" s="1"/>
  <c r="R77" i="18" s="1"/>
  <c r="S77" i="18" s="1"/>
  <c r="T77" i="18" s="1"/>
  <c r="U77" i="18" s="1"/>
  <c r="V77" i="18" s="1"/>
  <c r="H11" i="21"/>
  <c r="H9" i="37" s="1"/>
  <c r="M124" i="18"/>
  <c r="M128" i="18" s="1"/>
  <c r="N36" i="18"/>
  <c r="I99" i="21" s="1"/>
  <c r="F18" i="25" s="1"/>
  <c r="N103" i="18"/>
  <c r="N131" i="18"/>
  <c r="O35" i="18"/>
  <c r="O66" i="18" s="1"/>
  <c r="O70" i="18" s="1"/>
  <c r="O100" i="18"/>
  <c r="O101" i="18" s="1"/>
  <c r="J77" i="21" s="1"/>
  <c r="N69" i="18"/>
  <c r="O76" i="18"/>
  <c r="P37" i="18"/>
  <c r="P31" i="18"/>
  <c r="I15" i="21"/>
  <c r="O23" i="18"/>
  <c r="J14" i="21" s="1"/>
  <c r="D386" i="19"/>
  <c r="D387" i="19"/>
  <c r="M15" i="1"/>
  <c r="I24" i="16"/>
  <c r="I25" i="16" s="1"/>
  <c r="I26" i="16"/>
  <c r="I38" i="16" s="1"/>
  <c r="G30" i="11"/>
  <c r="G33" i="11"/>
  <c r="G538" i="19" s="1"/>
  <c r="G539" i="19" s="1"/>
  <c r="F386" i="19"/>
  <c r="L386" i="19"/>
  <c r="N380" i="19"/>
  <c r="O380" i="19"/>
  <c r="N263" i="19"/>
  <c r="O263" i="19"/>
  <c r="N312" i="19"/>
  <c r="O312" i="19"/>
  <c r="O85" i="19"/>
  <c r="O17" i="18"/>
  <c r="J10" i="21" s="1"/>
  <c r="I9" i="21"/>
  <c r="I11" i="21"/>
  <c r="I9" i="37" s="1"/>
  <c r="P85" i="19"/>
  <c r="J8" i="21"/>
  <c r="P11" i="18"/>
  <c r="P106" i="18" s="1"/>
  <c r="K21" i="11"/>
  <c r="K34" i="16" s="1"/>
  <c r="K35" i="16" s="1"/>
  <c r="K26" i="11"/>
  <c r="K29" i="11" s="1"/>
  <c r="F26" i="11"/>
  <c r="F29" i="11" s="1"/>
  <c r="F21" i="11"/>
  <c r="F34" i="16" s="1"/>
  <c r="F35" i="16" s="1"/>
  <c r="C33" i="11"/>
  <c r="C538" i="19" s="1"/>
  <c r="C539" i="19" s="1"/>
  <c r="C30" i="11"/>
  <c r="L21" i="11"/>
  <c r="L34" i="16" s="1"/>
  <c r="L35" i="16" s="1"/>
  <c r="L26" i="11"/>
  <c r="L29" i="11" s="1"/>
  <c r="D33" i="11"/>
  <c r="D538" i="19" s="1"/>
  <c r="D539" i="19" s="1"/>
  <c r="D30" i="11"/>
  <c r="I33" i="11"/>
  <c r="I538" i="19" s="1"/>
  <c r="I539" i="19" s="1"/>
  <c r="I30" i="11"/>
  <c r="E26" i="11"/>
  <c r="E29" i="11" s="1"/>
  <c r="E21" i="11"/>
  <c r="E34" i="16" s="1"/>
  <c r="E35" i="16" s="1"/>
  <c r="J30" i="11"/>
  <c r="J33" i="11"/>
  <c r="J538" i="19" s="1"/>
  <c r="J539" i="19" s="1"/>
  <c r="E14" i="1"/>
  <c r="I25" i="1" s="1"/>
  <c r="E38" i="1"/>
  <c r="E40" i="1"/>
  <c r="F38" i="1"/>
  <c r="K42" i="1"/>
  <c r="J25" i="1"/>
  <c r="I42" i="1"/>
  <c r="H24" i="1"/>
  <c r="N24" i="1" s="1"/>
  <c r="N6" i="1" s="1"/>
  <c r="M5" i="1"/>
  <c r="I5" i="25" l="1"/>
  <c r="L6" i="37"/>
  <c r="L6" i="35"/>
  <c r="H25" i="1"/>
  <c r="N25" i="1" s="1"/>
  <c r="N14" i="1" s="1"/>
  <c r="J66" i="21"/>
  <c r="J72" i="21" s="1"/>
  <c r="P39" i="18"/>
  <c r="O67" i="18"/>
  <c r="O69" i="18" s="1"/>
  <c r="G16" i="34"/>
  <c r="D29" i="34"/>
  <c r="E29" i="34" s="1"/>
  <c r="F29" i="34" s="1"/>
  <c r="G29" i="34" s="1"/>
  <c r="G34" i="34" s="1"/>
  <c r="D16" i="34"/>
  <c r="C17" i="37"/>
  <c r="C14" i="35"/>
  <c r="F17" i="37"/>
  <c r="F14" i="35"/>
  <c r="G9" i="35"/>
  <c r="G11" i="37"/>
  <c r="E11" i="37"/>
  <c r="E9" i="35"/>
  <c r="G17" i="37"/>
  <c r="G14" i="35"/>
  <c r="E17" i="37"/>
  <c r="E14" i="35"/>
  <c r="D11" i="37"/>
  <c r="D9" i="35"/>
  <c r="F11" i="37"/>
  <c r="F9" i="35"/>
  <c r="C11" i="37"/>
  <c r="C9" i="35"/>
  <c r="D17" i="37"/>
  <c r="D14" i="35"/>
  <c r="J7" i="35"/>
  <c r="J7" i="37"/>
  <c r="I8" i="37"/>
  <c r="I12" i="35"/>
  <c r="H72" i="24"/>
  <c r="H93" i="21"/>
  <c r="E17" i="25"/>
  <c r="N160" i="18"/>
  <c r="N161" i="18" s="1"/>
  <c r="I23" i="21" s="1"/>
  <c r="I92" i="21" s="1"/>
  <c r="I100" i="21" s="1"/>
  <c r="I101" i="21" s="1"/>
  <c r="N180" i="18"/>
  <c r="M185" i="18"/>
  <c r="H34" i="21" s="1"/>
  <c r="H22" i="23" s="1"/>
  <c r="M184" i="18"/>
  <c r="H33" i="21" s="1"/>
  <c r="H21" i="23" s="1"/>
  <c r="I66" i="24"/>
  <c r="L79" i="21"/>
  <c r="L50" i="21"/>
  <c r="M5" i="21"/>
  <c r="L5" i="24"/>
  <c r="D49" i="24"/>
  <c r="D53" i="24" s="1"/>
  <c r="D34" i="24"/>
  <c r="D14" i="23"/>
  <c r="L69" i="21"/>
  <c r="L68" i="21"/>
  <c r="J62" i="24"/>
  <c r="L41" i="21"/>
  <c r="F34" i="24"/>
  <c r="F49" i="24"/>
  <c r="F53" i="24" s="1"/>
  <c r="F14" i="23"/>
  <c r="I16" i="21"/>
  <c r="I32" i="24"/>
  <c r="I40" i="24" s="1"/>
  <c r="I10" i="23"/>
  <c r="L44" i="21"/>
  <c r="L57" i="21"/>
  <c r="I72" i="24"/>
  <c r="G49" i="24"/>
  <c r="G53" i="24" s="1"/>
  <c r="C18" i="27" s="1"/>
  <c r="C19" i="27" s="1"/>
  <c r="G34" i="24"/>
  <c r="G14" i="23"/>
  <c r="L71" i="21"/>
  <c r="J31" i="24"/>
  <c r="J57" i="24"/>
  <c r="J8" i="23"/>
  <c r="J17" i="23"/>
  <c r="J60" i="24"/>
  <c r="H61" i="24"/>
  <c r="H68" i="24" s="1"/>
  <c r="H70" i="24" s="1"/>
  <c r="I73" i="24"/>
  <c r="I74" i="24"/>
  <c r="L49" i="21"/>
  <c r="E49" i="24"/>
  <c r="E53" i="24" s="1"/>
  <c r="E34" i="24"/>
  <c r="E14" i="23"/>
  <c r="L70" i="21"/>
  <c r="L48" i="21"/>
  <c r="J11" i="23"/>
  <c r="H16" i="21"/>
  <c r="H32" i="24"/>
  <c r="H40" i="24" s="1"/>
  <c r="H10" i="23"/>
  <c r="C34" i="24"/>
  <c r="C49" i="24"/>
  <c r="C53" i="24" s="1"/>
  <c r="C14" i="23"/>
  <c r="O124" i="18"/>
  <c r="J58" i="24"/>
  <c r="J9" i="23"/>
  <c r="L80" i="21"/>
  <c r="M56" i="21"/>
  <c r="I67" i="24"/>
  <c r="P34" i="18"/>
  <c r="K65" i="21"/>
  <c r="M150" i="18"/>
  <c r="H104" i="21" s="1"/>
  <c r="M146" i="18"/>
  <c r="H54" i="21"/>
  <c r="M149" i="18"/>
  <c r="H103" i="21" s="1"/>
  <c r="H47" i="21"/>
  <c r="O109" i="18"/>
  <c r="J76" i="21"/>
  <c r="N133" i="18"/>
  <c r="N134" i="18" s="1"/>
  <c r="I55" i="21"/>
  <c r="Q44" i="18"/>
  <c r="K67" i="21"/>
  <c r="L75" i="21"/>
  <c r="N86" i="18"/>
  <c r="I19" i="21" s="1"/>
  <c r="E26" i="21"/>
  <c r="E21" i="21"/>
  <c r="G21" i="21"/>
  <c r="G26" i="21"/>
  <c r="D26" i="21"/>
  <c r="D21" i="21"/>
  <c r="F21" i="21"/>
  <c r="F26" i="21"/>
  <c r="C21" i="21"/>
  <c r="C26" i="21"/>
  <c r="O132" i="18"/>
  <c r="N140" i="18"/>
  <c r="N143" i="18"/>
  <c r="O126" i="18"/>
  <c r="O139" i="18"/>
  <c r="N128" i="18"/>
  <c r="H12" i="21"/>
  <c r="P107" i="18"/>
  <c r="P125" i="18"/>
  <c r="P166" i="18" s="1"/>
  <c r="P168" i="18" s="1"/>
  <c r="K25" i="21" s="1"/>
  <c r="O103" i="18"/>
  <c r="O131" i="18"/>
  <c r="O78" i="18"/>
  <c r="P78" i="18" s="1"/>
  <c r="Q78" i="18" s="1"/>
  <c r="R78" i="18" s="1"/>
  <c r="S78" i="18" s="1"/>
  <c r="T78" i="18" s="1"/>
  <c r="U78" i="18" s="1"/>
  <c r="V78" i="18" s="1"/>
  <c r="O36" i="18"/>
  <c r="J99" i="21" s="1"/>
  <c r="G18" i="25" s="1"/>
  <c r="P76" i="18"/>
  <c r="P35" i="18"/>
  <c r="P66" i="18" s="1"/>
  <c r="P70" i="18" s="1"/>
  <c r="P100" i="18"/>
  <c r="P101" i="18" s="1"/>
  <c r="K77" i="21" s="1"/>
  <c r="Q37" i="18"/>
  <c r="Q31" i="18"/>
  <c r="J15" i="21"/>
  <c r="P23" i="18"/>
  <c r="K14" i="21" s="1"/>
  <c r="I12" i="21"/>
  <c r="J11" i="21"/>
  <c r="J9" i="37" s="1"/>
  <c r="K8" i="21"/>
  <c r="J9" i="21"/>
  <c r="Q11" i="18"/>
  <c r="Q106" i="18" s="1"/>
  <c r="P17" i="18"/>
  <c r="K10" i="21" s="1"/>
  <c r="K30" i="11"/>
  <c r="K33" i="11"/>
  <c r="K538" i="19" s="1"/>
  <c r="K539" i="19" s="1"/>
  <c r="L33" i="11"/>
  <c r="L538" i="19" s="1"/>
  <c r="L539" i="19" s="1"/>
  <c r="L30" i="11"/>
  <c r="E33" i="11"/>
  <c r="E538" i="19" s="1"/>
  <c r="E539" i="19" s="1"/>
  <c r="E30" i="11"/>
  <c r="F33" i="11"/>
  <c r="F538" i="19" s="1"/>
  <c r="F539" i="19" s="1"/>
  <c r="F30" i="11"/>
  <c r="N10" i="1"/>
  <c r="N12" i="1" s="1"/>
  <c r="N13" i="1" s="1"/>
  <c r="N5" i="1"/>
  <c r="E42" i="1"/>
  <c r="F42" i="1"/>
  <c r="N15" i="1" l="1"/>
  <c r="J5" i="25"/>
  <c r="M6" i="37"/>
  <c r="M6" i="35"/>
  <c r="P40" i="18"/>
  <c r="P42" i="18" s="1"/>
  <c r="G37" i="34"/>
  <c r="D16" i="36"/>
  <c r="I16" i="37"/>
  <c r="I13" i="35"/>
  <c r="H10" i="37"/>
  <c r="H8" i="35"/>
  <c r="I10" i="37"/>
  <c r="I8" i="35"/>
  <c r="J8" i="37"/>
  <c r="J12" i="35"/>
  <c r="K7" i="37"/>
  <c r="K7" i="35"/>
  <c r="H16" i="37"/>
  <c r="H13" i="35"/>
  <c r="N539" i="19"/>
  <c r="K11" i="23"/>
  <c r="F18" i="23"/>
  <c r="F30" i="21"/>
  <c r="E18" i="23"/>
  <c r="E30" i="21"/>
  <c r="D18" i="23"/>
  <c r="D30" i="21"/>
  <c r="O539" i="19"/>
  <c r="C18" i="23"/>
  <c r="C30" i="21"/>
  <c r="G18" i="23"/>
  <c r="G30" i="21"/>
  <c r="D18" i="28" s="1"/>
  <c r="D19" i="28" s="1"/>
  <c r="I17" i="21"/>
  <c r="F9" i="25"/>
  <c r="N185" i="18"/>
  <c r="I34" i="21" s="1"/>
  <c r="I22" i="23" s="1"/>
  <c r="N184" i="18"/>
  <c r="I33" i="21" s="1"/>
  <c r="I21" i="23" s="1"/>
  <c r="H17" i="21"/>
  <c r="E9" i="25"/>
  <c r="E11" i="25" s="1"/>
  <c r="I13" i="23"/>
  <c r="F10" i="25"/>
  <c r="F14" i="25" s="1"/>
  <c r="H20" i="21"/>
  <c r="H34" i="24" s="1"/>
  <c r="I15" i="23"/>
  <c r="O160" i="18"/>
  <c r="O161" i="18" s="1"/>
  <c r="J23" i="21" s="1"/>
  <c r="J92" i="21" s="1"/>
  <c r="J100" i="21" s="1"/>
  <c r="J101" i="21" s="1"/>
  <c r="O180" i="18"/>
  <c r="I93" i="21"/>
  <c r="F17" i="25"/>
  <c r="H58" i="21"/>
  <c r="C46" i="24"/>
  <c r="C42" i="24"/>
  <c r="M41" i="21"/>
  <c r="M69" i="21"/>
  <c r="N56" i="21"/>
  <c r="M57" i="21"/>
  <c r="M71" i="21"/>
  <c r="I50" i="24"/>
  <c r="I22" i="24"/>
  <c r="I33" i="24"/>
  <c r="I41" i="24" s="1"/>
  <c r="I12" i="23"/>
  <c r="N5" i="21"/>
  <c r="M5" i="24"/>
  <c r="J59" i="24"/>
  <c r="J66" i="24" s="1"/>
  <c r="J10" i="24"/>
  <c r="M48" i="21"/>
  <c r="G42" i="24"/>
  <c r="G46" i="24"/>
  <c r="M50" i="21"/>
  <c r="M44" i="21"/>
  <c r="D46" i="24"/>
  <c r="D42" i="24"/>
  <c r="P124" i="18"/>
  <c r="K58" i="24"/>
  <c r="K9" i="23"/>
  <c r="E46" i="24"/>
  <c r="E42" i="24"/>
  <c r="M49" i="21"/>
  <c r="J16" i="21"/>
  <c r="J32" i="24"/>
  <c r="J40" i="24" s="1"/>
  <c r="J10" i="23"/>
  <c r="H51" i="21"/>
  <c r="H19" i="24"/>
  <c r="M80" i="21"/>
  <c r="M70" i="21"/>
  <c r="J67" i="24"/>
  <c r="F46" i="24"/>
  <c r="F42" i="24"/>
  <c r="M68" i="21"/>
  <c r="M79" i="21"/>
  <c r="I61" i="24"/>
  <c r="I68" i="24" s="1"/>
  <c r="I70" i="24" s="1"/>
  <c r="K31" i="24"/>
  <c r="K57" i="24"/>
  <c r="K8" i="23"/>
  <c r="K17" i="23"/>
  <c r="K62" i="24"/>
  <c r="H33" i="24"/>
  <c r="H41" i="24" s="1"/>
  <c r="H50" i="24"/>
  <c r="H22" i="24"/>
  <c r="H12" i="23"/>
  <c r="J74" i="24"/>
  <c r="J73" i="24"/>
  <c r="K60" i="24"/>
  <c r="N149" i="18"/>
  <c r="I103" i="21" s="1"/>
  <c r="I47" i="21"/>
  <c r="M154" i="18"/>
  <c r="M156" i="18" s="1"/>
  <c r="Q34" i="18"/>
  <c r="L65" i="21"/>
  <c r="R44" i="18"/>
  <c r="L67" i="21"/>
  <c r="O133" i="18"/>
  <c r="O134" i="18" s="1"/>
  <c r="J55" i="21"/>
  <c r="P109" i="18"/>
  <c r="K76" i="21"/>
  <c r="N150" i="18"/>
  <c r="I104" i="21" s="1"/>
  <c r="I54" i="21"/>
  <c r="N146" i="18"/>
  <c r="F27" i="21"/>
  <c r="F31" i="21"/>
  <c r="F20" i="23" s="1"/>
  <c r="E31" i="21"/>
  <c r="E20" i="23" s="1"/>
  <c r="E27" i="21"/>
  <c r="D31" i="21"/>
  <c r="D20" i="23" s="1"/>
  <c r="D27" i="21"/>
  <c r="I20" i="21"/>
  <c r="I90" i="21"/>
  <c r="M75" i="21"/>
  <c r="C31" i="21"/>
  <c r="C20" i="23" s="1"/>
  <c r="C27" i="21"/>
  <c r="G27" i="21"/>
  <c r="G89" i="21"/>
  <c r="G31" i="21"/>
  <c r="G20" i="23" s="1"/>
  <c r="P126" i="18"/>
  <c r="P139" i="18"/>
  <c r="O128" i="18"/>
  <c r="O140" i="18"/>
  <c r="O143" i="18"/>
  <c r="P132" i="18"/>
  <c r="Q107" i="18"/>
  <c r="Q132" i="18" s="1"/>
  <c r="Q125" i="18"/>
  <c r="Q166" i="18" s="1"/>
  <c r="Q168" i="18" s="1"/>
  <c r="L25" i="21" s="1"/>
  <c r="P36" i="18"/>
  <c r="K99" i="21" s="1"/>
  <c r="H18" i="25" s="1"/>
  <c r="P79" i="18"/>
  <c r="Q79" i="18" s="1"/>
  <c r="R79" i="18" s="1"/>
  <c r="S79" i="18" s="1"/>
  <c r="T79" i="18" s="1"/>
  <c r="U79" i="18" s="1"/>
  <c r="V79" i="18" s="1"/>
  <c r="P103" i="18"/>
  <c r="P131" i="18"/>
  <c r="O86" i="18"/>
  <c r="J19" i="21" s="1"/>
  <c r="Q35" i="18"/>
  <c r="Q66" i="18" s="1"/>
  <c r="Q70" i="18" s="1"/>
  <c r="Q100" i="18"/>
  <c r="Q101" i="18" s="1"/>
  <c r="L77" i="21" s="1"/>
  <c r="Q76" i="18"/>
  <c r="R37" i="18"/>
  <c r="R31" i="18"/>
  <c r="K15" i="21"/>
  <c r="Q23" i="18"/>
  <c r="L14" i="21" s="1"/>
  <c r="J12" i="21"/>
  <c r="K9" i="21"/>
  <c r="K11" i="21"/>
  <c r="K9" i="37" s="1"/>
  <c r="Q17" i="18"/>
  <c r="L10" i="21" s="1"/>
  <c r="R11" i="18"/>
  <c r="R106" i="18" s="1"/>
  <c r="L8" i="21"/>
  <c r="K5" i="25" l="1"/>
  <c r="N6" i="37"/>
  <c r="N6" i="35"/>
  <c r="Q39" i="18"/>
  <c r="K66" i="21"/>
  <c r="K72" i="21" s="1"/>
  <c r="P67" i="18"/>
  <c r="P69" i="18" s="1"/>
  <c r="J15" i="23"/>
  <c r="G21" i="37"/>
  <c r="G18" i="35"/>
  <c r="G18" i="37"/>
  <c r="G15" i="35"/>
  <c r="H49" i="24"/>
  <c r="D18" i="37"/>
  <c r="D15" i="35"/>
  <c r="E15" i="35"/>
  <c r="E18" i="37"/>
  <c r="D21" i="37"/>
  <c r="D18" i="35"/>
  <c r="D22" i="28"/>
  <c r="H19" i="36"/>
  <c r="H21" i="21"/>
  <c r="F18" i="37"/>
  <c r="F15" i="35"/>
  <c r="E18" i="35"/>
  <c r="E21" i="37"/>
  <c r="C15" i="35"/>
  <c r="C18" i="37"/>
  <c r="F21" i="37"/>
  <c r="F18" i="35"/>
  <c r="C21" i="37"/>
  <c r="C18" i="35"/>
  <c r="I11" i="37"/>
  <c r="I9" i="35"/>
  <c r="J16" i="37"/>
  <c r="J13" i="35"/>
  <c r="H14" i="23"/>
  <c r="H11" i="37"/>
  <c r="H9" i="35"/>
  <c r="I17" i="37"/>
  <c r="I14" i="35"/>
  <c r="J10" i="37"/>
  <c r="J8" i="35"/>
  <c r="L7" i="37"/>
  <c r="L7" i="35"/>
  <c r="K8" i="37"/>
  <c r="K12" i="35"/>
  <c r="H17" i="37"/>
  <c r="H14" i="35"/>
  <c r="O185" i="18"/>
  <c r="J34" i="21" s="1"/>
  <c r="J22" i="23" s="1"/>
  <c r="O184" i="18"/>
  <c r="J33" i="21" s="1"/>
  <c r="J21" i="23" s="1"/>
  <c r="J93" i="21"/>
  <c r="G17" i="25"/>
  <c r="J13" i="23"/>
  <c r="G10" i="25"/>
  <c r="G14" i="25" s="1"/>
  <c r="J17" i="21"/>
  <c r="G9" i="25"/>
  <c r="F11" i="25"/>
  <c r="P160" i="18"/>
  <c r="P161" i="18" s="1"/>
  <c r="K23" i="21" s="1"/>
  <c r="K92" i="21" s="1"/>
  <c r="K100" i="21" s="1"/>
  <c r="K101" i="21" s="1"/>
  <c r="P180" i="18"/>
  <c r="K67" i="24"/>
  <c r="L11" i="23"/>
  <c r="L31" i="24"/>
  <c r="L57" i="24"/>
  <c r="L8" i="23"/>
  <c r="L17" i="23"/>
  <c r="I58" i="21"/>
  <c r="N79" i="21"/>
  <c r="N41" i="21"/>
  <c r="Q124" i="18"/>
  <c r="L58" i="24"/>
  <c r="L9" i="23"/>
  <c r="I51" i="21"/>
  <c r="I19" i="24"/>
  <c r="H42" i="24"/>
  <c r="K73" i="24"/>
  <c r="K74" i="24"/>
  <c r="N70" i="21"/>
  <c r="O56" i="21"/>
  <c r="N57" i="21"/>
  <c r="K16" i="21"/>
  <c r="K10" i="23"/>
  <c r="K32" i="24"/>
  <c r="K40" i="24" s="1"/>
  <c r="K59" i="24"/>
  <c r="K66" i="24" s="1"/>
  <c r="K10" i="24"/>
  <c r="N68" i="21"/>
  <c r="J72" i="24"/>
  <c r="I21" i="21"/>
  <c r="I49" i="24"/>
  <c r="I34" i="24"/>
  <c r="I14" i="23"/>
  <c r="N80" i="21"/>
  <c r="J22" i="24"/>
  <c r="J33" i="24"/>
  <c r="J41" i="24" s="1"/>
  <c r="J50" i="24"/>
  <c r="J12" i="23"/>
  <c r="N44" i="21"/>
  <c r="N48" i="21"/>
  <c r="O5" i="21"/>
  <c r="N5" i="24"/>
  <c r="N71" i="21"/>
  <c r="L60" i="24"/>
  <c r="L62" i="24"/>
  <c r="N69" i="21"/>
  <c r="H9" i="24"/>
  <c r="J61" i="24"/>
  <c r="J68" i="24" s="1"/>
  <c r="J70" i="24" s="1"/>
  <c r="H27" i="24"/>
  <c r="H27" i="37" s="1"/>
  <c r="N49" i="21"/>
  <c r="N50" i="21"/>
  <c r="R34" i="18"/>
  <c r="M65" i="21"/>
  <c r="P133" i="18"/>
  <c r="P134" i="18" s="1"/>
  <c r="K55" i="21"/>
  <c r="H106" i="21"/>
  <c r="H24" i="21"/>
  <c r="N154" i="18"/>
  <c r="N156" i="18" s="1"/>
  <c r="Q109" i="18"/>
  <c r="L76" i="21"/>
  <c r="O150" i="18"/>
  <c r="J104" i="21" s="1"/>
  <c r="J54" i="21"/>
  <c r="O146" i="18"/>
  <c r="O154" i="18" s="1"/>
  <c r="O156" i="18" s="1"/>
  <c r="O149" i="18"/>
  <c r="J103" i="21" s="1"/>
  <c r="J47" i="21"/>
  <c r="S44" i="18"/>
  <c r="M67" i="21"/>
  <c r="G35" i="21"/>
  <c r="G32" i="21"/>
  <c r="N75" i="21"/>
  <c r="E32" i="21"/>
  <c r="E35" i="21"/>
  <c r="J20" i="21"/>
  <c r="J90" i="21"/>
  <c r="F32" i="21"/>
  <c r="F35" i="21"/>
  <c r="C32" i="21"/>
  <c r="C35" i="21"/>
  <c r="D32" i="21"/>
  <c r="D35" i="21"/>
  <c r="Q126" i="18"/>
  <c r="Q139" i="18"/>
  <c r="P143" i="18"/>
  <c r="P140" i="18"/>
  <c r="P128" i="18"/>
  <c r="R107" i="18"/>
  <c r="R109" i="18" s="1"/>
  <c r="R125" i="18"/>
  <c r="R166" i="18" s="1"/>
  <c r="R168" i="18" s="1"/>
  <c r="M25" i="21" s="1"/>
  <c r="Q36" i="18"/>
  <c r="L99" i="21" s="1"/>
  <c r="I18" i="25" s="1"/>
  <c r="Q80" i="18"/>
  <c r="R80" i="18" s="1"/>
  <c r="S80" i="18" s="1"/>
  <c r="T80" i="18" s="1"/>
  <c r="U80" i="18" s="1"/>
  <c r="V80" i="18" s="1"/>
  <c r="P86" i="18"/>
  <c r="K19" i="21" s="1"/>
  <c r="Q103" i="18"/>
  <c r="Q131" i="18"/>
  <c r="R35" i="18"/>
  <c r="R66" i="18" s="1"/>
  <c r="R100" i="18"/>
  <c r="R101" i="18" s="1"/>
  <c r="M77" i="21" s="1"/>
  <c r="R76" i="18"/>
  <c r="S37" i="18"/>
  <c r="S31" i="18"/>
  <c r="L15" i="21"/>
  <c r="R23" i="18"/>
  <c r="M14" i="21" s="1"/>
  <c r="K12" i="21"/>
  <c r="M8" i="21"/>
  <c r="R17" i="18"/>
  <c r="M10" i="21" s="1"/>
  <c r="S11" i="18"/>
  <c r="S106" i="18" s="1"/>
  <c r="S125" i="18" s="1"/>
  <c r="S166" i="18" s="1"/>
  <c r="S168" i="18" s="1"/>
  <c r="N25" i="21" s="1"/>
  <c r="L9" i="21"/>
  <c r="L11" i="21"/>
  <c r="L9" i="37" s="1"/>
  <c r="L5" i="25" l="1"/>
  <c r="O6" i="37"/>
  <c r="O6" i="35"/>
  <c r="Q40" i="18"/>
  <c r="Q42" i="18" s="1"/>
  <c r="F12" i="37"/>
  <c r="F10" i="35"/>
  <c r="F13" i="37"/>
  <c r="D23" i="28"/>
  <c r="C23" i="25" s="1"/>
  <c r="H21" i="36"/>
  <c r="D13" i="37"/>
  <c r="D12" i="37"/>
  <c r="D10" i="35"/>
  <c r="G12" i="37"/>
  <c r="G10" i="35"/>
  <c r="G13" i="37"/>
  <c r="E12" i="37"/>
  <c r="E10" i="35"/>
  <c r="E13" i="37"/>
  <c r="C13" i="37"/>
  <c r="C12" i="37"/>
  <c r="C10" i="35"/>
  <c r="M7" i="37"/>
  <c r="M7" i="35"/>
  <c r="L8" i="37"/>
  <c r="L12" i="35"/>
  <c r="K16" i="37"/>
  <c r="K13" i="35"/>
  <c r="J11" i="37"/>
  <c r="J9" i="35"/>
  <c r="J17" i="37"/>
  <c r="J14" i="35"/>
  <c r="K10" i="37"/>
  <c r="K8" i="35"/>
  <c r="H18" i="37"/>
  <c r="H15" i="35"/>
  <c r="L67" i="24"/>
  <c r="G11" i="25"/>
  <c r="P184" i="18"/>
  <c r="K33" i="21" s="1"/>
  <c r="K21" i="23" s="1"/>
  <c r="P185" i="18"/>
  <c r="K34" i="21" s="1"/>
  <c r="K22" i="23" s="1"/>
  <c r="K17" i="21"/>
  <c r="H9" i="25"/>
  <c r="K93" i="21"/>
  <c r="H17" i="25"/>
  <c r="K15" i="23"/>
  <c r="Q160" i="18"/>
  <c r="Q161" i="18" s="1"/>
  <c r="L23" i="21" s="1"/>
  <c r="L15" i="23" s="1"/>
  <c r="Q180" i="18"/>
  <c r="K13" i="23"/>
  <c r="H10" i="25"/>
  <c r="H14" i="25" s="1"/>
  <c r="P5" i="21"/>
  <c r="O5" i="24"/>
  <c r="G35" i="24"/>
  <c r="G23" i="23"/>
  <c r="L10" i="24"/>
  <c r="L59" i="24"/>
  <c r="L66" i="24" s="1"/>
  <c r="O49" i="21"/>
  <c r="O71" i="21"/>
  <c r="O80" i="21"/>
  <c r="M9" i="21"/>
  <c r="M57" i="24"/>
  <c r="M31" i="24"/>
  <c r="M8" i="23"/>
  <c r="M17" i="23"/>
  <c r="D35" i="24"/>
  <c r="D23" i="23"/>
  <c r="H51" i="24"/>
  <c r="H16" i="23"/>
  <c r="O79" i="21"/>
  <c r="L12" i="21"/>
  <c r="L32" i="24"/>
  <c r="L40" i="24" s="1"/>
  <c r="L10" i="23"/>
  <c r="J51" i="21"/>
  <c r="J19" i="24"/>
  <c r="O44" i="21"/>
  <c r="R124" i="18"/>
  <c r="M58" i="24"/>
  <c r="M9" i="23"/>
  <c r="F35" i="24"/>
  <c r="F23" i="23"/>
  <c r="M62" i="24"/>
  <c r="O68" i="21"/>
  <c r="O57" i="21"/>
  <c r="O41" i="21"/>
  <c r="I42" i="24"/>
  <c r="O70" i="21"/>
  <c r="M60" i="24"/>
  <c r="M11" i="23"/>
  <c r="J21" i="21"/>
  <c r="J49" i="24"/>
  <c r="J34" i="24"/>
  <c r="J14" i="23"/>
  <c r="J58" i="21"/>
  <c r="O50" i="21"/>
  <c r="O69" i="21"/>
  <c r="O48" i="21"/>
  <c r="P56" i="21"/>
  <c r="I27" i="24"/>
  <c r="I27" i="37" s="1"/>
  <c r="L73" i="24"/>
  <c r="L74" i="24"/>
  <c r="C35" i="24"/>
  <c r="C23" i="23"/>
  <c r="E35" i="24"/>
  <c r="E23" i="23"/>
  <c r="K61" i="24"/>
  <c r="K68" i="24" s="1"/>
  <c r="K70" i="24" s="1"/>
  <c r="K72" i="24"/>
  <c r="K33" i="24"/>
  <c r="K41" i="24" s="1"/>
  <c r="K50" i="24"/>
  <c r="K22" i="24"/>
  <c r="K12" i="23"/>
  <c r="I9" i="24"/>
  <c r="J106" i="21"/>
  <c r="J24" i="21"/>
  <c r="P149" i="18"/>
  <c r="K103" i="21" s="1"/>
  <c r="K47" i="21"/>
  <c r="I106" i="21"/>
  <c r="I24" i="21"/>
  <c r="H91" i="21"/>
  <c r="H26" i="21"/>
  <c r="H18" i="23" s="1"/>
  <c r="P150" i="18"/>
  <c r="K104" i="21" s="1"/>
  <c r="K54" i="21"/>
  <c r="P146" i="18"/>
  <c r="P154" i="18" s="1"/>
  <c r="P156" i="18" s="1"/>
  <c r="S34" i="18"/>
  <c r="N65" i="21"/>
  <c r="Q133" i="18"/>
  <c r="Q134" i="18" s="1"/>
  <c r="L55" i="21"/>
  <c r="R132" i="18"/>
  <c r="M76" i="21"/>
  <c r="T44" i="18"/>
  <c r="N67" i="21"/>
  <c r="K20" i="21"/>
  <c r="K90" i="21"/>
  <c r="O75" i="21"/>
  <c r="Q143" i="18"/>
  <c r="Q140" i="18"/>
  <c r="S126" i="18"/>
  <c r="N55" i="21" s="1"/>
  <c r="S139" i="18"/>
  <c r="R126" i="18"/>
  <c r="R139" i="18"/>
  <c r="Q128" i="18"/>
  <c r="Q86" i="18"/>
  <c r="L19" i="21" s="1"/>
  <c r="I10" i="25" s="1"/>
  <c r="I14" i="25" s="1"/>
  <c r="R103" i="18"/>
  <c r="R131" i="18"/>
  <c r="R36" i="18"/>
  <c r="M99" i="21" s="1"/>
  <c r="J18" i="25" s="1"/>
  <c r="R70" i="18"/>
  <c r="R81" i="18"/>
  <c r="S81" i="18" s="1"/>
  <c r="T81" i="18" s="1"/>
  <c r="U81" i="18" s="1"/>
  <c r="V81" i="18" s="1"/>
  <c r="S107" i="18"/>
  <c r="S76" i="18"/>
  <c r="S35" i="18"/>
  <c r="S66" i="18" s="1"/>
  <c r="S70" i="18" s="1"/>
  <c r="S100" i="18"/>
  <c r="S101" i="18" s="1"/>
  <c r="N77" i="21" s="1"/>
  <c r="T37" i="18"/>
  <c r="T31" i="18"/>
  <c r="M15" i="21"/>
  <c r="M11" i="21"/>
  <c r="M9" i="37" s="1"/>
  <c r="S23" i="18"/>
  <c r="N14" i="21" s="1"/>
  <c r="N8" i="21"/>
  <c r="S17" i="18"/>
  <c r="N10" i="21" s="1"/>
  <c r="T11" i="18"/>
  <c r="L16" i="21"/>
  <c r="M5" i="25" l="1"/>
  <c r="P6" i="37"/>
  <c r="P6" i="35"/>
  <c r="L66" i="21"/>
  <c r="L72" i="21" s="1"/>
  <c r="R39" i="18"/>
  <c r="Q67" i="18"/>
  <c r="Q69" i="18" s="1"/>
  <c r="H22" i="36"/>
  <c r="J24" i="25"/>
  <c r="E24" i="25"/>
  <c r="K24" i="25"/>
  <c r="F24" i="25"/>
  <c r="L24" i="25"/>
  <c r="G24" i="25"/>
  <c r="M24" i="25"/>
  <c r="H24" i="25"/>
  <c r="N24" i="25"/>
  <c r="I24" i="25"/>
  <c r="I9" i="25"/>
  <c r="I11" i="25" s="1"/>
  <c r="L10" i="37"/>
  <c r="L8" i="35"/>
  <c r="N7" i="37"/>
  <c r="N7" i="35"/>
  <c r="K11" i="37"/>
  <c r="K9" i="35"/>
  <c r="I18" i="37"/>
  <c r="I15" i="35"/>
  <c r="M12" i="35"/>
  <c r="M8" i="37"/>
  <c r="L16" i="37"/>
  <c r="L13" i="35"/>
  <c r="K17" i="37"/>
  <c r="K14" i="35"/>
  <c r="L92" i="21"/>
  <c r="L100" i="21" s="1"/>
  <c r="L101" i="21" s="1"/>
  <c r="H11" i="25"/>
  <c r="L93" i="21"/>
  <c r="I17" i="25"/>
  <c r="Q184" i="18"/>
  <c r="L33" i="21" s="1"/>
  <c r="L21" i="23" s="1"/>
  <c r="Q185" i="18"/>
  <c r="L34" i="21" s="1"/>
  <c r="L22" i="23" s="1"/>
  <c r="R160" i="18"/>
  <c r="R161" i="18" s="1"/>
  <c r="M23" i="21" s="1"/>
  <c r="M92" i="21" s="1"/>
  <c r="M100" i="21" s="1"/>
  <c r="M101" i="21" s="1"/>
  <c r="R180" i="18"/>
  <c r="M67" i="24"/>
  <c r="S160" i="18"/>
  <c r="S161" i="18" s="1"/>
  <c r="N23" i="21" s="1"/>
  <c r="N92" i="21" s="1"/>
  <c r="N100" i="21" s="1"/>
  <c r="S180" i="18"/>
  <c r="L72" i="24"/>
  <c r="N11" i="23"/>
  <c r="K58" i="21"/>
  <c r="S124" i="18"/>
  <c r="S128" i="18" s="1"/>
  <c r="N58" i="24"/>
  <c r="N9" i="23"/>
  <c r="N62" i="24"/>
  <c r="P69" i="21"/>
  <c r="F43" i="24"/>
  <c r="F44" i="24"/>
  <c r="F45" i="24"/>
  <c r="P44" i="21"/>
  <c r="D45" i="24"/>
  <c r="D43" i="24"/>
  <c r="D44" i="24"/>
  <c r="E44" i="24"/>
  <c r="E45" i="24"/>
  <c r="E43" i="24"/>
  <c r="N61" i="24"/>
  <c r="L61" i="24"/>
  <c r="L68" i="24" s="1"/>
  <c r="L70" i="24" s="1"/>
  <c r="N9" i="21"/>
  <c r="N57" i="24"/>
  <c r="N31" i="24"/>
  <c r="N8" i="23"/>
  <c r="N17" i="23"/>
  <c r="N60" i="24"/>
  <c r="M59" i="24"/>
  <c r="M66" i="24" s="1"/>
  <c r="M10" i="24"/>
  <c r="I51" i="24"/>
  <c r="I16" i="23"/>
  <c r="Q56" i="21"/>
  <c r="J42" i="24"/>
  <c r="P68" i="21"/>
  <c r="M73" i="24"/>
  <c r="M74" i="24"/>
  <c r="P71" i="21"/>
  <c r="J27" i="24"/>
  <c r="J27" i="37" s="1"/>
  <c r="K51" i="21"/>
  <c r="K19" i="24"/>
  <c r="P48" i="21"/>
  <c r="P41" i="21"/>
  <c r="P49" i="21"/>
  <c r="G45" i="24"/>
  <c r="G44" i="24"/>
  <c r="G43" i="24"/>
  <c r="L33" i="24"/>
  <c r="L41" i="24" s="1"/>
  <c r="L50" i="24"/>
  <c r="L22" i="24"/>
  <c r="L12" i="23"/>
  <c r="L90" i="21"/>
  <c r="L13" i="23"/>
  <c r="K49" i="24"/>
  <c r="K34" i="24"/>
  <c r="K14" i="23"/>
  <c r="C45" i="24"/>
  <c r="C43" i="24"/>
  <c r="C44" i="24"/>
  <c r="J9" i="24"/>
  <c r="P70" i="21"/>
  <c r="H54" i="24"/>
  <c r="H53" i="24"/>
  <c r="P50" i="21"/>
  <c r="P79" i="21"/>
  <c r="M32" i="24"/>
  <c r="M40" i="24" s="1"/>
  <c r="M10" i="23"/>
  <c r="J91" i="21"/>
  <c r="J51" i="24"/>
  <c r="J54" i="24" s="1"/>
  <c r="J16" i="23"/>
  <c r="P57" i="21"/>
  <c r="P80" i="21"/>
  <c r="Q5" i="21"/>
  <c r="P5" i="24"/>
  <c r="J26" i="21"/>
  <c r="K106" i="21"/>
  <c r="K24" i="21"/>
  <c r="I91" i="21"/>
  <c r="I26" i="21"/>
  <c r="I18" i="23" s="1"/>
  <c r="S132" i="18"/>
  <c r="N76" i="21"/>
  <c r="Q149" i="18"/>
  <c r="L103" i="21" s="1"/>
  <c r="L47" i="21"/>
  <c r="U44" i="18"/>
  <c r="O67" i="21"/>
  <c r="Q150" i="18"/>
  <c r="L104" i="21" s="1"/>
  <c r="L54" i="21"/>
  <c r="Q146" i="18"/>
  <c r="Q154" i="18" s="1"/>
  <c r="Q156" i="18" s="1"/>
  <c r="H89" i="21"/>
  <c r="H27" i="21"/>
  <c r="M172" i="18"/>
  <c r="M173" i="18" s="1"/>
  <c r="H29" i="21" s="1"/>
  <c r="T34" i="18"/>
  <c r="O65" i="21"/>
  <c r="R133" i="18"/>
  <c r="R134" i="18" s="1"/>
  <c r="M55" i="21"/>
  <c r="K21" i="21"/>
  <c r="P75" i="21"/>
  <c r="L17" i="21"/>
  <c r="L20" i="21"/>
  <c r="S140" i="18"/>
  <c r="N47" i="21" s="1"/>
  <c r="S143" i="18"/>
  <c r="S133" i="18"/>
  <c r="R143" i="18"/>
  <c r="R140" i="18"/>
  <c r="R128" i="18"/>
  <c r="S109" i="18"/>
  <c r="R86" i="18"/>
  <c r="M19" i="21" s="1"/>
  <c r="J10" i="25" s="1"/>
  <c r="J14" i="25" s="1"/>
  <c r="S103" i="18"/>
  <c r="S131" i="18"/>
  <c r="S82" i="18"/>
  <c r="T82" i="18" s="1"/>
  <c r="U82" i="18" s="1"/>
  <c r="V82" i="18" s="1"/>
  <c r="T100" i="18"/>
  <c r="T101" i="18" s="1"/>
  <c r="O77" i="21" s="1"/>
  <c r="T106" i="18"/>
  <c r="S36" i="18"/>
  <c r="N99" i="21" s="1"/>
  <c r="K18" i="25" s="1"/>
  <c r="T76" i="18"/>
  <c r="U11" i="18"/>
  <c r="T35" i="18"/>
  <c r="T66" i="18" s="1"/>
  <c r="U37" i="18"/>
  <c r="U31" i="18"/>
  <c r="N15" i="21"/>
  <c r="N11" i="21"/>
  <c r="N9" i="37" s="1"/>
  <c r="M16" i="21"/>
  <c r="M12" i="21"/>
  <c r="T23" i="18"/>
  <c r="O14" i="21" s="1"/>
  <c r="T17" i="18"/>
  <c r="O10" i="21" s="1"/>
  <c r="O8" i="21"/>
  <c r="Q6" i="37" l="1"/>
  <c r="Q6" i="35"/>
  <c r="R40" i="18"/>
  <c r="R42" i="18" s="1"/>
  <c r="C20" i="37"/>
  <c r="C17" i="35"/>
  <c r="G16" i="35"/>
  <c r="G19" i="37"/>
  <c r="D20" i="37"/>
  <c r="D17" i="35"/>
  <c r="F19" i="37"/>
  <c r="F16" i="35"/>
  <c r="C19" i="37"/>
  <c r="C16" i="35"/>
  <c r="G20" i="37"/>
  <c r="G17" i="35"/>
  <c r="D19" i="37"/>
  <c r="D16" i="35"/>
  <c r="E19" i="37"/>
  <c r="E16" i="35"/>
  <c r="E20" i="37"/>
  <c r="E17" i="35"/>
  <c r="F20" i="37"/>
  <c r="F17" i="35"/>
  <c r="J9" i="25"/>
  <c r="M10" i="37"/>
  <c r="M8" i="35"/>
  <c r="O7" i="35"/>
  <c r="O7" i="37"/>
  <c r="M16" i="37"/>
  <c r="M13" i="35"/>
  <c r="L17" i="37"/>
  <c r="L14" i="35"/>
  <c r="N12" i="35"/>
  <c r="N8" i="37"/>
  <c r="L11" i="37"/>
  <c r="L9" i="35"/>
  <c r="J18" i="37"/>
  <c r="J15" i="35"/>
  <c r="Q5" i="24"/>
  <c r="N5" i="25"/>
  <c r="N67" i="24"/>
  <c r="M15" i="23"/>
  <c r="H30" i="21"/>
  <c r="E12" i="25"/>
  <c r="E13" i="25" s="1"/>
  <c r="E15" i="25" s="1"/>
  <c r="E19" i="25" s="1"/>
  <c r="S185" i="18"/>
  <c r="N34" i="21" s="1"/>
  <c r="N22" i="23" s="1"/>
  <c r="S184" i="18"/>
  <c r="N33" i="21" s="1"/>
  <c r="N21" i="23" s="1"/>
  <c r="M93" i="21"/>
  <c r="J17" i="25"/>
  <c r="N15" i="23"/>
  <c r="R184" i="18"/>
  <c r="M33" i="21" s="1"/>
  <c r="M21" i="23" s="1"/>
  <c r="R185" i="18"/>
  <c r="M34" i="21" s="1"/>
  <c r="M22" i="23" s="1"/>
  <c r="J11" i="25"/>
  <c r="N68" i="24"/>
  <c r="J53" i="24"/>
  <c r="Q49" i="21"/>
  <c r="Q48" i="21"/>
  <c r="K27" i="24"/>
  <c r="K27" i="37" s="1"/>
  <c r="O62" i="24"/>
  <c r="Q80" i="21"/>
  <c r="L58" i="21"/>
  <c r="T124" i="18"/>
  <c r="O58" i="24"/>
  <c r="O9" i="23"/>
  <c r="M90" i="21"/>
  <c r="M13" i="23"/>
  <c r="M61" i="24"/>
  <c r="M68" i="24" s="1"/>
  <c r="M70" i="24" s="1"/>
  <c r="H94" i="21"/>
  <c r="H97" i="21" s="1"/>
  <c r="H19" i="23"/>
  <c r="Q57" i="21"/>
  <c r="M72" i="24"/>
  <c r="Q68" i="21"/>
  <c r="I54" i="24"/>
  <c r="I53" i="24"/>
  <c r="N73" i="24"/>
  <c r="N74" i="24"/>
  <c r="M33" i="24"/>
  <c r="M41" i="24" s="1"/>
  <c r="M50" i="24"/>
  <c r="M22" i="24"/>
  <c r="M12" i="23"/>
  <c r="K91" i="21"/>
  <c r="K51" i="24"/>
  <c r="K54" i="24" s="1"/>
  <c r="K16" i="23"/>
  <c r="Q50" i="21"/>
  <c r="N32" i="24"/>
  <c r="N40" i="24" s="1"/>
  <c r="N10" i="23"/>
  <c r="O9" i="21"/>
  <c r="O57" i="24"/>
  <c r="O31" i="24"/>
  <c r="O8" i="23"/>
  <c r="J89" i="21"/>
  <c r="J18" i="23"/>
  <c r="O11" i="23"/>
  <c r="O60" i="24"/>
  <c r="N51" i="21"/>
  <c r="Q79" i="21"/>
  <c r="Q70" i="21"/>
  <c r="Q71" i="21"/>
  <c r="K9" i="24"/>
  <c r="Q44" i="21"/>
  <c r="N101" i="21"/>
  <c r="N59" i="24"/>
  <c r="N66" i="24" s="1"/>
  <c r="N10" i="24"/>
  <c r="L34" i="24"/>
  <c r="L49" i="24"/>
  <c r="L14" i="23"/>
  <c r="K42" i="24"/>
  <c r="Q41" i="21"/>
  <c r="Q69" i="21"/>
  <c r="L51" i="21"/>
  <c r="L19" i="24"/>
  <c r="J27" i="21"/>
  <c r="O172" i="18"/>
  <c r="O173" i="18" s="1"/>
  <c r="J29" i="21" s="1"/>
  <c r="M174" i="18"/>
  <c r="K26" i="21"/>
  <c r="K18" i="23" s="1"/>
  <c r="U34" i="18"/>
  <c r="P65" i="21"/>
  <c r="N54" i="21"/>
  <c r="N19" i="24" s="1"/>
  <c r="S146" i="18"/>
  <c r="V44" i="18"/>
  <c r="Q67" i="21" s="1"/>
  <c r="P67" i="21"/>
  <c r="I89" i="21"/>
  <c r="I27" i="21"/>
  <c r="N172" i="18"/>
  <c r="H31" i="21"/>
  <c r="S134" i="18"/>
  <c r="L106" i="21"/>
  <c r="L24" i="21"/>
  <c r="R149" i="18"/>
  <c r="M103" i="21" s="1"/>
  <c r="M47" i="21"/>
  <c r="R150" i="18"/>
  <c r="M104" i="21" s="1"/>
  <c r="M54" i="21"/>
  <c r="R146" i="18"/>
  <c r="R154" i="18" s="1"/>
  <c r="R156" i="18" s="1"/>
  <c r="Q75" i="21"/>
  <c r="L21" i="21"/>
  <c r="M17" i="21"/>
  <c r="M20" i="21"/>
  <c r="S150" i="18"/>
  <c r="N104" i="21" s="1"/>
  <c r="S149" i="18"/>
  <c r="N103" i="21" s="1"/>
  <c r="T107" i="18"/>
  <c r="T125" i="18"/>
  <c r="T166" i="18" s="1"/>
  <c r="T168" i="18" s="1"/>
  <c r="O25" i="21" s="1"/>
  <c r="O17" i="23" s="1"/>
  <c r="T103" i="18"/>
  <c r="T131" i="18"/>
  <c r="S86" i="18"/>
  <c r="N19" i="21" s="1"/>
  <c r="K10" i="25" s="1"/>
  <c r="K14" i="25" s="1"/>
  <c r="U100" i="18"/>
  <c r="U101" i="18" s="1"/>
  <c r="P77" i="21" s="1"/>
  <c r="U106" i="18"/>
  <c r="U76" i="18"/>
  <c r="T83" i="18"/>
  <c r="U83" i="18" s="1"/>
  <c r="V83" i="18" s="1"/>
  <c r="T70" i="18"/>
  <c r="U35" i="18"/>
  <c r="U23" i="18"/>
  <c r="P14" i="21" s="1"/>
  <c r="V11" i="18"/>
  <c r="V106" i="18" s="1"/>
  <c r="U17" i="18"/>
  <c r="P10" i="21" s="1"/>
  <c r="P8" i="21"/>
  <c r="T36" i="18"/>
  <c r="O99" i="21" s="1"/>
  <c r="L18" i="25" s="1"/>
  <c r="V37" i="18"/>
  <c r="V31" i="18"/>
  <c r="N12" i="21"/>
  <c r="N16" i="21"/>
  <c r="O11" i="21"/>
  <c r="O9" i="37" s="1"/>
  <c r="O15" i="21"/>
  <c r="M66" i="21" l="1"/>
  <c r="M72" i="21" s="1"/>
  <c r="S39" i="18"/>
  <c r="R67" i="18"/>
  <c r="R69" i="18" s="1"/>
  <c r="O8" i="37"/>
  <c r="O12" i="35"/>
  <c r="E26" i="25"/>
  <c r="H11" i="35"/>
  <c r="H31" i="37"/>
  <c r="N16" i="37"/>
  <c r="N13" i="35"/>
  <c r="P7" i="35"/>
  <c r="P7" i="37"/>
  <c r="M11" i="37"/>
  <c r="M9" i="35"/>
  <c r="K9" i="25"/>
  <c r="K11" i="25" s="1"/>
  <c r="N10" i="37"/>
  <c r="N8" i="35"/>
  <c r="K18" i="37"/>
  <c r="K15" i="35"/>
  <c r="M17" i="37"/>
  <c r="M14" i="35"/>
  <c r="N70" i="24"/>
  <c r="N93" i="21"/>
  <c r="K17" i="25"/>
  <c r="G12" i="25"/>
  <c r="G13" i="25" s="1"/>
  <c r="G15" i="25" s="1"/>
  <c r="G19" i="25" s="1"/>
  <c r="J30" i="21"/>
  <c r="K53" i="24"/>
  <c r="L91" i="21"/>
  <c r="L51" i="24"/>
  <c r="L54" i="24" s="1"/>
  <c r="L16" i="23"/>
  <c r="L9" i="24"/>
  <c r="P9" i="21"/>
  <c r="P31" i="24"/>
  <c r="P57" i="24"/>
  <c r="P8" i="23"/>
  <c r="M49" i="24"/>
  <c r="M34" i="24"/>
  <c r="M14" i="23"/>
  <c r="L27" i="24"/>
  <c r="L27" i="37" s="1"/>
  <c r="O74" i="24"/>
  <c r="O73" i="24"/>
  <c r="P11" i="23"/>
  <c r="N58" i="21"/>
  <c r="J94" i="21"/>
  <c r="J97" i="21" s="1"/>
  <c r="J19" i="23"/>
  <c r="O67" i="24"/>
  <c r="P60" i="24"/>
  <c r="P62" i="24"/>
  <c r="N72" i="24"/>
  <c r="N90" i="21"/>
  <c r="N13" i="23"/>
  <c r="L42" i="24"/>
  <c r="O32" i="24"/>
  <c r="O40" i="24" s="1"/>
  <c r="O10" i="23"/>
  <c r="M58" i="21"/>
  <c r="N33" i="24"/>
  <c r="N41" i="24" s="1"/>
  <c r="N50" i="24"/>
  <c r="N22" i="24"/>
  <c r="N27" i="24" s="1"/>
  <c r="N27" i="37" s="1"/>
  <c r="N12" i="23"/>
  <c r="U124" i="18"/>
  <c r="P58" i="24"/>
  <c r="P9" i="23"/>
  <c r="L26" i="21"/>
  <c r="Q172" i="18" s="1"/>
  <c r="M51" i="21"/>
  <c r="M19" i="24"/>
  <c r="M91" i="18"/>
  <c r="M92" i="18" s="1"/>
  <c r="H105" i="21" s="1"/>
  <c r="H107" i="21" s="1"/>
  <c r="H109" i="21" s="1"/>
  <c r="H111" i="21" s="1"/>
  <c r="I110" i="21" s="1"/>
  <c r="H20" i="23"/>
  <c r="O174" i="18"/>
  <c r="J31" i="21"/>
  <c r="J35" i="21" s="1"/>
  <c r="H32" i="21"/>
  <c r="H35" i="21"/>
  <c r="K89" i="21"/>
  <c r="K27" i="21"/>
  <c r="P172" i="18"/>
  <c r="P173" i="18" s="1"/>
  <c r="K29" i="21" s="1"/>
  <c r="V34" i="18"/>
  <c r="Q65" i="21"/>
  <c r="T109" i="18"/>
  <c r="O76" i="21"/>
  <c r="M106" i="21"/>
  <c r="M24" i="21"/>
  <c r="M26" i="21" s="1"/>
  <c r="N173" i="18"/>
  <c r="I29" i="21" s="1"/>
  <c r="S154" i="18"/>
  <c r="S156" i="18" s="1"/>
  <c r="N17" i="21"/>
  <c r="N20" i="21"/>
  <c r="M21" i="21"/>
  <c r="T126" i="18"/>
  <c r="O55" i="21" s="1"/>
  <c r="T139" i="18"/>
  <c r="T132" i="18"/>
  <c r="U107" i="18"/>
  <c r="P76" i="21" s="1"/>
  <c r="U125" i="18"/>
  <c r="U166" i="18" s="1"/>
  <c r="U168" i="18" s="1"/>
  <c r="P25" i="21" s="1"/>
  <c r="P17" i="23" s="1"/>
  <c r="V107" i="18"/>
  <c r="V125" i="18"/>
  <c r="V166" i="18" s="1"/>
  <c r="V168" i="18" s="1"/>
  <c r="Q25" i="21" s="1"/>
  <c r="U103" i="18"/>
  <c r="U131" i="18"/>
  <c r="V23" i="18"/>
  <c r="Q14" i="21" s="1"/>
  <c r="V100" i="18"/>
  <c r="V101" i="18" s="1"/>
  <c r="Q77" i="21" s="1"/>
  <c r="V76" i="18"/>
  <c r="T86" i="18"/>
  <c r="O19" i="21" s="1"/>
  <c r="L10" i="25" s="1"/>
  <c r="L14" i="25" s="1"/>
  <c r="U36" i="18"/>
  <c r="P99" i="21" s="1"/>
  <c r="M18" i="25" s="1"/>
  <c r="U66" i="18"/>
  <c r="P15" i="21"/>
  <c r="P11" i="21"/>
  <c r="P9" i="37" s="1"/>
  <c r="V35" i="18"/>
  <c r="V66" i="18" s="1"/>
  <c r="Q8" i="21"/>
  <c r="V17" i="18"/>
  <c r="Q10" i="21" s="1"/>
  <c r="O12" i="21"/>
  <c r="O16" i="21"/>
  <c r="S40" i="18" l="1"/>
  <c r="S42" i="18" s="1"/>
  <c r="P8" i="37"/>
  <c r="P12" i="35"/>
  <c r="N11" i="37"/>
  <c r="N9" i="35"/>
  <c r="G26" i="25"/>
  <c r="J31" i="37"/>
  <c r="J11" i="35"/>
  <c r="N17" i="37"/>
  <c r="N14" i="35"/>
  <c r="L9" i="25"/>
  <c r="L11" i="25" s="1"/>
  <c r="O10" i="37"/>
  <c r="O8" i="35"/>
  <c r="H13" i="37"/>
  <c r="H12" i="37"/>
  <c r="H10" i="35"/>
  <c r="O16" i="37"/>
  <c r="O13" i="35"/>
  <c r="L18" i="37"/>
  <c r="L15" i="35"/>
  <c r="Q7" i="37"/>
  <c r="Q7" i="35"/>
  <c r="J12" i="37"/>
  <c r="J10" i="35"/>
  <c r="J13" i="37"/>
  <c r="T160" i="18"/>
  <c r="T161" i="18" s="1"/>
  <c r="O23" i="21" s="1"/>
  <c r="O92" i="21" s="1"/>
  <c r="O100" i="21" s="1"/>
  <c r="O101" i="21" s="1"/>
  <c r="T180" i="18"/>
  <c r="I19" i="23"/>
  <c r="F12" i="25"/>
  <c r="F13" i="25" s="1"/>
  <c r="F15" i="25" s="1"/>
  <c r="F19" i="25" s="1"/>
  <c r="I30" i="21"/>
  <c r="K30" i="21"/>
  <c r="H12" i="25"/>
  <c r="H13" i="25" s="1"/>
  <c r="H15" i="25" s="1"/>
  <c r="H19" i="25" s="1"/>
  <c r="J35" i="24"/>
  <c r="J23" i="23"/>
  <c r="M89" i="21"/>
  <c r="M18" i="23"/>
  <c r="Q31" i="24"/>
  <c r="Q57" i="24"/>
  <c r="Q8" i="23"/>
  <c r="Q17" i="23"/>
  <c r="O90" i="21"/>
  <c r="O13" i="23"/>
  <c r="O61" i="24"/>
  <c r="O68" i="24" s="1"/>
  <c r="Q62" i="24"/>
  <c r="L89" i="21"/>
  <c r="L18" i="23"/>
  <c r="H78" i="21"/>
  <c r="L53" i="24"/>
  <c r="P67" i="24"/>
  <c r="P32" i="24"/>
  <c r="P40" i="24" s="1"/>
  <c r="P10" i="23"/>
  <c r="Q60" i="24"/>
  <c r="M91" i="21"/>
  <c r="M51" i="24"/>
  <c r="M54" i="24" s="1"/>
  <c r="M16" i="23"/>
  <c r="K94" i="21"/>
  <c r="K97" i="21" s="1"/>
  <c r="K19" i="23"/>
  <c r="M93" i="18"/>
  <c r="O50" i="24"/>
  <c r="O22" i="24"/>
  <c r="O33" i="24"/>
  <c r="O41" i="24" s="1"/>
  <c r="O12" i="23"/>
  <c r="Q11" i="23"/>
  <c r="P59" i="24"/>
  <c r="P66" i="24" s="1"/>
  <c r="P10" i="24"/>
  <c r="N49" i="24"/>
  <c r="N34" i="24"/>
  <c r="N14" i="23"/>
  <c r="J32" i="21"/>
  <c r="J20" i="23"/>
  <c r="N9" i="24"/>
  <c r="M42" i="24"/>
  <c r="P73" i="24"/>
  <c r="P74" i="24"/>
  <c r="O91" i="18"/>
  <c r="O92" i="18" s="1"/>
  <c r="J105" i="21" s="1"/>
  <c r="J107" i="21" s="1"/>
  <c r="J109" i="21" s="1"/>
  <c r="O59" i="24"/>
  <c r="O10" i="24"/>
  <c r="M27" i="24"/>
  <c r="M27" i="37" s="1"/>
  <c r="M9" i="24"/>
  <c r="V124" i="18"/>
  <c r="Q58" i="24"/>
  <c r="Q9" i="23"/>
  <c r="O15" i="23"/>
  <c r="L27" i="21"/>
  <c r="H35" i="24"/>
  <c r="H23" i="23"/>
  <c r="P174" i="18"/>
  <c r="N174" i="18"/>
  <c r="K31" i="21"/>
  <c r="U132" i="18"/>
  <c r="N24" i="21"/>
  <c r="N106" i="21"/>
  <c r="U109" i="18"/>
  <c r="I94" i="21"/>
  <c r="I97" i="21" s="1"/>
  <c r="I31" i="21"/>
  <c r="I20" i="23" s="1"/>
  <c r="V109" i="18"/>
  <c r="Q76" i="21"/>
  <c r="M27" i="21"/>
  <c r="R172" i="18"/>
  <c r="Q173" i="18"/>
  <c r="L29" i="21" s="1"/>
  <c r="O17" i="21"/>
  <c r="O20" i="21"/>
  <c r="N21" i="21"/>
  <c r="U126" i="18"/>
  <c r="U128" i="18" s="1"/>
  <c r="U139" i="18"/>
  <c r="T140" i="18"/>
  <c r="T143" i="18"/>
  <c r="V126" i="18"/>
  <c r="V139" i="18"/>
  <c r="T133" i="18"/>
  <c r="T134" i="18" s="1"/>
  <c r="T128" i="18"/>
  <c r="V132" i="18"/>
  <c r="V103" i="18"/>
  <c r="V131" i="18"/>
  <c r="V70" i="18"/>
  <c r="V85" i="18"/>
  <c r="U70" i="18"/>
  <c r="U84" i="18"/>
  <c r="P12" i="21"/>
  <c r="P16" i="21"/>
  <c r="V36" i="18"/>
  <c r="Q99" i="21" s="1"/>
  <c r="N18" i="25" s="1"/>
  <c r="Q11" i="21"/>
  <c r="Q9" i="37" s="1"/>
  <c r="Q15" i="21"/>
  <c r="Q9" i="21"/>
  <c r="N66" i="21" l="1"/>
  <c r="N72" i="21" s="1"/>
  <c r="T39" i="18"/>
  <c r="S67" i="18"/>
  <c r="S69" i="18" s="1"/>
  <c r="F26" i="25"/>
  <c r="I31" i="37"/>
  <c r="I11" i="35"/>
  <c r="P16" i="37"/>
  <c r="P13" i="35"/>
  <c r="M9" i="25"/>
  <c r="P10" i="37"/>
  <c r="P8" i="35"/>
  <c r="O17" i="37"/>
  <c r="O14" i="35"/>
  <c r="Q8" i="37"/>
  <c r="Q12" i="35"/>
  <c r="O11" i="37"/>
  <c r="O9" i="35"/>
  <c r="M18" i="37"/>
  <c r="M15" i="35"/>
  <c r="H26" i="25"/>
  <c r="K31" i="37"/>
  <c r="K11" i="35"/>
  <c r="M53" i="24"/>
  <c r="Q67" i="24"/>
  <c r="V160" i="18"/>
  <c r="V161" i="18" s="1"/>
  <c r="Q23" i="21" s="1"/>
  <c r="Q15" i="23" s="1"/>
  <c r="V180" i="18"/>
  <c r="I12" i="25"/>
  <c r="I13" i="25" s="1"/>
  <c r="I15" i="25" s="1"/>
  <c r="I19" i="25" s="1"/>
  <c r="L30" i="21"/>
  <c r="U160" i="18"/>
  <c r="U161" i="18" s="1"/>
  <c r="P23" i="21" s="1"/>
  <c r="P92" i="21" s="1"/>
  <c r="P100" i="21" s="1"/>
  <c r="P101" i="21" s="1"/>
  <c r="U180" i="18"/>
  <c r="T185" i="18"/>
  <c r="O34" i="21" s="1"/>
  <c r="O22" i="23" s="1"/>
  <c r="T184" i="18"/>
  <c r="O33" i="21" s="1"/>
  <c r="O21" i="23" s="1"/>
  <c r="O93" i="21"/>
  <c r="L17" i="25"/>
  <c r="K35" i="21"/>
  <c r="K20" i="23"/>
  <c r="P22" i="24"/>
  <c r="P33" i="24"/>
  <c r="P41" i="24" s="1"/>
  <c r="P50" i="24"/>
  <c r="P12" i="23"/>
  <c r="H42" i="21"/>
  <c r="N90" i="18"/>
  <c r="H11" i="24"/>
  <c r="H15" i="24" s="1"/>
  <c r="H81" i="21"/>
  <c r="P72" i="24"/>
  <c r="O49" i="24"/>
  <c r="O34" i="24"/>
  <c r="O14" i="23"/>
  <c r="Q59" i="24"/>
  <c r="Q66" i="24" s="1"/>
  <c r="Q10" i="24"/>
  <c r="N91" i="21"/>
  <c r="N51" i="24"/>
  <c r="N54" i="24" s="1"/>
  <c r="N16" i="23"/>
  <c r="O66" i="24"/>
  <c r="O70" i="24" s="1"/>
  <c r="O72" i="24"/>
  <c r="N42" i="24"/>
  <c r="Q32" i="24"/>
  <c r="Q40" i="24" s="1"/>
  <c r="Q10" i="23"/>
  <c r="L94" i="21"/>
  <c r="L97" i="21" s="1"/>
  <c r="L19" i="23"/>
  <c r="H43" i="24"/>
  <c r="Q73" i="24"/>
  <c r="Q74" i="24"/>
  <c r="J43" i="24"/>
  <c r="K32" i="21"/>
  <c r="P91" i="18"/>
  <c r="P92" i="18" s="1"/>
  <c r="K105" i="21" s="1"/>
  <c r="K107" i="21" s="1"/>
  <c r="K109" i="21" s="1"/>
  <c r="N26" i="21"/>
  <c r="T150" i="18"/>
  <c r="O104" i="21" s="1"/>
  <c r="O54" i="21"/>
  <c r="T146" i="18"/>
  <c r="T149" i="18"/>
  <c r="O103" i="21" s="1"/>
  <c r="O47" i="21"/>
  <c r="U133" i="18"/>
  <c r="U134" i="18" s="1"/>
  <c r="P55" i="21"/>
  <c r="N91" i="18"/>
  <c r="I32" i="21"/>
  <c r="I35" i="21"/>
  <c r="V133" i="18"/>
  <c r="V134" i="18" s="1"/>
  <c r="Q55" i="21"/>
  <c r="L31" i="21"/>
  <c r="Q174" i="18"/>
  <c r="R173" i="18"/>
  <c r="M29" i="21" s="1"/>
  <c r="O21" i="21"/>
  <c r="P17" i="21"/>
  <c r="V128" i="18"/>
  <c r="U140" i="18"/>
  <c r="U143" i="18"/>
  <c r="V143" i="18"/>
  <c r="V140" i="18"/>
  <c r="V84" i="18"/>
  <c r="V86" i="18" s="1"/>
  <c r="Q19" i="21" s="1"/>
  <c r="N10" i="25" s="1"/>
  <c r="N14" i="25" s="1"/>
  <c r="U86" i="18"/>
  <c r="P19" i="21" s="1"/>
  <c r="Q12" i="21"/>
  <c r="Q16" i="21"/>
  <c r="T40" i="18" l="1"/>
  <c r="T42" i="18" s="1"/>
  <c r="N9" i="25"/>
  <c r="N11" i="25" s="1"/>
  <c r="Q10" i="37"/>
  <c r="Q8" i="35"/>
  <c r="I26" i="25"/>
  <c r="L31" i="37"/>
  <c r="L11" i="35"/>
  <c r="N18" i="37"/>
  <c r="N15" i="35"/>
  <c r="P17" i="37"/>
  <c r="P14" i="35"/>
  <c r="Q16" i="37"/>
  <c r="Q13" i="35"/>
  <c r="H19" i="37"/>
  <c r="H16" i="35"/>
  <c r="K13" i="37"/>
  <c r="K12" i="37"/>
  <c r="K10" i="35"/>
  <c r="I12" i="37"/>
  <c r="I10" i="35"/>
  <c r="I13" i="37"/>
  <c r="J19" i="37"/>
  <c r="J16" i="35"/>
  <c r="Q92" i="21"/>
  <c r="Q100" i="21" s="1"/>
  <c r="Q101" i="21" s="1"/>
  <c r="Q72" i="24"/>
  <c r="N53" i="24"/>
  <c r="Q93" i="21"/>
  <c r="N17" i="25"/>
  <c r="P15" i="23"/>
  <c r="V184" i="18"/>
  <c r="Q33" i="21" s="1"/>
  <c r="Q21" i="23" s="1"/>
  <c r="V185" i="18"/>
  <c r="Q34" i="21" s="1"/>
  <c r="Q22" i="23" s="1"/>
  <c r="P13" i="23"/>
  <c r="M10" i="25"/>
  <c r="P93" i="21"/>
  <c r="M17" i="25"/>
  <c r="M30" i="21"/>
  <c r="J12" i="25"/>
  <c r="J13" i="25" s="1"/>
  <c r="J15" i="25" s="1"/>
  <c r="J19" i="25" s="1"/>
  <c r="U184" i="18"/>
  <c r="P33" i="21" s="1"/>
  <c r="P21" i="23" s="1"/>
  <c r="U185" i="18"/>
  <c r="P34" i="21" s="1"/>
  <c r="P22" i="23" s="1"/>
  <c r="L35" i="21"/>
  <c r="L20" i="23"/>
  <c r="M94" i="21"/>
  <c r="M97" i="21" s="1"/>
  <c r="M19" i="23"/>
  <c r="Q33" i="24"/>
  <c r="Q41" i="24" s="1"/>
  <c r="Q50" i="24"/>
  <c r="Q22" i="24"/>
  <c r="Q12" i="23"/>
  <c r="O58" i="21"/>
  <c r="H43" i="21"/>
  <c r="H25" i="37" s="1"/>
  <c r="O42" i="24"/>
  <c r="P61" i="24"/>
  <c r="P68" i="24" s="1"/>
  <c r="P70" i="24" s="1"/>
  <c r="Q61" i="24"/>
  <c r="Q68" i="24" s="1"/>
  <c r="Q70" i="24" s="1"/>
  <c r="K35" i="24"/>
  <c r="K23" i="23"/>
  <c r="N89" i="21"/>
  <c r="N18" i="23"/>
  <c r="H83" i="21"/>
  <c r="H8" i="24"/>
  <c r="H64" i="24"/>
  <c r="H69" i="24" s="1"/>
  <c r="Q90" i="21"/>
  <c r="Q13" i="23"/>
  <c r="O51" i="21"/>
  <c r="O19" i="24"/>
  <c r="I35" i="24"/>
  <c r="I23" i="23"/>
  <c r="S172" i="18"/>
  <c r="S173" i="18" s="1"/>
  <c r="N29" i="21" s="1"/>
  <c r="N27" i="21"/>
  <c r="V149" i="18"/>
  <c r="Q103" i="21" s="1"/>
  <c r="Q47" i="21"/>
  <c r="U150" i="18"/>
  <c r="P104" i="21" s="1"/>
  <c r="P54" i="21"/>
  <c r="U146" i="18"/>
  <c r="U154" i="18" s="1"/>
  <c r="U156" i="18" s="1"/>
  <c r="V150" i="18"/>
  <c r="Q104" i="21" s="1"/>
  <c r="Q54" i="21"/>
  <c r="V146" i="18"/>
  <c r="U149" i="18"/>
  <c r="P103" i="21" s="1"/>
  <c r="P47" i="21"/>
  <c r="T154" i="18"/>
  <c r="T156" i="18" s="1"/>
  <c r="N92" i="18"/>
  <c r="I105" i="21" s="1"/>
  <c r="I107" i="21" s="1"/>
  <c r="I109" i="21" s="1"/>
  <c r="I111" i="21" s="1"/>
  <c r="I78" i="21" s="1"/>
  <c r="Q91" i="18"/>
  <c r="Q92" i="18" s="1"/>
  <c r="L105" i="21" s="1"/>
  <c r="L107" i="21" s="1"/>
  <c r="L109" i="21" s="1"/>
  <c r="L32" i="21"/>
  <c r="P20" i="21"/>
  <c r="P90" i="21"/>
  <c r="M31" i="21"/>
  <c r="M20" i="23" s="1"/>
  <c r="R174" i="18"/>
  <c r="Q17" i="21"/>
  <c r="Q20" i="21"/>
  <c r="U39" i="18" l="1"/>
  <c r="O66" i="21"/>
  <c r="O72" i="21" s="1"/>
  <c r="T67" i="18"/>
  <c r="T69" i="18" s="1"/>
  <c r="L13" i="37"/>
  <c r="L12" i="37"/>
  <c r="L10" i="35"/>
  <c r="H69" i="23"/>
  <c r="H24" i="37"/>
  <c r="Q11" i="37"/>
  <c r="Q9" i="35"/>
  <c r="Q17" i="37"/>
  <c r="Q14" i="35"/>
  <c r="P11" i="37"/>
  <c r="P9" i="35"/>
  <c r="O18" i="37"/>
  <c r="O15" i="35"/>
  <c r="J26" i="25"/>
  <c r="M11" i="35"/>
  <c r="M31" i="37"/>
  <c r="M14" i="25"/>
  <c r="M11" i="25"/>
  <c r="N30" i="21"/>
  <c r="K12" i="25"/>
  <c r="K13" i="25" s="1"/>
  <c r="K15" i="25" s="1"/>
  <c r="K19" i="25" s="1"/>
  <c r="Q49" i="24"/>
  <c r="Q34" i="24"/>
  <c r="Q14" i="23"/>
  <c r="H60" i="21"/>
  <c r="H36" i="24"/>
  <c r="H44" i="24" s="1"/>
  <c r="H20" i="24"/>
  <c r="Q51" i="21"/>
  <c r="Q19" i="24"/>
  <c r="P21" i="21"/>
  <c r="P49" i="24"/>
  <c r="P34" i="24"/>
  <c r="P14" i="23"/>
  <c r="P51" i="21"/>
  <c r="P19" i="24"/>
  <c r="P58" i="21"/>
  <c r="I43" i="24"/>
  <c r="I11" i="24"/>
  <c r="I15" i="24" s="1"/>
  <c r="Q58" i="21"/>
  <c r="O27" i="24"/>
  <c r="O27" i="37" s="1"/>
  <c r="K43" i="24"/>
  <c r="O9" i="24"/>
  <c r="H16" i="24"/>
  <c r="H14" i="24"/>
  <c r="H13" i="24"/>
  <c r="H26" i="37" s="1"/>
  <c r="N94" i="21"/>
  <c r="N97" i="21" s="1"/>
  <c r="N19" i="23"/>
  <c r="H63" i="24"/>
  <c r="H71" i="24" s="1"/>
  <c r="H38" i="24"/>
  <c r="H46" i="24" s="1"/>
  <c r="H37" i="24"/>
  <c r="H45" i="24" s="1"/>
  <c r="H21" i="24"/>
  <c r="H71" i="23"/>
  <c r="H59" i="23"/>
  <c r="H63" i="23"/>
  <c r="H56" i="23"/>
  <c r="H58" i="23"/>
  <c r="H57" i="23"/>
  <c r="H68" i="23"/>
  <c r="H67" i="23"/>
  <c r="H65" i="23"/>
  <c r="H53" i="23"/>
  <c r="H54" i="23"/>
  <c r="H55" i="23"/>
  <c r="H60" i="23"/>
  <c r="H64" i="23"/>
  <c r="H66" i="23"/>
  <c r="L35" i="24"/>
  <c r="L23" i="23"/>
  <c r="V154" i="18"/>
  <c r="V156" i="18" s="1"/>
  <c r="Q106" i="21" s="1"/>
  <c r="N93" i="18"/>
  <c r="I42" i="21" s="1"/>
  <c r="O106" i="21"/>
  <c r="O24" i="21"/>
  <c r="P106" i="21"/>
  <c r="P24" i="21"/>
  <c r="J110" i="21"/>
  <c r="J111" i="21" s="1"/>
  <c r="J78" i="21" s="1"/>
  <c r="I81" i="21"/>
  <c r="R91" i="18"/>
  <c r="R92" i="18" s="1"/>
  <c r="M105" i="21" s="1"/>
  <c r="M107" i="21" s="1"/>
  <c r="M109" i="21" s="1"/>
  <c r="M35" i="21"/>
  <c r="M32" i="21"/>
  <c r="S174" i="18"/>
  <c r="N31" i="21"/>
  <c r="N20" i="23" s="1"/>
  <c r="Q21" i="21"/>
  <c r="U40" i="18" l="1"/>
  <c r="U42" i="18" s="1"/>
  <c r="H21" i="37"/>
  <c r="H18" i="35"/>
  <c r="I19" i="37"/>
  <c r="I16" i="35"/>
  <c r="M13" i="37"/>
  <c r="M12" i="37"/>
  <c r="M10" i="35"/>
  <c r="K19" i="37"/>
  <c r="K16" i="35"/>
  <c r="K26" i="25"/>
  <c r="N11" i="35"/>
  <c r="N31" i="37"/>
  <c r="H20" i="37"/>
  <c r="H17" i="35"/>
  <c r="Q24" i="21"/>
  <c r="Q91" i="21" s="1"/>
  <c r="O90" i="18"/>
  <c r="O93" i="18" s="1"/>
  <c r="M35" i="24"/>
  <c r="M23" i="23"/>
  <c r="H48" i="23"/>
  <c r="H38" i="23"/>
  <c r="H32" i="23"/>
  <c r="H45" i="23"/>
  <c r="H37" i="23"/>
  <c r="H44" i="23"/>
  <c r="H29" i="23"/>
  <c r="H36" i="23"/>
  <c r="H43" i="23"/>
  <c r="H35" i="23"/>
  <c r="H42" i="23"/>
  <c r="H46" i="23"/>
  <c r="H39" i="23"/>
  <c r="H85" i="21"/>
  <c r="H73" i="23" s="1"/>
  <c r="H30" i="23"/>
  <c r="P9" i="24"/>
  <c r="H25" i="24"/>
  <c r="H24" i="24"/>
  <c r="P91" i="21"/>
  <c r="P51" i="24"/>
  <c r="P54" i="24" s="1"/>
  <c r="P16" i="23"/>
  <c r="I43" i="21"/>
  <c r="I25" i="37" s="1"/>
  <c r="Q27" i="24"/>
  <c r="Q27" i="37" s="1"/>
  <c r="I83" i="21"/>
  <c r="I8" i="24"/>
  <c r="I64" i="24"/>
  <c r="I69" i="24" s="1"/>
  <c r="L43" i="24"/>
  <c r="Q9" i="24"/>
  <c r="Q42" i="24"/>
  <c r="H28" i="24"/>
  <c r="H26" i="24"/>
  <c r="P27" i="24"/>
  <c r="P27" i="37" s="1"/>
  <c r="J11" i="24"/>
  <c r="J15" i="24" s="1"/>
  <c r="O51" i="24"/>
  <c r="O16" i="23"/>
  <c r="P42" i="24"/>
  <c r="H31" i="23"/>
  <c r="K110" i="21"/>
  <c r="K111" i="21" s="1"/>
  <c r="K78" i="21" s="1"/>
  <c r="J81" i="21"/>
  <c r="P26" i="21"/>
  <c r="P90" i="18"/>
  <c r="P93" i="18" s="1"/>
  <c r="J42" i="21"/>
  <c r="O91" i="21"/>
  <c r="O26" i="21"/>
  <c r="O18" i="23" s="1"/>
  <c r="N35" i="21"/>
  <c r="S91" i="18"/>
  <c r="S92" i="18" s="1"/>
  <c r="N105" i="21" s="1"/>
  <c r="N107" i="21" s="1"/>
  <c r="N109" i="21" s="1"/>
  <c r="N32" i="21"/>
  <c r="V39" i="18" l="1"/>
  <c r="P66" i="21"/>
  <c r="P72" i="21" s="1"/>
  <c r="U67" i="18"/>
  <c r="U69" i="18" s="1"/>
  <c r="P18" i="37"/>
  <c r="P15" i="35"/>
  <c r="I69" i="23"/>
  <c r="I24" i="37"/>
  <c r="H28" i="37"/>
  <c r="H19" i="35"/>
  <c r="Q18" i="37"/>
  <c r="Q15" i="35"/>
  <c r="N13" i="37"/>
  <c r="N12" i="37"/>
  <c r="N10" i="35"/>
  <c r="L19" i="37"/>
  <c r="L16" i="35"/>
  <c r="Q16" i="23"/>
  <c r="Q26" i="21"/>
  <c r="V172" i="18" s="1"/>
  <c r="Q51" i="24"/>
  <c r="Q54" i="24" s="1"/>
  <c r="N35" i="24"/>
  <c r="N23" i="23"/>
  <c r="P89" i="21"/>
  <c r="P18" i="23"/>
  <c r="I60" i="21"/>
  <c r="I31" i="23" s="1"/>
  <c r="I20" i="24"/>
  <c r="I36" i="24"/>
  <c r="I44" i="24" s="1"/>
  <c r="P53" i="24"/>
  <c r="K11" i="24"/>
  <c r="K15" i="24" s="1"/>
  <c r="I14" i="24"/>
  <c r="I16" i="24"/>
  <c r="I13" i="24"/>
  <c r="I26" i="37" s="1"/>
  <c r="J83" i="21"/>
  <c r="J8" i="24"/>
  <c r="J64" i="24"/>
  <c r="J69" i="24" s="1"/>
  <c r="O54" i="24"/>
  <c r="O53" i="24"/>
  <c r="J43" i="21"/>
  <c r="J25" i="37" s="1"/>
  <c r="I63" i="24"/>
  <c r="I71" i="24" s="1"/>
  <c r="I38" i="24"/>
  <c r="I46" i="24" s="1"/>
  <c r="I37" i="24"/>
  <c r="I45" i="24" s="1"/>
  <c r="I21" i="24"/>
  <c r="I71" i="23"/>
  <c r="I57" i="23"/>
  <c r="I54" i="23"/>
  <c r="I67" i="23"/>
  <c r="I63" i="23"/>
  <c r="I68" i="23"/>
  <c r="I59" i="23"/>
  <c r="I58" i="23"/>
  <c r="I56" i="23"/>
  <c r="I53" i="23"/>
  <c r="I65" i="23"/>
  <c r="I64" i="23"/>
  <c r="I55" i="23"/>
  <c r="I60" i="23"/>
  <c r="I66" i="23"/>
  <c r="M43" i="24"/>
  <c r="U172" i="18"/>
  <c r="U173" i="18" s="1"/>
  <c r="P29" i="21" s="1"/>
  <c r="P27" i="21"/>
  <c r="Q90" i="18"/>
  <c r="Q93" i="18" s="1"/>
  <c r="K42" i="21"/>
  <c r="O89" i="21"/>
  <c r="O27" i="21"/>
  <c r="T172" i="18"/>
  <c r="K81" i="21"/>
  <c r="L110" i="21"/>
  <c r="L111" i="21" s="1"/>
  <c r="L78" i="21" s="1"/>
  <c r="V173" i="18"/>
  <c r="Q29" i="21" s="1"/>
  <c r="V40" i="18" l="1"/>
  <c r="V42" i="18" s="1"/>
  <c r="J69" i="23"/>
  <c r="J24" i="37"/>
  <c r="I20" i="37"/>
  <c r="I17" i="35"/>
  <c r="Q27" i="21"/>
  <c r="M19" i="37"/>
  <c r="M16" i="35"/>
  <c r="I21" i="37"/>
  <c r="I18" i="35"/>
  <c r="Q89" i="21"/>
  <c r="Q53" i="24"/>
  <c r="Q18" i="23"/>
  <c r="P31" i="21"/>
  <c r="P20" i="23" s="1"/>
  <c r="M12" i="25"/>
  <c r="M13" i="25" s="1"/>
  <c r="M15" i="25" s="1"/>
  <c r="M19" i="25" s="1"/>
  <c r="P30" i="21"/>
  <c r="N12" i="25"/>
  <c r="N13" i="25" s="1"/>
  <c r="N15" i="25" s="1"/>
  <c r="N19" i="25" s="1"/>
  <c r="Q30" i="21"/>
  <c r="U174" i="18"/>
  <c r="K43" i="21"/>
  <c r="K25" i="37" s="1"/>
  <c r="J13" i="24"/>
  <c r="J26" i="37" s="1"/>
  <c r="J16" i="24"/>
  <c r="J14" i="24"/>
  <c r="Q94" i="21"/>
  <c r="Q19" i="23"/>
  <c r="P94" i="21"/>
  <c r="P97" i="21" s="1"/>
  <c r="P19" i="23"/>
  <c r="J60" i="21"/>
  <c r="J36" i="24"/>
  <c r="J44" i="24" s="1"/>
  <c r="J20" i="24"/>
  <c r="J38" i="24"/>
  <c r="J46" i="24" s="1"/>
  <c r="J37" i="24"/>
  <c r="J45" i="24" s="1"/>
  <c r="J21" i="24"/>
  <c r="J71" i="23"/>
  <c r="J63" i="24"/>
  <c r="J71" i="24" s="1"/>
  <c r="J54" i="23"/>
  <c r="J58" i="23"/>
  <c r="J59" i="23"/>
  <c r="J67" i="23"/>
  <c r="J63" i="23"/>
  <c r="J68" i="23"/>
  <c r="J56" i="23"/>
  <c r="J57" i="23"/>
  <c r="J65" i="23"/>
  <c r="J55" i="23"/>
  <c r="J53" i="23"/>
  <c r="J64" i="23"/>
  <c r="J60" i="23"/>
  <c r="J66" i="23"/>
  <c r="I28" i="24"/>
  <c r="I26" i="24"/>
  <c r="I24" i="24"/>
  <c r="I25" i="24"/>
  <c r="N43" i="24"/>
  <c r="L11" i="24"/>
  <c r="L15" i="24" s="1"/>
  <c r="K83" i="21"/>
  <c r="K64" i="24"/>
  <c r="K69" i="24" s="1"/>
  <c r="K8" i="24"/>
  <c r="I48" i="23"/>
  <c r="I44" i="23"/>
  <c r="I38" i="23"/>
  <c r="I36" i="23"/>
  <c r="I37" i="23"/>
  <c r="I29" i="23"/>
  <c r="I32" i="23"/>
  <c r="I45" i="23"/>
  <c r="I43" i="23"/>
  <c r="I42" i="23"/>
  <c r="I35" i="23"/>
  <c r="I39" i="23"/>
  <c r="I46" i="23"/>
  <c r="I30" i="23"/>
  <c r="I85" i="21"/>
  <c r="I73" i="23" s="1"/>
  <c r="T173" i="18"/>
  <c r="O29" i="21" s="1"/>
  <c r="L81" i="21"/>
  <c r="M110" i="21"/>
  <c r="M111" i="21" s="1"/>
  <c r="M78" i="21" s="1"/>
  <c r="R90" i="18"/>
  <c r="R93" i="18" s="1"/>
  <c r="L42" i="21"/>
  <c r="P35" i="21"/>
  <c r="Q31" i="21"/>
  <c r="Q20" i="23" s="1"/>
  <c r="V174" i="18"/>
  <c r="G97" i="21"/>
  <c r="Q66" i="21" l="1"/>
  <c r="Q72" i="21" s="1"/>
  <c r="V67" i="18"/>
  <c r="V69" i="18" s="1"/>
  <c r="K69" i="23"/>
  <c r="K24" i="37"/>
  <c r="J21" i="37"/>
  <c r="J18" i="35"/>
  <c r="N19" i="37"/>
  <c r="N16" i="35"/>
  <c r="J20" i="37"/>
  <c r="J17" i="35"/>
  <c r="Q31" i="37"/>
  <c r="Q11" i="35"/>
  <c r="P12" i="37"/>
  <c r="P10" i="35"/>
  <c r="P13" i="37"/>
  <c r="I28" i="37"/>
  <c r="I19" i="35"/>
  <c r="M26" i="25"/>
  <c r="P31" i="37"/>
  <c r="P11" i="35"/>
  <c r="Q97" i="21"/>
  <c r="U91" i="18"/>
  <c r="U92" i="18" s="1"/>
  <c r="P105" i="21" s="1"/>
  <c r="P107" i="21" s="1"/>
  <c r="P109" i="21" s="1"/>
  <c r="P32" i="21"/>
  <c r="O19" i="23"/>
  <c r="L12" i="25"/>
  <c r="L13" i="25" s="1"/>
  <c r="L15" i="25" s="1"/>
  <c r="L19" i="25" s="1"/>
  <c r="O30" i="21"/>
  <c r="C31" i="25"/>
  <c r="C32" i="25" s="1"/>
  <c r="C34" i="25" s="1"/>
  <c r="H7" i="36" s="1"/>
  <c r="N26" i="25"/>
  <c r="M11" i="24"/>
  <c r="M15" i="24" s="1"/>
  <c r="J48" i="23"/>
  <c r="J44" i="23"/>
  <c r="J38" i="23"/>
  <c r="J29" i="23"/>
  <c r="J36" i="23"/>
  <c r="J37" i="23"/>
  <c r="J45" i="23"/>
  <c r="J32" i="23"/>
  <c r="J43" i="23"/>
  <c r="J42" i="23"/>
  <c r="J35" i="23"/>
  <c r="J46" i="23"/>
  <c r="J39" i="23"/>
  <c r="J30" i="23"/>
  <c r="J85" i="21"/>
  <c r="J73" i="23" s="1"/>
  <c r="L83" i="21"/>
  <c r="L64" i="24"/>
  <c r="L69" i="24" s="1"/>
  <c r="L8" i="24"/>
  <c r="L43" i="21"/>
  <c r="L25" i="37" s="1"/>
  <c r="K37" i="24"/>
  <c r="K45" i="24" s="1"/>
  <c r="K21" i="24"/>
  <c r="K63" i="24"/>
  <c r="K71" i="24" s="1"/>
  <c r="K38" i="24"/>
  <c r="K46" i="24" s="1"/>
  <c r="K71" i="23"/>
  <c r="K54" i="23"/>
  <c r="K63" i="23"/>
  <c r="K57" i="23"/>
  <c r="K59" i="23"/>
  <c r="K58" i="23"/>
  <c r="K68" i="23"/>
  <c r="K67" i="23"/>
  <c r="K56" i="23"/>
  <c r="K55" i="23"/>
  <c r="K53" i="23"/>
  <c r="K65" i="23"/>
  <c r="K64" i="23"/>
  <c r="K60" i="23"/>
  <c r="K66" i="23"/>
  <c r="J25" i="24"/>
  <c r="J24" i="24"/>
  <c r="J28" i="24"/>
  <c r="J26" i="24"/>
  <c r="K14" i="24"/>
  <c r="K13" i="24"/>
  <c r="K26" i="37" s="1"/>
  <c r="K16" i="24"/>
  <c r="P35" i="24"/>
  <c r="P23" i="23"/>
  <c r="J31" i="23"/>
  <c r="K60" i="21"/>
  <c r="K31" i="23" s="1"/>
  <c r="K36" i="24"/>
  <c r="K44" i="24" s="1"/>
  <c r="K20" i="24"/>
  <c r="M42" i="21"/>
  <c r="S90" i="18"/>
  <c r="S93" i="18" s="1"/>
  <c r="N110" i="21"/>
  <c r="N111" i="21" s="1"/>
  <c r="N78" i="21" s="1"/>
  <c r="M81" i="21"/>
  <c r="T174" i="18"/>
  <c r="O94" i="21"/>
  <c r="O97" i="21" s="1"/>
  <c r="O31" i="21"/>
  <c r="O20" i="23" s="1"/>
  <c r="Q35" i="21"/>
  <c r="V91" i="18"/>
  <c r="V92" i="18" s="1"/>
  <c r="Q105" i="21" s="1"/>
  <c r="Q107" i="21" s="1"/>
  <c r="Q32" i="21"/>
  <c r="Q109" i="21" l="1"/>
  <c r="K20" i="37"/>
  <c r="K17" i="35"/>
  <c r="L26" i="25"/>
  <c r="O31" i="37"/>
  <c r="O11" i="35"/>
  <c r="Q13" i="37"/>
  <c r="Q12" i="37"/>
  <c r="Q10" i="35"/>
  <c r="K21" i="37"/>
  <c r="K18" i="35"/>
  <c r="J28" i="37"/>
  <c r="J19" i="35"/>
  <c r="L69" i="23"/>
  <c r="L24" i="37"/>
  <c r="C35" i="25"/>
  <c r="M43" i="21"/>
  <c r="M25" i="37" s="1"/>
  <c r="P43" i="24"/>
  <c r="M83" i="21"/>
  <c r="M64" i="24"/>
  <c r="M69" i="24" s="1"/>
  <c r="M8" i="24"/>
  <c r="L37" i="24"/>
  <c r="L45" i="24" s="1"/>
  <c r="L21" i="24"/>
  <c r="L63" i="24"/>
  <c r="L71" i="24" s="1"/>
  <c r="L38" i="24"/>
  <c r="L46" i="24" s="1"/>
  <c r="L71" i="23"/>
  <c r="L54" i="23"/>
  <c r="L67" i="23"/>
  <c r="L57" i="23"/>
  <c r="L59" i="23"/>
  <c r="L68" i="23"/>
  <c r="L63" i="23"/>
  <c r="L56" i="23"/>
  <c r="L58" i="23"/>
  <c r="L55" i="23"/>
  <c r="L65" i="23"/>
  <c r="L53" i="23"/>
  <c r="L64" i="23"/>
  <c r="L60" i="23"/>
  <c r="L66" i="23"/>
  <c r="L60" i="21"/>
  <c r="L31" i="23" s="1"/>
  <c r="L36" i="24"/>
  <c r="L44" i="24" s="1"/>
  <c r="L20" i="24"/>
  <c r="L13" i="24"/>
  <c r="L26" i="37" s="1"/>
  <c r="L14" i="24"/>
  <c r="L16" i="24"/>
  <c r="K24" i="24"/>
  <c r="K25" i="24"/>
  <c r="Q35" i="24"/>
  <c r="Q23" i="23"/>
  <c r="N11" i="24"/>
  <c r="N15" i="24" s="1"/>
  <c r="K48" i="23"/>
  <c r="K44" i="23"/>
  <c r="K29" i="23"/>
  <c r="K32" i="23"/>
  <c r="K37" i="23"/>
  <c r="K38" i="23"/>
  <c r="K36" i="23"/>
  <c r="K45" i="23"/>
  <c r="K43" i="23"/>
  <c r="K42" i="23"/>
  <c r="K35" i="23"/>
  <c r="K46" i="23"/>
  <c r="K39" i="23"/>
  <c r="K30" i="23"/>
  <c r="K85" i="21"/>
  <c r="K73" i="23" s="1"/>
  <c r="K28" i="24"/>
  <c r="K26" i="24"/>
  <c r="O110" i="21"/>
  <c r="N81" i="21"/>
  <c r="O35" i="21"/>
  <c r="T91" i="18"/>
  <c r="T92" i="18" s="1"/>
  <c r="O105" i="21" s="1"/>
  <c r="O107" i="21" s="1"/>
  <c r="O109" i="21" s="1"/>
  <c r="O32" i="21"/>
  <c r="T90" i="18"/>
  <c r="N42" i="21"/>
  <c r="L21" i="37" l="1"/>
  <c r="L18" i="35"/>
  <c r="M69" i="23"/>
  <c r="M24" i="37"/>
  <c r="L20" i="37"/>
  <c r="L17" i="35"/>
  <c r="P19" i="37"/>
  <c r="P16" i="35"/>
  <c r="C36" i="25"/>
  <c r="H6" i="36"/>
  <c r="O12" i="37"/>
  <c r="O10" i="35"/>
  <c r="O13" i="37"/>
  <c r="K19" i="35"/>
  <c r="K28" i="37"/>
  <c r="L25" i="24"/>
  <c r="L24" i="24"/>
  <c r="M16" i="24"/>
  <c r="M14" i="24"/>
  <c r="M13" i="24"/>
  <c r="M26" i="37" s="1"/>
  <c r="N83" i="21"/>
  <c r="N24" i="37" s="1"/>
  <c r="N8" i="24"/>
  <c r="N64" i="24"/>
  <c r="N69" i="24" s="1"/>
  <c r="M63" i="24"/>
  <c r="M71" i="24" s="1"/>
  <c r="M38" i="24"/>
  <c r="M46" i="24" s="1"/>
  <c r="M71" i="23"/>
  <c r="M21" i="24"/>
  <c r="M37" i="24"/>
  <c r="M45" i="24" s="1"/>
  <c r="M54" i="23"/>
  <c r="M68" i="23"/>
  <c r="M59" i="23"/>
  <c r="M63" i="23"/>
  <c r="M58" i="23"/>
  <c r="M57" i="23"/>
  <c r="M67" i="23"/>
  <c r="M56" i="23"/>
  <c r="M55" i="23"/>
  <c r="M53" i="23"/>
  <c r="M65" i="23"/>
  <c r="M64" i="23"/>
  <c r="M60" i="23"/>
  <c r="M66" i="23"/>
  <c r="Q43" i="24"/>
  <c r="N43" i="21"/>
  <c r="N25" i="37" s="1"/>
  <c r="L48" i="23"/>
  <c r="L44" i="23"/>
  <c r="L29" i="23"/>
  <c r="L45" i="23"/>
  <c r="L38" i="23"/>
  <c r="L37" i="23"/>
  <c r="L36" i="23"/>
  <c r="L32" i="23"/>
  <c r="L43" i="23"/>
  <c r="L35" i="23"/>
  <c r="L42" i="23"/>
  <c r="L39" i="23"/>
  <c r="L46" i="23"/>
  <c r="L30" i="23"/>
  <c r="L85" i="21"/>
  <c r="L73" i="23" s="1"/>
  <c r="L28" i="24"/>
  <c r="L26" i="24"/>
  <c r="O35" i="24"/>
  <c r="O23" i="23"/>
  <c r="M60" i="21"/>
  <c r="M31" i="23" s="1"/>
  <c r="M36" i="24"/>
  <c r="M44" i="24" s="1"/>
  <c r="M20" i="24"/>
  <c r="O111" i="21"/>
  <c r="O78" i="21" s="1"/>
  <c r="T93" i="18"/>
  <c r="O42" i="21" s="1"/>
  <c r="M20" i="37" l="1"/>
  <c r="M17" i="35"/>
  <c r="L19" i="35"/>
  <c r="L28" i="37"/>
  <c r="C41" i="25"/>
  <c r="H8" i="36"/>
  <c r="Q19" i="37"/>
  <c r="Q16" i="35"/>
  <c r="M21" i="37"/>
  <c r="M18" i="35"/>
  <c r="O11" i="24"/>
  <c r="O15" i="24" s="1"/>
  <c r="P110" i="21"/>
  <c r="P111" i="21" s="1"/>
  <c r="P78" i="21" s="1"/>
  <c r="Q110" i="21" s="1"/>
  <c r="Q111" i="21" s="1"/>
  <c r="Q78" i="21" s="1"/>
  <c r="N63" i="24"/>
  <c r="N71" i="24" s="1"/>
  <c r="N38" i="24"/>
  <c r="N46" i="24" s="1"/>
  <c r="N37" i="24"/>
  <c r="N45" i="24" s="1"/>
  <c r="N21" i="24"/>
  <c r="N71" i="23"/>
  <c r="N54" i="23"/>
  <c r="N57" i="23"/>
  <c r="N68" i="23"/>
  <c r="N63" i="23"/>
  <c r="N58" i="23"/>
  <c r="N67" i="23"/>
  <c r="N59" i="23"/>
  <c r="N56" i="23"/>
  <c r="N55" i="23"/>
  <c r="N53" i="23"/>
  <c r="N65" i="23"/>
  <c r="N64" i="23"/>
  <c r="N60" i="23"/>
  <c r="N66" i="23"/>
  <c r="O43" i="21"/>
  <c r="O25" i="37" s="1"/>
  <c r="M48" i="23"/>
  <c r="M44" i="23"/>
  <c r="M32" i="23"/>
  <c r="M37" i="23"/>
  <c r="M38" i="23"/>
  <c r="M36" i="23"/>
  <c r="M29" i="23"/>
  <c r="M45" i="23"/>
  <c r="M43" i="23"/>
  <c r="M42" i="23"/>
  <c r="M35" i="23"/>
  <c r="M39" i="23"/>
  <c r="M46" i="23"/>
  <c r="M30" i="23"/>
  <c r="M85" i="21"/>
  <c r="M73" i="23" s="1"/>
  <c r="O43" i="24"/>
  <c r="N60" i="21"/>
  <c r="N31" i="23" s="1"/>
  <c r="N36" i="24"/>
  <c r="N44" i="24" s="1"/>
  <c r="N20" i="24"/>
  <c r="N69" i="23"/>
  <c r="O81" i="21"/>
  <c r="M25" i="24"/>
  <c r="M24" i="24"/>
  <c r="M28" i="24"/>
  <c r="M26" i="24"/>
  <c r="N13" i="24"/>
  <c r="N26" i="37" s="1"/>
  <c r="N16" i="24"/>
  <c r="N14" i="24"/>
  <c r="U90" i="18"/>
  <c r="U93" i="18" s="1"/>
  <c r="V90" i="18" s="1"/>
  <c r="V93" i="18" s="1"/>
  <c r="Q42" i="21" s="1"/>
  <c r="O19" i="37" l="1"/>
  <c r="O16" i="35"/>
  <c r="C43" i="25"/>
  <c r="H9" i="36"/>
  <c r="H10" i="36"/>
  <c r="N20" i="37"/>
  <c r="N17" i="35"/>
  <c r="N21" i="37"/>
  <c r="N18" i="35"/>
  <c r="M28" i="37"/>
  <c r="M19" i="35"/>
  <c r="N24" i="24"/>
  <c r="N25" i="24"/>
  <c r="P11" i="24"/>
  <c r="P15" i="24" s="1"/>
  <c r="O83" i="21"/>
  <c r="O8" i="24"/>
  <c r="O64" i="24"/>
  <c r="O69" i="24" s="1"/>
  <c r="Q43" i="21"/>
  <c r="Q25" i="37" s="1"/>
  <c r="P81" i="21"/>
  <c r="O60" i="21"/>
  <c r="O31" i="23" s="1"/>
  <c r="O20" i="24"/>
  <c r="O36" i="24"/>
  <c r="O44" i="24" s="1"/>
  <c r="Q81" i="21"/>
  <c r="Q11" i="24"/>
  <c r="Q15" i="24" s="1"/>
  <c r="N48" i="23"/>
  <c r="N44" i="23"/>
  <c r="N32" i="23"/>
  <c r="N45" i="23"/>
  <c r="N36" i="23"/>
  <c r="N29" i="23"/>
  <c r="N38" i="23"/>
  <c r="N37" i="23"/>
  <c r="N43" i="23"/>
  <c r="N35" i="23"/>
  <c r="N39" i="23"/>
  <c r="N42" i="23"/>
  <c r="N46" i="23"/>
  <c r="N30" i="23"/>
  <c r="N85" i="21"/>
  <c r="N73" i="23" s="1"/>
  <c r="N28" i="24"/>
  <c r="N26" i="24"/>
  <c r="P42" i="21"/>
  <c r="N28" i="37" l="1"/>
  <c r="N19" i="35"/>
  <c r="O69" i="23"/>
  <c r="O24" i="37"/>
  <c r="O20" i="37"/>
  <c r="O17" i="35"/>
  <c r="C45" i="25"/>
  <c r="H12" i="36"/>
  <c r="Q83" i="21"/>
  <c r="Q64" i="24"/>
  <c r="Q69" i="24" s="1"/>
  <c r="Q8" i="24"/>
  <c r="Q60" i="21"/>
  <c r="Q36" i="24"/>
  <c r="Q44" i="24" s="1"/>
  <c r="Q20" i="24"/>
  <c r="O25" i="24"/>
  <c r="O24" i="24"/>
  <c r="P43" i="21"/>
  <c r="P25" i="37" s="1"/>
  <c r="O48" i="23"/>
  <c r="O44" i="23"/>
  <c r="O32" i="23"/>
  <c r="O38" i="23"/>
  <c r="O45" i="23"/>
  <c r="O29" i="23"/>
  <c r="O36" i="23"/>
  <c r="O37" i="23"/>
  <c r="O43" i="23"/>
  <c r="O42" i="23"/>
  <c r="O35" i="23"/>
  <c r="O39" i="23"/>
  <c r="O46" i="23"/>
  <c r="O30" i="23"/>
  <c r="O85" i="21"/>
  <c r="O73" i="23" s="1"/>
  <c r="O14" i="24"/>
  <c r="O13" i="24"/>
  <c r="O26" i="37" s="1"/>
  <c r="O16" i="24"/>
  <c r="P83" i="21"/>
  <c r="P8" i="24"/>
  <c r="P64" i="24"/>
  <c r="P69" i="24" s="1"/>
  <c r="O63" i="24"/>
  <c r="O71" i="24" s="1"/>
  <c r="O38" i="24"/>
  <c r="O46" i="24" s="1"/>
  <c r="O37" i="24"/>
  <c r="O45" i="24" s="1"/>
  <c r="O21" i="24"/>
  <c r="O71" i="23"/>
  <c r="O54" i="23"/>
  <c r="O57" i="23"/>
  <c r="O59" i="23"/>
  <c r="O58" i="23"/>
  <c r="O67" i="23"/>
  <c r="O68" i="23"/>
  <c r="O56" i="23"/>
  <c r="O63" i="23"/>
  <c r="O53" i="23"/>
  <c r="O65" i="23"/>
  <c r="O55" i="23"/>
  <c r="O60" i="23"/>
  <c r="O64" i="23"/>
  <c r="O66" i="23"/>
  <c r="P69" i="23" l="1"/>
  <c r="P24" i="37"/>
  <c r="O21" i="37"/>
  <c r="O18" i="35"/>
  <c r="O28" i="37"/>
  <c r="O19" i="35"/>
  <c r="Q69" i="23"/>
  <c r="Q24" i="37"/>
  <c r="Q20" i="37"/>
  <c r="Q17" i="35"/>
  <c r="D15" i="36"/>
  <c r="H14" i="36"/>
  <c r="D7" i="36"/>
  <c r="D8" i="36" s="1"/>
  <c r="D9" i="36" s="1"/>
  <c r="G36" i="34"/>
  <c r="P60" i="21"/>
  <c r="P31" i="23" s="1"/>
  <c r="P36" i="24"/>
  <c r="P44" i="24" s="1"/>
  <c r="P20" i="24"/>
  <c r="Q48" i="23"/>
  <c r="Q44" i="23"/>
  <c r="Q37" i="23"/>
  <c r="Q38" i="23"/>
  <c r="Q45" i="23"/>
  <c r="Q29" i="23"/>
  <c r="Q32" i="23"/>
  <c r="Q36" i="23"/>
  <c r="Q43" i="23"/>
  <c r="Q35" i="23"/>
  <c r="Q42" i="23"/>
  <c r="Q46" i="23"/>
  <c r="Q39" i="23"/>
  <c r="Q85" i="21"/>
  <c r="Q73" i="23" s="1"/>
  <c r="Q30" i="23"/>
  <c r="Q16" i="24"/>
  <c r="Q13" i="24"/>
  <c r="Q26" i="37" s="1"/>
  <c r="Q14" i="24"/>
  <c r="O28" i="24"/>
  <c r="O26" i="24"/>
  <c r="P16" i="24"/>
  <c r="P14" i="24"/>
  <c r="P13" i="24"/>
  <c r="P26" i="37" s="1"/>
  <c r="Q31" i="23"/>
  <c r="P38" i="24"/>
  <c r="P46" i="24" s="1"/>
  <c r="P37" i="24"/>
  <c r="P45" i="24" s="1"/>
  <c r="P21" i="24"/>
  <c r="P63" i="24"/>
  <c r="P71" i="24" s="1"/>
  <c r="P71" i="23"/>
  <c r="P54" i="23"/>
  <c r="P56" i="23"/>
  <c r="P67" i="23"/>
  <c r="P57" i="23"/>
  <c r="P68" i="23"/>
  <c r="P63" i="23"/>
  <c r="P59" i="23"/>
  <c r="P58" i="23"/>
  <c r="P55" i="23"/>
  <c r="P65" i="23"/>
  <c r="P53" i="23"/>
  <c r="P64" i="23"/>
  <c r="P60" i="23"/>
  <c r="P66" i="23"/>
  <c r="Q25" i="24"/>
  <c r="Q24" i="24"/>
  <c r="Q37" i="24"/>
  <c r="Q45" i="24" s="1"/>
  <c r="Q21" i="24"/>
  <c r="Q63" i="24"/>
  <c r="Q71" i="24" s="1"/>
  <c r="Q38" i="24"/>
  <c r="Q46" i="24" s="1"/>
  <c r="Q71" i="23"/>
  <c r="Q54" i="23"/>
  <c r="Q57" i="23"/>
  <c r="Q63" i="23"/>
  <c r="Q67" i="23"/>
  <c r="Q58" i="23"/>
  <c r="Q56" i="23"/>
  <c r="Q68" i="23"/>
  <c r="Q59" i="23"/>
  <c r="Q55" i="23"/>
  <c r="Q53" i="23"/>
  <c r="Q65" i="23"/>
  <c r="Q64" i="23"/>
  <c r="Q60" i="23"/>
  <c r="Q66" i="23"/>
  <c r="P21" i="37" l="1"/>
  <c r="P18" i="35"/>
  <c r="Q21" i="37"/>
  <c r="Q18" i="35"/>
  <c r="Q19" i="35"/>
  <c r="Q28" i="37"/>
  <c r="P20" i="37"/>
  <c r="P17" i="35"/>
  <c r="Q28" i="24"/>
  <c r="Q26" i="24"/>
  <c r="P24" i="24"/>
  <c r="P25" i="24"/>
  <c r="P28" i="24"/>
  <c r="P26" i="24"/>
  <c r="P85" i="21"/>
  <c r="P73" i="23" s="1"/>
  <c r="P48" i="23"/>
  <c r="P44" i="23"/>
  <c r="P37" i="23"/>
  <c r="P45" i="23"/>
  <c r="P38" i="23"/>
  <c r="P29" i="23"/>
  <c r="P36" i="23"/>
  <c r="P32" i="23"/>
  <c r="P43" i="23"/>
  <c r="P42" i="23"/>
  <c r="P35" i="23"/>
  <c r="P39" i="23"/>
  <c r="P46" i="23"/>
  <c r="P30" i="23"/>
  <c r="P28" i="37" l="1"/>
  <c r="P19"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Suraj Gangwani</author>
  </authors>
  <commentList>
    <comment ref="D12" authorId="0" shapeId="0" xr:uid="{DF3A22A9-C03D-4E76-A324-422AEFB920BC}">
      <text>
        <r>
          <rPr>
            <b/>
            <sz val="9"/>
            <color indexed="81"/>
            <rFont val="Tahoma"/>
            <family val="2"/>
          </rPr>
          <t>Suraj Gangwani:</t>
        </r>
        <r>
          <rPr>
            <sz val="9"/>
            <color indexed="81"/>
            <rFont val="Tahoma"/>
            <family val="2"/>
          </rPr>
          <t xml:space="preserve">
Source: ICICI Direct Research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Suraj Gangwani</author>
  </authors>
  <commentList>
    <comment ref="C6" authorId="0" shapeId="0" xr:uid="{FF33B5FE-99E3-446C-96E1-96925E250720}">
      <text>
        <r>
          <rPr>
            <b/>
            <sz val="9"/>
            <color indexed="81"/>
            <rFont val="Tahoma"/>
            <family val="2"/>
          </rPr>
          <t>Suraj Gangwani:</t>
        </r>
        <r>
          <rPr>
            <sz val="9"/>
            <color indexed="81"/>
            <rFont val="Tahoma"/>
            <family val="2"/>
          </rPr>
          <t xml:space="preserve">
Taken from Trading Economics</t>
        </r>
      </text>
    </comment>
    <comment ref="C9" authorId="0" shapeId="0" xr:uid="{B9E6396F-2280-43CC-9448-3D7E44A788B6}">
      <text>
        <r>
          <rPr>
            <b/>
            <sz val="9"/>
            <color indexed="81"/>
            <rFont val="Tahoma"/>
            <family val="2"/>
          </rPr>
          <t>Suraj Gangwani:</t>
        </r>
        <r>
          <rPr>
            <sz val="9"/>
            <color indexed="81"/>
            <rFont val="Tahoma"/>
            <family val="2"/>
          </rPr>
          <t xml:space="preserve">
Taken from Dr Damodaran's Website
as on aug 01, 2026</t>
        </r>
      </text>
    </comment>
    <comment ref="C14" authorId="0" shapeId="0" xr:uid="{A7E2AFC6-811C-483C-9B24-BEB9DA949F81}">
      <text>
        <r>
          <rPr>
            <b/>
            <sz val="9"/>
            <color indexed="81"/>
            <rFont val="Tahoma"/>
            <family val="2"/>
          </rPr>
          <t>Suraj Gangwani:</t>
        </r>
        <r>
          <rPr>
            <sz val="9"/>
            <color indexed="81"/>
            <rFont val="Tahoma"/>
            <family val="2"/>
          </rPr>
          <t xml:space="preserve">
Taken from tax summaries pwc india website</t>
        </r>
      </text>
    </comment>
  </commentList>
</comments>
</file>

<file path=xl/sharedStrings.xml><?xml version="1.0" encoding="utf-8"?>
<sst xmlns="http://schemas.openxmlformats.org/spreadsheetml/2006/main" count="3071" uniqueCount="2000">
  <si>
    <t>COMPANY NAME</t>
  </si>
  <si>
    <t>SCREENER.IN</t>
  </si>
  <si>
    <t>Narration</t>
  </si>
  <si>
    <t>Trailing</t>
  </si>
  <si>
    <t>Best Case</t>
  </si>
  <si>
    <t>Worst Case</t>
  </si>
  <si>
    <t>Sales</t>
  </si>
  <si>
    <t>Expenses</t>
  </si>
  <si>
    <t>Operating Profit</t>
  </si>
  <si>
    <t>Other Income</t>
  </si>
  <si>
    <t>Depreciation</t>
  </si>
  <si>
    <t>Interest</t>
  </si>
  <si>
    <t>Profit before tax</t>
  </si>
  <si>
    <t>Tax</t>
  </si>
  <si>
    <t>Net profit</t>
  </si>
  <si>
    <t>RATIOS:</t>
  </si>
  <si>
    <t>Price to earning</t>
  </si>
  <si>
    <t>Dividend Payout</t>
  </si>
  <si>
    <t>OPM</t>
  </si>
  <si>
    <t>TRENDS:</t>
  </si>
  <si>
    <t>BEST</t>
  </si>
  <si>
    <t>WORST</t>
  </si>
  <si>
    <t>Sales Growth</t>
  </si>
  <si>
    <t>Price to Earning</t>
  </si>
  <si>
    <t>Equity Share Capital</t>
  </si>
  <si>
    <t>Reserves</t>
  </si>
  <si>
    <t>Total</t>
  </si>
  <si>
    <t>Net Block</t>
  </si>
  <si>
    <t>Capital Work in Progress</t>
  </si>
  <si>
    <t>Investments</t>
  </si>
  <si>
    <t>Working Capital</t>
  </si>
  <si>
    <t>Face Value</t>
  </si>
  <si>
    <t>Cash from Operating Activity</t>
  </si>
  <si>
    <t>Cash from Investing Activity</t>
  </si>
  <si>
    <t>Cash from Financing Activity</t>
  </si>
  <si>
    <t>Net Cash Flow</t>
  </si>
  <si>
    <t>PLEASE DO NOT MAKE ANY CHANGES TO THIS SHEET</t>
  </si>
  <si>
    <t>PROFIT &amp; LOSS</t>
  </si>
  <si>
    <t>Report Date</t>
  </si>
  <si>
    <t>Quarters</t>
  </si>
  <si>
    <t>BALANCE SHEET</t>
  </si>
  <si>
    <t>CASH FLOW:</t>
  </si>
  <si>
    <t>Number of shares</t>
  </si>
  <si>
    <t>Current Price</t>
  </si>
  <si>
    <t>Debtors</t>
  </si>
  <si>
    <t>Inventory</t>
  </si>
  <si>
    <t>Debtor Days</t>
  </si>
  <si>
    <t>Inventory Turnover</t>
  </si>
  <si>
    <t>EPS</t>
  </si>
  <si>
    <t>Price</t>
  </si>
  <si>
    <t>Return on Equity</t>
  </si>
  <si>
    <t>Return on Capital Emp</t>
  </si>
  <si>
    <t>LATEST VERSION</t>
  </si>
  <si>
    <t>CURRENT VERSION</t>
  </si>
  <si>
    <t>KAJARIA CERAMICS LTD</t>
  </si>
  <si>
    <t>META</t>
  </si>
  <si>
    <t>10 YEARS</t>
  </si>
  <si>
    <t>7 YEARS</t>
  </si>
  <si>
    <t>5 YEARS</t>
  </si>
  <si>
    <t>3 YEARS</t>
  </si>
  <si>
    <t>RECENT</t>
  </si>
  <si>
    <t>Dividend Amount</t>
  </si>
  <si>
    <t>Borrowings</t>
  </si>
  <si>
    <t>Other Liabilities</t>
  </si>
  <si>
    <t>Other Assets</t>
  </si>
  <si>
    <t>No. of Equity Shares</t>
  </si>
  <si>
    <t>New Bonus Shares</t>
  </si>
  <si>
    <t>DERIVED:</t>
  </si>
  <si>
    <t>PRICE:</t>
  </si>
  <si>
    <t>Receivables</t>
  </si>
  <si>
    <t>Market Capitalization</t>
  </si>
  <si>
    <t>Raw Material Cost</t>
  </si>
  <si>
    <t>Change in Inventory</t>
  </si>
  <si>
    <t>Power and Fuel</t>
  </si>
  <si>
    <t>Other Mfr. Exp</t>
  </si>
  <si>
    <t>Employee Cost</t>
  </si>
  <si>
    <t>Selling and admin</t>
  </si>
  <si>
    <t>Other Expenses</t>
  </si>
  <si>
    <t>Cash &amp; Bank</t>
  </si>
  <si>
    <t>Face value</t>
  </si>
  <si>
    <t>Adjusted Equity Shares in Cr</t>
  </si>
  <si>
    <t>Sales Growth y-o-y</t>
  </si>
  <si>
    <t>Gross Profit</t>
  </si>
  <si>
    <t>GPM</t>
  </si>
  <si>
    <t>EBITDA Margins</t>
  </si>
  <si>
    <t>EBIT Margins</t>
  </si>
  <si>
    <t>Net Profit Margin</t>
  </si>
  <si>
    <t>EPS Growth y-o-y</t>
  </si>
  <si>
    <t>Dividend Per Share</t>
  </si>
  <si>
    <t>Dividend Growth</t>
  </si>
  <si>
    <t>Market Capitalisation</t>
  </si>
  <si>
    <t>Debt</t>
  </si>
  <si>
    <t>Cash</t>
  </si>
  <si>
    <t>EV</t>
  </si>
  <si>
    <t>EV / EBITDA</t>
  </si>
  <si>
    <t>EV / Sales</t>
  </si>
  <si>
    <t>Book Value</t>
  </si>
  <si>
    <t>P/B Ratio</t>
  </si>
  <si>
    <t>Enterprise Value</t>
  </si>
  <si>
    <t>Dividend Payout Ratio</t>
  </si>
  <si>
    <t>All figures in INR Crores</t>
  </si>
  <si>
    <t>Fiscal Year Ending</t>
  </si>
  <si>
    <t>Income Statement</t>
  </si>
  <si>
    <t>Revenue</t>
  </si>
  <si>
    <t>Cost of Goods Sold</t>
  </si>
  <si>
    <t>Gross Margin (%)</t>
  </si>
  <si>
    <t>SG&amp;A Expenses</t>
  </si>
  <si>
    <t>EBITDA</t>
  </si>
  <si>
    <t>EBITDA Margin (%)</t>
  </si>
  <si>
    <t>EBIT</t>
  </si>
  <si>
    <t>EBIT Margin (%)</t>
  </si>
  <si>
    <t>Profit Before Tax</t>
  </si>
  <si>
    <t>Tax Expense</t>
  </si>
  <si>
    <t>Net Income</t>
  </si>
  <si>
    <t>Net Income Margin (%)</t>
  </si>
  <si>
    <t>Actuals</t>
  </si>
  <si>
    <t>Total Expenses</t>
  </si>
  <si>
    <t>Indicator</t>
  </si>
  <si>
    <t>INCOME</t>
  </si>
  <si>
    <t>Revenue From Operations [Gross]</t>
  </si>
  <si>
    <t>Less: Excise/Sevice Tax/Other Levies</t>
  </si>
  <si>
    <t>Revenue From Operations [Net]</t>
  </si>
  <si>
    <t>Total Operating Revenues</t>
  </si>
  <si>
    <t>Total Revenue</t>
  </si>
  <si>
    <t>EXPENSES</t>
  </si>
  <si>
    <t>Cost Of Materials Consumed</t>
  </si>
  <si>
    <t xml:space="preserve">Purchase Of Stock-In Trade </t>
  </si>
  <si>
    <t>Operating And Direct Expenses</t>
  </si>
  <si>
    <t>Changes In Inventories Of FG,WIP And Stock-In Trade</t>
  </si>
  <si>
    <t>Employee Benefit Expenses</t>
  </si>
  <si>
    <t>Finance Costs</t>
  </si>
  <si>
    <t>Depreciation And Amortisation Expenses</t>
  </si>
  <si>
    <t>Profit/Loss Before Exceptional, ExtraOrdinary Items And Tax</t>
  </si>
  <si>
    <t>Exceptional Items</t>
  </si>
  <si>
    <t>Profit/Loss Before Tax</t>
  </si>
  <si>
    <t>Tax Expenses-Continued Operations</t>
  </si>
  <si>
    <t>Current Tax</t>
  </si>
  <si>
    <t>Less: MAT Credit Entitlement</t>
  </si>
  <si>
    <t>Deferred Tax</t>
  </si>
  <si>
    <t>Other Direct Taxes</t>
  </si>
  <si>
    <t>Total Tax Expenses</t>
  </si>
  <si>
    <t>Profit/Loss After Tax And Before ExtraOrdinary Items</t>
  </si>
  <si>
    <t>Profit/Loss From Continuing Operations</t>
  </si>
  <si>
    <t>Profit/Loss For The Period</t>
  </si>
  <si>
    <t>Minority Interest</t>
  </si>
  <si>
    <t>Consolidated Profit/Loss After MI And Associates</t>
  </si>
  <si>
    <t>OTHER ADDITIONAL INFORMATION</t>
  </si>
  <si>
    <t>EARNINGS PER SHARE</t>
  </si>
  <si>
    <t>Basic EPS (Rs.)</t>
  </si>
  <si>
    <t>Diluted EPS (Rs.)</t>
  </si>
  <si>
    <t>DIVIDEND AND DIVIDEND PERCENTAGE</t>
  </si>
  <si>
    <t>Equity Share Dividend</t>
  </si>
  <si>
    <t>Tax On Dividend</t>
  </si>
  <si>
    <t>Mar 26</t>
  </si>
  <si>
    <t>Mar 25</t>
  </si>
  <si>
    <t>Mar 24</t>
  </si>
  <si>
    <t>Mar 23</t>
  </si>
  <si>
    <t>Mar 22</t>
  </si>
  <si>
    <t>Mar 21</t>
  </si>
  <si>
    <t>Mar 20</t>
  </si>
  <si>
    <t>Mar 19</t>
  </si>
  <si>
    <t>Mar 18</t>
  </si>
  <si>
    <t>Mar 17</t>
  </si>
  <si>
    <t>EQUITIES AND LIABILITIES</t>
  </si>
  <si>
    <t/>
  </si>
  <si>
    <t>SHAREHOLDER'S FUNDS</t>
  </si>
  <si>
    <t>Total Share Capital</t>
  </si>
  <si>
    <t>Reserves and Surplus</t>
  </si>
  <si>
    <t>Total Reserves and Surplus</t>
  </si>
  <si>
    <t>Total Shareholders Funds</t>
  </si>
  <si>
    <t>NON-CURRENT LIABILITIES</t>
  </si>
  <si>
    <t>Long Term Borrowings</t>
  </si>
  <si>
    <t>Deferred Tax Liabilities [Net]</t>
  </si>
  <si>
    <t>Other Long Term Liabilities</t>
  </si>
  <si>
    <t>Long Term Provisions</t>
  </si>
  <si>
    <t>Total Non-Current Liabilities</t>
  </si>
  <si>
    <t>CURRENT LIABILITIES</t>
  </si>
  <si>
    <t>Short Term Borrowings</t>
  </si>
  <si>
    <t>Trade Payables</t>
  </si>
  <si>
    <t>Other Current Liabilities</t>
  </si>
  <si>
    <t>Short Term Provisions</t>
  </si>
  <si>
    <t>Total Current Liabilities</t>
  </si>
  <si>
    <t>Total Capital And Liabilities</t>
  </si>
  <si>
    <t>ASSETS</t>
  </si>
  <si>
    <t>NON-CURRENT ASSETS</t>
  </si>
  <si>
    <t>Tangible Assets</t>
  </si>
  <si>
    <t>Intangible Assets</t>
  </si>
  <si>
    <t>Capital Work-In-Progress</t>
  </si>
  <si>
    <t>Fixed Assets</t>
  </si>
  <si>
    <t>Non-Current Investments</t>
  </si>
  <si>
    <t>Deferred Tax Assets [Net]</t>
  </si>
  <si>
    <t>Long Term Loans And Advances</t>
  </si>
  <si>
    <t>Other Non-Current Assets</t>
  </si>
  <si>
    <t>Total Non-Current Assets</t>
  </si>
  <si>
    <t>CURRENT ASSETS</t>
  </si>
  <si>
    <t>Current Investments</t>
  </si>
  <si>
    <t>Inventories</t>
  </si>
  <si>
    <t>Trade Receivables</t>
  </si>
  <si>
    <t>Cash And Cash Equivalents</t>
  </si>
  <si>
    <t>Short Term Loans And Advances</t>
  </si>
  <si>
    <t>OtherCurrentAssets</t>
  </si>
  <si>
    <t>Total Current Assets</t>
  </si>
  <si>
    <t>Total Assets</t>
  </si>
  <si>
    <t>CONTINGENT LIABILITIES, COMMITMENTS</t>
  </si>
  <si>
    <t>Contingent Liabilities</t>
  </si>
  <si>
    <t>BONUS DETAILS</t>
  </si>
  <si>
    <t>Bonus Equity Share Capital</t>
  </si>
  <si>
    <t>NON-CURRENT INVESTMENTS</t>
  </si>
  <si>
    <t>Non-Current Investments Quoted Market Value</t>
  </si>
  <si>
    <t>Non-Current Investments Unquoted Book Value</t>
  </si>
  <si>
    <t>CURRENT INVESTMENTS</t>
  </si>
  <si>
    <t>Current Investments Quoted Market Value</t>
  </si>
  <si>
    <t>Current Investments Unquoted Book Value</t>
  </si>
  <si>
    <t>Historical Financial Data</t>
  </si>
  <si>
    <t>Revenue from Operations</t>
  </si>
  <si>
    <t>Less: Cost of Goods Sold</t>
  </si>
  <si>
    <t>Less: SG&amp;A Expenses</t>
  </si>
  <si>
    <t>Less: Depreciation &amp; Amortization</t>
  </si>
  <si>
    <t>Less: Interest Expenses</t>
  </si>
  <si>
    <t>Less: Other Expense</t>
  </si>
  <si>
    <t>Less: Tax Expense</t>
  </si>
  <si>
    <t>SG &amp;A Expense</t>
  </si>
  <si>
    <t>Discontinued Operation</t>
  </si>
  <si>
    <t>Add: Profit from Discontinued Operation</t>
  </si>
  <si>
    <t>Loss: Loss from Discontinued Operation</t>
  </si>
  <si>
    <t>Net Income for the year</t>
  </si>
  <si>
    <t>Balance Sheet</t>
  </si>
  <si>
    <t>Shareholder's Fund</t>
  </si>
  <si>
    <t>Non-current Liabilities</t>
  </si>
  <si>
    <t>Deferred tax Liabilities</t>
  </si>
  <si>
    <t>Other long term Liabilities</t>
  </si>
  <si>
    <t>Current Liabilities</t>
  </si>
  <si>
    <t>Total Equity &amp; Liabilities</t>
  </si>
  <si>
    <t>Equity &amp; Liabilities</t>
  </si>
  <si>
    <t>Assets</t>
  </si>
  <si>
    <t>Non-Current Assets</t>
  </si>
  <si>
    <t>Deferred Tax Assets</t>
  </si>
  <si>
    <t>Current Assets</t>
  </si>
  <si>
    <t>Other CurrentAssets</t>
  </si>
  <si>
    <t>#</t>
  </si>
  <si>
    <t>Check</t>
  </si>
  <si>
    <t>Net Profit/Loss Before Extraordinary Items And Tax</t>
  </si>
  <si>
    <t>Net CashFlow From Operating Activities</t>
  </si>
  <si>
    <t>Net Cash Used In Investing Activities</t>
  </si>
  <si>
    <t>Net Cash Used From Financing Activities</t>
  </si>
  <si>
    <t>Foreign Exchange Gains / Losses</t>
  </si>
  <si>
    <t>Adjustments On Amalgamation Merger Demerger Others</t>
  </si>
  <si>
    <t>Net Inc/Dec In Cash And Cash Equivalents</t>
  </si>
  <si>
    <t>Cash And Cash Equivalents Begin of Year</t>
  </si>
  <si>
    <t>Cash And Cash Equivalents End Of Year</t>
  </si>
  <si>
    <t>Cash Flow</t>
  </si>
  <si>
    <t>Kajaria Ceramics Ltd</t>
  </si>
  <si>
    <t>Control Sheet</t>
  </si>
  <si>
    <t>Forecast</t>
  </si>
  <si>
    <t>Assumptions</t>
  </si>
  <si>
    <t>Revenue Growth (%)</t>
  </si>
  <si>
    <t>Revenue YoY % Growth</t>
  </si>
  <si>
    <t>Management Case</t>
  </si>
  <si>
    <t>Down Case</t>
  </si>
  <si>
    <t>COGS</t>
  </si>
  <si>
    <t>Gross Margin</t>
  </si>
  <si>
    <t>SG&amp;A</t>
  </si>
  <si>
    <t>SG&amp;A as % of Revenue</t>
  </si>
  <si>
    <t>SG&amp;A as % of Revenue (%)</t>
  </si>
  <si>
    <t>Revenue Schedule</t>
  </si>
  <si>
    <t>COGS Schedule</t>
  </si>
  <si>
    <t>Growth YoY%</t>
  </si>
  <si>
    <t>COGS as % of Sales</t>
  </si>
  <si>
    <t>Revenue Analysis</t>
  </si>
  <si>
    <t>Product Mix</t>
  </si>
  <si>
    <t>Ceramic wall &amp; Floor Tiles</t>
  </si>
  <si>
    <t>Polished &amp; Glazed vitrified tiles</t>
  </si>
  <si>
    <t>Bath-ware Solutions</t>
  </si>
  <si>
    <t>Plywood &amp; Laminates.</t>
  </si>
  <si>
    <t>FY23</t>
  </si>
  <si>
    <t>Source:</t>
  </si>
  <si>
    <t>India Market - Mordor Intelligence</t>
  </si>
  <si>
    <t>CAGR</t>
  </si>
  <si>
    <t>9.2 Bn</t>
  </si>
  <si>
    <t>17.36 Bn</t>
  </si>
  <si>
    <t>Allied Market Research</t>
  </si>
  <si>
    <t>3.7Bn</t>
  </si>
  <si>
    <t>7.1 Bn</t>
  </si>
  <si>
    <t>Maximize Market Reasearch</t>
  </si>
  <si>
    <t>https://www.maximizemarketresearch.com/market-report/india-ceramic-tile-market/24767/</t>
  </si>
  <si>
    <t>5.18 Bn</t>
  </si>
  <si>
    <t>9.54 Bn</t>
  </si>
  <si>
    <t>https://www.alliedmarketresearch.com/india-ceramic-tiles-market-A06525</t>
  </si>
  <si>
    <t>https://www.mordorintelligence.com/industry-reports/india-ceramic-tiles-market</t>
  </si>
  <si>
    <t>https://www.6wresearch.com/industry-report/india-ceramics-market-2020-2026</t>
  </si>
  <si>
    <t>6w Research Report</t>
  </si>
  <si>
    <t>Business base</t>
  </si>
  <si>
    <t>https://businessesbase.com/tiles-industry-in-india/</t>
  </si>
  <si>
    <t>Basis</t>
  </si>
  <si>
    <t>1. Urbanisation</t>
  </si>
  <si>
    <t>2. Spending Power</t>
  </si>
  <si>
    <t>3. Want of better living</t>
  </si>
  <si>
    <t>4. Government Push</t>
  </si>
  <si>
    <t>5. Infrastructure spending</t>
  </si>
  <si>
    <t xml:space="preserve">6. Volume Growth likely to outpace value growth due to price competition in commodity segments. </t>
  </si>
  <si>
    <r>
      <rPr>
        <b/>
        <sz val="11"/>
        <color theme="1"/>
        <rFont val="Calibri"/>
        <family val="2"/>
        <scheme val="minor"/>
      </rPr>
      <t>Conclusion:</t>
    </r>
    <r>
      <rPr>
        <sz val="11"/>
        <color theme="1"/>
        <rFont val="Calibri"/>
        <family val="2"/>
        <scheme val="minor"/>
      </rPr>
      <t xml:space="preserve"> We are expecting CAGR growth of Indian Tiles Industry at 9% CAGR for next few years</t>
    </r>
  </si>
  <si>
    <t>TTM</t>
  </si>
  <si>
    <r>
      <rPr>
        <b/>
        <sz val="11"/>
        <color theme="1"/>
        <rFont val="Calibri"/>
        <family val="2"/>
        <scheme val="minor"/>
      </rPr>
      <t>Volume growth (FY27):</t>
    </r>
    <r>
      <rPr>
        <sz val="11"/>
        <color theme="1"/>
        <rFont val="Calibri"/>
        <family val="2"/>
        <scheme val="minor"/>
      </rPr>
      <t xml:space="preserve"> Easily 11-12% as stretched by management plus Q4 of FY26 also showed 11% growth despite of slow Jan and Feb.</t>
    </r>
  </si>
  <si>
    <r>
      <t xml:space="preserve">Q1 FY27 </t>
    </r>
    <r>
      <rPr>
        <b/>
        <sz val="11"/>
        <color theme="1"/>
        <rFont val="Calibri"/>
        <family val="2"/>
        <scheme val="minor"/>
      </rPr>
      <t>revenue increased 20%,</t>
    </r>
    <r>
      <rPr>
        <sz val="11"/>
        <color theme="1"/>
        <rFont val="Calibri"/>
        <family val="2"/>
        <scheme val="minor"/>
      </rPr>
      <t xml:space="preserve"> while </t>
    </r>
    <r>
      <rPr>
        <b/>
        <sz val="11"/>
        <color theme="1"/>
        <rFont val="Calibri"/>
        <family val="2"/>
        <scheme val="minor"/>
      </rPr>
      <t>volume increased only 6%.</t>
    </r>
    <r>
      <rPr>
        <sz val="11"/>
        <color theme="1"/>
        <rFont val="Calibri"/>
        <family val="2"/>
        <scheme val="minor"/>
      </rPr>
      <t xml:space="preserve"> Management explicitly attributed the revenue increase </t>
    </r>
    <r>
      <rPr>
        <b/>
        <sz val="11"/>
        <color theme="1"/>
        <rFont val="Calibri"/>
        <family val="2"/>
        <scheme val="minor"/>
      </rPr>
      <t>largely to higher selling prices</t>
    </r>
    <r>
      <rPr>
        <sz val="11"/>
        <color theme="1"/>
        <rFont val="Calibri"/>
        <family val="2"/>
        <scheme val="minor"/>
      </rPr>
      <t xml:space="preserve"> resulting from </t>
    </r>
    <r>
      <rPr>
        <b/>
        <sz val="11"/>
        <color theme="1"/>
        <rFont val="Calibri"/>
        <family val="2"/>
        <scheme val="minor"/>
      </rPr>
      <t>fuel inflation</t>
    </r>
  </si>
  <si>
    <t>North and South Price hikes - 10-12%</t>
  </si>
  <si>
    <t>Morbi price hike due to only supplier - 40-45%</t>
  </si>
  <si>
    <t>Sustainable price hike is around 10%</t>
  </si>
  <si>
    <t>My analysis - FY 27 - 14.5% and FY 28 - 14%</t>
  </si>
  <si>
    <t>Gross Margin Growth</t>
  </si>
  <si>
    <t xml:space="preserve">Gross Margin  </t>
  </si>
  <si>
    <t>Median</t>
  </si>
  <si>
    <t>Average</t>
  </si>
  <si>
    <t>Sector Data</t>
  </si>
  <si>
    <t>India - Screener.in</t>
  </si>
  <si>
    <t>Ceramic</t>
  </si>
  <si>
    <t>Management Guidance</t>
  </si>
  <si>
    <t>Natural Gas Pricing</t>
  </si>
  <si>
    <t>https://longforecast.com/natural-gas-forecast-2017-2018-2019</t>
  </si>
  <si>
    <t>Long Forecast</t>
  </si>
  <si>
    <t>Street Estimates</t>
  </si>
  <si>
    <t>Motilal Oswal</t>
  </si>
  <si>
    <t>FY 27</t>
  </si>
  <si>
    <t>FY 28</t>
  </si>
  <si>
    <t>Raw Material</t>
  </si>
  <si>
    <t>Conclusion</t>
  </si>
  <si>
    <t xml:space="preserve">Current Case: </t>
  </si>
  <si>
    <t>Gradually decreasing by 1% with 8.5% Terminal growth considering Industry CAGR growth and GDP and inflation growth.</t>
  </si>
  <si>
    <t>Current Case: COGS as % of Sales</t>
  </si>
  <si>
    <t>3-Statement Model - Kajaria Ceramics Ltd</t>
  </si>
  <si>
    <t>Total SG&amp;A Expense</t>
  </si>
  <si>
    <t>SG&amp;A as % of Sales</t>
  </si>
  <si>
    <t>Tangible Assets Growth</t>
  </si>
  <si>
    <t>Intangible Assets Growth</t>
  </si>
  <si>
    <t>Other Non-Current Assets Growth</t>
  </si>
  <si>
    <t>Long Term Loans And Advances Growth</t>
  </si>
  <si>
    <t>Deferred Tax Assets Growth</t>
  </si>
  <si>
    <t>Non-Current Investments Growth</t>
  </si>
  <si>
    <t>CWIP Growth</t>
  </si>
  <si>
    <t xml:space="preserve">EBITDA / SG&amp;A </t>
  </si>
  <si>
    <t>Current Case: EBITDA</t>
  </si>
  <si>
    <t>1. EBITDA margin has moved from 10.0% in Q4 FY25 → 19.2% in Q4 FY26 → 19.6% in Q1 FY27.</t>
  </si>
  <si>
    <t>Growth YoY %</t>
  </si>
  <si>
    <t>EBITDA Margin</t>
  </si>
  <si>
    <t>Source: Management ConCall</t>
  </si>
  <si>
    <t>Conclusion:</t>
  </si>
  <si>
    <t>Motilal Oswal - 31st July</t>
  </si>
  <si>
    <t>IDBI - 4th May</t>
  </si>
  <si>
    <t>ICICI Direct - 02nd Jun</t>
  </si>
  <si>
    <t>&lt;&lt; This was estimated before the quarterly results were announced</t>
  </si>
  <si>
    <t>Particulars</t>
  </si>
  <si>
    <t>Revenue Growth</t>
  </si>
  <si>
    <t>Average Inventory</t>
  </si>
  <si>
    <t>Average Inventory as % of Revenue</t>
  </si>
  <si>
    <t>Inventory t/o ratio using COGS</t>
  </si>
  <si>
    <t>Inventory t/o ratio using Revenue</t>
  </si>
  <si>
    <t>Inventory Days</t>
  </si>
  <si>
    <t>Inventory Days (Revenue)</t>
  </si>
  <si>
    <t>Inventory Days (COGS)</t>
  </si>
  <si>
    <t>Kajaria Ceramics</t>
  </si>
  <si>
    <t>ROCE %</t>
  </si>
  <si>
    <t>Asian Granito</t>
  </si>
  <si>
    <t>Orient Bell</t>
  </si>
  <si>
    <t>Days Payable</t>
  </si>
  <si>
    <t>Cash Conversion Cycle</t>
  </si>
  <si>
    <t>Somani Ceramics</t>
  </si>
  <si>
    <t>Somani</t>
  </si>
  <si>
    <t>Working Capital Days</t>
  </si>
  <si>
    <t>Street Estimate</t>
  </si>
  <si>
    <t>Inventory days</t>
  </si>
  <si>
    <t>Motilal Oswal - 31st July (Inventory / Rev)</t>
  </si>
  <si>
    <t>ICICI Direct - 02nd Jun (Inventory / Rev)</t>
  </si>
  <si>
    <t>IDBI - 4th May (Inventory / Rev)</t>
  </si>
  <si>
    <t>Peer Inventory Days Analysis ( Inventory / COGS )</t>
  </si>
  <si>
    <t xml:space="preserve">Management Commentary: </t>
  </si>
  <si>
    <t>Debtors / Receivables</t>
  </si>
  <si>
    <t>Averag Receivables</t>
  </si>
  <si>
    <t>Averag Receivables as % of Revenue</t>
  </si>
  <si>
    <t>Receivables turnover ratio</t>
  </si>
  <si>
    <t>Receivable days</t>
  </si>
  <si>
    <t>Peer Debtor Days Analysis ( Inventory / COGS )</t>
  </si>
  <si>
    <t>Debtor days</t>
  </si>
  <si>
    <t xml:space="preserve">Motilal Oswal - 31st July </t>
  </si>
  <si>
    <t xml:space="preserve">ICICI Direct - 02nd Jun </t>
  </si>
  <si>
    <t xml:space="preserve">IDBI - 4th May </t>
  </si>
  <si>
    <t xml:space="preserve">Conclusion: </t>
  </si>
  <si>
    <t>Total Fixed Assets</t>
  </si>
  <si>
    <t>Fixed assets as % of Total Assets</t>
  </si>
  <si>
    <t>Total Non Current Assets</t>
  </si>
  <si>
    <t>Fixed Assets % of revenue</t>
  </si>
  <si>
    <t>Change in Fixed Assets</t>
  </si>
  <si>
    <t>Change in Revenue</t>
  </si>
  <si>
    <t>Change in Rev / Change in Assets</t>
  </si>
  <si>
    <t>Asset T/o Ratio</t>
  </si>
  <si>
    <t>Depreciation and Amortization</t>
  </si>
  <si>
    <t>Maintenance Capex</t>
  </si>
  <si>
    <t>Growth Capex</t>
  </si>
  <si>
    <t>Actual Capex</t>
  </si>
  <si>
    <t>Fixed assets purchased (screener)</t>
  </si>
  <si>
    <t>Fixed assets sold (screener)</t>
  </si>
  <si>
    <t>Change in Capex</t>
  </si>
  <si>
    <t>Capex</t>
  </si>
  <si>
    <t>CWIP</t>
  </si>
  <si>
    <t>Fixed Assets (as reported)</t>
  </si>
  <si>
    <t>CWIP as % of FA</t>
  </si>
  <si>
    <t xml:space="preserve"> </t>
  </si>
  <si>
    <t>Depreciation (Data from Screener for Analysis Purpose only)</t>
  </si>
  <si>
    <t>Gross Block</t>
  </si>
  <si>
    <t>Accumulated Depreciation</t>
  </si>
  <si>
    <t>Less: Land (Non Depr)</t>
  </si>
  <si>
    <t>Less: Intangibles (Non Depr)</t>
  </si>
  <si>
    <t>Depreciable Gross Block</t>
  </si>
  <si>
    <t>Depreciation for the year</t>
  </si>
  <si>
    <t>Average Life of Assets</t>
  </si>
  <si>
    <t>Average Age of Asset</t>
  </si>
  <si>
    <t>Percentage of Asset Depreciated</t>
  </si>
  <si>
    <t>Net Depreciable Assets</t>
  </si>
  <si>
    <t>Depreciation as % of Net Depreciable Assets</t>
  </si>
  <si>
    <t>Depreciation as % of Depreciable Gross Block</t>
  </si>
  <si>
    <t>Depreciation as % of Revenue</t>
  </si>
  <si>
    <t>Trade Payables as % of COGS</t>
  </si>
  <si>
    <t>Payable days</t>
  </si>
  <si>
    <t>Trade Payable as % of Revenue</t>
  </si>
  <si>
    <t>Trade Receivable as % of revenue</t>
  </si>
  <si>
    <t>Peer Comparison</t>
  </si>
  <si>
    <t>Average Payables</t>
  </si>
  <si>
    <t>Payable days COGS</t>
  </si>
  <si>
    <t>Payable days Revenue</t>
  </si>
  <si>
    <t>Motilal Oswal - 31st July (Revenue)</t>
  </si>
  <si>
    <t>IDBI - 4th May (Revenue)</t>
  </si>
  <si>
    <t>ICICI Direct (Revenue)</t>
  </si>
  <si>
    <t>No Management guidance available</t>
  </si>
  <si>
    <t>Other current liabilities</t>
  </si>
  <si>
    <t>We assume that the other current liabilities other than short term borrowings to remain flat at 2026 levels.The short term borrowings is calculated separately.</t>
  </si>
  <si>
    <t>Long term borrowings</t>
  </si>
  <si>
    <t>Short term borrowings</t>
  </si>
  <si>
    <t>Total Borrowings</t>
  </si>
  <si>
    <t>Long term as % of Total</t>
  </si>
  <si>
    <t>Short term as % of Total</t>
  </si>
  <si>
    <t>LTB as % of Revenue</t>
  </si>
  <si>
    <t>STB as % of Revenue</t>
  </si>
  <si>
    <t>Debt to Equity</t>
  </si>
  <si>
    <t>Debt to Total Capital</t>
  </si>
  <si>
    <t>Debt to Total Asset</t>
  </si>
  <si>
    <t>Debt to EBITDA</t>
  </si>
  <si>
    <t>LT Borrowings to be assumed at 1% revenue</t>
  </si>
  <si>
    <t>ST Borrowings to be assumed at 2% Revenue</t>
  </si>
  <si>
    <t>Interest Cost</t>
  </si>
  <si>
    <t>As % of Total Borrowings</t>
  </si>
  <si>
    <t>Dividend</t>
  </si>
  <si>
    <t>DPR</t>
  </si>
  <si>
    <t>Non Current Asset Schedule</t>
  </si>
  <si>
    <t>Net Growth YoY%</t>
  </si>
  <si>
    <t>Closing Tangible Assets</t>
  </si>
  <si>
    <t>Opening</t>
  </si>
  <si>
    <t>Less: Depreciation</t>
  </si>
  <si>
    <t>Add: Depreciation</t>
  </si>
  <si>
    <t>Less: Capex</t>
  </si>
  <si>
    <t>Addition during the year</t>
  </si>
  <si>
    <t>Closing Intanglble</t>
  </si>
  <si>
    <t>Non Current Investments</t>
  </si>
  <si>
    <t>Total Depreciation</t>
  </si>
  <si>
    <t>Total Net Depreciable Assets</t>
  </si>
  <si>
    <t>Depreciation as % of Total Depr Assets</t>
  </si>
  <si>
    <t>Depreciation as % of Sales</t>
  </si>
  <si>
    <t>Depreciation Waterfall Schedule</t>
  </si>
  <si>
    <t>Reserves and Surplus (Other Equity) Schedule</t>
  </si>
  <si>
    <t>Opening Balance</t>
  </si>
  <si>
    <t>Add: Net Profit</t>
  </si>
  <si>
    <t>Less: Dividend paid</t>
  </si>
  <si>
    <t>Closing Balance</t>
  </si>
  <si>
    <t>Working Capital Schedule</t>
  </si>
  <si>
    <t>Trade Receivable Days</t>
  </si>
  <si>
    <t>Trade Receivables % of Revenue</t>
  </si>
  <si>
    <t>Short Term Loans</t>
  </si>
  <si>
    <t>Other Current Assets</t>
  </si>
  <si>
    <t>Change in working capital</t>
  </si>
  <si>
    <t>Change in Receivables</t>
  </si>
  <si>
    <t>Change in Payables</t>
  </si>
  <si>
    <t>Net increase in op. wc</t>
  </si>
  <si>
    <t>Loan Schedule</t>
  </si>
  <si>
    <t>Long term Borrowings</t>
  </si>
  <si>
    <t>Change in Borrowings</t>
  </si>
  <si>
    <t>LTB</t>
  </si>
  <si>
    <t>STB</t>
  </si>
  <si>
    <t>Interest Schedule</t>
  </si>
  <si>
    <t>Interest Rate</t>
  </si>
  <si>
    <t>Average Total Borrowings</t>
  </si>
  <si>
    <t>As % of Revenue</t>
  </si>
  <si>
    <t>Other Expense</t>
  </si>
  <si>
    <t>Median is 0, therefore other expense is considered as flat 0 for other years</t>
  </si>
  <si>
    <t>PBT Margin (%)</t>
  </si>
  <si>
    <t>Marginal Tax Rate</t>
  </si>
  <si>
    <t>Net income</t>
  </si>
  <si>
    <t>Add: Interest</t>
  </si>
  <si>
    <t>Less: Increase in Net working capital</t>
  </si>
  <si>
    <t>Less: Taxes Paid</t>
  </si>
  <si>
    <t>Net Purchase of Fixed Assets (Capex)</t>
  </si>
  <si>
    <t>Proceeds from LTB</t>
  </si>
  <si>
    <t>Proceeds from STB</t>
  </si>
  <si>
    <t>Dividend Paid</t>
  </si>
  <si>
    <t>Interest Paid</t>
  </si>
  <si>
    <t>Opening Cash Balance</t>
  </si>
  <si>
    <t>Net Change in Cash</t>
  </si>
  <si>
    <t>Closing Cash Balance</t>
  </si>
  <si>
    <t>Less: Other Income</t>
  </si>
  <si>
    <t>Other Exp as % of Revenue</t>
  </si>
  <si>
    <t>Discontinued Operations</t>
  </si>
  <si>
    <t>Profit from Discontinued as % of Revenue</t>
  </si>
  <si>
    <t>Loss from Discontinued as % of Revenue</t>
  </si>
  <si>
    <t>Profit from Discontinued Operation</t>
  </si>
  <si>
    <t>Loss from Discontinued Operation</t>
  </si>
  <si>
    <t>Common-Sized Statements - Kajaria Ceramics Ltd</t>
  </si>
  <si>
    <t>Income Statement (% of Revenue)</t>
  </si>
  <si>
    <t>Balance Sheet (% of Total Assets / Liabilities)</t>
  </si>
  <si>
    <t>P&amp;L as % of Revenue  |  Balance Sheet as % of Total Assets / Total Liabilities (INR Crores base)</t>
  </si>
  <si>
    <t>Ratio Analysis - Kajaria Ceramics Ltd</t>
  </si>
  <si>
    <t>Cash &amp; Cash Equivalents</t>
  </si>
  <si>
    <t>Current Ratio</t>
  </si>
  <si>
    <t>Quick Ratio (ex-Inventory)</t>
  </si>
  <si>
    <t>Cash Ratio</t>
  </si>
  <si>
    <t>Net Working Capital (INR Cr)</t>
  </si>
  <si>
    <t>Total Debt (Long + Short-Term Borrowings)</t>
  </si>
  <si>
    <t>Total Equity (Shareholders' Funds)</t>
  </si>
  <si>
    <t>Debt-to-Equity</t>
  </si>
  <si>
    <t>Debt-to-Assets</t>
  </si>
  <si>
    <t>Debt-to-EBITDA</t>
  </si>
  <si>
    <t>Equity Multiplier (Assets / Equity)</t>
  </si>
  <si>
    <t>Revenue (Total Sales)</t>
  </si>
  <si>
    <t>Net Profit</t>
  </si>
  <si>
    <t>Total Equity</t>
  </si>
  <si>
    <t>Capital Employed (Total Assets - Current Liab.)</t>
  </si>
  <si>
    <t>EBIT Margin</t>
  </si>
  <si>
    <t>Return on Equity (ROE)</t>
  </si>
  <si>
    <t>Return on Assets (ROA)</t>
  </si>
  <si>
    <t>Return on Capital Employed (ROCE)</t>
  </si>
  <si>
    <t>Interest Expense</t>
  </si>
  <si>
    <t>Interest Coverage (EBIT / Interest)</t>
  </si>
  <si>
    <t>Interest Coverage (EBITDA / Interest)</t>
  </si>
  <si>
    <t>Net Working Capital</t>
  </si>
  <si>
    <t>Asset Turnover</t>
  </si>
  <si>
    <t>Receivables Turnover</t>
  </si>
  <si>
    <t>Fixed Asset Turnover</t>
  </si>
  <si>
    <t>5.  Efficiency / Turnover Ratios</t>
  </si>
  <si>
    <t>4.  Coverage Ratios</t>
  </si>
  <si>
    <t xml:space="preserve">3.  Profitability / Margin Ratios </t>
  </si>
  <si>
    <t>2.  Leverage Ratios</t>
  </si>
  <si>
    <t>1.  Liquidity Ratios</t>
  </si>
  <si>
    <t xml:space="preserve">Amounts in INR Crores unless stated </t>
  </si>
  <si>
    <t>Inventory Days (Based on Revenue)</t>
  </si>
  <si>
    <t>Creditor Days (Based on Revenue)</t>
  </si>
  <si>
    <t>Country</t>
  </si>
  <si>
    <t>Africa</t>
  </si>
  <si>
    <t>Moody's rating</t>
  </si>
  <si>
    <t>Rating-based Default Spread</t>
  </si>
  <si>
    <t>Total Equity Risk Premium</t>
  </si>
  <si>
    <t>Abu Dhabi</t>
  </si>
  <si>
    <t>Middle East</t>
  </si>
  <si>
    <t>Aa2</t>
  </si>
  <si>
    <t>Albania</t>
  </si>
  <si>
    <t>Eastern Europe &amp; Russia</t>
  </si>
  <si>
    <t>Ba3</t>
  </si>
  <si>
    <t>Andorra (Principality of)</t>
  </si>
  <si>
    <t>Western Europe</t>
  </si>
  <si>
    <t>Baa1</t>
  </si>
  <si>
    <t>Angola</t>
  </si>
  <si>
    <t>B3</t>
  </si>
  <si>
    <t>Argentina</t>
  </si>
  <si>
    <t>Central and South America</t>
  </si>
  <si>
    <t>Caa1</t>
  </si>
  <si>
    <t>Armenia</t>
  </si>
  <si>
    <t>Aruba</t>
  </si>
  <si>
    <t>Caribbean</t>
  </si>
  <si>
    <t>Baa3</t>
  </si>
  <si>
    <t>Australia</t>
  </si>
  <si>
    <t>Australia &amp; New Zealand</t>
  </si>
  <si>
    <t>Aaa</t>
  </si>
  <si>
    <t>Austria</t>
  </si>
  <si>
    <t>Aa1</t>
  </si>
  <si>
    <t>Azerbaijan</t>
  </si>
  <si>
    <t>Bahamas</t>
  </si>
  <si>
    <t>Bahrain</t>
  </si>
  <si>
    <t>B2</t>
  </si>
  <si>
    <t>Bangladesh</t>
  </si>
  <si>
    <t>Asia</t>
  </si>
  <si>
    <t>Barbados</t>
  </si>
  <si>
    <t>C</t>
  </si>
  <si>
    <t>Belarus</t>
  </si>
  <si>
    <t>Belgium</t>
  </si>
  <si>
    <t>A1</t>
  </si>
  <si>
    <t>Belize</t>
  </si>
  <si>
    <t>Benin</t>
  </si>
  <si>
    <t>B1</t>
  </si>
  <si>
    <t>Bermuda</t>
  </si>
  <si>
    <t>Bolivia</t>
  </si>
  <si>
    <t>Caa3</t>
  </si>
  <si>
    <t>Bosnia and Herzegovina</t>
  </si>
  <si>
    <t>Botswana</t>
  </si>
  <si>
    <t>Brazil</t>
  </si>
  <si>
    <t>Ba1</t>
  </si>
  <si>
    <t>Bulgaria</t>
  </si>
  <si>
    <t>Burkina Faso</t>
  </si>
  <si>
    <t>Cambodia</t>
  </si>
  <si>
    <t>Cameroon</t>
  </si>
  <si>
    <t>Canada</t>
  </si>
  <si>
    <t>North America</t>
  </si>
  <si>
    <t>Cape Verde</t>
  </si>
  <si>
    <t>Cayman Islands</t>
  </si>
  <si>
    <t>Aa3</t>
  </si>
  <si>
    <t>Chile</t>
  </si>
  <si>
    <t>A2</t>
  </si>
  <si>
    <t>China</t>
  </si>
  <si>
    <t>Colombia</t>
  </si>
  <si>
    <t>Congo (Democratic Republic of)</t>
  </si>
  <si>
    <t>Congo (Republic of)</t>
  </si>
  <si>
    <t>Caa2</t>
  </si>
  <si>
    <t>Cook Islands</t>
  </si>
  <si>
    <t>Costa Rica</t>
  </si>
  <si>
    <t>Côte d'Ivoire</t>
  </si>
  <si>
    <t>Ba2</t>
  </si>
  <si>
    <t>Croatia</t>
  </si>
  <si>
    <t>A3</t>
  </si>
  <si>
    <t>Cuba</t>
  </si>
  <si>
    <t>Ca</t>
  </si>
  <si>
    <t>Curacao</t>
  </si>
  <si>
    <t>Cyprus</t>
  </si>
  <si>
    <t>Czech Republic</t>
  </si>
  <si>
    <t>Denmark</t>
  </si>
  <si>
    <t>Dominican Republic</t>
  </si>
  <si>
    <t>Ecuador</t>
  </si>
  <si>
    <t>Egypt</t>
  </si>
  <si>
    <t>El Salvador</t>
  </si>
  <si>
    <t>Estonia</t>
  </si>
  <si>
    <t>Ethiopia</t>
  </si>
  <si>
    <t>Fiji</t>
  </si>
  <si>
    <t>Finland</t>
  </si>
  <si>
    <t>France</t>
  </si>
  <si>
    <t>Gabon</t>
  </si>
  <si>
    <t>Georgia</t>
  </si>
  <si>
    <t>Germany</t>
  </si>
  <si>
    <t>Ghana</t>
  </si>
  <si>
    <t>Greece</t>
  </si>
  <si>
    <t>Guatemala</t>
  </si>
  <si>
    <t>Guernsey (States of)</t>
  </si>
  <si>
    <t>Honduras</t>
  </si>
  <si>
    <t>Hong Kong</t>
  </si>
  <si>
    <t>Hungary</t>
  </si>
  <si>
    <t>Baa2</t>
  </si>
  <si>
    <t>Iceland</t>
  </si>
  <si>
    <t>India</t>
  </si>
  <si>
    <t>Indonesia</t>
  </si>
  <si>
    <t>Iraq</t>
  </si>
  <si>
    <t>Ireland</t>
  </si>
  <si>
    <t>Isle of Man</t>
  </si>
  <si>
    <t>Israel</t>
  </si>
  <si>
    <t>Italy</t>
  </si>
  <si>
    <t>Jamaica</t>
  </si>
  <si>
    <t>Japan</t>
  </si>
  <si>
    <t>Jersey (States of)</t>
  </si>
  <si>
    <t>Jordan</t>
  </si>
  <si>
    <t>Kazakhstan</t>
  </si>
  <si>
    <t>Kenya</t>
  </si>
  <si>
    <t>Korea</t>
  </si>
  <si>
    <t>Kuwait</t>
  </si>
  <si>
    <t>Kyrgyzstan</t>
  </si>
  <si>
    <t>Laos</t>
  </si>
  <si>
    <t>Latvia</t>
  </si>
  <si>
    <t>Lebanon</t>
  </si>
  <si>
    <t>Liechtenstein</t>
  </si>
  <si>
    <t>Lithuania</t>
  </si>
  <si>
    <t>Luxembourg</t>
  </si>
  <si>
    <t>Macao</t>
  </si>
  <si>
    <t>Macedonia</t>
  </si>
  <si>
    <t>Malaysia</t>
  </si>
  <si>
    <t>Maldives</t>
  </si>
  <si>
    <t>Mali</t>
  </si>
  <si>
    <t>Malta</t>
  </si>
  <si>
    <t>Mauritius</t>
  </si>
  <si>
    <t>Mexico</t>
  </si>
  <si>
    <t>Moldova</t>
  </si>
  <si>
    <t>Mongolia</t>
  </si>
  <si>
    <t>Montenegro</t>
  </si>
  <si>
    <t>Montserrat</t>
  </si>
  <si>
    <t>Morocco</t>
  </si>
  <si>
    <t>Mozambique</t>
  </si>
  <si>
    <t>Namibia</t>
  </si>
  <si>
    <t>Nepal</t>
  </si>
  <si>
    <t>Netherlands</t>
  </si>
  <si>
    <t>New Zealand</t>
  </si>
  <si>
    <t>Nicaragua</t>
  </si>
  <si>
    <t>Niger</t>
  </si>
  <si>
    <t>Nigeria</t>
  </si>
  <si>
    <t>Norway</t>
  </si>
  <si>
    <t>Oman</t>
  </si>
  <si>
    <t>Pakistan</t>
  </si>
  <si>
    <t>Panama</t>
  </si>
  <si>
    <t>Papua New Guinea</t>
  </si>
  <si>
    <t>Paraguay</t>
  </si>
  <si>
    <t>Peru</t>
  </si>
  <si>
    <t>Philippines</t>
  </si>
  <si>
    <t>Poland</t>
  </si>
  <si>
    <t>Portugal</t>
  </si>
  <si>
    <t>Qatar</t>
  </si>
  <si>
    <t>Ras Al Khaimah (Emirate of)</t>
  </si>
  <si>
    <t>Romania</t>
  </si>
  <si>
    <t>Rwanda</t>
  </si>
  <si>
    <t>Saudi Arabia</t>
  </si>
  <si>
    <t>Senegal</t>
  </si>
  <si>
    <t>Serbia</t>
  </si>
  <si>
    <t>Sharjah</t>
  </si>
  <si>
    <t>Singapore</t>
  </si>
  <si>
    <t>Slovakia</t>
  </si>
  <si>
    <t>Slovenia</t>
  </si>
  <si>
    <t>Solomon Islands</t>
  </si>
  <si>
    <t>South Africa</t>
  </si>
  <si>
    <t>Spain</t>
  </si>
  <si>
    <t>Sri Lanka</t>
  </si>
  <si>
    <t>St. Maarten</t>
  </si>
  <si>
    <t>St. Vincent &amp; the Grenadines</t>
  </si>
  <si>
    <t>Suriname</t>
  </si>
  <si>
    <t>Swaziland</t>
  </si>
  <si>
    <t>Sweden</t>
  </si>
  <si>
    <t>Switzerland</t>
  </si>
  <si>
    <t>Taiwan</t>
  </si>
  <si>
    <t>Tajikistan</t>
  </si>
  <si>
    <t>Tanzania</t>
  </si>
  <si>
    <t>Thailand</t>
  </si>
  <si>
    <t>Togo</t>
  </si>
  <si>
    <t>Trinidad and Tobago</t>
  </si>
  <si>
    <t>Tunisia</t>
  </si>
  <si>
    <t>Turkey</t>
  </si>
  <si>
    <t>Turks and Caicos Islands</t>
  </si>
  <si>
    <t>Uganda</t>
  </si>
  <si>
    <t>Ukraine</t>
  </si>
  <si>
    <t>United Arab Emirates</t>
  </si>
  <si>
    <t>United Kingdom</t>
  </si>
  <si>
    <t>United States</t>
  </si>
  <si>
    <t>Uruguay</t>
  </si>
  <si>
    <t>Uzbekistan</t>
  </si>
  <si>
    <t>Venezuela</t>
  </si>
  <si>
    <t>Vietnam</t>
  </si>
  <si>
    <t>Zambia</t>
  </si>
  <si>
    <t>Name  of Company</t>
  </si>
  <si>
    <t>WACC Inputs</t>
  </si>
  <si>
    <t>Credit default spread as per Dr Damodaran</t>
  </si>
  <si>
    <t>Implied US Equity Risk Premium</t>
  </si>
  <si>
    <t>Asset Beta</t>
  </si>
  <si>
    <t>Asset Beta Variation (+/-)</t>
  </si>
  <si>
    <t>Debt to Capital (Gearing)</t>
  </si>
  <si>
    <t>Company Credit Rating Available?</t>
  </si>
  <si>
    <t>Provide Credit Rating</t>
  </si>
  <si>
    <t>Interest Coverage Ratio</t>
  </si>
  <si>
    <t>Small Size Premium</t>
  </si>
  <si>
    <t>Asset Specific Risk Premium</t>
  </si>
  <si>
    <t>Local Currency 10Y Government Bond Yield</t>
  </si>
  <si>
    <t>Debt-to-Capital</t>
  </si>
  <si>
    <t>For large non-financial service firms</t>
  </si>
  <si>
    <t>If interest coverage ratio is</t>
  </si>
  <si>
    <t>&gt;</t>
  </si>
  <si>
    <t>≤ to</t>
  </si>
  <si>
    <t>Rating is</t>
  </si>
  <si>
    <t>Spread is</t>
  </si>
  <si>
    <t>D2/D</t>
  </si>
  <si>
    <t>C2/C</t>
  </si>
  <si>
    <t>Ca2/CC</t>
  </si>
  <si>
    <t>Caa/CCC</t>
  </si>
  <si>
    <t>B3/B-</t>
  </si>
  <si>
    <t>B2/B</t>
  </si>
  <si>
    <t>B1/B+</t>
  </si>
  <si>
    <t>Ba2/BB</t>
  </si>
  <si>
    <t>Ba1/BB+</t>
  </si>
  <si>
    <t>Baa2/BBB</t>
  </si>
  <si>
    <t>A3/A-</t>
  </si>
  <si>
    <t>A2/A</t>
  </si>
  <si>
    <t>A1/A+</t>
  </si>
  <si>
    <t>Aa2/AA</t>
  </si>
  <si>
    <t>Aaa/AAA</t>
  </si>
  <si>
    <t>For smaller and riskier firms</t>
  </si>
  <si>
    <t>greater than</t>
  </si>
  <si>
    <t>Country Specific Data</t>
  </si>
  <si>
    <t>Company Specific Data</t>
  </si>
  <si>
    <t>Yes</t>
  </si>
  <si>
    <t>No</t>
  </si>
  <si>
    <t>L</t>
  </si>
  <si>
    <t>S</t>
  </si>
  <si>
    <t>Weighted Average Cost of Capital</t>
  </si>
  <si>
    <t>Low</t>
  </si>
  <si>
    <t>Risk free rate</t>
  </si>
  <si>
    <t>Equity Risk premium</t>
  </si>
  <si>
    <t>Equity beta</t>
  </si>
  <si>
    <t>CAPM cost of Equity</t>
  </si>
  <si>
    <t>Pre tax Cost of Debt</t>
  </si>
  <si>
    <t>Post Tax Cost of Debt</t>
  </si>
  <si>
    <t>Capital Gearing (D/D+E)</t>
  </si>
  <si>
    <t>Weighted Avg Cost of Capital</t>
  </si>
  <si>
    <t>Weighted Avg Cost of Capital (rounded)</t>
  </si>
  <si>
    <t>ICR Based Corporate Default Spread</t>
  </si>
  <si>
    <t>1.30M</t>
  </si>
  <si>
    <t>1.15M</t>
  </si>
  <si>
    <t>1.44M</t>
  </si>
  <si>
    <t>2.03M</t>
  </si>
  <si>
    <t>1.05M</t>
  </si>
  <si>
    <t>1.22M</t>
  </si>
  <si>
    <t>1.24M</t>
  </si>
  <si>
    <t>Beta of Stock</t>
  </si>
  <si>
    <t>1.20B</t>
  </si>
  <si>
    <t>Change %</t>
  </si>
  <si>
    <t>Vol.</t>
  </si>
  <si>
    <t>Date</t>
  </si>
  <si>
    <t>Stock</t>
  </si>
  <si>
    <t>Market</t>
  </si>
  <si>
    <t>India's 10Y Govt Bond Rate</t>
  </si>
  <si>
    <t>Company is Large firm or small Firm?</t>
  </si>
  <si>
    <t>Country Risk</t>
  </si>
  <si>
    <t>Company Specific Risk</t>
  </si>
  <si>
    <t>Country Specific Risk</t>
  </si>
  <si>
    <t>Company Risk Premium based on Coverage Ratio</t>
  </si>
  <si>
    <t>Implied US Equity Premium</t>
  </si>
  <si>
    <t>India Country Risk Premium</t>
  </si>
  <si>
    <t>Beta Calculation &gt;&gt;</t>
  </si>
  <si>
    <t>Implied Country Equity Risk Premium</t>
  </si>
  <si>
    <t>July Data</t>
  </si>
  <si>
    <t>Country Risk Premium</t>
  </si>
  <si>
    <t>(Source: Investing.com)</t>
  </si>
  <si>
    <t>120.87K</t>
  </si>
  <si>
    <t>364.90K</t>
  </si>
  <si>
    <t>321.03K</t>
  </si>
  <si>
    <t>268.47K</t>
  </si>
  <si>
    <t>541.56K</t>
  </si>
  <si>
    <t>467.68K</t>
  </si>
  <si>
    <t>205.03K</t>
  </si>
  <si>
    <t>204.28K</t>
  </si>
  <si>
    <t>177.09K</t>
  </si>
  <si>
    <t>176.12K</t>
  </si>
  <si>
    <t>318.75K</t>
  </si>
  <si>
    <t>664.37K</t>
  </si>
  <si>
    <t>947.70K</t>
  </si>
  <si>
    <t>230.65K</t>
  </si>
  <si>
    <t>241.58K</t>
  </si>
  <si>
    <t>220.25K</t>
  </si>
  <si>
    <t>206.70K</t>
  </si>
  <si>
    <t>130.04K</t>
  </si>
  <si>
    <t>265.87K</t>
  </si>
  <si>
    <t>304.50K</t>
  </si>
  <si>
    <t>158.88K</t>
  </si>
  <si>
    <t>162.51K</t>
  </si>
  <si>
    <t>133.92K</t>
  </si>
  <si>
    <t>631.53K</t>
  </si>
  <si>
    <t>512.69K</t>
  </si>
  <si>
    <t>353.13K</t>
  </si>
  <si>
    <t>730.26K</t>
  </si>
  <si>
    <t>160.67K</t>
  </si>
  <si>
    <t>260.26K</t>
  </si>
  <si>
    <t>108.23K</t>
  </si>
  <si>
    <t>144.42K</t>
  </si>
  <si>
    <t>85.09K</t>
  </si>
  <si>
    <t>276.46K</t>
  </si>
  <si>
    <t>323.78K</t>
  </si>
  <si>
    <t>225.30K</t>
  </si>
  <si>
    <t>318.46K</t>
  </si>
  <si>
    <t>403.68K</t>
  </si>
  <si>
    <t>496.63K</t>
  </si>
  <si>
    <t>602.39K</t>
  </si>
  <si>
    <t>471.36K</t>
  </si>
  <si>
    <t>127.74K</t>
  </si>
  <si>
    <t>186.25K</t>
  </si>
  <si>
    <t>173.71K</t>
  </si>
  <si>
    <t>518.92K</t>
  </si>
  <si>
    <t>337.44K</t>
  </si>
  <si>
    <t>113.82K</t>
  </si>
  <si>
    <t>77.06K</t>
  </si>
  <si>
    <t>170.29K</t>
  </si>
  <si>
    <t>116.50K</t>
  </si>
  <si>
    <t>65.36K</t>
  </si>
  <si>
    <t>108.68K</t>
  </si>
  <si>
    <t>78.96K</t>
  </si>
  <si>
    <t>227.29K</t>
  </si>
  <si>
    <t>253.50K</t>
  </si>
  <si>
    <t>175.05K</t>
  </si>
  <si>
    <t>239.39K</t>
  </si>
  <si>
    <t>375.75K</t>
  </si>
  <si>
    <t>354.25K</t>
  </si>
  <si>
    <t>233.37K</t>
  </si>
  <si>
    <t>439.34K</t>
  </si>
  <si>
    <t>150.62K</t>
  </si>
  <si>
    <t>147.92K</t>
  </si>
  <si>
    <t>101.34K</t>
  </si>
  <si>
    <t>84.31K</t>
  </si>
  <si>
    <t>243.57K</t>
  </si>
  <si>
    <t>217.26K</t>
  </si>
  <si>
    <t>131.54K</t>
  </si>
  <si>
    <t>146.39K</t>
  </si>
  <si>
    <t>183.84K</t>
  </si>
  <si>
    <t>556.75K</t>
  </si>
  <si>
    <t>116.75K</t>
  </si>
  <si>
    <t>335.50K</t>
  </si>
  <si>
    <t>689.52K</t>
  </si>
  <si>
    <t>580.67K</t>
  </si>
  <si>
    <t>1.43M</t>
  </si>
  <si>
    <t>176.96K</t>
  </si>
  <si>
    <t>417.16K</t>
  </si>
  <si>
    <t>531.19K</t>
  </si>
  <si>
    <t>420.21K</t>
  </si>
  <si>
    <t>263.26K</t>
  </si>
  <si>
    <t>861.80K</t>
  </si>
  <si>
    <t>640.83K</t>
  </si>
  <si>
    <t>995.48K</t>
  </si>
  <si>
    <t>679.17K</t>
  </si>
  <si>
    <t>264.29K</t>
  </si>
  <si>
    <t>435.89K</t>
  </si>
  <si>
    <t>223.06K</t>
  </si>
  <si>
    <t>251.17K</t>
  </si>
  <si>
    <t>601.78K</t>
  </si>
  <si>
    <t>540.07K</t>
  </si>
  <si>
    <t>121.25K</t>
  </si>
  <si>
    <t>206.52K</t>
  </si>
  <si>
    <t>264.45K</t>
  </si>
  <si>
    <t>270.69K</t>
  </si>
  <si>
    <t>229.53K</t>
  </si>
  <si>
    <t>307.51K</t>
  </si>
  <si>
    <t>220.31K</t>
  </si>
  <si>
    <t>465.32K</t>
  </si>
  <si>
    <t>200.70K</t>
  </si>
  <si>
    <t>142.43K</t>
  </si>
  <si>
    <t>744.22K</t>
  </si>
  <si>
    <t>382.55K</t>
  </si>
  <si>
    <t>343.86K</t>
  </si>
  <si>
    <t>226.08K</t>
  </si>
  <si>
    <t>537.25K</t>
  </si>
  <si>
    <t>185.41K</t>
  </si>
  <si>
    <t>407.32K</t>
  </si>
  <si>
    <t>148.79K</t>
  </si>
  <si>
    <t>53.74K</t>
  </si>
  <si>
    <t>198.00K</t>
  </si>
  <si>
    <t>577.97K</t>
  </si>
  <si>
    <t>497.31K</t>
  </si>
  <si>
    <t>890.38K</t>
  </si>
  <si>
    <t>99.07K</t>
  </si>
  <si>
    <t>79.97K</t>
  </si>
  <si>
    <t>145.98K</t>
  </si>
  <si>
    <t>116.32K</t>
  </si>
  <si>
    <t>301.34K</t>
  </si>
  <si>
    <t>185.35K</t>
  </si>
  <si>
    <t>293.65K</t>
  </si>
  <si>
    <t>253.45K</t>
  </si>
  <si>
    <t>65.10K</t>
  </si>
  <si>
    <t>113.44K</t>
  </si>
  <si>
    <t>313.32K</t>
  </si>
  <si>
    <t>179.01K</t>
  </si>
  <si>
    <t>141.71K</t>
  </si>
  <si>
    <t>156.60K</t>
  </si>
  <si>
    <t>98.34K</t>
  </si>
  <si>
    <t>176.31K</t>
  </si>
  <si>
    <t>364.03K</t>
  </si>
  <si>
    <t>142.97K</t>
  </si>
  <si>
    <t>96.50K</t>
  </si>
  <si>
    <t>254.34K</t>
  </si>
  <si>
    <t>196.34K</t>
  </si>
  <si>
    <t>302.04K</t>
  </si>
  <si>
    <t>301.92K</t>
  </si>
  <si>
    <t>383.47K</t>
  </si>
  <si>
    <t>149.25K</t>
  </si>
  <si>
    <t>210.95K</t>
  </si>
  <si>
    <t>160.90K</t>
  </si>
  <si>
    <t>85.93K</t>
  </si>
  <si>
    <t>248.36K</t>
  </si>
  <si>
    <t>163.15K</t>
  </si>
  <si>
    <t>176.62K</t>
  </si>
  <si>
    <t>129.49K</t>
  </si>
  <si>
    <t>184.43K</t>
  </si>
  <si>
    <t>277.67K</t>
  </si>
  <si>
    <t>125.47K</t>
  </si>
  <si>
    <t>369.15K</t>
  </si>
  <si>
    <t>155.93K</t>
  </si>
  <si>
    <t>274.57K</t>
  </si>
  <si>
    <t>259.01K</t>
  </si>
  <si>
    <t>224.49K</t>
  </si>
  <si>
    <t>292.85K</t>
  </si>
  <si>
    <t>401.17K</t>
  </si>
  <si>
    <t>509.06K</t>
  </si>
  <si>
    <t>962.19K</t>
  </si>
  <si>
    <t>577.32K</t>
  </si>
  <si>
    <t>675.53K</t>
  </si>
  <si>
    <t>239.45K</t>
  </si>
  <si>
    <t>57.25K</t>
  </si>
  <si>
    <t>83.34K</t>
  </si>
  <si>
    <t>151.60K</t>
  </si>
  <si>
    <t>594.50K</t>
  </si>
  <si>
    <t>631.29K</t>
  </si>
  <si>
    <t>86.27K</t>
  </si>
  <si>
    <t>224.82K</t>
  </si>
  <si>
    <t>363.25K</t>
  </si>
  <si>
    <t>90.34K</t>
  </si>
  <si>
    <t>89.17K</t>
  </si>
  <si>
    <t>142.01K</t>
  </si>
  <si>
    <t>58.44K</t>
  </si>
  <si>
    <t>159.22K</t>
  </si>
  <si>
    <t>104.78K</t>
  </si>
  <si>
    <t>313.87K</t>
  </si>
  <si>
    <t>83.93K</t>
  </si>
  <si>
    <t>85.69K</t>
  </si>
  <si>
    <t>105.15K</t>
  </si>
  <si>
    <t>515.85K</t>
  </si>
  <si>
    <t>42.79K</t>
  </si>
  <si>
    <t>89.48K</t>
  </si>
  <si>
    <t>205.32K</t>
  </si>
  <si>
    <t>104.42K</t>
  </si>
  <si>
    <t>148.42K</t>
  </si>
  <si>
    <t>97.95K</t>
  </si>
  <si>
    <t>276.69K</t>
  </si>
  <si>
    <t>72.42K</t>
  </si>
  <si>
    <t>109.36K</t>
  </si>
  <si>
    <t>124.28K</t>
  </si>
  <si>
    <t>221.00K</t>
  </si>
  <si>
    <t>254.52K</t>
  </si>
  <si>
    <t>263.39K</t>
  </si>
  <si>
    <t>343.34K</t>
  </si>
  <si>
    <t>110.75K</t>
  </si>
  <si>
    <t>78.02K</t>
  </si>
  <si>
    <t>115.21K</t>
  </si>
  <si>
    <t>114.22K</t>
  </si>
  <si>
    <t>49.60K</t>
  </si>
  <si>
    <t>122.02K</t>
  </si>
  <si>
    <t>146.64K</t>
  </si>
  <si>
    <t>15.79K</t>
  </si>
  <si>
    <t>159.24K</t>
  </si>
  <si>
    <t>693.18K</t>
  </si>
  <si>
    <t>643.02K</t>
  </si>
  <si>
    <t>227.55K</t>
  </si>
  <si>
    <t>208.89K</t>
  </si>
  <si>
    <t>702.98K</t>
  </si>
  <si>
    <t>166.63K</t>
  </si>
  <si>
    <t>77.30K</t>
  </si>
  <si>
    <t>110.52K</t>
  </si>
  <si>
    <t>98.49K</t>
  </si>
  <si>
    <t>159.38K</t>
  </si>
  <si>
    <t>122.79K</t>
  </si>
  <si>
    <t>150.81K</t>
  </si>
  <si>
    <t>120.18K</t>
  </si>
  <si>
    <t>132.39K</t>
  </si>
  <si>
    <t>68.52K</t>
  </si>
  <si>
    <t>53.40K</t>
  </si>
  <si>
    <t>286.56K</t>
  </si>
  <si>
    <t>142.61K</t>
  </si>
  <si>
    <t>119.84K</t>
  </si>
  <si>
    <t>234.33K</t>
  </si>
  <si>
    <t>62.39K</t>
  </si>
  <si>
    <t>82.11K</t>
  </si>
  <si>
    <t>81.96K</t>
  </si>
  <si>
    <t>59.75K</t>
  </si>
  <si>
    <t>80.08K</t>
  </si>
  <si>
    <t>179.42K</t>
  </si>
  <si>
    <t>291.86K</t>
  </si>
  <si>
    <t>100.82K</t>
  </si>
  <si>
    <t>105.95K</t>
  </si>
  <si>
    <t>148.15K</t>
  </si>
  <si>
    <t>212.70K</t>
  </si>
  <si>
    <t>306.65K</t>
  </si>
  <si>
    <t>367.98K</t>
  </si>
  <si>
    <t>167.59K</t>
  </si>
  <si>
    <t>199.92K</t>
  </si>
  <si>
    <t>113.91K</t>
  </si>
  <si>
    <t>238.28K</t>
  </si>
  <si>
    <t>110.43K</t>
  </si>
  <si>
    <t>52.94K</t>
  </si>
  <si>
    <t>237.46K</t>
  </si>
  <si>
    <t>257.57K</t>
  </si>
  <si>
    <t>333.74K</t>
  </si>
  <si>
    <t>250.07K</t>
  </si>
  <si>
    <t>111.47K</t>
  </si>
  <si>
    <t>204.65K</t>
  </si>
  <si>
    <t>441.49K</t>
  </si>
  <si>
    <t>560.89K</t>
  </si>
  <si>
    <t>2.00M</t>
  </si>
  <si>
    <t>2.14M</t>
  </si>
  <si>
    <t>210.27K</t>
  </si>
  <si>
    <t>305.60K</t>
  </si>
  <si>
    <t>314.20K</t>
  </si>
  <si>
    <t>549.05K</t>
  </si>
  <si>
    <t>5.43M</t>
  </si>
  <si>
    <t>287.12K</t>
  </si>
  <si>
    <t>507.06K</t>
  </si>
  <si>
    <t>208.43K</t>
  </si>
  <si>
    <t>932.52K</t>
  </si>
  <si>
    <t>848.29K</t>
  </si>
  <si>
    <t>1.38M</t>
  </si>
  <si>
    <t>494.93K</t>
  </si>
  <si>
    <t>235.94K</t>
  </si>
  <si>
    <t>1.31M</t>
  </si>
  <si>
    <t>495.43K</t>
  </si>
  <si>
    <t>609.85K</t>
  </si>
  <si>
    <t>806.01K</t>
  </si>
  <si>
    <t>899.45K</t>
  </si>
  <si>
    <t>427.12K</t>
  </si>
  <si>
    <t>267.76K</t>
  </si>
  <si>
    <t>335.31K</t>
  </si>
  <si>
    <t>284.55K</t>
  </si>
  <si>
    <t>230.79K</t>
  </si>
  <si>
    <t>840.32K</t>
  </si>
  <si>
    <t>2.10M</t>
  </si>
  <si>
    <t>1.25M</t>
  </si>
  <si>
    <t>229.41K</t>
  </si>
  <si>
    <t>285.76K</t>
  </si>
  <si>
    <t>230.15K</t>
  </si>
  <si>
    <t>523.58K</t>
  </si>
  <si>
    <t>786.88K</t>
  </si>
  <si>
    <t>466.31K</t>
  </si>
  <si>
    <t>197.25K</t>
  </si>
  <si>
    <t>281.76K</t>
  </si>
  <si>
    <t>173.12K</t>
  </si>
  <si>
    <t>125.12K</t>
  </si>
  <si>
    <t>197.99K</t>
  </si>
  <si>
    <t>288.23K</t>
  </si>
  <si>
    <t>273.36K</t>
  </si>
  <si>
    <t>327.48K</t>
  </si>
  <si>
    <t>608.73K</t>
  </si>
  <si>
    <t>302.91K</t>
  </si>
  <si>
    <t>119.39K</t>
  </si>
  <si>
    <t>224.93K</t>
  </si>
  <si>
    <t>104.12K</t>
  </si>
  <si>
    <t>137.63K</t>
  </si>
  <si>
    <t>325.40K</t>
  </si>
  <si>
    <t>226.26K</t>
  </si>
  <si>
    <t>307.63K</t>
  </si>
  <si>
    <t>226.91K</t>
  </si>
  <si>
    <t>396.34K</t>
  </si>
  <si>
    <t>871.51K</t>
  </si>
  <si>
    <t>338.99K</t>
  </si>
  <si>
    <t>566.81K</t>
  </si>
  <si>
    <t>624.84K</t>
  </si>
  <si>
    <t>563.86K</t>
  </si>
  <si>
    <t>1.06M</t>
  </si>
  <si>
    <t>659.05K</t>
  </si>
  <si>
    <t>2.16M</t>
  </si>
  <si>
    <t>1.53M</t>
  </si>
  <si>
    <t>267.85K</t>
  </si>
  <si>
    <t>465.85K</t>
  </si>
  <si>
    <t>1.18M</t>
  </si>
  <si>
    <t>2.38M</t>
  </si>
  <si>
    <t>267.36K</t>
  </si>
  <si>
    <t>553.79K</t>
  </si>
  <si>
    <t>671.11K</t>
  </si>
  <si>
    <t>727.10K</t>
  </si>
  <si>
    <t>342.66K</t>
  </si>
  <si>
    <t>381.32K</t>
  </si>
  <si>
    <t>350.14K</t>
  </si>
  <si>
    <t>976.36K</t>
  </si>
  <si>
    <t>752.24K</t>
  </si>
  <si>
    <t>409.37K</t>
  </si>
  <si>
    <t>1.46M</t>
  </si>
  <si>
    <t>429.49K</t>
  </si>
  <si>
    <t>1.52M</t>
  </si>
  <si>
    <t>535.98K</t>
  </si>
  <si>
    <t>523.75K</t>
  </si>
  <si>
    <t>293.88K</t>
  </si>
  <si>
    <t>310.60K</t>
  </si>
  <si>
    <t>454.78K</t>
  </si>
  <si>
    <t>505.66K</t>
  </si>
  <si>
    <t>168.05K</t>
  </si>
  <si>
    <t>250.11K</t>
  </si>
  <si>
    <t>286.35K</t>
  </si>
  <si>
    <t>137.22K</t>
  </si>
  <si>
    <t>193.76K</t>
  </si>
  <si>
    <t>284.71K</t>
  </si>
  <si>
    <t>270.68K</t>
  </si>
  <si>
    <t>147.35K</t>
  </si>
  <si>
    <t>187.66K</t>
  </si>
  <si>
    <t>230.88K</t>
  </si>
  <si>
    <t>115.35K</t>
  </si>
  <si>
    <t>149.56K</t>
  </si>
  <si>
    <t>173.97K</t>
  </si>
  <si>
    <t>149.27K</t>
  </si>
  <si>
    <t>150.15K</t>
  </si>
  <si>
    <t>118.88K</t>
  </si>
  <si>
    <t>147.70K</t>
  </si>
  <si>
    <t>255.71K</t>
  </si>
  <si>
    <t>132.94K</t>
  </si>
  <si>
    <t>135.08K</t>
  </si>
  <si>
    <t>178.27K</t>
  </si>
  <si>
    <t>103.86K</t>
  </si>
  <si>
    <t>160.94K</t>
  </si>
  <si>
    <t>206.59K</t>
  </si>
  <si>
    <t>579.74K</t>
  </si>
  <si>
    <t>321.45K</t>
  </si>
  <si>
    <t>236.82K</t>
  </si>
  <si>
    <t>223.87K</t>
  </si>
  <si>
    <t>205.24K</t>
  </si>
  <si>
    <t>485.75K</t>
  </si>
  <si>
    <t>370.35K</t>
  </si>
  <si>
    <t>150.87K</t>
  </si>
  <si>
    <t>162.06K</t>
  </si>
  <si>
    <t>169.84K</t>
  </si>
  <si>
    <t>121.39K</t>
  </si>
  <si>
    <t>158.84K</t>
  </si>
  <si>
    <t>536.27K</t>
  </si>
  <si>
    <t>335.10K</t>
  </si>
  <si>
    <t>157.52K</t>
  </si>
  <si>
    <t>252.34K</t>
  </si>
  <si>
    <t>145.79K</t>
  </si>
  <si>
    <t>85.24K</t>
  </si>
  <si>
    <t>187.50K</t>
  </si>
  <si>
    <t>185.26K</t>
  </si>
  <si>
    <t>139.21K</t>
  </si>
  <si>
    <t>71.96K</t>
  </si>
  <si>
    <t>39.04K</t>
  </si>
  <si>
    <t>590.29K</t>
  </si>
  <si>
    <t>105.91K</t>
  </si>
  <si>
    <t>49.55K</t>
  </si>
  <si>
    <t>702.59K</t>
  </si>
  <si>
    <t>233.46K</t>
  </si>
  <si>
    <t>419.20K</t>
  </si>
  <si>
    <t>201.11K</t>
  </si>
  <si>
    <t>104.07K</t>
  </si>
  <si>
    <t>302.26K</t>
  </si>
  <si>
    <t>299.76K</t>
  </si>
  <si>
    <t>180.37K</t>
  </si>
  <si>
    <t>149.77K</t>
  </si>
  <si>
    <t>157.02K</t>
  </si>
  <si>
    <t>96.36K</t>
  </si>
  <si>
    <t>111.05K</t>
  </si>
  <si>
    <t>790.53K</t>
  </si>
  <si>
    <t>72.71K</t>
  </si>
  <si>
    <t>180.16K</t>
  </si>
  <si>
    <t>57.74K</t>
  </si>
  <si>
    <t>47.23K</t>
  </si>
  <si>
    <t>89.50K</t>
  </si>
  <si>
    <t>82.80K</t>
  </si>
  <si>
    <t>129.29K</t>
  </si>
  <si>
    <t>311.27K</t>
  </si>
  <si>
    <t>117.65K</t>
  </si>
  <si>
    <t>229.80K</t>
  </si>
  <si>
    <t>666.30K</t>
  </si>
  <si>
    <t>85.40K</t>
  </si>
  <si>
    <t>391.56K</t>
  </si>
  <si>
    <t>213.63K</t>
  </si>
  <si>
    <t>185.92K</t>
  </si>
  <si>
    <t>106.45K</t>
  </si>
  <si>
    <t>54.17K</t>
  </si>
  <si>
    <t>136.88K</t>
  </si>
  <si>
    <t>394.97K</t>
  </si>
  <si>
    <t>130.57K</t>
  </si>
  <si>
    <t>109.90K</t>
  </si>
  <si>
    <t>244.03K</t>
  </si>
  <si>
    <t>219.53K</t>
  </si>
  <si>
    <t>151.27K</t>
  </si>
  <si>
    <t>83.00K</t>
  </si>
  <si>
    <t>50.79K</t>
  </si>
  <si>
    <t>42.39K</t>
  </si>
  <si>
    <t>69.18K</t>
  </si>
  <si>
    <t>50.59K</t>
  </si>
  <si>
    <t>61.06K</t>
  </si>
  <si>
    <t>45.12K</t>
  </si>
  <si>
    <t>46.93K</t>
  </si>
  <si>
    <t>40.42K</t>
  </si>
  <si>
    <t>44.55K</t>
  </si>
  <si>
    <t>74.02K</t>
  </si>
  <si>
    <t>70.05K</t>
  </si>
  <si>
    <t>80.84K</t>
  </si>
  <si>
    <t>17.47K</t>
  </si>
  <si>
    <t>157.57K</t>
  </si>
  <si>
    <t>100.14K</t>
  </si>
  <si>
    <t>127.16K</t>
  </si>
  <si>
    <t>111.49K</t>
  </si>
  <si>
    <t>384.48K</t>
  </si>
  <si>
    <t>245.43K</t>
  </si>
  <si>
    <t>119.59K</t>
  </si>
  <si>
    <t>354.79K</t>
  </si>
  <si>
    <t>59.62K</t>
  </si>
  <si>
    <t>71.82K</t>
  </si>
  <si>
    <t>65.74K</t>
  </si>
  <si>
    <t>173.77K</t>
  </si>
  <si>
    <t>155.28K</t>
  </si>
  <si>
    <t>33.43K</t>
  </si>
  <si>
    <t>67.91K</t>
  </si>
  <si>
    <t>761.13K</t>
  </si>
  <si>
    <t>186.35K</t>
  </si>
  <si>
    <t>89.20K</t>
  </si>
  <si>
    <t>87.49K</t>
  </si>
  <si>
    <t>113.14K</t>
  </si>
  <si>
    <t>286.21K</t>
  </si>
  <si>
    <t>72.61K</t>
  </si>
  <si>
    <t>209.52K</t>
  </si>
  <si>
    <t>614.67K</t>
  </si>
  <si>
    <t>90.05K</t>
  </si>
  <si>
    <t>202.02K</t>
  </si>
  <si>
    <t>556.11K</t>
  </si>
  <si>
    <t>521.76K</t>
  </si>
  <si>
    <t>162.64K</t>
  </si>
  <si>
    <t>190.41K</t>
  </si>
  <si>
    <t>223.31K</t>
  </si>
  <si>
    <t>334.85K</t>
  </si>
  <si>
    <t>171.98K</t>
  </si>
  <si>
    <t>91.68K</t>
  </si>
  <si>
    <t>164.89K</t>
  </si>
  <si>
    <t>77.23K</t>
  </si>
  <si>
    <t>83.86K</t>
  </si>
  <si>
    <t>295.62K</t>
  </si>
  <si>
    <t>262.37K</t>
  </si>
  <si>
    <t>344.83K</t>
  </si>
  <si>
    <t>112.18K</t>
  </si>
  <si>
    <t>74.46K</t>
  </si>
  <si>
    <t>281.45K</t>
  </si>
  <si>
    <t>124.15K</t>
  </si>
  <si>
    <t>69.12K</t>
  </si>
  <si>
    <t>51.80K</t>
  </si>
  <si>
    <t>112.07K</t>
  </si>
  <si>
    <t>65.43K</t>
  </si>
  <si>
    <t>142.09K</t>
  </si>
  <si>
    <t>192.11K</t>
  </si>
  <si>
    <t>132.31K</t>
  </si>
  <si>
    <t>85.44K</t>
  </si>
  <si>
    <t>227.03M</t>
  </si>
  <si>
    <t>225.43M</t>
  </si>
  <si>
    <t>267.71M</t>
  </si>
  <si>
    <t>295.82M</t>
  </si>
  <si>
    <t>317.55M</t>
  </si>
  <si>
    <t>271.77M</t>
  </si>
  <si>
    <t>269.51M</t>
  </si>
  <si>
    <t>254.82M</t>
  </si>
  <si>
    <t>343.99M</t>
  </si>
  <si>
    <t>355.52M</t>
  </si>
  <si>
    <t>296.49M</t>
  </si>
  <si>
    <t>342.28M</t>
  </si>
  <si>
    <t>411.69M</t>
  </si>
  <si>
    <t>400.64M</t>
  </si>
  <si>
    <t>424.15M</t>
  </si>
  <si>
    <t>437.83M</t>
  </si>
  <si>
    <t>319.37M</t>
  </si>
  <si>
    <t>333.87M</t>
  </si>
  <si>
    <t>344.04M</t>
  </si>
  <si>
    <t>304.75M</t>
  </si>
  <si>
    <t>315.56M</t>
  </si>
  <si>
    <t>353.10M</t>
  </si>
  <si>
    <t>387.77M</t>
  </si>
  <si>
    <t>264.27M</t>
  </si>
  <si>
    <t>306.92M</t>
  </si>
  <si>
    <t>355.83M</t>
  </si>
  <si>
    <t>322.68M</t>
  </si>
  <si>
    <t>313.07M</t>
  </si>
  <si>
    <t>384.80M</t>
  </si>
  <si>
    <t>420.53M</t>
  </si>
  <si>
    <t>412.62M</t>
  </si>
  <si>
    <t>329.36M</t>
  </si>
  <si>
    <t>326.63M</t>
  </si>
  <si>
    <t>372.94M</t>
  </si>
  <si>
    <t>352.15M</t>
  </si>
  <si>
    <t>449.04M</t>
  </si>
  <si>
    <t>588.50M</t>
  </si>
  <si>
    <t>448.75M</t>
  </si>
  <si>
    <t>395.58M</t>
  </si>
  <si>
    <t>340.09M</t>
  </si>
  <si>
    <t>252.82M</t>
  </si>
  <si>
    <t>447.86M</t>
  </si>
  <si>
    <t>339.99M</t>
  </si>
  <si>
    <t>352.67M</t>
  </si>
  <si>
    <t>327.31M</t>
  </si>
  <si>
    <t>398.91M</t>
  </si>
  <si>
    <t>351.94M</t>
  </si>
  <si>
    <t>363.00M</t>
  </si>
  <si>
    <t>380.03M</t>
  </si>
  <si>
    <t>402.55M</t>
  </si>
  <si>
    <t>375.73M</t>
  </si>
  <si>
    <t>366.21M</t>
  </si>
  <si>
    <t>412.51M</t>
  </si>
  <si>
    <t>450.08M</t>
  </si>
  <si>
    <t>511.85M</t>
  </si>
  <si>
    <t>421.69M</t>
  </si>
  <si>
    <t>531.57M</t>
  </si>
  <si>
    <t>387.93M</t>
  </si>
  <si>
    <t>351.22M</t>
  </si>
  <si>
    <t>336.11M</t>
  </si>
  <si>
    <t>348.18M</t>
  </si>
  <si>
    <t>344.05M</t>
  </si>
  <si>
    <t>441.95M</t>
  </si>
  <si>
    <t>391.97M</t>
  </si>
  <si>
    <t>408.86M</t>
  </si>
  <si>
    <t>428.74M</t>
  </si>
  <si>
    <t>415.36M</t>
  </si>
  <si>
    <t>447.52M</t>
  </si>
  <si>
    <t>390.11M</t>
  </si>
  <si>
    <t>335.89M</t>
  </si>
  <si>
    <t>440.62M</t>
  </si>
  <si>
    <t>429.19M</t>
  </si>
  <si>
    <t>363.30M</t>
  </si>
  <si>
    <t>419.07M</t>
  </si>
  <si>
    <t>505.52M</t>
  </si>
  <si>
    <t>531.12M</t>
  </si>
  <si>
    <t>554.13M</t>
  </si>
  <si>
    <t>430.30M</t>
  </si>
  <si>
    <t>438.43M</t>
  </si>
  <si>
    <t>467.55M</t>
  </si>
  <si>
    <t>440.52M</t>
  </si>
  <si>
    <t>425.83M</t>
  </si>
  <si>
    <t>415.94M</t>
  </si>
  <si>
    <t>498.63M</t>
  </si>
  <si>
    <t>508.02M</t>
  </si>
  <si>
    <t>460.33M</t>
  </si>
  <si>
    <t>488.84M</t>
  </si>
  <si>
    <t>481.30M</t>
  </si>
  <si>
    <t>466.59M</t>
  </si>
  <si>
    <t>639.26M</t>
  </si>
  <si>
    <t>476.98M</t>
  </si>
  <si>
    <t>426.42M</t>
  </si>
  <si>
    <t>495.12M</t>
  </si>
  <si>
    <t>517.95M</t>
  </si>
  <si>
    <t>698.60M</t>
  </si>
  <si>
    <t>612.56M</t>
  </si>
  <si>
    <t>505.42M</t>
  </si>
  <si>
    <t>538.10M</t>
  </si>
  <si>
    <t>550.28M</t>
  </si>
  <si>
    <t>663.29M</t>
  </si>
  <si>
    <t>550.15M</t>
  </si>
  <si>
    <t>382.88M</t>
  </si>
  <si>
    <t>458.79M</t>
  </si>
  <si>
    <t>540.29M</t>
  </si>
  <si>
    <t>519.78M</t>
  </si>
  <si>
    <t>501.00M</t>
  </si>
  <si>
    <t>407.40M</t>
  </si>
  <si>
    <t>444.28M</t>
  </si>
  <si>
    <t>526.90M</t>
  </si>
  <si>
    <t>433.41M</t>
  </si>
  <si>
    <t>504.34M</t>
  </si>
  <si>
    <t>598.99M</t>
  </si>
  <si>
    <t>519.23M</t>
  </si>
  <si>
    <t>438.92M</t>
  </si>
  <si>
    <t>405.22M</t>
  </si>
  <si>
    <t>414.21M</t>
  </si>
  <si>
    <t>439.07M</t>
  </si>
  <si>
    <t>313.68M</t>
  </si>
  <si>
    <t>296.58M</t>
  </si>
  <si>
    <t>298.23M</t>
  </si>
  <si>
    <t>310.23M</t>
  </si>
  <si>
    <t>344.12M</t>
  </si>
  <si>
    <t>275.77M</t>
  </si>
  <si>
    <t>453.52M</t>
  </si>
  <si>
    <t>419.39M</t>
  </si>
  <si>
    <t>331.39M</t>
  </si>
  <si>
    <t>460.88M</t>
  </si>
  <si>
    <t>359.39M</t>
  </si>
  <si>
    <t>375.48M</t>
  </si>
  <si>
    <t>343.81M</t>
  </si>
  <si>
    <t>429.79M</t>
  </si>
  <si>
    <t>637.26M</t>
  </si>
  <si>
    <t>449.22M</t>
  </si>
  <si>
    <t>379.37M</t>
  </si>
  <si>
    <t>508.39M</t>
  </si>
  <si>
    <t>582.39M</t>
  </si>
  <si>
    <t>574.90M</t>
  </si>
  <si>
    <t>618.70M</t>
  </si>
  <si>
    <t>393.94M</t>
  </si>
  <si>
    <t>486.40M</t>
  </si>
  <si>
    <t>395.62M</t>
  </si>
  <si>
    <t>409.77M</t>
  </si>
  <si>
    <t>443.09M</t>
  </si>
  <si>
    <t>434.04M</t>
  </si>
  <si>
    <t>393.13M</t>
  </si>
  <si>
    <t>339.54M</t>
  </si>
  <si>
    <t>275.76M</t>
  </si>
  <si>
    <t>348.76M</t>
  </si>
  <si>
    <t>328.52M</t>
  </si>
  <si>
    <t>338.22M</t>
  </si>
  <si>
    <t>383.04M</t>
  </si>
  <si>
    <t>338.78M</t>
  </si>
  <si>
    <t>357.55M</t>
  </si>
  <si>
    <t>425.63M</t>
  </si>
  <si>
    <t>246.31M</t>
  </si>
  <si>
    <t>396.89M</t>
  </si>
  <si>
    <t>234.31M</t>
  </si>
  <si>
    <t>142.24M</t>
  </si>
  <si>
    <t>188.85M</t>
  </si>
  <si>
    <t>216.55M</t>
  </si>
  <si>
    <t>252.99M</t>
  </si>
  <si>
    <t>382.93M</t>
  </si>
  <si>
    <t>197.55M</t>
  </si>
  <si>
    <t>206.52M</t>
  </si>
  <si>
    <t>264.35M</t>
  </si>
  <si>
    <t>181.56M</t>
  </si>
  <si>
    <t>216.34M</t>
  </si>
  <si>
    <t>206.10M</t>
  </si>
  <si>
    <t>207.94M</t>
  </si>
  <si>
    <t>275.98M</t>
  </si>
  <si>
    <t>320.73M</t>
  </si>
  <si>
    <t>249.25M</t>
  </si>
  <si>
    <t>248.10M</t>
  </si>
  <si>
    <t>265.66M</t>
  </si>
  <si>
    <t>254.80M</t>
  </si>
  <si>
    <t>213.83M</t>
  </si>
  <si>
    <t>202.51M</t>
  </si>
  <si>
    <t>240.29M</t>
  </si>
  <si>
    <t>275.26M</t>
  </si>
  <si>
    <t>260.45M</t>
  </si>
  <si>
    <t>464.65M</t>
  </si>
  <si>
    <t>235.58M</t>
  </si>
  <si>
    <t>240.43M</t>
  </si>
  <si>
    <t>250.11M</t>
  </si>
  <si>
    <t>280.00M</t>
  </si>
  <si>
    <t>281.77M</t>
  </si>
  <si>
    <t>518.94M</t>
  </si>
  <si>
    <t>385.17M</t>
  </si>
  <si>
    <t>312.59M</t>
  </si>
  <si>
    <t>297.71M</t>
  </si>
  <si>
    <t>243.59M</t>
  </si>
  <si>
    <t>305.61M</t>
  </si>
  <si>
    <t>371.85M</t>
  </si>
  <si>
    <t>305.14M</t>
  </si>
  <si>
    <t>23.35M</t>
  </si>
  <si>
    <t>334.38M</t>
  </si>
  <si>
    <t>257.37M</t>
  </si>
  <si>
    <t>321.88M</t>
  </si>
  <si>
    <t>395.23M</t>
  </si>
  <si>
    <t>266.34M</t>
  </si>
  <si>
    <t>284.91M</t>
  </si>
  <si>
    <t>448.40M</t>
  </si>
  <si>
    <t>42.47M</t>
  </si>
  <si>
    <t>301.13M</t>
  </si>
  <si>
    <t>422.06M</t>
  </si>
  <si>
    <t>372.78M</t>
  </si>
  <si>
    <t>289.93M</t>
  </si>
  <si>
    <t>292.13M</t>
  </si>
  <si>
    <t>234.29M</t>
  </si>
  <si>
    <t>232.94M</t>
  </si>
  <si>
    <t>286.25M</t>
  </si>
  <si>
    <t>227.44M</t>
  </si>
  <si>
    <t>287.99M</t>
  </si>
  <si>
    <t>268.79M</t>
  </si>
  <si>
    <t>365.85M</t>
  </si>
  <si>
    <t>308.90M</t>
  </si>
  <si>
    <t>303.04M</t>
  </si>
  <si>
    <t>394.39M</t>
  </si>
  <si>
    <t>291.54M</t>
  </si>
  <si>
    <t>342.53M</t>
  </si>
  <si>
    <t>244.38M</t>
  </si>
  <si>
    <t>299.20M</t>
  </si>
  <si>
    <t>254.51M</t>
  </si>
  <si>
    <t>380.36M</t>
  </si>
  <si>
    <t>272.19M</t>
  </si>
  <si>
    <t>268.94M</t>
  </si>
  <si>
    <t>240.12M</t>
  </si>
  <si>
    <t>185.38M</t>
  </si>
  <si>
    <t>225.74M</t>
  </si>
  <si>
    <t>224.57M</t>
  </si>
  <si>
    <t>244.15M</t>
  </si>
  <si>
    <t>226.92M</t>
  </si>
  <si>
    <t>213.23M</t>
  </si>
  <si>
    <t>210.07M</t>
  </si>
  <si>
    <t>314.09M</t>
  </si>
  <si>
    <t>340.28M</t>
  </si>
  <si>
    <t>271.56M</t>
  </si>
  <si>
    <t>229.33M</t>
  </si>
  <si>
    <t>325.52M</t>
  </si>
  <si>
    <t>326.60M</t>
  </si>
  <si>
    <t>750.47M</t>
  </si>
  <si>
    <t>213.03M</t>
  </si>
  <si>
    <t>210.17M</t>
  </si>
  <si>
    <t>226.54M</t>
  </si>
  <si>
    <t>287.05M</t>
  </si>
  <si>
    <t>252.34M</t>
  </si>
  <si>
    <t>363.07M</t>
  </si>
  <si>
    <t>270.16M</t>
  </si>
  <si>
    <t>236.01M</t>
  </si>
  <si>
    <t>237.00M</t>
  </si>
  <si>
    <t>241.15M</t>
  </si>
  <si>
    <t>312.63M</t>
  </si>
  <si>
    <t>616.74M</t>
  </si>
  <si>
    <t>225.09M</t>
  </si>
  <si>
    <t>251.85M</t>
  </si>
  <si>
    <t>259.33M</t>
  </si>
  <si>
    <t>263.36M</t>
  </si>
  <si>
    <t>346.30M</t>
  </si>
  <si>
    <t>243.89M</t>
  </si>
  <si>
    <t>284.66M</t>
  </si>
  <si>
    <t>262.14M</t>
  </si>
  <si>
    <t>278.14M</t>
  </si>
  <si>
    <t>338.73M</t>
  </si>
  <si>
    <t>271.54M</t>
  </si>
  <si>
    <t>483.73M</t>
  </si>
  <si>
    <t>305.22M</t>
  </si>
  <si>
    <t>316.98M</t>
  </si>
  <si>
    <t>243.41M</t>
  </si>
  <si>
    <t>228.82M</t>
  </si>
  <si>
    <t>241.34M</t>
  </si>
  <si>
    <t>259.53M</t>
  </si>
  <si>
    <t>249.99M</t>
  </si>
  <si>
    <t>219.61M</t>
  </si>
  <si>
    <t>239.08M</t>
  </si>
  <si>
    <t>210.41M</t>
  </si>
  <si>
    <t>196.05M</t>
  </si>
  <si>
    <t>193.51M</t>
  </si>
  <si>
    <t>293.43M</t>
  </si>
  <si>
    <t>309.83M</t>
  </si>
  <si>
    <t>260.67M</t>
  </si>
  <si>
    <t>270.98M</t>
  </si>
  <si>
    <t>563.96M</t>
  </si>
  <si>
    <t>428.89M</t>
  </si>
  <si>
    <t>260.58M</t>
  </si>
  <si>
    <t>450.19M</t>
  </si>
  <si>
    <t>248.53M</t>
  </si>
  <si>
    <t>574.65M</t>
  </si>
  <si>
    <t>274.62M</t>
  </si>
  <si>
    <t>237.60M</t>
  </si>
  <si>
    <t>242.42M</t>
  </si>
  <si>
    <t>305.81M</t>
  </si>
  <si>
    <t>318.71M</t>
  </si>
  <si>
    <t>328.31M</t>
  </si>
  <si>
    <t>301.25M</t>
  </si>
  <si>
    <t>307.32M</t>
  </si>
  <si>
    <t>279.22M</t>
  </si>
  <si>
    <t>335.58M</t>
  </si>
  <si>
    <t>388.41M</t>
  </si>
  <si>
    <t>280.86M</t>
  </si>
  <si>
    <t>349.29M</t>
  </si>
  <si>
    <t>311.10M</t>
  </si>
  <si>
    <t>853.89M</t>
  </si>
  <si>
    <t>345.37M</t>
  </si>
  <si>
    <t>684.43M</t>
  </si>
  <si>
    <t>525.65M</t>
  </si>
  <si>
    <t>302.80M</t>
  </si>
  <si>
    <t>270.47M</t>
  </si>
  <si>
    <t>403.28M</t>
  </si>
  <si>
    <t>332.72M</t>
  </si>
  <si>
    <t>414.80M</t>
  </si>
  <si>
    <t>255.25M</t>
  </si>
  <si>
    <t>432.72M</t>
  </si>
  <si>
    <t>500.82M</t>
  </si>
  <si>
    <t>345.49M</t>
  </si>
  <si>
    <t>422.98M</t>
  </si>
  <si>
    <t>368.71M</t>
  </si>
  <si>
    <t>335.55M</t>
  </si>
  <si>
    <t>411.36M</t>
  </si>
  <si>
    <t>330.14M</t>
  </si>
  <si>
    <t>302.35M</t>
  </si>
  <si>
    <t>291.47M</t>
  </si>
  <si>
    <t>421.11M</t>
  </si>
  <si>
    <t>424.45M</t>
  </si>
  <si>
    <t>357.56M</t>
  </si>
  <si>
    <t>320.47M</t>
  </si>
  <si>
    <t>387.74M</t>
  </si>
  <si>
    <t>358.77M</t>
  </si>
  <si>
    <t>415.04M</t>
  </si>
  <si>
    <t>440.94M</t>
  </si>
  <si>
    <t>406.15M</t>
  </si>
  <si>
    <t>505.33M</t>
  </si>
  <si>
    <t>348.42M</t>
  </si>
  <si>
    <t>388.32M</t>
  </si>
  <si>
    <t>402.16M</t>
  </si>
  <si>
    <t>383.82M</t>
  </si>
  <si>
    <t>468.25M</t>
  </si>
  <si>
    <t>647.11M</t>
  </si>
  <si>
    <t>466.78M</t>
  </si>
  <si>
    <t>283.20M</t>
  </si>
  <si>
    <t>340.97M</t>
  </si>
  <si>
    <t>314.31M</t>
  </si>
  <si>
    <t>295.36M</t>
  </si>
  <si>
    <t>510.30M</t>
  </si>
  <si>
    <t>278.59M</t>
  </si>
  <si>
    <t>311.90M</t>
  </si>
  <si>
    <t>540.97M</t>
  </si>
  <si>
    <t>313.73M</t>
  </si>
  <si>
    <t>323.99M</t>
  </si>
  <si>
    <t>272.58M</t>
  </si>
  <si>
    <t>251.10M</t>
  </si>
  <si>
    <t>287.54M</t>
  </si>
  <si>
    <t>369.74M</t>
  </si>
  <si>
    <t>347.92M</t>
  </si>
  <si>
    <t>293.86M</t>
  </si>
  <si>
    <t>289.77M</t>
  </si>
  <si>
    <t>372.08M</t>
  </si>
  <si>
    <t>305.94M</t>
  </si>
  <si>
    <t>253.26M</t>
  </si>
  <si>
    <t>282.40M</t>
  </si>
  <si>
    <t>551.29M</t>
  </si>
  <si>
    <t>289.23M</t>
  </si>
  <si>
    <t>250.28M</t>
  </si>
  <si>
    <t>214.32M</t>
  </si>
  <si>
    <t>242.75M</t>
  </si>
  <si>
    <t>240.84M</t>
  </si>
  <si>
    <t>207.00M</t>
  </si>
  <si>
    <t>210.62M</t>
  </si>
  <si>
    <t>207.39M</t>
  </si>
  <si>
    <t>254.48M</t>
  </si>
  <si>
    <t>265.71M</t>
  </si>
  <si>
    <t>279.66M</t>
  </si>
  <si>
    <t>267.97M</t>
  </si>
  <si>
    <t>234.20M</t>
  </si>
  <si>
    <t>368.09M</t>
  </si>
  <si>
    <t>306.98M</t>
  </si>
  <si>
    <t>267.01M</t>
  </si>
  <si>
    <t>376.74M</t>
  </si>
  <si>
    <t>329.67M</t>
  </si>
  <si>
    <t>281.01M</t>
  </si>
  <si>
    <t>304.86M</t>
  </si>
  <si>
    <t>361.93M</t>
  </si>
  <si>
    <t>226.31M</t>
  </si>
  <si>
    <t>361.87M</t>
  </si>
  <si>
    <t>264.34M</t>
  </si>
  <si>
    <t>275.56M</t>
  </si>
  <si>
    <t>275.95M</t>
  </si>
  <si>
    <t>312.87M</t>
  </si>
  <si>
    <t>301.46M</t>
  </si>
  <si>
    <t>272.95M</t>
  </si>
  <si>
    <t>299.42M</t>
  </si>
  <si>
    <t>228.04M</t>
  </si>
  <si>
    <t>311.24M</t>
  </si>
  <si>
    <t>316.48M</t>
  </si>
  <si>
    <t>261.02M</t>
  </si>
  <si>
    <t>269.24M</t>
  </si>
  <si>
    <t>266.38M</t>
  </si>
  <si>
    <t>262.34M</t>
  </si>
  <si>
    <t>278.06M</t>
  </si>
  <si>
    <t>312.28M</t>
  </si>
  <si>
    <t>154.92M</t>
  </si>
  <si>
    <t>193.63M</t>
  </si>
  <si>
    <t>364.93M</t>
  </si>
  <si>
    <t>176.82M</t>
  </si>
  <si>
    <t>177.68M</t>
  </si>
  <si>
    <t>177.66M</t>
  </si>
  <si>
    <t>189.76M</t>
  </si>
  <si>
    <t>442.71M</t>
  </si>
  <si>
    <t>271.13M</t>
  </si>
  <si>
    <t>235.35M</t>
  </si>
  <si>
    <t>264.88M</t>
  </si>
  <si>
    <t>187.55M</t>
  </si>
  <si>
    <t>310.08M</t>
  </si>
  <si>
    <t>266.05M</t>
  </si>
  <si>
    <t>187.25M</t>
  </si>
  <si>
    <t>261.05M</t>
  </si>
  <si>
    <t>248.14M</t>
  </si>
  <si>
    <t>226.73M</t>
  </si>
  <si>
    <t>361.47M</t>
  </si>
  <si>
    <t>348.00M</t>
  </si>
  <si>
    <t>339.47M</t>
  </si>
  <si>
    <t>220.38M</t>
  </si>
  <si>
    <t>282.10M</t>
  </si>
  <si>
    <t>366.75M</t>
  </si>
  <si>
    <t>295.01M</t>
  </si>
  <si>
    <t>230.69M</t>
  </si>
  <si>
    <t>687.17M</t>
  </si>
  <si>
    <t>367.56M</t>
  </si>
  <si>
    <t>420.33M</t>
  </si>
  <si>
    <t>297.48M</t>
  </si>
  <si>
    <t>263.31M</t>
  </si>
  <si>
    <t>257.71M</t>
  </si>
  <si>
    <t>304.57M</t>
  </si>
  <si>
    <t>255.83M</t>
  </si>
  <si>
    <t>273.37M</t>
  </si>
  <si>
    <t>298.73M</t>
  </si>
  <si>
    <t>322.19M</t>
  </si>
  <si>
    <t>351.08M</t>
  </si>
  <si>
    <t>289.51M</t>
  </si>
  <si>
    <t>285.53M</t>
  </si>
  <si>
    <t>38.81M</t>
  </si>
  <si>
    <t>287.01M</t>
  </si>
  <si>
    <t>285.20M</t>
  </si>
  <si>
    <t>332.04M</t>
  </si>
  <si>
    <t>278.56M</t>
  </si>
  <si>
    <t>372.64M</t>
  </si>
  <si>
    <t>216.69M</t>
  </si>
  <si>
    <t>284.56M</t>
  </si>
  <si>
    <t>279.48M</t>
  </si>
  <si>
    <t>241.98M</t>
  </si>
  <si>
    <t>290.86M</t>
  </si>
  <si>
    <t>252.76M</t>
  </si>
  <si>
    <t>226.77M</t>
  </si>
  <si>
    <t>257.23M</t>
  </si>
  <si>
    <t>206.42M</t>
  </si>
  <si>
    <t>210.46M</t>
  </si>
  <si>
    <t>261.36M</t>
  </si>
  <si>
    <t>290.56M</t>
  </si>
  <si>
    <t>333.22M</t>
  </si>
  <si>
    <t>374.35M</t>
  </si>
  <si>
    <t>374.91M</t>
  </si>
  <si>
    <t>423.40M</t>
  </si>
  <si>
    <t>247.42M</t>
  </si>
  <si>
    <t>343.06M</t>
  </si>
  <si>
    <t>490.33M</t>
  </si>
  <si>
    <t>370.90M</t>
  </si>
  <si>
    <t>278.54M</t>
  </si>
  <si>
    <t>384.12M</t>
  </si>
  <si>
    <t>209.19M</t>
  </si>
  <si>
    <t>533.07M</t>
  </si>
  <si>
    <t>314.46M</t>
  </si>
  <si>
    <t>215.73M</t>
  </si>
  <si>
    <t>215.96M</t>
  </si>
  <si>
    <t>168.69M</t>
  </si>
  <si>
    <t>250.78M</t>
  </si>
  <si>
    <t>380.07M</t>
  </si>
  <si>
    <t>279.23M</t>
  </si>
  <si>
    <t>251.27M</t>
  </si>
  <si>
    <t>254.37M</t>
  </si>
  <si>
    <t>311.67M</t>
  </si>
  <si>
    <t>222.24M</t>
  </si>
  <si>
    <t>253.79M</t>
  </si>
  <si>
    <t>212.13M</t>
  </si>
  <si>
    <t>222.82M</t>
  </si>
  <si>
    <t>638.17M</t>
  </si>
  <si>
    <t>353.99M</t>
  </si>
  <si>
    <t>220.42M</t>
  </si>
  <si>
    <t>223.35M</t>
  </si>
  <si>
    <t>210.27M</t>
  </si>
  <si>
    <t>206.80M</t>
  </si>
  <si>
    <t>220.35M</t>
  </si>
  <si>
    <t>257.11M</t>
  </si>
  <si>
    <t>238.32M</t>
  </si>
  <si>
    <t>243.65M</t>
  </si>
  <si>
    <t>Daily Change of 2 Years</t>
  </si>
  <si>
    <t>Marginal Tax Rate (2026 Actual)</t>
  </si>
  <si>
    <t>Risk Free Rate</t>
  </si>
  <si>
    <t>Equity Risk Premium</t>
  </si>
  <si>
    <t>Cost of Debt</t>
  </si>
  <si>
    <t>DCF Analysis - Kajaria Ceramics Ltd</t>
  </si>
  <si>
    <t>Free Cashflow to Firm (FCFF)</t>
  </si>
  <si>
    <t>Less: Depreciation and Amortization</t>
  </si>
  <si>
    <t>Less: Tax</t>
  </si>
  <si>
    <t>EBIT(1-tax) / NOPAT</t>
  </si>
  <si>
    <t>Cash NoPAT</t>
  </si>
  <si>
    <t>Less: Reinvestments</t>
  </si>
  <si>
    <t>Capex during the year</t>
  </si>
  <si>
    <t>Change in operating working capital (Increase)</t>
  </si>
  <si>
    <t>Discount Period (Years)</t>
  </si>
  <si>
    <t>Mid Year?</t>
  </si>
  <si>
    <t>Discount Rate (WACC)</t>
  </si>
  <si>
    <t>Present Value Factor</t>
  </si>
  <si>
    <t>PV of Free Cash Flow to Firm</t>
  </si>
  <si>
    <t>DCF Calculation - Perpetuity Growth Rate</t>
  </si>
  <si>
    <t>Perpetual Growth Rate</t>
  </si>
  <si>
    <t>Terminal Year {FCFF * (1+PGR)}</t>
  </si>
  <si>
    <t>Terminal Value</t>
  </si>
  <si>
    <t>PV of Terminal Value</t>
  </si>
  <si>
    <t>PV Of FCFFs</t>
  </si>
  <si>
    <t>Less: Debt</t>
  </si>
  <si>
    <t>Add: Cash</t>
  </si>
  <si>
    <t>Less: Minority</t>
  </si>
  <si>
    <t>Add: Non Operating Assets</t>
  </si>
  <si>
    <t>Equity Value</t>
  </si>
  <si>
    <t>Less: Value of Options</t>
  </si>
  <si>
    <t>Equity Value Attributable to Shareholders</t>
  </si>
  <si>
    <t>Monte Carlo Simulation - Kajaria Ceramics Ltd - 5,000 Iterations</t>
  </si>
  <si>
    <t>Simulation Parameters</t>
  </si>
  <si>
    <t>Parameter</t>
  </si>
  <si>
    <t>Min</t>
  </si>
  <si>
    <t>Max</t>
  </si>
  <si>
    <t>Pepetual growth</t>
  </si>
  <si>
    <t>WACC</t>
  </si>
  <si>
    <t>Distribution</t>
  </si>
  <si>
    <t>Normal</t>
  </si>
  <si>
    <t>Simulation Results</t>
  </si>
  <si>
    <t>Value/Share</t>
  </si>
  <si>
    <t>WANES (in crores)</t>
  </si>
  <si>
    <t>Equity Value / Share</t>
  </si>
  <si>
    <t>Summary Statistics</t>
  </si>
  <si>
    <t>Mean Price</t>
  </si>
  <si>
    <t>Median Price</t>
  </si>
  <si>
    <t>Std Deviation (in Rs)</t>
  </si>
  <si>
    <t>Min Price (in Rs)</t>
  </si>
  <si>
    <t>Max Price (In Rs)</t>
  </si>
  <si>
    <t>25th Percentile</t>
  </si>
  <si>
    <t>75th Percentile</t>
  </si>
  <si>
    <t>5th Percentile(Bear Case)</t>
  </si>
  <si>
    <t>95th Percentile(Bull Case)</t>
  </si>
  <si>
    <t>% of Above CMP</t>
  </si>
  <si>
    <t>CMP</t>
  </si>
  <si>
    <t>Mean Enterprise Value</t>
  </si>
  <si>
    <t>Median Enterprise Value</t>
  </si>
  <si>
    <t>Market Price</t>
  </si>
  <si>
    <t>Number of Shares</t>
  </si>
  <si>
    <t>Less: Non Op</t>
  </si>
  <si>
    <t>Add: Minority Int</t>
  </si>
  <si>
    <t>Less: Cash</t>
  </si>
  <si>
    <t>Add: Debt</t>
  </si>
  <si>
    <t>1.  Peer Financials</t>
  </si>
  <si>
    <t>Company</t>
  </si>
  <si>
    <t>Price (₹)</t>
  </si>
  <si>
    <t>Mkt Cap</t>
  </si>
  <si>
    <t>Net Debt</t>
  </si>
  <si>
    <t>PAT</t>
  </si>
  <si>
    <t>Net Worth</t>
  </si>
  <si>
    <t>EPS (₹)</t>
  </si>
  <si>
    <t>2.  Trading Multiples</t>
  </si>
  <si>
    <t>P/E</t>
  </si>
  <si>
    <t>EV/EBITDA</t>
  </si>
  <si>
    <t>EV/Sales</t>
  </si>
  <si>
    <t>P/B</t>
  </si>
  <si>
    <t>EBITDA Mgn</t>
  </si>
  <si>
    <t>PAT Mgn</t>
  </si>
  <si>
    <t>Peer Mean</t>
  </si>
  <si>
    <t>Peer Median</t>
  </si>
  <si>
    <t>Peer Min</t>
  </si>
  <si>
    <t>Peer Max</t>
  </si>
  <si>
    <t>Methodology</t>
  </si>
  <si>
    <t>Kajaria Metric</t>
  </si>
  <si>
    <t>Implied EV</t>
  </si>
  <si>
    <t>Implied Equity</t>
  </si>
  <si>
    <t>Implied ₹/Share</t>
  </si>
  <si>
    <t>P / E</t>
  </si>
  <si>
    <t>P / B</t>
  </si>
  <si>
    <t>Average Implied Value / Share (₹)</t>
  </si>
  <si>
    <t>Current Market Price (₹)</t>
  </si>
  <si>
    <t>DCF Intrinsic Value (₹)</t>
  </si>
  <si>
    <t>Shares outstanding (cr)</t>
  </si>
  <si>
    <t>All figures linked to the model. FY22–FY26 actual, FY27–FY36 projected. Amounts in INR Crores; margins &amp; returns in %.</t>
  </si>
  <si>
    <t>Revenue (₹ Cr)</t>
  </si>
  <si>
    <t>EBITDA (₹ Cr)</t>
  </si>
  <si>
    <t>EBIT (₹ Cr)</t>
  </si>
  <si>
    <t>Net Profit (₹ Cr)</t>
  </si>
  <si>
    <t>FCFF (₹ Cr)</t>
  </si>
  <si>
    <t>Revenue Growth %</t>
  </si>
  <si>
    <t>Gross Margin %</t>
  </si>
  <si>
    <t>EBITDA Margin %</t>
  </si>
  <si>
    <t>EBIT Margin %</t>
  </si>
  <si>
    <t>Net Margin %</t>
  </si>
  <si>
    <t>ROE %</t>
  </si>
  <si>
    <t>Debt-to-Equity (x)</t>
  </si>
  <si>
    <t>KAJARIA CERAMICS LTD   |   Valuation Summary</t>
  </si>
  <si>
    <t>All figures in INR Crores unless stated  •  Base case DCF (perpetuity-growth method)  •  Valuation date: FY26</t>
  </si>
  <si>
    <t>DCF Valuation</t>
  </si>
  <si>
    <t>Upside / (Downside)</t>
  </si>
  <si>
    <t>Rating</t>
  </si>
  <si>
    <t>Shares Outstanding (cr)</t>
  </si>
  <si>
    <t>52-Week Range (₹)</t>
  </si>
  <si>
    <t>PV of Explicit FCFF</t>
  </si>
  <si>
    <t>(+) Net Cash &amp; Adjustments</t>
  </si>
  <si>
    <t>(–) Employee Options</t>
  </si>
  <si>
    <t>Equity to Shareholders</t>
  </si>
  <si>
    <t>Intrinsic Value / Share (₹)</t>
  </si>
  <si>
    <t>Valuation Methods (₹ / share)</t>
  </si>
  <si>
    <t>WACC Build-up</t>
  </si>
  <si>
    <t>Current Market Price</t>
  </si>
  <si>
    <t>Risk-free Rate (India 10Y)</t>
  </si>
  <si>
    <t>Equity Beta</t>
  </si>
  <si>
    <t>Cost of Equity</t>
  </si>
  <si>
    <t>Post-tax Cost of Debt</t>
  </si>
  <si>
    <t>Capital Gearing (D / D+E)</t>
  </si>
  <si>
    <t>WACC (computed)</t>
  </si>
  <si>
    <t>WACC (applied)</t>
  </si>
  <si>
    <t>Terminal Growth Rate</t>
  </si>
  <si>
    <t>Investment Thesis</t>
  </si>
  <si>
    <t>Key Risks</t>
  </si>
  <si>
    <t>•  Strong returns (ROCE ~22%) with a consistent dividend track record</t>
  </si>
  <si>
    <t>•  Scaling adhesives &amp; bathware adds a high-growth, asset-light leg</t>
  </si>
  <si>
    <t>•  Earnings sensitive to natural-gas / fuel cost swings (Morbi gas availability)</t>
  </si>
  <si>
    <t>•  Muted tile demand and intense Morbi competition cap volume growth</t>
  </si>
  <si>
    <t>•  Working-capital intensity in the dealer / distribution channel</t>
  </si>
  <si>
    <t>•  Real-estate cyclicality drives end-demand volatility</t>
  </si>
  <si>
    <t>KAJARIA CERAMICS LTD   |   Financial Summary</t>
  </si>
  <si>
    <t>Consolidated • INR Crores unless stated • FY22–FY26 actuals, FY27–FY36 projected • linked to 3-Statement Model, Ratio Analysis &amp; DCF</t>
  </si>
  <si>
    <t>Income Statement (₹ Cr)</t>
  </si>
  <si>
    <t xml:space="preserve">  Revenue Growth %</t>
  </si>
  <si>
    <t>Margins &amp; Returns</t>
  </si>
  <si>
    <t>Return on Equity %</t>
  </si>
  <si>
    <t>Return on Capital Employed %</t>
  </si>
  <si>
    <t>Balance Sheet &amp; Leverage</t>
  </si>
  <si>
    <t>Total Assets (₹ Cr)</t>
  </si>
  <si>
    <t>Shareholders' Funds (₹ Cr)</t>
  </si>
  <si>
    <t>Current Ratio (x)</t>
  </si>
  <si>
    <t>Net Debt / EBITDA (x)</t>
  </si>
  <si>
    <t>Debt / Equity (x)</t>
  </si>
  <si>
    <t>Free Cash Flow</t>
  </si>
  <si>
    <t>FCFF to Firm (₹ Cr)</t>
  </si>
  <si>
    <t>870 – 1,322</t>
  </si>
  <si>
    <t>DCF - Perpetuity Growth</t>
  </si>
  <si>
    <t>Relative - Peer Median</t>
  </si>
  <si>
    <t>•  Market leader - India's largest ceramic &amp; vitrified tile maker (~87.8 mn sq.m across 9 plants)</t>
  </si>
  <si>
    <t>•  DCF intrinsic value (~₹820) sits ~32% below market price - valuation appears rich</t>
  </si>
  <si>
    <t>•  Margin recovery underway - EBITDA margin ~19% in Q4 FY26 on cost optimisation</t>
  </si>
  <si>
    <t>Kajaria Ceramics - Charts &amp; Key Trends</t>
  </si>
  <si>
    <t>Relative Valuation - Comparable Companies Analysis</t>
  </si>
  <si>
    <t>3.  Implied Valuation - Kajaria Ceramics (peer median multiples)</t>
  </si>
  <si>
    <t>Implied Upside / (Downside) - Comps vs CMP</t>
  </si>
  <si>
    <t>Estimated</t>
  </si>
  <si>
    <t>S.No.</t>
  </si>
  <si>
    <t>Name</t>
  </si>
  <si>
    <t>CMP Rs.</t>
  </si>
  <si>
    <t>Mar Cap Rs.Cr.</t>
  </si>
  <si>
    <t>Div Yld %</t>
  </si>
  <si>
    <t>NP Qtr Rs.Cr.</t>
  </si>
  <si>
    <t>Qtr Profit Var %</t>
  </si>
  <si>
    <t>Sales Qtr Rs.Cr.</t>
  </si>
  <si>
    <t>Qtr Sales Var %</t>
  </si>
  <si>
    <t>Net Receivable Ratio</t>
  </si>
  <si>
    <t>GPM Qtr %</t>
  </si>
  <si>
    <t>Inven TO</t>
  </si>
  <si>
    <t>Nitco</t>
  </si>
  <si>
    <t>Somany Ceramics</t>
  </si>
  <si>
    <t>Screener Data - 25th August</t>
  </si>
  <si>
    <t>Debt Rs.Cr.</t>
  </si>
  <si>
    <t>EV Rs.Cr.</t>
  </si>
  <si>
    <t>Cash End Rs.Cr.</t>
  </si>
  <si>
    <t>Sales Rs.Cr.</t>
  </si>
  <si>
    <t>Sales Prev Ann Rs.Cr.</t>
  </si>
  <si>
    <t>PAT 12M Rs.Cr.</t>
  </si>
  <si>
    <t>OP 12M Rs.Cr.</t>
  </si>
  <si>
    <t>EPS 12M Rs.</t>
  </si>
  <si>
    <t>Net worth Rs.Cr.</t>
  </si>
  <si>
    <t>Amounts in INR Crores unless stated. (Data - screener.in, Numbers as of 31st March, 2026</t>
  </si>
  <si>
    <t>Recommendation (Only for Educational Purpose)</t>
  </si>
  <si>
    <t>Sum</t>
  </si>
  <si>
    <t>Running Total</t>
  </si>
  <si>
    <t>Count</t>
  </si>
  <si>
    <t>•  Near debt-free, net-cash balance sheet; growth funded internally.</t>
  </si>
  <si>
    <t>Sources: Company DCF &amp; WACC model; Kajaria Ceramics Q4 FY26 Investor Update; Data Sheet (Screener.in).</t>
  </si>
  <si>
    <t>Efficiency Ratios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</si>
</sst>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 ;_ * \-#,##0.00_ ;_ * &quot;-&quot;??_ ;_ @_ "/>
    <numFmt numFmtId="164" formatCode="_(* #,##0.00_);_(* \(#,##0.00\);_(* &quot;-&quot;??_);_(@_)"/>
    <numFmt numFmtId="165" formatCode="[$-409]mmm\-yy;@"/>
    <numFmt numFmtId="166" formatCode="0.0%"/>
    <numFmt numFmtId="167" formatCode="_ * #,##0.0_ ;_ * \-#,##0.0_ ;_ * &quot;-&quot;??_ ;_ @_ "/>
    <numFmt numFmtId="168" formatCode="_ * #,##0_ ;_ * \-#,##0_ ;_ * &quot;-&quot;??_ ;_ @_ "/>
    <numFmt numFmtId="169" formatCode="0.00&quot;x&quot;"/>
    <numFmt numFmtId="171" formatCode="yyyy"/>
    <numFmt numFmtId="172" formatCode="0&quot;Y&quot;"/>
    <numFmt numFmtId="173" formatCode="yyyy&quot;A&quot;"/>
    <numFmt numFmtId="174" formatCode="yyyy&quot;E&quot;"/>
    <numFmt numFmtId="175" formatCode="0&quot; Days&quot;"/>
    <numFmt numFmtId="176" formatCode="&quot; Useful Life - &quot;0"/>
    <numFmt numFmtId="177" formatCode="0\ &quot;days&quot;"/>
    <numFmt numFmtId="178" formatCode="#,##0.0"/>
    <numFmt numFmtId="179" formatCode="_ * #,##0_ ;_ * \(#,##0\)_ ;_ * &quot;-&quot;??_ ;_ @_ "/>
    <numFmt numFmtId="180" formatCode="0.0&quot;x&quot;"/>
    <numFmt numFmtId="181" formatCode="0.0%;\(0.0%\)"/>
    <numFmt numFmtId="182" formatCode="&quot;FY&quot;yy"/>
  </numFmts>
  <fonts count="55">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u/>
      <sz val="11"/>
      <color theme="10"/>
      <name val="Calibri"/>
      <family val="2"/>
    </font>
    <font>
      <sz val="11"/>
      <color theme="0"/>
      <name val="Calibri"/>
      <family val="2"/>
      <scheme val="minor"/>
    </font>
    <font>
      <b/>
      <sz val="11"/>
      <color rgb="FFFF0000"/>
      <name val="Calibri"/>
      <family val="2"/>
      <scheme val="minor"/>
    </font>
    <font>
      <sz val="11"/>
      <name val="Calibri"/>
      <family val="2"/>
      <scheme val="minor"/>
    </font>
    <font>
      <b/>
      <sz val="12"/>
      <color theme="0"/>
      <name val="Calibri"/>
      <family val="2"/>
      <scheme val="minor"/>
    </font>
    <font>
      <b/>
      <sz val="14"/>
      <color theme="0"/>
      <name val="Calibri"/>
      <family val="2"/>
      <scheme val="minor"/>
    </font>
    <font>
      <i/>
      <sz val="11"/>
      <color theme="1"/>
      <name val="Calibri"/>
      <family val="2"/>
      <scheme val="minor"/>
    </font>
    <font>
      <b/>
      <sz val="16"/>
      <color theme="1"/>
      <name val="Calibri"/>
      <family val="2"/>
      <scheme val="minor"/>
    </font>
    <font>
      <i/>
      <sz val="10"/>
      <color theme="0" tint="-0.499984740745262"/>
      <name val="Calibri"/>
      <family val="2"/>
      <scheme val="minor"/>
    </font>
    <font>
      <sz val="11"/>
      <color rgb="FF3333FF"/>
      <name val="Calibri"/>
      <family val="2"/>
      <scheme val="minor"/>
    </font>
    <font>
      <sz val="12"/>
      <color theme="1"/>
      <name val="Calibri"/>
      <family val="2"/>
      <scheme val="minor"/>
    </font>
    <font>
      <b/>
      <sz val="10"/>
      <name val="Calibri"/>
      <family val="2"/>
      <scheme val="minor"/>
    </font>
    <font>
      <b/>
      <sz val="16"/>
      <color rgb="FF0070C0"/>
      <name val="Calibri"/>
      <family val="2"/>
      <scheme val="minor"/>
    </font>
    <font>
      <b/>
      <sz val="12"/>
      <name val="Calibri"/>
      <family val="2"/>
      <scheme val="minor"/>
    </font>
    <font>
      <i/>
      <sz val="11"/>
      <name val="Calibri"/>
      <family val="2"/>
      <scheme val="minor"/>
    </font>
    <font>
      <sz val="11"/>
      <color rgb="FF00B050"/>
      <name val="Calibri"/>
      <family val="2"/>
      <scheme val="minor"/>
    </font>
    <font>
      <sz val="11"/>
      <color rgb="FF002060"/>
      <name val="Calibri"/>
      <family val="2"/>
      <scheme val="minor"/>
    </font>
    <font>
      <b/>
      <sz val="11"/>
      <color rgb="FF002060"/>
      <name val="Calibri"/>
      <family val="2"/>
      <scheme val="minor"/>
    </font>
    <font>
      <i/>
      <sz val="11"/>
      <color rgb="FF00B050"/>
      <name val="Calibri"/>
      <family val="2"/>
      <scheme val="minor"/>
    </font>
    <font>
      <b/>
      <sz val="11"/>
      <name val="Calibri"/>
      <family val="2"/>
      <scheme val="minor"/>
    </font>
    <font>
      <sz val="11"/>
      <color rgb="FF606F7B"/>
      <name val="Arial"/>
      <family val="2"/>
    </font>
    <font>
      <sz val="11"/>
      <color rgb="FF22222F"/>
      <name val="Arial"/>
      <family val="2"/>
    </font>
    <font>
      <sz val="11"/>
      <color rgb="FF22222F"/>
      <name val="Arial"/>
      <family val="2"/>
    </font>
    <font>
      <b/>
      <u/>
      <sz val="11"/>
      <color theme="1"/>
      <name val="Calibri"/>
      <family val="2"/>
      <scheme val="minor"/>
    </font>
    <font>
      <b/>
      <i/>
      <sz val="11"/>
      <color theme="1"/>
      <name val="Calibri"/>
      <family val="2"/>
      <scheme val="minor"/>
    </font>
    <font>
      <b/>
      <sz val="11"/>
      <color rgb="FF3333FF"/>
      <name val="Calibri"/>
      <family val="2"/>
      <scheme val="minor"/>
    </font>
    <font>
      <b/>
      <sz val="11"/>
      <color theme="1"/>
      <name val="Arial Narrow"/>
      <family val="2"/>
    </font>
    <font>
      <i/>
      <sz val="10"/>
      <color rgb="FF808080"/>
      <name val="Calibri"/>
      <family val="2"/>
      <scheme val="minor"/>
    </font>
    <font>
      <b/>
      <sz val="12"/>
      <color rgb="FFFFFFFF"/>
      <name val="Calibri"/>
      <family val="2"/>
      <scheme val="minor"/>
    </font>
    <font>
      <b/>
      <sz val="14"/>
      <color rgb="FFFFFFFF"/>
      <name val="Calibri"/>
      <family val="2"/>
      <scheme val="minor"/>
    </font>
    <font>
      <sz val="9"/>
      <color indexed="81"/>
      <name val="Tahoma"/>
      <family val="2"/>
    </font>
    <font>
      <b/>
      <sz val="9"/>
      <color indexed="81"/>
      <name val="Tahoma"/>
      <family val="2"/>
    </font>
    <font>
      <b/>
      <sz val="10"/>
      <name val="Times"/>
      <family val="1"/>
    </font>
    <font>
      <sz val="10"/>
      <name val="Geneva"/>
      <family val="2"/>
      <charset val="1"/>
    </font>
    <font>
      <i/>
      <sz val="10"/>
      <name val="Times Roman"/>
    </font>
    <font>
      <sz val="10"/>
      <name val="Times Roman"/>
    </font>
    <font>
      <sz val="10"/>
      <name val="Calibri"/>
      <family val="2"/>
    </font>
    <font>
      <b/>
      <sz val="10"/>
      <name val="Times"/>
    </font>
    <font>
      <b/>
      <sz val="16"/>
      <color rgb="FF3333FF"/>
      <name val="Calibri"/>
      <family val="2"/>
      <scheme val="minor"/>
    </font>
    <font>
      <b/>
      <i/>
      <sz val="11"/>
      <color theme="0" tint="-0.34998626667073579"/>
      <name val="Calibri"/>
      <family val="2"/>
      <scheme val="minor"/>
    </font>
    <font>
      <b/>
      <u/>
      <sz val="11"/>
      <color rgb="FF002060"/>
      <name val="Calibri"/>
      <family val="2"/>
      <scheme val="minor"/>
    </font>
    <font>
      <sz val="11"/>
      <color rgb="FF0000FF"/>
      <name val="Calibri"/>
      <family val="2"/>
      <scheme val="minor"/>
    </font>
    <font>
      <sz val="11"/>
      <color rgb="FF008000"/>
      <name val="Calibri"/>
      <family val="2"/>
      <scheme val="minor"/>
    </font>
    <font>
      <b/>
      <sz val="11"/>
      <color rgb="FF008000"/>
      <name val="Calibri"/>
      <family val="2"/>
      <scheme val="minor"/>
    </font>
    <font>
      <b/>
      <sz val="11"/>
      <color rgb="FF000000"/>
      <name val="Calibri"/>
      <family val="2"/>
      <scheme val="minor"/>
    </font>
    <font>
      <b/>
      <sz val="11"/>
      <color rgb="FFFFFFFF"/>
      <name val="Calibri"/>
      <family val="2"/>
      <scheme val="minor"/>
    </font>
    <font>
      <i/>
      <sz val="11"/>
      <color rgb="FF808080"/>
      <name val="Calibri"/>
      <family val="2"/>
      <scheme val="minor"/>
    </font>
    <font>
      <sz val="10"/>
      <color theme="1"/>
      <name val="Calibri"/>
      <family val="2"/>
      <scheme val="minor"/>
    </font>
    <font>
      <b/>
      <sz val="10"/>
      <color rgb="FFFFFFFF"/>
      <name val="Calibri"/>
      <family val="2"/>
      <scheme val="minor"/>
    </font>
    <font>
      <b/>
      <sz val="10"/>
      <color theme="1"/>
      <name val="Calibri"/>
      <family val="2"/>
      <scheme val="minor"/>
    </font>
    <font>
      <sz val="12"/>
      <color rgb="FF002060"/>
      <name val="Calibri"/>
      <scheme val="minor"/>
    </font>
  </fonts>
  <fills count="18">
    <fill>
      <patternFill patternType="none"/>
    </fill>
    <fill>
      <patternFill patternType="gray125"/>
    </fill>
    <fill>
      <patternFill patternType="solid">
        <fgColor theme="4" tint="0.39997558519241921"/>
        <bgColor indexed="65"/>
      </patternFill>
    </fill>
    <fill>
      <patternFill patternType="solid">
        <fgColor theme="6" tint="0.39997558519241921"/>
        <bgColor indexed="65"/>
      </patternFill>
    </fill>
    <fill>
      <patternFill patternType="solid">
        <fgColor theme="9"/>
      </patternFill>
    </fill>
    <fill>
      <patternFill patternType="solid">
        <fgColor rgb="FF0275D8"/>
        <bgColor indexed="64"/>
      </patternFill>
    </fill>
    <fill>
      <patternFill patternType="solid">
        <fgColor rgb="FF002060"/>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0.34998626667073579"/>
        <bgColor indexed="64"/>
      </patternFill>
    </fill>
    <fill>
      <patternFill patternType="solid">
        <fgColor rgb="FFFFFF99"/>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8F8FC"/>
        <bgColor indexed="64"/>
      </patternFill>
    </fill>
    <fill>
      <patternFill patternType="solid">
        <fgColor rgb="FFDDEBF7"/>
        <bgColor indexed="64"/>
      </patternFill>
    </fill>
    <fill>
      <patternFill patternType="solid">
        <fgColor rgb="FFD9D9D9"/>
        <bgColor indexed="64"/>
      </patternFill>
    </fill>
    <fill>
      <patternFill patternType="solid">
        <fgColor rgb="FFFFF2CC"/>
        <bgColor indexed="64"/>
      </patternFill>
    </fill>
    <fill>
      <patternFill patternType="solid">
        <fgColor rgb="FFF5F8FC"/>
        <bgColor indexed="64"/>
      </patternFill>
    </fill>
  </fills>
  <borders count="45">
    <border>
      <left/>
      <right/>
      <top/>
      <bottom/>
      <diagonal/>
    </border>
    <border>
      <left/>
      <right/>
      <top style="hair">
        <color auto="1"/>
      </top>
      <bottom style="hair">
        <color auto="1"/>
      </bottom>
      <diagonal/>
    </border>
    <border>
      <left/>
      <right/>
      <top style="thin">
        <color auto="1"/>
      </top>
      <bottom style="medium">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top/>
      <bottom style="medium">
        <color rgb="FFDBE4F0"/>
      </bottom>
      <diagonal/>
    </border>
    <border>
      <left/>
      <right/>
      <top style="medium">
        <color rgb="FFDBE4F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medium">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thin">
        <color auto="1"/>
      </top>
      <bottom style="thin">
        <color auto="1"/>
      </bottom>
      <diagonal/>
    </border>
    <border>
      <left/>
      <right/>
      <top style="thin">
        <color rgb="FF000000"/>
      </top>
      <bottom/>
      <diagonal/>
    </border>
    <border>
      <left/>
      <right/>
      <top/>
      <bottom style="medium">
        <color rgb="FF002060"/>
      </bottom>
      <diagonal/>
    </border>
    <border>
      <left/>
      <right/>
      <top style="thin">
        <color rgb="FF808080"/>
      </top>
      <bottom style="medium">
        <color rgb="FF002060"/>
      </bottom>
      <diagonal/>
    </border>
    <border>
      <left/>
      <right/>
      <top/>
      <bottom style="thin">
        <color rgb="FF808080"/>
      </bottom>
      <diagonal/>
    </border>
    <border>
      <left style="thin">
        <color rgb="FF808080"/>
      </left>
      <right/>
      <top style="thin">
        <color rgb="FF808080"/>
      </top>
      <bottom style="medium">
        <color rgb="FF002060"/>
      </bottom>
      <diagonal/>
    </border>
    <border>
      <left style="thin">
        <color rgb="FF808080"/>
      </left>
      <right/>
      <top/>
      <bottom/>
      <diagonal/>
    </border>
    <border>
      <left style="thin">
        <color rgb="FF808080"/>
      </left>
      <right/>
      <top/>
      <bottom style="thin">
        <color rgb="FF808080"/>
      </bottom>
      <diagonal/>
    </border>
    <border>
      <left/>
      <right style="thin">
        <color rgb="FF808080"/>
      </right>
      <top style="thin">
        <color rgb="FF808080"/>
      </top>
      <bottom style="medium">
        <color rgb="FF002060"/>
      </bottom>
      <diagonal/>
    </border>
    <border>
      <left/>
      <right style="thin">
        <color rgb="FF808080"/>
      </right>
      <top/>
      <bottom/>
      <diagonal/>
    </border>
    <border>
      <left/>
      <right style="thin">
        <color rgb="FF808080"/>
      </right>
      <top/>
      <bottom style="thin">
        <color rgb="FF808080"/>
      </bottom>
      <diagonal/>
    </border>
    <border>
      <left/>
      <right/>
      <top style="thin">
        <color rgb="FFD9D9D9"/>
      </top>
      <bottom style="thin">
        <color rgb="FFD9D9D9"/>
      </bottom>
      <diagonal/>
    </border>
    <border>
      <left/>
      <right/>
      <top/>
      <bottom style="thin">
        <color rgb="FFD9D9D9"/>
      </bottom>
      <diagonal/>
    </border>
    <border>
      <left style="thin">
        <color rgb="FFD9D9D9"/>
      </left>
      <right/>
      <top style="thin">
        <color rgb="FFD9D9D9"/>
      </top>
      <bottom style="thin">
        <color rgb="FFD9D9D9"/>
      </bottom>
      <diagonal/>
    </border>
    <border>
      <left/>
      <right style="thin">
        <color rgb="FFD9D9D9"/>
      </right>
      <top/>
      <bottom style="thin">
        <color rgb="FFD9D9D9"/>
      </bottom>
      <diagonal/>
    </border>
    <border>
      <left/>
      <right style="thin">
        <color rgb="FFD9D9D9"/>
      </right>
      <top style="thin">
        <color rgb="FFD9D9D9"/>
      </top>
      <bottom style="thin">
        <color rgb="FFD9D9D9"/>
      </bottom>
      <diagonal/>
    </border>
    <border>
      <left/>
      <right style="medium">
        <color rgb="FFC00000"/>
      </right>
      <top/>
      <bottom/>
      <diagonal/>
    </border>
    <border>
      <left/>
      <right style="medium">
        <color rgb="FFC00000"/>
      </right>
      <top/>
      <bottom style="medium">
        <color rgb="FF002060"/>
      </bottom>
      <diagonal/>
    </border>
    <border>
      <left style="thin">
        <color rgb="FF808080"/>
      </left>
      <right/>
      <top/>
      <bottom style="thin">
        <color indexed="64"/>
      </bottom>
      <diagonal/>
    </border>
    <border>
      <left/>
      <right style="thin">
        <color rgb="FF808080"/>
      </right>
      <top/>
      <bottom style="thin">
        <color indexed="64"/>
      </bottom>
      <diagonal/>
    </border>
  </borders>
  <cellStyleXfs count="9">
    <xf numFmtId="0" fontId="0" fillId="0" borderId="0"/>
    <xf numFmtId="43"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9" fontId="3" fillId="0" borderId="0" applyFont="0" applyFill="0" applyBorder="0" applyAlignment="0" applyProtection="0"/>
    <xf numFmtId="0" fontId="14" fillId="0" borderId="0"/>
    <xf numFmtId="9" fontId="14" fillId="0" borderId="0" applyFont="0" applyFill="0" applyBorder="0" applyAlignment="0" applyProtection="0"/>
  </cellStyleXfs>
  <cellXfs count="429">
    <xf numFmtId="0" fontId="0" fillId="0" borderId="0" xfId="0"/>
    <xf numFmtId="43" fontId="1" fillId="0" borderId="0" xfId="1" applyFont="1" applyBorder="1"/>
    <xf numFmtId="0" fontId="1" fillId="0" borderId="0" xfId="0" applyFont="1"/>
    <xf numFmtId="0" fontId="6" fillId="0" borderId="0" xfId="0" applyFont="1"/>
    <xf numFmtId="43" fontId="0" fillId="0" borderId="0" xfId="1" applyFont="1" applyBorder="1"/>
    <xf numFmtId="10" fontId="0" fillId="0" borderId="0" xfId="0" applyNumberFormat="1"/>
    <xf numFmtId="43" fontId="3" fillId="0" borderId="0" xfId="1" applyFont="1" applyBorder="1"/>
    <xf numFmtId="9" fontId="3" fillId="0" borderId="0" xfId="1" applyNumberFormat="1" applyFont="1" applyBorder="1"/>
    <xf numFmtId="43" fontId="2" fillId="2" borderId="0" xfId="3" applyNumberFormat="1" applyFont="1" applyBorder="1"/>
    <xf numFmtId="43" fontId="2" fillId="3" borderId="0" xfId="4" applyNumberFormat="1" applyFont="1" applyBorder="1"/>
    <xf numFmtId="9" fontId="1" fillId="0" borderId="0" xfId="6" applyFont="1" applyBorder="1"/>
    <xf numFmtId="0" fontId="2" fillId="5" borderId="0" xfId="0" applyFont="1" applyFill="1"/>
    <xf numFmtId="165" fontId="2" fillId="5" borderId="0" xfId="0" applyNumberFormat="1" applyFont="1" applyFill="1" applyAlignment="1">
      <alignment horizontal="center"/>
    </xf>
    <xf numFmtId="0" fontId="2" fillId="5" borderId="0" xfId="0" applyFont="1" applyFill="1" applyAlignment="1">
      <alignment horizontal="center"/>
    </xf>
    <xf numFmtId="43" fontId="0" fillId="0" borderId="0" xfId="1" applyFont="1" applyBorder="1" applyAlignment="1">
      <alignment horizontal="center"/>
    </xf>
    <xf numFmtId="43" fontId="1" fillId="0" borderId="0" xfId="1" applyFont="1" applyBorder="1" applyAlignment="1">
      <alignment horizontal="center"/>
    </xf>
    <xf numFmtId="10" fontId="1" fillId="0" borderId="0" xfId="0" applyNumberFormat="1" applyFont="1"/>
    <xf numFmtId="165" fontId="2" fillId="5" borderId="0" xfId="1" applyNumberFormat="1" applyFont="1" applyFill="1" applyBorder="1"/>
    <xf numFmtId="165" fontId="7" fillId="0" borderId="0" xfId="1" applyNumberFormat="1" applyFont="1" applyFill="1" applyBorder="1"/>
    <xf numFmtId="0" fontId="7" fillId="0" borderId="0" xfId="0" applyFont="1"/>
    <xf numFmtId="164" fontId="0" fillId="0" borderId="0" xfId="1" applyNumberFormat="1" applyFont="1" applyBorder="1"/>
    <xf numFmtId="0" fontId="8" fillId="6" borderId="0" xfId="0" applyFont="1" applyFill="1"/>
    <xf numFmtId="43" fontId="0" fillId="0" borderId="0" xfId="0" applyNumberFormat="1"/>
    <xf numFmtId="166" fontId="0" fillId="0" borderId="0" xfId="6" applyNumberFormat="1" applyFont="1"/>
    <xf numFmtId="43" fontId="0" fillId="0" borderId="0" xfId="1" applyFont="1"/>
    <xf numFmtId="168" fontId="0" fillId="0" borderId="0" xfId="1" applyNumberFormat="1" applyFont="1"/>
    <xf numFmtId="10" fontId="0" fillId="0" borderId="0" xfId="6" applyNumberFormat="1" applyFont="1"/>
    <xf numFmtId="0" fontId="0" fillId="7" borderId="0" xfId="0" applyFill="1"/>
    <xf numFmtId="43" fontId="1" fillId="0" borderId="0" xfId="0" applyNumberFormat="1" applyFont="1"/>
    <xf numFmtId="0" fontId="0" fillId="0" borderId="1" xfId="0" applyBorder="1"/>
    <xf numFmtId="10" fontId="0" fillId="0" borderId="1" xfId="0" applyNumberFormat="1" applyBorder="1"/>
    <xf numFmtId="0" fontId="1" fillId="0" borderId="2" xfId="0" applyFont="1" applyBorder="1"/>
    <xf numFmtId="168" fontId="1" fillId="0" borderId="2" xfId="0" applyNumberFormat="1" applyFont="1" applyBorder="1"/>
    <xf numFmtId="0" fontId="0" fillId="0" borderId="0" xfId="0" applyAlignment="1">
      <alignment horizontal="right"/>
    </xf>
    <xf numFmtId="0" fontId="10" fillId="0" borderId="0" xfId="0" applyFont="1"/>
    <xf numFmtId="0" fontId="5" fillId="6" borderId="0" xfId="0" applyFont="1" applyFill="1"/>
    <xf numFmtId="0" fontId="1" fillId="0" borderId="3" xfId="0" applyFont="1" applyBorder="1"/>
    <xf numFmtId="0" fontId="0" fillId="0" borderId="3" xfId="0" applyBorder="1"/>
    <xf numFmtId="171" fontId="2" fillId="6" borderId="0" xfId="0" applyNumberFormat="1" applyFont="1" applyFill="1"/>
    <xf numFmtId="17" fontId="0" fillId="0" borderId="0" xfId="0" applyNumberFormat="1"/>
    <xf numFmtId="4" fontId="0" fillId="0" borderId="0" xfId="0" applyNumberFormat="1"/>
    <xf numFmtId="171" fontId="0" fillId="0" borderId="0" xfId="1" applyNumberFormat="1" applyFont="1"/>
    <xf numFmtId="168" fontId="1" fillId="0" borderId="0" xfId="1" applyNumberFormat="1" applyFont="1"/>
    <xf numFmtId="0" fontId="11" fillId="0" borderId="0" xfId="0" applyFont="1"/>
    <xf numFmtId="0" fontId="12" fillId="0" borderId="0" xfId="0" applyFont="1"/>
    <xf numFmtId="168" fontId="0" fillId="8" borderId="0" xfId="1" applyNumberFormat="1" applyFont="1" applyFill="1"/>
    <xf numFmtId="168" fontId="13" fillId="0" borderId="0" xfId="1" applyNumberFormat="1" applyFont="1" applyAlignment="1">
      <alignment horizontal="right"/>
    </xf>
    <xf numFmtId="166" fontId="10" fillId="0" borderId="0" xfId="6" applyNumberFormat="1" applyFont="1" applyAlignment="1">
      <alignment horizontal="right"/>
    </xf>
    <xf numFmtId="168" fontId="1" fillId="8" borderId="0" xfId="1" applyNumberFormat="1" applyFont="1" applyFill="1"/>
    <xf numFmtId="168" fontId="1" fillId="0" borderId="3" xfId="0" applyNumberFormat="1" applyFont="1" applyBorder="1" applyAlignment="1">
      <alignment horizontal="right"/>
    </xf>
    <xf numFmtId="168" fontId="0" fillId="0" borderId="0" xfId="0" applyNumberFormat="1" applyAlignment="1">
      <alignment horizontal="right"/>
    </xf>
    <xf numFmtId="168" fontId="1" fillId="0" borderId="2" xfId="0" applyNumberFormat="1" applyFont="1" applyBorder="1" applyAlignment="1">
      <alignment horizontal="right"/>
    </xf>
    <xf numFmtId="0" fontId="14" fillId="0" borderId="0" xfId="7"/>
    <xf numFmtId="9" fontId="0" fillId="0" borderId="0" xfId="8" applyFont="1"/>
    <xf numFmtId="168" fontId="1" fillId="0" borderId="0" xfId="0" applyNumberFormat="1" applyFont="1"/>
    <xf numFmtId="0" fontId="15" fillId="0" borderId="0" xfId="0" applyFont="1"/>
    <xf numFmtId="0" fontId="16" fillId="0" borderId="0" xfId="0" applyFont="1"/>
    <xf numFmtId="1" fontId="2" fillId="6" borderId="0" xfId="0" applyNumberFormat="1" applyFont="1" applyFill="1"/>
    <xf numFmtId="168" fontId="7" fillId="0" borderId="0" xfId="1" applyNumberFormat="1" applyFont="1" applyAlignment="1">
      <alignment horizontal="right"/>
    </xf>
    <xf numFmtId="166" fontId="7" fillId="0" borderId="0" xfId="6" applyNumberFormat="1" applyFont="1" applyAlignment="1">
      <alignment horizontal="right"/>
    </xf>
    <xf numFmtId="166" fontId="18" fillId="0" borderId="0" xfId="6" applyNumberFormat="1" applyFont="1" applyAlignment="1">
      <alignment horizontal="right"/>
    </xf>
    <xf numFmtId="0" fontId="9" fillId="6" borderId="0" xfId="0" applyFont="1" applyFill="1"/>
    <xf numFmtId="9" fontId="0" fillId="0" borderId="0" xfId="6" applyFont="1"/>
    <xf numFmtId="166" fontId="19" fillId="0" borderId="0" xfId="6" applyNumberFormat="1" applyFont="1"/>
    <xf numFmtId="0" fontId="1" fillId="7" borderId="3" xfId="0" applyFont="1" applyFill="1" applyBorder="1"/>
    <xf numFmtId="166" fontId="0" fillId="0" borderId="0" xfId="1" applyNumberFormat="1" applyFont="1"/>
    <xf numFmtId="0" fontId="0" fillId="0" borderId="5" xfId="0" applyBorder="1"/>
    <xf numFmtId="168" fontId="19" fillId="0" borderId="5" xfId="1" applyNumberFormat="1" applyFont="1" applyBorder="1"/>
    <xf numFmtId="166" fontId="10" fillId="0" borderId="0" xfId="6" applyNumberFormat="1" applyFont="1"/>
    <xf numFmtId="9" fontId="0" fillId="0" borderId="0" xfId="6" applyFont="1" applyAlignment="1">
      <alignment horizontal="center" vertical="center"/>
    </xf>
    <xf numFmtId="0" fontId="0" fillId="0" borderId="0" xfId="0" quotePrefix="1"/>
    <xf numFmtId="0" fontId="21" fillId="0" borderId="0" xfId="0" applyFont="1"/>
    <xf numFmtId="0" fontId="0" fillId="0" borderId="6" xfId="0" quotePrefix="1" applyBorder="1"/>
    <xf numFmtId="0" fontId="0" fillId="0" borderId="3" xfId="0" applyBorder="1" applyAlignment="1">
      <alignment horizontal="right"/>
    </xf>
    <xf numFmtId="0" fontId="0" fillId="0" borderId="7" xfId="0" applyBorder="1"/>
    <xf numFmtId="0" fontId="0" fillId="0" borderId="8" xfId="0" applyBorder="1"/>
    <xf numFmtId="0" fontId="0" fillId="0" borderId="9" xfId="0" applyBorder="1"/>
    <xf numFmtId="0" fontId="0" fillId="0" borderId="8" xfId="0" quotePrefix="1" applyBorder="1"/>
    <xf numFmtId="0" fontId="0" fillId="0" borderId="10" xfId="0" quotePrefix="1" applyBorder="1"/>
    <xf numFmtId="0" fontId="0" fillId="0" borderId="5" xfId="0" applyBorder="1" applyAlignment="1">
      <alignment horizontal="right"/>
    </xf>
    <xf numFmtId="0" fontId="0" fillId="0" borderId="11" xfId="0" applyBorder="1"/>
    <xf numFmtId="0" fontId="0" fillId="6" borderId="0" xfId="0" applyFill="1"/>
    <xf numFmtId="0" fontId="2" fillId="6" borderId="0" xfId="0" applyFont="1" applyFill="1"/>
    <xf numFmtId="0" fontId="20" fillId="6" borderId="0" xfId="0" applyFont="1" applyFill="1"/>
    <xf numFmtId="0" fontId="0" fillId="0" borderId="6" xfId="0" applyBorder="1"/>
    <xf numFmtId="0" fontId="0" fillId="0" borderId="10" xfId="0" applyBorder="1"/>
    <xf numFmtId="3" fontId="0" fillId="0" borderId="0" xfId="0" applyNumberFormat="1" applyAlignment="1">
      <alignment horizontal="right"/>
    </xf>
    <xf numFmtId="3" fontId="0" fillId="0" borderId="0" xfId="0" applyNumberFormat="1"/>
    <xf numFmtId="0" fontId="1" fillId="0" borderId="0" xfId="0" applyFont="1" applyAlignment="1">
      <alignment horizontal="right"/>
    </xf>
    <xf numFmtId="172" fontId="1" fillId="0" borderId="4" xfId="0" applyNumberFormat="1" applyFont="1" applyBorder="1"/>
    <xf numFmtId="0" fontId="1" fillId="0" borderId="4" xfId="0" applyFont="1" applyBorder="1" applyAlignment="1">
      <alignment horizontal="right"/>
    </xf>
    <xf numFmtId="9" fontId="0" fillId="0" borderId="4" xfId="6" applyFont="1" applyBorder="1"/>
    <xf numFmtId="9" fontId="0" fillId="0" borderId="4" xfId="0" applyNumberFormat="1" applyBorder="1"/>
    <xf numFmtId="167" fontId="0" fillId="0" borderId="0" xfId="1" applyNumberFormat="1" applyFont="1"/>
    <xf numFmtId="166" fontId="0" fillId="0" borderId="0" xfId="6" applyNumberFormat="1" applyFont="1" applyAlignment="1">
      <alignment horizontal="right"/>
    </xf>
    <xf numFmtId="166" fontId="0" fillId="0" borderId="0" xfId="0" applyNumberFormat="1"/>
    <xf numFmtId="166" fontId="0" fillId="0" borderId="4" xfId="0" applyNumberFormat="1" applyBorder="1"/>
    <xf numFmtId="17" fontId="2" fillId="6" borderId="0" xfId="0" applyNumberFormat="1" applyFont="1" applyFill="1"/>
    <xf numFmtId="17" fontId="2" fillId="6" borderId="0" xfId="0" applyNumberFormat="1" applyFont="1" applyFill="1" applyAlignment="1">
      <alignment horizontal="right"/>
    </xf>
    <xf numFmtId="0" fontId="2" fillId="6" borderId="0" xfId="0" applyFont="1" applyFill="1" applyAlignment="1">
      <alignment horizontal="right"/>
    </xf>
    <xf numFmtId="168" fontId="0" fillId="0" borderId="0" xfId="0" applyNumberFormat="1"/>
    <xf numFmtId="10" fontId="0" fillId="0" borderId="0" xfId="0" applyNumberFormat="1" applyAlignment="1">
      <alignment horizontal="right"/>
    </xf>
    <xf numFmtId="43" fontId="0" fillId="0" borderId="0" xfId="1" applyFont="1" applyAlignment="1">
      <alignment horizontal="right"/>
    </xf>
    <xf numFmtId="168" fontId="0" fillId="0" borderId="0" xfId="1" applyNumberFormat="1" applyFont="1" applyAlignment="1">
      <alignment horizontal="right"/>
    </xf>
    <xf numFmtId="166" fontId="1" fillId="0" borderId="3" xfId="6" applyNumberFormat="1" applyFont="1" applyBorder="1" applyAlignment="1">
      <alignment horizontal="right"/>
    </xf>
    <xf numFmtId="10" fontId="1" fillId="0" borderId="3" xfId="6" applyNumberFormat="1" applyFont="1" applyBorder="1" applyAlignment="1">
      <alignment horizontal="right"/>
    </xf>
    <xf numFmtId="9" fontId="0" fillId="0" borderId="0" xfId="6" applyFont="1" applyBorder="1"/>
    <xf numFmtId="9" fontId="0" fillId="0" borderId="0" xfId="0" applyNumberFormat="1"/>
    <xf numFmtId="166" fontId="1" fillId="7" borderId="3" xfId="6" applyNumberFormat="1" applyFont="1" applyFill="1" applyBorder="1"/>
    <xf numFmtId="166" fontId="13" fillId="10" borderId="0" xfId="6" applyNumberFormat="1" applyFont="1" applyFill="1"/>
    <xf numFmtId="166" fontId="22" fillId="0" borderId="0" xfId="6" applyNumberFormat="1" applyFont="1"/>
    <xf numFmtId="168" fontId="7" fillId="0" borderId="5" xfId="1" applyNumberFormat="1" applyFont="1" applyBorder="1"/>
    <xf numFmtId="0" fontId="1" fillId="7" borderId="0" xfId="0" applyFont="1" applyFill="1"/>
    <xf numFmtId="166" fontId="1" fillId="7" borderId="0" xfId="6" applyNumberFormat="1" applyFont="1" applyFill="1" applyBorder="1"/>
    <xf numFmtId="173" fontId="2" fillId="6" borderId="0" xfId="0" applyNumberFormat="1" applyFont="1" applyFill="1"/>
    <xf numFmtId="174" fontId="23" fillId="9" borderId="0" xfId="0" applyNumberFormat="1" applyFont="1" applyFill="1"/>
    <xf numFmtId="168" fontId="19" fillId="0" borderId="0" xfId="1" applyNumberFormat="1" applyFont="1" applyAlignment="1">
      <alignment horizontal="right"/>
    </xf>
    <xf numFmtId="0" fontId="8" fillId="0" borderId="0" xfId="0" applyFont="1"/>
    <xf numFmtId="0" fontId="1" fillId="11" borderId="0" xfId="0" applyFont="1" applyFill="1"/>
    <xf numFmtId="0" fontId="0" fillId="11" borderId="0" xfId="0" applyFill="1"/>
    <xf numFmtId="43" fontId="13" fillId="0" borderId="0" xfId="1" applyFont="1"/>
    <xf numFmtId="171" fontId="2" fillId="6" borderId="4" xfId="0" applyNumberFormat="1" applyFont="1" applyFill="1" applyBorder="1"/>
    <xf numFmtId="43" fontId="1" fillId="0" borderId="3" xfId="1" applyFont="1" applyBorder="1" applyAlignment="1">
      <alignment horizontal="right"/>
    </xf>
    <xf numFmtId="168" fontId="1" fillId="0" borderId="3" xfId="1" applyNumberFormat="1" applyFont="1" applyBorder="1" applyAlignment="1">
      <alignment horizontal="right"/>
    </xf>
    <xf numFmtId="175" fontId="0" fillId="0" borderId="0" xfId="0" applyNumberFormat="1"/>
    <xf numFmtId="169" fontId="0" fillId="0" borderId="0" xfId="0" applyNumberFormat="1"/>
    <xf numFmtId="175" fontId="0" fillId="0" borderId="0" xfId="0" applyNumberFormat="1" applyAlignment="1">
      <alignment horizontal="left"/>
    </xf>
    <xf numFmtId="17" fontId="24" fillId="12" borderId="13" xfId="0" applyNumberFormat="1" applyFont="1" applyFill="1" applyBorder="1" applyAlignment="1">
      <alignment horizontal="right" vertical="center" wrapText="1"/>
    </xf>
    <xf numFmtId="0" fontId="25" fillId="13" borderId="0" xfId="0" applyFont="1" applyFill="1" applyAlignment="1">
      <alignment horizontal="left" vertical="center" indent="2"/>
    </xf>
    <xf numFmtId="0" fontId="25" fillId="13" borderId="0" xfId="0" applyFont="1" applyFill="1" applyAlignment="1">
      <alignment horizontal="right" vertical="center" wrapText="1"/>
    </xf>
    <xf numFmtId="0" fontId="25" fillId="12" borderId="0" xfId="0" applyFont="1" applyFill="1" applyAlignment="1">
      <alignment horizontal="left" vertical="center" indent="2"/>
    </xf>
    <xf numFmtId="0" fontId="25" fillId="12" borderId="0" xfId="0" applyFont="1" applyFill="1" applyAlignment="1">
      <alignment horizontal="right" vertical="center" wrapText="1"/>
    </xf>
    <xf numFmtId="0" fontId="26" fillId="12" borderId="14" xfId="0" applyFont="1" applyFill="1" applyBorder="1" applyAlignment="1">
      <alignment horizontal="left" vertical="center" indent="2"/>
    </xf>
    <xf numFmtId="0" fontId="26" fillId="12" borderId="14" xfId="0" applyFont="1" applyFill="1" applyBorder="1" applyAlignment="1">
      <alignment horizontal="right" vertical="center" wrapText="1"/>
    </xf>
    <xf numFmtId="9" fontId="26" fillId="12" borderId="14" xfId="0" applyNumberFormat="1" applyFont="1" applyFill="1" applyBorder="1" applyAlignment="1">
      <alignment horizontal="right" vertical="center" wrapText="1"/>
    </xf>
    <xf numFmtId="0" fontId="0" fillId="0" borderId="1" xfId="0" applyBorder="1" applyAlignment="1">
      <alignment horizontal="right"/>
    </xf>
    <xf numFmtId="175" fontId="0" fillId="0" borderId="1" xfId="0" applyNumberFormat="1" applyBorder="1"/>
    <xf numFmtId="0" fontId="1" fillId="9" borderId="6" xfId="0" applyFont="1" applyFill="1" applyBorder="1"/>
    <xf numFmtId="0" fontId="1" fillId="9" borderId="3" xfId="0" applyFont="1" applyFill="1" applyBorder="1" applyAlignment="1">
      <alignment horizontal="right"/>
    </xf>
    <xf numFmtId="0" fontId="1" fillId="9" borderId="10" xfId="0" applyFont="1" applyFill="1" applyBorder="1"/>
    <xf numFmtId="0" fontId="1" fillId="9" borderId="5" xfId="0" applyFont="1" applyFill="1" applyBorder="1" applyAlignment="1">
      <alignment horizontal="right"/>
    </xf>
    <xf numFmtId="175" fontId="1" fillId="9" borderId="3" xfId="0" applyNumberFormat="1" applyFont="1" applyFill="1" applyBorder="1"/>
    <xf numFmtId="175" fontId="1" fillId="9" borderId="5" xfId="0" applyNumberFormat="1" applyFont="1" applyFill="1" applyBorder="1"/>
    <xf numFmtId="175" fontId="1" fillId="9" borderId="7" xfId="0" applyNumberFormat="1" applyFont="1" applyFill="1" applyBorder="1"/>
    <xf numFmtId="175" fontId="1" fillId="9" borderId="11" xfId="0" applyNumberFormat="1" applyFont="1" applyFill="1" applyBorder="1"/>
    <xf numFmtId="175" fontId="1" fillId="0" borderId="3" xfId="0" applyNumberFormat="1" applyFont="1" applyBorder="1"/>
    <xf numFmtId="0" fontId="27" fillId="0" borderId="0" xfId="0" applyFont="1"/>
    <xf numFmtId="175" fontId="1" fillId="0" borderId="0" xfId="0" applyNumberFormat="1" applyFont="1"/>
    <xf numFmtId="9" fontId="1" fillId="0" borderId="3" xfId="6" applyFont="1" applyBorder="1"/>
    <xf numFmtId="168" fontId="1" fillId="0" borderId="3" xfId="6" applyNumberFormat="1" applyFont="1" applyBorder="1" applyAlignment="1">
      <alignment horizontal="right"/>
    </xf>
    <xf numFmtId="43" fontId="1" fillId="0" borderId="0" xfId="0" applyNumberFormat="1" applyFont="1" applyAlignment="1">
      <alignment horizontal="right"/>
    </xf>
    <xf numFmtId="43" fontId="0" fillId="0" borderId="0" xfId="0" applyNumberFormat="1" applyAlignment="1">
      <alignment horizontal="right"/>
    </xf>
    <xf numFmtId="9" fontId="0" fillId="0" borderId="0" xfId="6" applyFont="1" applyAlignment="1">
      <alignment horizontal="right"/>
    </xf>
    <xf numFmtId="168" fontId="1" fillId="0" borderId="3" xfId="1" applyNumberFormat="1" applyFont="1" applyBorder="1"/>
    <xf numFmtId="0" fontId="10" fillId="0" borderId="0" xfId="0" applyFont="1" applyAlignment="1">
      <alignment horizontal="right"/>
    </xf>
    <xf numFmtId="175" fontId="0" fillId="0" borderId="0" xfId="0" applyNumberFormat="1" applyAlignment="1">
      <alignment horizontal="right"/>
    </xf>
    <xf numFmtId="175" fontId="1" fillId="0" borderId="0" xfId="0" applyNumberFormat="1" applyFont="1" applyAlignment="1">
      <alignment horizontal="right"/>
    </xf>
    <xf numFmtId="0" fontId="10" fillId="0" borderId="3" xfId="0" applyFont="1" applyBorder="1"/>
    <xf numFmtId="0" fontId="10" fillId="0" borderId="3" xfId="0" applyFont="1" applyBorder="1" applyAlignment="1">
      <alignment horizontal="right"/>
    </xf>
    <xf numFmtId="166" fontId="10" fillId="0" borderId="3" xfId="6" applyNumberFormat="1" applyFont="1" applyBorder="1"/>
    <xf numFmtId="2" fontId="0" fillId="0" borderId="0" xfId="0" applyNumberFormat="1" applyAlignment="1">
      <alignment horizontal="right"/>
    </xf>
    <xf numFmtId="0" fontId="0" fillId="9" borderId="0" xfId="0" applyFill="1"/>
    <xf numFmtId="169" fontId="0" fillId="9" borderId="0" xfId="0" applyNumberFormat="1" applyFill="1"/>
    <xf numFmtId="0" fontId="10" fillId="9" borderId="0" xfId="0" applyFont="1" applyFill="1"/>
    <xf numFmtId="166" fontId="10" fillId="9" borderId="0" xfId="0" applyNumberFormat="1" applyFont="1" applyFill="1" applyAlignment="1">
      <alignment horizontal="right"/>
    </xf>
    <xf numFmtId="166" fontId="0" fillId="9" borderId="0" xfId="0" applyNumberFormat="1" applyFill="1" applyAlignment="1">
      <alignment horizontal="right"/>
    </xf>
    <xf numFmtId="1" fontId="0" fillId="0" borderId="0" xfId="0" applyNumberFormat="1" applyAlignment="1">
      <alignment horizontal="right"/>
    </xf>
    <xf numFmtId="168" fontId="19" fillId="0" borderId="0" xfId="1" applyNumberFormat="1" applyFont="1" applyBorder="1"/>
    <xf numFmtId="168" fontId="7" fillId="0" borderId="0" xfId="1" applyNumberFormat="1" applyFont="1" applyBorder="1"/>
    <xf numFmtId="168" fontId="7" fillId="0" borderId="3" xfId="1" applyNumberFormat="1" applyFont="1" applyBorder="1"/>
    <xf numFmtId="9" fontId="1" fillId="0" borderId="0" xfId="6" applyFont="1"/>
    <xf numFmtId="9" fontId="19" fillId="0" borderId="0" xfId="6" applyFont="1"/>
    <xf numFmtId="9" fontId="0" fillId="0" borderId="0" xfId="1" applyNumberFormat="1" applyFont="1"/>
    <xf numFmtId="9" fontId="1" fillId="7" borderId="3" xfId="6" applyFont="1" applyFill="1" applyBorder="1"/>
    <xf numFmtId="168" fontId="23" fillId="0" borderId="0" xfId="1" applyNumberFormat="1" applyFont="1" applyBorder="1"/>
    <xf numFmtId="0" fontId="1" fillId="0" borderId="5" xfId="0" applyFont="1" applyBorder="1"/>
    <xf numFmtId="166" fontId="3" fillId="0" borderId="0" xfId="6" applyNumberFormat="1" applyFont="1"/>
    <xf numFmtId="1" fontId="3" fillId="0" borderId="0" xfId="6" applyNumberFormat="1" applyFont="1"/>
    <xf numFmtId="166" fontId="28" fillId="0" borderId="3" xfId="6" applyNumberFormat="1" applyFont="1" applyBorder="1"/>
    <xf numFmtId="1" fontId="1" fillId="0" borderId="3" xfId="6" applyNumberFormat="1" applyFont="1" applyBorder="1"/>
    <xf numFmtId="1" fontId="3" fillId="0" borderId="3" xfId="6" applyNumberFormat="1" applyFont="1" applyBorder="1"/>
    <xf numFmtId="176" fontId="0" fillId="0" borderId="4" xfId="0" applyNumberFormat="1" applyBorder="1"/>
    <xf numFmtId="0" fontId="0" fillId="0" borderId="0" xfId="0" applyAlignment="1">
      <alignment horizontal="left"/>
    </xf>
    <xf numFmtId="1" fontId="0" fillId="0" borderId="0" xfId="0" applyNumberFormat="1"/>
    <xf numFmtId="1" fontId="1" fillId="0" borderId="3" xfId="0" applyNumberFormat="1" applyFont="1" applyBorder="1"/>
    <xf numFmtId="168" fontId="0" fillId="0" borderId="3" xfId="0" applyNumberFormat="1" applyBorder="1"/>
    <xf numFmtId="9" fontId="13" fillId="0" borderId="0" xfId="6" applyFont="1"/>
    <xf numFmtId="9" fontId="13" fillId="7" borderId="0" xfId="6" applyFont="1" applyFill="1"/>
    <xf numFmtId="168" fontId="0" fillId="7" borderId="0" xfId="1" applyNumberFormat="1" applyFont="1" applyFill="1"/>
    <xf numFmtId="9" fontId="0" fillId="7" borderId="0" xfId="6" applyFont="1" applyFill="1"/>
    <xf numFmtId="0" fontId="29" fillId="7" borderId="0" xfId="0" applyFont="1" applyFill="1"/>
    <xf numFmtId="9" fontId="13" fillId="0" borderId="0" xfId="6" applyFont="1" applyBorder="1"/>
    <xf numFmtId="168" fontId="0" fillId="0" borderId="3" xfId="1" applyNumberFormat="1" applyFont="1" applyBorder="1"/>
    <xf numFmtId="168" fontId="1" fillId="0" borderId="3" xfId="0" applyNumberFormat="1" applyFont="1" applyBorder="1"/>
    <xf numFmtId="9" fontId="7" fillId="0" borderId="0" xfId="6" applyFont="1" applyBorder="1"/>
    <xf numFmtId="9" fontId="0" fillId="7" borderId="0" xfId="0" applyNumberFormat="1" applyFill="1"/>
    <xf numFmtId="9" fontId="13" fillId="0" borderId="0" xfId="0" applyNumberFormat="1" applyFont="1"/>
    <xf numFmtId="168" fontId="1" fillId="0" borderId="0" xfId="1" applyNumberFormat="1" applyFont="1" applyFill="1" applyBorder="1"/>
    <xf numFmtId="9" fontId="29" fillId="0" borderId="0" xfId="0" applyNumberFormat="1" applyFont="1"/>
    <xf numFmtId="168" fontId="19" fillId="0" borderId="0" xfId="0" applyNumberFormat="1" applyFont="1"/>
    <xf numFmtId="168" fontId="7" fillId="0" borderId="0" xfId="0" applyNumberFormat="1" applyFont="1"/>
    <xf numFmtId="168" fontId="1" fillId="0" borderId="3" xfId="0" applyNumberFormat="1" applyFont="1" applyBorder="1" applyAlignment="1">
      <alignment horizontal="left"/>
    </xf>
    <xf numFmtId="0" fontId="5" fillId="0" borderId="0" xfId="0" applyFont="1"/>
    <xf numFmtId="168" fontId="7" fillId="0" borderId="3" xfId="0" applyNumberFormat="1" applyFont="1" applyBorder="1"/>
    <xf numFmtId="166" fontId="19" fillId="0" borderId="0" xfId="1" applyNumberFormat="1" applyFont="1" applyAlignment="1">
      <alignment horizontal="right"/>
    </xf>
    <xf numFmtId="166" fontId="1" fillId="0" borderId="3" xfId="0" applyNumberFormat="1" applyFont="1" applyBorder="1" applyAlignment="1">
      <alignment horizontal="right"/>
    </xf>
    <xf numFmtId="166" fontId="19" fillId="0" borderId="0" xfId="0" applyNumberFormat="1" applyFont="1"/>
    <xf numFmtId="166" fontId="1" fillId="0" borderId="2" xfId="0" applyNumberFormat="1" applyFont="1" applyBorder="1"/>
    <xf numFmtId="166" fontId="1" fillId="0" borderId="0" xfId="0" applyNumberFormat="1" applyFont="1"/>
    <xf numFmtId="9" fontId="19" fillId="0" borderId="0" xfId="1" applyNumberFormat="1" applyFont="1" applyAlignment="1">
      <alignment horizontal="right"/>
    </xf>
    <xf numFmtId="9" fontId="1" fillId="0" borderId="3" xfId="0" applyNumberFormat="1" applyFont="1" applyBorder="1" applyAlignment="1">
      <alignment horizontal="right"/>
    </xf>
    <xf numFmtId="9" fontId="1" fillId="0" borderId="3" xfId="6" applyFont="1" applyBorder="1" applyAlignment="1">
      <alignment horizontal="right"/>
    </xf>
    <xf numFmtId="9" fontId="1" fillId="0" borderId="2" xfId="0" applyNumberFormat="1" applyFont="1" applyBorder="1" applyAlignment="1">
      <alignment horizontal="right"/>
    </xf>
    <xf numFmtId="9" fontId="13" fillId="0" borderId="0" xfId="1" applyNumberFormat="1" applyFont="1" applyAlignment="1">
      <alignment horizontal="right"/>
    </xf>
    <xf numFmtId="9" fontId="1" fillId="0" borderId="2" xfId="0" applyNumberFormat="1" applyFont="1" applyBorder="1"/>
    <xf numFmtId="0" fontId="31" fillId="0" borderId="0" xfId="0" applyFont="1"/>
    <xf numFmtId="169" fontId="1" fillId="14" borderId="0" xfId="0" applyNumberFormat="1" applyFont="1" applyFill="1"/>
    <xf numFmtId="168" fontId="1" fillId="14" borderId="0" xfId="0" applyNumberFormat="1" applyFont="1" applyFill="1"/>
    <xf numFmtId="166" fontId="1" fillId="14" borderId="0" xfId="0" applyNumberFormat="1" applyFont="1" applyFill="1"/>
    <xf numFmtId="177" fontId="1" fillId="14" borderId="0" xfId="0" applyNumberFormat="1" applyFont="1" applyFill="1"/>
    <xf numFmtId="0" fontId="32" fillId="6" borderId="0" xfId="0" applyFont="1" applyFill="1" applyAlignment="1">
      <alignment horizontal="left"/>
    </xf>
    <xf numFmtId="0" fontId="33" fillId="6" borderId="0" xfId="0" applyFont="1" applyFill="1" applyAlignment="1">
      <alignment horizontal="left"/>
    </xf>
    <xf numFmtId="0" fontId="0" fillId="0" borderId="15" xfId="0" applyBorder="1"/>
    <xf numFmtId="0" fontId="29" fillId="0" borderId="16" xfId="0" applyFont="1" applyBorder="1" applyAlignment="1">
      <alignment horizontal="left"/>
    </xf>
    <xf numFmtId="10" fontId="29" fillId="0" borderId="16" xfId="0" applyNumberFormat="1" applyFont="1" applyBorder="1" applyAlignment="1">
      <alignment horizontal="left"/>
    </xf>
    <xf numFmtId="10" fontId="29" fillId="0" borderId="16" xfId="6" applyNumberFormat="1" applyFont="1" applyBorder="1" applyAlignment="1">
      <alignment horizontal="left"/>
    </xf>
    <xf numFmtId="9" fontId="29" fillId="0" borderId="16" xfId="6" applyFont="1" applyBorder="1" applyAlignment="1">
      <alignment horizontal="left"/>
    </xf>
    <xf numFmtId="43" fontId="29" fillId="0" borderId="16" xfId="1" applyFont="1" applyBorder="1" applyAlignment="1">
      <alignment horizontal="left"/>
    </xf>
    <xf numFmtId="9" fontId="29" fillId="0" borderId="16" xfId="0" applyNumberFormat="1" applyFont="1" applyBorder="1" applyAlignment="1">
      <alignment horizontal="left"/>
    </xf>
    <xf numFmtId="0" fontId="36" fillId="0" borderId="0" xfId="0" applyFont="1"/>
    <xf numFmtId="0" fontId="37" fillId="0" borderId="0" xfId="0" applyFont="1"/>
    <xf numFmtId="0" fontId="38" fillId="0" borderId="4" xfId="0" applyFont="1" applyBorder="1" applyAlignment="1">
      <alignment horizontal="centerContinuous"/>
    </xf>
    <xf numFmtId="0" fontId="38" fillId="0" borderId="4" xfId="0" applyFont="1" applyBorder="1"/>
    <xf numFmtId="0" fontId="38" fillId="0" borderId="4" xfId="0" applyFont="1" applyBorder="1" applyAlignment="1">
      <alignment horizontal="center"/>
    </xf>
    <xf numFmtId="0" fontId="38" fillId="0" borderId="12" xfId="0" applyFont="1" applyBorder="1" applyAlignment="1">
      <alignment horizontal="center"/>
    </xf>
    <xf numFmtId="0" fontId="39" fillId="0" borderId="4" xfId="0" applyFont="1" applyBorder="1" applyAlignment="1">
      <alignment horizontal="center"/>
    </xf>
    <xf numFmtId="0" fontId="39" fillId="0" borderId="15" xfId="0" applyFont="1" applyBorder="1" applyAlignment="1">
      <alignment horizontal="center"/>
    </xf>
    <xf numFmtId="10" fontId="40" fillId="0" borderId="17" xfId="0" applyNumberFormat="1" applyFont="1" applyBorder="1" applyAlignment="1">
      <alignment horizontal="center"/>
    </xf>
    <xf numFmtId="2" fontId="39" fillId="0" borderId="4" xfId="0" applyNumberFormat="1" applyFont="1" applyBorder="1" applyAlignment="1">
      <alignment horizontal="center"/>
    </xf>
    <xf numFmtId="0" fontId="37" fillId="0" borderId="0" xfId="0" applyFont="1" applyAlignment="1">
      <alignment horizontal="center"/>
    </xf>
    <xf numFmtId="0" fontId="0" fillId="0" borderId="0" xfId="0" applyAlignment="1">
      <alignment horizontal="center" vertical="top"/>
    </xf>
    <xf numFmtId="0" fontId="41" fillId="0" borderId="0" xfId="0" applyFont="1" applyAlignment="1">
      <alignment horizontal="left"/>
    </xf>
    <xf numFmtId="2" fontId="29" fillId="0" borderId="16" xfId="0" applyNumberFormat="1" applyFont="1" applyBorder="1" applyAlignment="1">
      <alignment horizontal="left"/>
    </xf>
    <xf numFmtId="0" fontId="42" fillId="0" borderId="0" xfId="0" applyFont="1"/>
    <xf numFmtId="0" fontId="0" fillId="0" borderId="2" xfId="0" applyBorder="1"/>
    <xf numFmtId="0" fontId="1" fillId="9" borderId="18" xfId="0" applyFont="1" applyFill="1" applyBorder="1"/>
    <xf numFmtId="0" fontId="0" fillId="0" borderId="0" xfId="0" applyAlignment="1">
      <alignment horizontal="center" vertical="center"/>
    </xf>
    <xf numFmtId="10" fontId="0" fillId="0" borderId="1" xfId="6" applyNumberFormat="1" applyFont="1" applyBorder="1" applyAlignment="1">
      <alignment horizontal="center" vertical="center"/>
    </xf>
    <xf numFmtId="43" fontId="30" fillId="0" borderId="16" xfId="1" applyFont="1" applyBorder="1"/>
    <xf numFmtId="0" fontId="30" fillId="0" borderId="15" xfId="0" applyFont="1" applyBorder="1"/>
    <xf numFmtId="0" fontId="30" fillId="0" borderId="0" xfId="0" applyFont="1"/>
    <xf numFmtId="0" fontId="0" fillId="0" borderId="0" xfId="0" applyAlignment="1">
      <alignment horizontal="center"/>
    </xf>
    <xf numFmtId="0" fontId="38" fillId="0" borderId="4" xfId="0" applyFont="1" applyBorder="1" applyAlignment="1">
      <alignment horizontal="left"/>
    </xf>
    <xf numFmtId="0" fontId="38" fillId="0" borderId="15" xfId="0" applyFont="1" applyBorder="1"/>
    <xf numFmtId="0" fontId="38" fillId="0" borderId="16" xfId="0" applyFont="1" applyBorder="1"/>
    <xf numFmtId="0" fontId="0" fillId="0" borderId="19" xfId="0" applyBorder="1"/>
    <xf numFmtId="0" fontId="0" fillId="0" borderId="20" xfId="0" applyBorder="1"/>
    <xf numFmtId="0" fontId="2" fillId="6" borderId="4" xfId="0" applyFont="1" applyFill="1" applyBorder="1"/>
    <xf numFmtId="0" fontId="5" fillId="6" borderId="8" xfId="0" applyFont="1" applyFill="1" applyBorder="1"/>
    <xf numFmtId="0" fontId="5" fillId="6" borderId="9" xfId="0" applyFont="1" applyFill="1" applyBorder="1" applyAlignment="1">
      <alignment horizontal="center" vertical="center"/>
    </xf>
    <xf numFmtId="0" fontId="0" fillId="0" borderId="9" xfId="0" applyBorder="1" applyAlignment="1">
      <alignment horizontal="center" vertical="center"/>
    </xf>
    <xf numFmtId="0" fontId="0" fillId="0" borderId="21" xfId="0" applyBorder="1"/>
    <xf numFmtId="10" fontId="0" fillId="0" borderId="22" xfId="0" applyNumberFormat="1" applyBorder="1" applyAlignment="1">
      <alignment horizontal="center" vertical="center"/>
    </xf>
    <xf numFmtId="0" fontId="0" fillId="0" borderId="22" xfId="0" applyBorder="1" applyAlignment="1">
      <alignment horizontal="center" vertical="center"/>
    </xf>
    <xf numFmtId="0" fontId="1" fillId="9" borderId="23" xfId="0" applyFont="1" applyFill="1" applyBorder="1"/>
    <xf numFmtId="10" fontId="1" fillId="9" borderId="24" xfId="6" applyNumberFormat="1" applyFont="1" applyFill="1" applyBorder="1" applyAlignment="1">
      <alignment horizontal="center" vertical="center"/>
    </xf>
    <xf numFmtId="10" fontId="0" fillId="0" borderId="22" xfId="6" applyNumberFormat="1" applyFont="1" applyBorder="1" applyAlignment="1">
      <alignment horizontal="center" vertical="center"/>
    </xf>
    <xf numFmtId="10" fontId="1" fillId="9" borderId="24" xfId="0" applyNumberFormat="1" applyFont="1" applyFill="1" applyBorder="1" applyAlignment="1">
      <alignment horizontal="center" vertical="center"/>
    </xf>
    <xf numFmtId="0" fontId="1" fillId="0" borderId="21" xfId="0" applyFont="1" applyBorder="1"/>
    <xf numFmtId="10" fontId="0" fillId="0" borderId="21" xfId="6" applyNumberFormat="1" applyFont="1" applyBorder="1" applyAlignment="1">
      <alignment horizontal="left" vertical="center" indent="1"/>
    </xf>
    <xf numFmtId="10" fontId="1" fillId="0" borderId="22" xfId="6" applyNumberFormat="1" applyFont="1" applyBorder="1" applyAlignment="1">
      <alignment horizontal="center" vertical="center"/>
    </xf>
    <xf numFmtId="9" fontId="0" fillId="0" borderId="22" xfId="0" applyNumberFormat="1" applyBorder="1" applyAlignment="1">
      <alignment horizontal="center" vertical="center"/>
    </xf>
    <xf numFmtId="0" fontId="0" fillId="0" borderId="21" xfId="0" applyBorder="1" applyAlignment="1">
      <alignment horizontal="left" indent="1"/>
    </xf>
    <xf numFmtId="10" fontId="1" fillId="0" borderId="22" xfId="0" applyNumberFormat="1" applyFont="1" applyBorder="1" applyAlignment="1">
      <alignment horizontal="center" vertical="center"/>
    </xf>
    <xf numFmtId="43" fontId="0" fillId="0" borderId="9" xfId="0" applyNumberFormat="1" applyBorder="1" applyAlignment="1">
      <alignment horizontal="center" vertical="center"/>
    </xf>
    <xf numFmtId="10" fontId="0" fillId="0" borderId="19" xfId="6" applyNumberFormat="1" applyFont="1" applyBorder="1"/>
    <xf numFmtId="10" fontId="0" fillId="0" borderId="20" xfId="6" applyNumberFormat="1" applyFont="1" applyBorder="1"/>
    <xf numFmtId="0" fontId="43" fillId="0" borderId="0" xfId="0" applyFont="1"/>
    <xf numFmtId="0" fontId="0" fillId="0" borderId="25" xfId="0" applyBorder="1" applyAlignment="1">
      <alignment horizontal="center"/>
    </xf>
    <xf numFmtId="0" fontId="1" fillId="0" borderId="16" xfId="0" applyFont="1" applyBorder="1" applyAlignment="1">
      <alignment horizontal="center"/>
    </xf>
    <xf numFmtId="14" fontId="0" fillId="0" borderId="15" xfId="0" applyNumberFormat="1" applyBorder="1" applyAlignment="1">
      <alignment horizontal="center"/>
    </xf>
    <xf numFmtId="4" fontId="0" fillId="0" borderId="25" xfId="0" applyNumberFormat="1" applyBorder="1" applyAlignment="1">
      <alignment horizontal="center"/>
    </xf>
    <xf numFmtId="10" fontId="0" fillId="0" borderId="16" xfId="6" applyNumberFormat="1" applyFont="1" applyBorder="1" applyAlignment="1">
      <alignment horizontal="center"/>
    </xf>
    <xf numFmtId="0" fontId="0" fillId="0" borderId="25" xfId="0" applyBorder="1"/>
    <xf numFmtId="0" fontId="1" fillId="0" borderId="15" xfId="0" applyFont="1" applyBorder="1" applyAlignment="1">
      <alignment horizontal="center"/>
    </xf>
    <xf numFmtId="0" fontId="1" fillId="0" borderId="25" xfId="0" applyFont="1" applyBorder="1" applyAlignment="1">
      <alignment horizontal="center"/>
    </xf>
    <xf numFmtId="9" fontId="10" fillId="0" borderId="0" xfId="6" applyFont="1" applyAlignment="1">
      <alignment horizontal="right"/>
    </xf>
    <xf numFmtId="0" fontId="44" fillId="0" borderId="0" xfId="0" applyFont="1"/>
    <xf numFmtId="0" fontId="5" fillId="0" borderId="0" xfId="0" applyFont="1" applyAlignment="1">
      <alignment vertical="top"/>
    </xf>
    <xf numFmtId="0" fontId="0" fillId="0" borderId="0" xfId="0" applyAlignment="1">
      <alignment horizontal="left" indent="1"/>
    </xf>
    <xf numFmtId="0" fontId="1" fillId="0" borderId="15" xfId="0" applyFont="1" applyBorder="1"/>
    <xf numFmtId="0" fontId="1" fillId="0" borderId="16" xfId="0" applyFont="1" applyBorder="1"/>
    <xf numFmtId="10" fontId="1" fillId="0" borderId="0" xfId="0" applyNumberFormat="1" applyFont="1" applyAlignment="1">
      <alignment horizontal="left"/>
    </xf>
    <xf numFmtId="168" fontId="1" fillId="0" borderId="2" xfId="1" applyNumberFormat="1" applyFont="1" applyBorder="1"/>
    <xf numFmtId="168" fontId="1" fillId="0" borderId="0" xfId="1" applyNumberFormat="1" applyFont="1" applyBorder="1"/>
    <xf numFmtId="168" fontId="3" fillId="0" borderId="0" xfId="1" applyNumberFormat="1" applyFont="1"/>
    <xf numFmtId="0" fontId="1" fillId="0" borderId="0" xfId="0" applyFont="1" applyAlignment="1">
      <alignment horizontal="left"/>
    </xf>
    <xf numFmtId="0" fontId="1" fillId="0" borderId="3" xfId="0" applyFont="1" applyBorder="1" applyAlignment="1">
      <alignment horizontal="left"/>
    </xf>
    <xf numFmtId="168" fontId="1" fillId="0" borderId="0" xfId="0" applyNumberFormat="1" applyFont="1" applyAlignment="1">
      <alignment horizontal="right"/>
    </xf>
    <xf numFmtId="43" fontId="0" fillId="0" borderId="0" xfId="1" applyFont="1" applyBorder="1" applyAlignment="1">
      <alignment horizontal="right"/>
    </xf>
    <xf numFmtId="0" fontId="0" fillId="0" borderId="19" xfId="0" applyBorder="1" applyAlignment="1">
      <alignment horizontal="right"/>
    </xf>
    <xf numFmtId="168" fontId="0" fillId="0" borderId="19" xfId="1" applyNumberFormat="1" applyFont="1" applyBorder="1"/>
    <xf numFmtId="168" fontId="0" fillId="0" borderId="19" xfId="0" applyNumberFormat="1" applyBorder="1"/>
    <xf numFmtId="43" fontId="0" fillId="0" borderId="19" xfId="0" applyNumberFormat="1" applyBorder="1"/>
    <xf numFmtId="0" fontId="0" fillId="0" borderId="20" xfId="0" applyBorder="1" applyAlignment="1">
      <alignment horizontal="right"/>
    </xf>
    <xf numFmtId="168" fontId="0" fillId="0" borderId="20" xfId="1" applyNumberFormat="1" applyFont="1" applyBorder="1"/>
    <xf numFmtId="168" fontId="0" fillId="0" borderId="20" xfId="0" applyNumberFormat="1" applyBorder="1"/>
    <xf numFmtId="43" fontId="0" fillId="0" borderId="20" xfId="0" applyNumberFormat="1" applyBorder="1"/>
    <xf numFmtId="0" fontId="1" fillId="0" borderId="4" xfId="0" applyFont="1" applyBorder="1"/>
    <xf numFmtId="0" fontId="1" fillId="0" borderId="8" xfId="0" applyFont="1" applyBorder="1"/>
    <xf numFmtId="4" fontId="46" fillId="0" borderId="0" xfId="0" applyNumberFormat="1" applyFont="1"/>
    <xf numFmtId="180" fontId="0" fillId="0" borderId="0" xfId="0" applyNumberFormat="1"/>
    <xf numFmtId="0" fontId="49" fillId="6" borderId="0" xfId="0" applyFont="1" applyFill="1"/>
    <xf numFmtId="0" fontId="50" fillId="0" borderId="0" xfId="0" applyFont="1"/>
    <xf numFmtId="0" fontId="1" fillId="0" borderId="26" xfId="0" applyFont="1" applyBorder="1"/>
    <xf numFmtId="178" fontId="46" fillId="16" borderId="0" xfId="0" applyNumberFormat="1" applyFont="1" applyFill="1"/>
    <xf numFmtId="168" fontId="46" fillId="16" borderId="0" xfId="0" applyNumberFormat="1" applyFont="1" applyFill="1"/>
    <xf numFmtId="179" fontId="46" fillId="16" borderId="0" xfId="0" applyNumberFormat="1" applyFont="1" applyFill="1"/>
    <xf numFmtId="168" fontId="48" fillId="16" borderId="0" xfId="0" applyNumberFormat="1" applyFont="1" applyFill="1"/>
    <xf numFmtId="178" fontId="45" fillId="0" borderId="0" xfId="0" applyNumberFormat="1" applyFont="1"/>
    <xf numFmtId="168" fontId="45" fillId="0" borderId="0" xfId="0" applyNumberFormat="1" applyFont="1"/>
    <xf numFmtId="179" fontId="45" fillId="0" borderId="0" xfId="0" applyNumberFormat="1" applyFont="1"/>
    <xf numFmtId="168" fontId="48" fillId="0" borderId="0" xfId="0" applyNumberFormat="1" applyFont="1"/>
    <xf numFmtId="0" fontId="1" fillId="15" borderId="28" xfId="0" applyFont="1" applyFill="1" applyBorder="1" applyAlignment="1">
      <alignment horizontal="center"/>
    </xf>
    <xf numFmtId="0" fontId="1" fillId="15" borderId="30" xfId="0" applyFont="1" applyFill="1" applyBorder="1" applyAlignment="1">
      <alignment horizontal="left"/>
    </xf>
    <xf numFmtId="0" fontId="47" fillId="16" borderId="31" xfId="0" applyFont="1" applyFill="1" applyBorder="1"/>
    <xf numFmtId="0" fontId="0" fillId="0" borderId="31" xfId="0" applyBorder="1"/>
    <xf numFmtId="0" fontId="0" fillId="0" borderId="32" xfId="0" applyBorder="1"/>
    <xf numFmtId="0" fontId="1" fillId="15" borderId="33" xfId="0" applyFont="1" applyFill="1" applyBorder="1" applyAlignment="1">
      <alignment horizontal="center"/>
    </xf>
    <xf numFmtId="178" fontId="46" fillId="16" borderId="34" xfId="0" applyNumberFormat="1" applyFont="1" applyFill="1" applyBorder="1"/>
    <xf numFmtId="178" fontId="45" fillId="0" borderId="34" xfId="0" applyNumberFormat="1" applyFont="1" applyBorder="1"/>
    <xf numFmtId="180" fontId="0" fillId="16" borderId="0" xfId="0" applyNumberFormat="1" applyFill="1"/>
    <xf numFmtId="166" fontId="0" fillId="16" borderId="0" xfId="0" applyNumberFormat="1" applyFill="1"/>
    <xf numFmtId="180" fontId="0" fillId="0" borderId="29" xfId="0" applyNumberFormat="1" applyBorder="1"/>
    <xf numFmtId="0" fontId="1" fillId="16" borderId="31" xfId="0" applyFont="1" applyFill="1" applyBorder="1"/>
    <xf numFmtId="166" fontId="0" fillId="16" borderId="34" xfId="0" applyNumberFormat="1" applyFill="1" applyBorder="1"/>
    <xf numFmtId="166" fontId="0" fillId="0" borderId="34" xfId="0" applyNumberFormat="1" applyBorder="1"/>
    <xf numFmtId="178" fontId="0" fillId="0" borderId="0" xfId="0" applyNumberFormat="1"/>
    <xf numFmtId="168" fontId="0" fillId="0" borderId="29" xfId="0" applyNumberFormat="1" applyBorder="1"/>
    <xf numFmtId="178" fontId="0" fillId="0" borderId="34" xfId="0" applyNumberFormat="1" applyBorder="1"/>
    <xf numFmtId="178" fontId="0" fillId="0" borderId="35" xfId="0" applyNumberFormat="1" applyBorder="1"/>
    <xf numFmtId="178" fontId="46" fillId="0" borderId="0" xfId="0" applyNumberFormat="1" applyFont="1"/>
    <xf numFmtId="181" fontId="1" fillId="0" borderId="0" xfId="0" applyNumberFormat="1" applyFont="1"/>
    <xf numFmtId="0" fontId="0" fillId="0" borderId="26" xfId="0" applyBorder="1"/>
    <xf numFmtId="178" fontId="1" fillId="0" borderId="26" xfId="0" applyNumberFormat="1" applyFont="1" applyBorder="1"/>
    <xf numFmtId="0" fontId="51" fillId="0" borderId="0" xfId="0" applyFont="1"/>
    <xf numFmtId="0" fontId="52" fillId="6" borderId="0" xfId="0" applyFont="1" applyFill="1"/>
    <xf numFmtId="0" fontId="53" fillId="0" borderId="0" xfId="0" applyFont="1"/>
    <xf numFmtId="166" fontId="51" fillId="0" borderId="0" xfId="0" applyNumberFormat="1" applyFont="1"/>
    <xf numFmtId="0" fontId="52" fillId="6" borderId="38" xfId="0" applyFont="1" applyFill="1" applyBorder="1" applyAlignment="1">
      <alignment horizontal="left"/>
    </xf>
    <xf numFmtId="0" fontId="51" fillId="0" borderId="38" xfId="0" applyFont="1" applyBorder="1" applyAlignment="1">
      <alignment horizontal="left"/>
    </xf>
    <xf numFmtId="179" fontId="51" fillId="0" borderId="36" xfId="0" applyNumberFormat="1" applyFont="1" applyBorder="1"/>
    <xf numFmtId="179" fontId="51" fillId="0" borderId="40" xfId="0" applyNumberFormat="1" applyFont="1" applyBorder="1"/>
    <xf numFmtId="166" fontId="51" fillId="0" borderId="36" xfId="0" applyNumberFormat="1" applyFont="1" applyBorder="1"/>
    <xf numFmtId="166" fontId="51" fillId="0" borderId="40" xfId="0" applyNumberFormat="1" applyFont="1" applyBorder="1"/>
    <xf numFmtId="180" fontId="51" fillId="0" borderId="36" xfId="0" applyNumberFormat="1" applyFont="1" applyBorder="1"/>
    <xf numFmtId="180" fontId="51" fillId="0" borderId="40" xfId="0" applyNumberFormat="1" applyFont="1" applyBorder="1"/>
    <xf numFmtId="0" fontId="0" fillId="0" borderId="38" xfId="0" applyBorder="1"/>
    <xf numFmtId="0" fontId="0" fillId="0" borderId="36" xfId="0" applyBorder="1"/>
    <xf numFmtId="0" fontId="1" fillId="0" borderId="38" xfId="0" applyFont="1" applyBorder="1"/>
    <xf numFmtId="0" fontId="45" fillId="0" borderId="40" xfId="0" applyFont="1" applyBorder="1" applyAlignment="1">
      <alignment horizontal="right"/>
    </xf>
    <xf numFmtId="178" fontId="46" fillId="0" borderId="40" xfId="0" applyNumberFormat="1" applyFont="1" applyBorder="1" applyAlignment="1">
      <alignment horizontal="right"/>
    </xf>
    <xf numFmtId="181" fontId="1" fillId="0" borderId="40" xfId="0" applyNumberFormat="1" applyFont="1" applyBorder="1" applyAlignment="1">
      <alignment horizontal="right"/>
    </xf>
    <xf numFmtId="0" fontId="1" fillId="16" borderId="40" xfId="0" applyFont="1" applyFill="1" applyBorder="1" applyAlignment="1">
      <alignment horizontal="right"/>
    </xf>
    <xf numFmtId="168" fontId="46" fillId="0" borderId="40" xfId="0" applyNumberFormat="1" applyFont="1" applyBorder="1" applyAlignment="1">
      <alignment horizontal="right"/>
    </xf>
    <xf numFmtId="4" fontId="46" fillId="0" borderId="40" xfId="0" applyNumberFormat="1" applyFont="1" applyBorder="1" applyAlignment="1">
      <alignment horizontal="right"/>
    </xf>
    <xf numFmtId="0" fontId="49" fillId="6" borderId="0" xfId="0" applyFont="1" applyFill="1" applyAlignment="1">
      <alignment horizontal="right"/>
    </xf>
    <xf numFmtId="178" fontId="0" fillId="0" borderId="40" xfId="0" applyNumberFormat="1" applyBorder="1" applyAlignment="1">
      <alignment horizontal="right"/>
    </xf>
    <xf numFmtId="168" fontId="1" fillId="0" borderId="40" xfId="0" applyNumberFormat="1" applyFont="1" applyBorder="1" applyAlignment="1">
      <alignment horizontal="right"/>
    </xf>
    <xf numFmtId="179" fontId="46" fillId="0" borderId="40" xfId="0" applyNumberFormat="1" applyFont="1" applyBorder="1" applyAlignment="1">
      <alignment horizontal="right"/>
    </xf>
    <xf numFmtId="178" fontId="1" fillId="16" borderId="40" xfId="0" applyNumberFormat="1" applyFont="1" applyFill="1" applyBorder="1" applyAlignment="1">
      <alignment horizontal="right"/>
    </xf>
    <xf numFmtId="10" fontId="46" fillId="0" borderId="40" xfId="0" applyNumberFormat="1" applyFont="1" applyBorder="1" applyAlignment="1">
      <alignment horizontal="right"/>
    </xf>
    <xf numFmtId="2" fontId="46" fillId="0" borderId="40" xfId="0" applyNumberFormat="1" applyFont="1" applyBorder="1" applyAlignment="1">
      <alignment horizontal="right"/>
    </xf>
    <xf numFmtId="10" fontId="0" fillId="0" borderId="40" xfId="0" applyNumberFormat="1" applyBorder="1" applyAlignment="1">
      <alignment horizontal="right"/>
    </xf>
    <xf numFmtId="166" fontId="1" fillId="0" borderId="40" xfId="0" applyNumberFormat="1" applyFont="1" applyBorder="1" applyAlignment="1">
      <alignment horizontal="right"/>
    </xf>
    <xf numFmtId="166" fontId="0" fillId="0" borderId="40" xfId="0" applyNumberFormat="1" applyBorder="1" applyAlignment="1">
      <alignment horizontal="right"/>
    </xf>
    <xf numFmtId="0" fontId="51" fillId="0" borderId="0" xfId="0" applyFont="1" applyAlignment="1">
      <alignment vertical="center" wrapText="1"/>
    </xf>
    <xf numFmtId="0" fontId="53" fillId="0" borderId="27" xfId="0" applyFont="1" applyBorder="1"/>
    <xf numFmtId="182" fontId="53" fillId="0" borderId="27" xfId="0" applyNumberFormat="1" applyFont="1" applyBorder="1" applyAlignment="1">
      <alignment horizontal="center"/>
    </xf>
    <xf numFmtId="168" fontId="51" fillId="0" borderId="0" xfId="0" applyNumberFormat="1" applyFont="1"/>
    <xf numFmtId="178" fontId="51" fillId="0" borderId="0" xfId="0" applyNumberFormat="1" applyFont="1"/>
    <xf numFmtId="169" fontId="51" fillId="0" borderId="0" xfId="0" applyNumberFormat="1" applyFont="1"/>
    <xf numFmtId="168" fontId="53" fillId="0" borderId="0" xfId="0" applyNumberFormat="1" applyFont="1"/>
    <xf numFmtId="182" fontId="53" fillId="0" borderId="42" xfId="0" applyNumberFormat="1" applyFont="1" applyBorder="1" applyAlignment="1">
      <alignment horizontal="center"/>
    </xf>
    <xf numFmtId="168" fontId="53" fillId="0" borderId="41" xfId="0" applyNumberFormat="1" applyFont="1" applyBorder="1"/>
    <xf numFmtId="166" fontId="51" fillId="0" borderId="41" xfId="0" applyNumberFormat="1" applyFont="1" applyBorder="1"/>
    <xf numFmtId="168" fontId="51" fillId="0" borderId="41" xfId="0" applyNumberFormat="1" applyFont="1" applyBorder="1"/>
    <xf numFmtId="178" fontId="51" fillId="0" borderId="41" xfId="0" applyNumberFormat="1" applyFont="1" applyBorder="1"/>
    <xf numFmtId="0" fontId="51" fillId="0" borderId="41" xfId="0" applyFont="1" applyBorder="1"/>
    <xf numFmtId="0" fontId="52" fillId="6" borderId="41" xfId="0" applyFont="1" applyFill="1" applyBorder="1"/>
    <xf numFmtId="169" fontId="51" fillId="0" borderId="41" xfId="0" applyNumberFormat="1" applyFont="1" applyBorder="1"/>
    <xf numFmtId="168" fontId="53" fillId="17" borderId="0" xfId="0" applyNumberFormat="1" applyFont="1" applyFill="1"/>
    <xf numFmtId="166" fontId="51" fillId="17" borderId="0" xfId="0" applyNumberFormat="1" applyFont="1" applyFill="1"/>
    <xf numFmtId="168" fontId="51" fillId="17" borderId="0" xfId="0" applyNumberFormat="1" applyFont="1" applyFill="1"/>
    <xf numFmtId="178" fontId="51" fillId="17" borderId="0" xfId="0" applyNumberFormat="1" applyFont="1" applyFill="1"/>
    <xf numFmtId="169" fontId="51" fillId="17" borderId="0" xfId="0" applyNumberFormat="1" applyFont="1" applyFill="1"/>
    <xf numFmtId="182" fontId="52" fillId="6" borderId="37" xfId="0" applyNumberFormat="1" applyFont="1" applyFill="1" applyBorder="1" applyAlignment="1">
      <alignment horizontal="center"/>
    </xf>
    <xf numFmtId="182" fontId="52" fillId="6" borderId="39" xfId="0" applyNumberFormat="1" applyFont="1" applyFill="1" applyBorder="1" applyAlignment="1">
      <alignment horizontal="center"/>
    </xf>
    <xf numFmtId="0" fontId="8" fillId="6" borderId="0" xfId="0" applyFont="1" applyFill="1" applyAlignment="1">
      <alignment horizontal="center"/>
    </xf>
    <xf numFmtId="0" fontId="51" fillId="0" borderId="0" xfId="0" applyFont="1" applyAlignment="1">
      <alignment horizontal="left" vertical="center" wrapText="1"/>
    </xf>
    <xf numFmtId="0" fontId="0" fillId="0" borderId="0" xfId="0" applyAlignment="1">
      <alignment horizontal="left" vertical="top" wrapText="1"/>
    </xf>
    <xf numFmtId="0" fontId="9" fillId="6" borderId="0" xfId="0" applyFont="1" applyFill="1" applyAlignment="1">
      <alignment horizontal="center"/>
    </xf>
    <xf numFmtId="0" fontId="2" fillId="6" borderId="0" xfId="0" applyFont="1" applyFill="1" applyAlignment="1">
      <alignment horizontal="center"/>
    </xf>
    <xf numFmtId="0" fontId="5" fillId="6" borderId="0" xfId="0" applyFont="1" applyFill="1" applyAlignment="1">
      <alignment horizontal="center"/>
    </xf>
    <xf numFmtId="0" fontId="53" fillId="0" borderId="4" xfId="0" applyFont="1" applyBorder="1" applyAlignment="1">
      <alignment horizontal="center"/>
    </xf>
    <xf numFmtId="0" fontId="17" fillId="7" borderId="4" xfId="0" applyFont="1" applyFill="1" applyBorder="1" applyAlignment="1">
      <alignment horizontal="center"/>
    </xf>
    <xf numFmtId="9" fontId="0" fillId="0" borderId="0" xfId="6" applyFont="1" applyAlignment="1">
      <alignment horizontal="center" vertical="center"/>
    </xf>
    <xf numFmtId="0" fontId="1" fillId="9" borderId="12" xfId="0" applyFont="1" applyFill="1" applyBorder="1" applyAlignment="1">
      <alignment horizontal="center"/>
    </xf>
    <xf numFmtId="43" fontId="4" fillId="0" borderId="0" xfId="2" applyNumberFormat="1" applyBorder="1" applyAlignment="1" applyProtection="1">
      <alignment horizontal="center"/>
    </xf>
    <xf numFmtId="43" fontId="2" fillId="4" borderId="0" xfId="5" applyNumberFormat="1" applyFont="1" applyBorder="1" applyAlignment="1">
      <alignment horizontal="center"/>
    </xf>
    <xf numFmtId="0" fontId="0" fillId="0" borderId="43" xfId="0" applyBorder="1"/>
    <xf numFmtId="180" fontId="0" fillId="0" borderId="5" xfId="0" applyNumberFormat="1" applyBorder="1"/>
    <xf numFmtId="166" fontId="0" fillId="0" borderId="5" xfId="0" applyNumberFormat="1" applyBorder="1"/>
    <xf numFmtId="166" fontId="0" fillId="0" borderId="44" xfId="0" applyNumberFormat="1" applyBorder="1"/>
    <xf numFmtId="0" fontId="1" fillId="0" borderId="6" xfId="0" applyFont="1" applyBorder="1"/>
    <xf numFmtId="180" fontId="1" fillId="0" borderId="3" xfId="0" applyNumberFormat="1" applyFont="1" applyBorder="1"/>
    <xf numFmtId="166" fontId="1" fillId="0" borderId="3" xfId="0" applyNumberFormat="1" applyFont="1" applyBorder="1"/>
    <xf numFmtId="166" fontId="1" fillId="0" borderId="7" xfId="0" applyNumberFormat="1" applyFont="1" applyBorder="1"/>
    <xf numFmtId="180" fontId="1" fillId="0" borderId="0" xfId="0" applyNumberFormat="1" applyFont="1" applyBorder="1"/>
    <xf numFmtId="166" fontId="1" fillId="0" borderId="0" xfId="0" applyNumberFormat="1" applyFont="1" applyBorder="1"/>
    <xf numFmtId="166" fontId="1" fillId="0" borderId="9" xfId="0" applyNumberFormat="1" applyFont="1" applyBorder="1"/>
    <xf numFmtId="180" fontId="0" fillId="0" borderId="0" xfId="0" applyNumberFormat="1" applyBorder="1"/>
    <xf numFmtId="166" fontId="0" fillId="0" borderId="0" xfId="0" applyNumberFormat="1" applyBorder="1"/>
    <xf numFmtId="166" fontId="0" fillId="0" borderId="9" xfId="0" applyNumberFormat="1" applyBorder="1"/>
    <xf numFmtId="166" fontId="0" fillId="0" borderId="11" xfId="0" applyNumberFormat="1" applyBorder="1"/>
    <xf numFmtId="0" fontId="0" fillId="0" borderId="0" xfId="0" applyFill="1"/>
    <xf numFmtId="0" fontId="54" fillId="0" borderId="0" xfId="0" applyFont="1" applyFill="1" applyAlignment="1">
      <alignment horizontal="left"/>
    </xf>
    <xf numFmtId="0" fontId="7" fillId="0" borderId="0" xfId="0" applyFont="1" applyFill="1"/>
    <xf numFmtId="177" fontId="0" fillId="0" borderId="0" xfId="0" applyNumberFormat="1" applyFont="1" applyFill="1"/>
  </cellXfs>
  <cellStyles count="9">
    <cellStyle name="60% - Accent1" xfId="3" builtinId="32"/>
    <cellStyle name="60% - Accent3" xfId="4" builtinId="40"/>
    <cellStyle name="Accent6" xfId="5" builtinId="49"/>
    <cellStyle name="Comma" xfId="1" builtinId="3"/>
    <cellStyle name="Hyperlink" xfId="2" builtinId="8"/>
    <cellStyle name="Normal" xfId="0" builtinId="0"/>
    <cellStyle name="Normal 2" xfId="7" xr:uid="{332C18DA-BE80-4BDE-A2F8-98ABDEA2D986}"/>
    <cellStyle name="Percent" xfId="6" builtinId="5"/>
    <cellStyle name="Percent 2" xfId="8" xr:uid="{577354BC-D0A1-40B7-9F05-AED53B2BF229}"/>
  </cellStyles>
  <dxfs count="31">
    <dxf>
      <font>
        <b/>
        <i val="0"/>
        <color theme="0"/>
      </font>
      <fill>
        <patternFill>
          <bgColor theme="5"/>
        </patternFill>
      </fill>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fill>
        <patternFill patternType="solid">
          <fgColor theme="4"/>
          <bgColor rgb="FF0275D8"/>
        </patternFill>
      </fill>
      <border diagonalUp="0" diagonalDown="0" outline="0">
        <left style="thin">
          <color theme="4"/>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rgb="FF0275D8"/>
        </patternFill>
      </fill>
      <alignment horizontal="center" vertical="bottom" textRotation="0" wrapText="0" relativeIndent="0" justifyLastLine="0" shrinkToFit="0" readingOrder="0"/>
      <border diagonalUp="0" diagonalDown="0" outline="0">
        <left/>
        <right style="thin">
          <color theme="4"/>
        </right>
        <top/>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i val="0"/>
        <strike val="0"/>
        <condense val="0"/>
        <extend val="0"/>
        <outline val="0"/>
        <shadow val="0"/>
        <u val="none"/>
        <vertAlign val="baseline"/>
        <sz val="11"/>
        <color theme="0"/>
        <name val="Calibri"/>
        <scheme val="minor"/>
      </font>
      <numFmt numFmtId="165" formatCode="[$-409]mmm\-yy;@"/>
      <fill>
        <patternFill patternType="solid">
          <fgColor theme="4"/>
          <bgColor rgb="FF0275D8"/>
        </patternFill>
      </fill>
      <alignment horizontal="center"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rgb="FF0275D8"/>
        </patternFill>
      </fill>
      <border diagonalUp="0" diagonalDown="0" outline="0">
        <left/>
        <right/>
        <top/>
        <bottom/>
      </border>
    </dxf>
    <dxf>
      <font>
        <b/>
        <i val="0"/>
        <strike val="0"/>
        <condense val="0"/>
        <extend val="0"/>
        <outline val="0"/>
        <shadow val="0"/>
        <u val="none"/>
        <vertAlign val="baseline"/>
        <sz val="11"/>
        <color theme="0"/>
        <name val="Calibri"/>
        <scheme val="minor"/>
      </font>
      <fill>
        <patternFill patternType="solid">
          <fgColor theme="4"/>
          <bgColor rgb="FF0275D8"/>
        </patternFill>
      </fill>
      <alignment horizontal="center" vertical="bottom" textRotation="0" wrapText="0" relativeIndent="0" justifyLastLine="0" shrinkToFit="0" readingOrder="0"/>
    </dxf>
  </dxfs>
  <tableStyles count="0" defaultTableStyle="TableStyleMedium9" defaultPivotStyle="PivotStyleLight16"/>
  <colors>
    <mruColors>
      <color rgb="FF3333FF"/>
      <color rgb="FFFFFF99"/>
      <color rgb="FFFFFF66"/>
      <color rgb="FF0275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a:t>Revenue &amp; EBITDA (₹ Cr) + EBITDA Margin</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Revenue</c:v>
          </c:tx>
          <c:spPr>
            <a:solidFill>
              <a:srgbClr val="002060"/>
            </a:solidFill>
            <a:ln>
              <a:noFill/>
            </a:ln>
            <a:effectLst/>
          </c:spPr>
          <c:invertIfNegative val="0"/>
          <c:cat>
            <c:numRef>
              <c:f>Charts!$C$6:$Q$6</c:f>
              <c:numCache>
                <c:formatCode>"FY"yy</c:formatCode>
                <c:ptCount val="15"/>
                <c:pt idx="0">
                  <c:v>44651</c:v>
                </c:pt>
                <c:pt idx="1">
                  <c:v>45016</c:v>
                </c:pt>
                <c:pt idx="2">
                  <c:v>45382</c:v>
                </c:pt>
                <c:pt idx="3">
                  <c:v>45747</c:v>
                </c:pt>
                <c:pt idx="4">
                  <c:v>46112</c:v>
                </c:pt>
                <c:pt idx="5">
                  <c:v>46477</c:v>
                </c:pt>
                <c:pt idx="6">
                  <c:v>46842</c:v>
                </c:pt>
                <c:pt idx="7">
                  <c:v>47207</c:v>
                </c:pt>
                <c:pt idx="8">
                  <c:v>47572</c:v>
                </c:pt>
                <c:pt idx="9">
                  <c:v>47937</c:v>
                </c:pt>
                <c:pt idx="10">
                  <c:v>48302</c:v>
                </c:pt>
                <c:pt idx="11">
                  <c:v>48667</c:v>
                </c:pt>
                <c:pt idx="12">
                  <c:v>49032</c:v>
                </c:pt>
                <c:pt idx="13">
                  <c:v>49397</c:v>
                </c:pt>
                <c:pt idx="14">
                  <c:v>49762</c:v>
                </c:pt>
              </c:numCache>
            </c:numRef>
          </c:cat>
          <c:val>
            <c:numRef>
              <c:f>Charts!$C$7:$Q$7</c:f>
              <c:numCache>
                <c:formatCode>_ * #,##0_ ;_ * \(#,##0\)_ ;_ * "-"??_ ;_ @_ </c:formatCode>
                <c:ptCount val="15"/>
                <c:pt idx="0">
                  <c:v>3705.19</c:v>
                </c:pt>
                <c:pt idx="1">
                  <c:v>4381.93</c:v>
                </c:pt>
                <c:pt idx="2">
                  <c:v>4578.42</c:v>
                </c:pt>
                <c:pt idx="3">
                  <c:v>4635.07</c:v>
                </c:pt>
                <c:pt idx="4">
                  <c:v>4830.3599999999997</c:v>
                </c:pt>
                <c:pt idx="5">
                  <c:v>5554.9139999999989</c:v>
                </c:pt>
                <c:pt idx="6">
                  <c:v>6388.1510999999982</c:v>
                </c:pt>
                <c:pt idx="7">
                  <c:v>7538.0182979999972</c:v>
                </c:pt>
                <c:pt idx="8">
                  <c:v>8894.8615916399958</c:v>
                </c:pt>
                <c:pt idx="9">
                  <c:v>10318.039446302395</c:v>
                </c:pt>
                <c:pt idx="10">
                  <c:v>11762.564968784731</c:v>
                </c:pt>
                <c:pt idx="11">
                  <c:v>13174.0727650389</c:v>
                </c:pt>
                <c:pt idx="12">
                  <c:v>14623.22076919318</c:v>
                </c:pt>
                <c:pt idx="13">
                  <c:v>16085.542846112499</c:v>
                </c:pt>
                <c:pt idx="14">
                  <c:v>17694.097130723752</c:v>
                </c:pt>
              </c:numCache>
            </c:numRef>
          </c:val>
          <c:extLst>
            <c:ext xmlns:c16="http://schemas.microsoft.com/office/drawing/2014/chart" uri="{C3380CC4-5D6E-409C-BE32-E72D297353CC}">
              <c16:uniqueId val="{00000000-04DF-42CA-9C68-FA2683B97649}"/>
            </c:ext>
          </c:extLst>
        </c:ser>
        <c:ser>
          <c:idx val="1"/>
          <c:order val="1"/>
          <c:tx>
            <c:v>EBITDA</c:v>
          </c:tx>
          <c:spPr>
            <a:solidFill>
              <a:srgbClr val="4472C4"/>
            </a:solidFill>
            <a:ln>
              <a:noFill/>
            </a:ln>
            <a:effectLst/>
          </c:spPr>
          <c:invertIfNegative val="0"/>
          <c:val>
            <c:numRef>
              <c:f>Charts!$C$8:$Q$8</c:f>
              <c:numCache>
                <c:formatCode>_ * #,##0_ ;_ * \(#,##0\)_ ;_ * "-"??_ ;_ @_ </c:formatCode>
                <c:ptCount val="15"/>
                <c:pt idx="0">
                  <c:v>610.68999999999983</c:v>
                </c:pt>
                <c:pt idx="1">
                  <c:v>592.01000000000022</c:v>
                </c:pt>
                <c:pt idx="2">
                  <c:v>699.69000000000028</c:v>
                </c:pt>
                <c:pt idx="3">
                  <c:v>626.17999999999938</c:v>
                </c:pt>
                <c:pt idx="4">
                  <c:v>864.97999999999956</c:v>
                </c:pt>
                <c:pt idx="5">
                  <c:v>1055.4336599999997</c:v>
                </c:pt>
                <c:pt idx="6">
                  <c:v>1181.8079534999993</c:v>
                </c:pt>
                <c:pt idx="7">
                  <c:v>1394.5333851299993</c:v>
                </c:pt>
                <c:pt idx="8">
                  <c:v>1601.0750864951988</c:v>
                </c:pt>
                <c:pt idx="9">
                  <c:v>1857.2471003344299</c:v>
                </c:pt>
                <c:pt idx="10">
                  <c:v>2117.2616943812509</c:v>
                </c:pt>
                <c:pt idx="11">
                  <c:v>2371.3330977070018</c:v>
                </c:pt>
                <c:pt idx="12">
                  <c:v>2632.1797384547717</c:v>
                </c:pt>
                <c:pt idx="13">
                  <c:v>2895.3977123002487</c:v>
                </c:pt>
                <c:pt idx="14">
                  <c:v>3184.9374835302751</c:v>
                </c:pt>
              </c:numCache>
            </c:numRef>
          </c:val>
          <c:extLst>
            <c:ext xmlns:c16="http://schemas.microsoft.com/office/drawing/2014/chart" uri="{C3380CC4-5D6E-409C-BE32-E72D297353CC}">
              <c16:uniqueId val="{00000001-04DF-42CA-9C68-FA2683B97649}"/>
            </c:ext>
          </c:extLst>
        </c:ser>
        <c:dLbls>
          <c:showLegendKey val="0"/>
          <c:showVal val="0"/>
          <c:showCatName val="0"/>
          <c:showSerName val="0"/>
          <c:showPercent val="0"/>
          <c:showBubbleSize val="0"/>
        </c:dLbls>
        <c:gapWidth val="219"/>
        <c:overlap val="-27"/>
        <c:axId val="781321488"/>
        <c:axId val="781321968"/>
      </c:barChart>
      <c:lineChart>
        <c:grouping val="standard"/>
        <c:varyColors val="0"/>
        <c:ser>
          <c:idx val="2"/>
          <c:order val="2"/>
          <c:tx>
            <c:v>EBITDA Margin %</c:v>
          </c:tx>
          <c:spPr>
            <a:ln w="28575" cap="rnd">
              <a:solidFill>
                <a:srgbClr val="ED7D31"/>
              </a:solidFill>
              <a:prstDash val="solid"/>
              <a:round/>
            </a:ln>
            <a:effectLst/>
          </c:spPr>
          <c:marker>
            <c:symbol val="none"/>
          </c:marker>
          <c:val>
            <c:numRef>
              <c:f>Charts!$C$14:$Q$14</c:f>
              <c:numCache>
                <c:formatCode>0.0%</c:formatCode>
                <c:ptCount val="15"/>
                <c:pt idx="0">
                  <c:v>0.16482015767072669</c:v>
                </c:pt>
                <c:pt idx="1">
                  <c:v>0.13510256895933986</c:v>
                </c:pt>
                <c:pt idx="2">
                  <c:v>0.15282346311609687</c:v>
                </c:pt>
                <c:pt idx="3">
                  <c:v>0.13509612584060207</c:v>
                </c:pt>
                <c:pt idx="4">
                  <c:v>0.17907153918134458</c:v>
                </c:pt>
                <c:pt idx="5">
                  <c:v>0.18999999999999997</c:v>
                </c:pt>
                <c:pt idx="6">
                  <c:v>0.18499999999999994</c:v>
                </c:pt>
                <c:pt idx="7">
                  <c:v>0.18499999999999997</c:v>
                </c:pt>
                <c:pt idx="8">
                  <c:v>0.17999999999999994</c:v>
                </c:pt>
                <c:pt idx="9">
                  <c:v>0.17999999999999988</c:v>
                </c:pt>
                <c:pt idx="10">
                  <c:v>0.17999999999999994</c:v>
                </c:pt>
                <c:pt idx="11">
                  <c:v>0.18</c:v>
                </c:pt>
                <c:pt idx="12">
                  <c:v>0.17999999999999997</c:v>
                </c:pt>
                <c:pt idx="13">
                  <c:v>0.17999999999999994</c:v>
                </c:pt>
                <c:pt idx="14">
                  <c:v>0.18</c:v>
                </c:pt>
              </c:numCache>
            </c:numRef>
          </c:val>
          <c:smooth val="0"/>
          <c:extLst>
            <c:ext xmlns:c16="http://schemas.microsoft.com/office/drawing/2014/chart" uri="{C3380CC4-5D6E-409C-BE32-E72D297353CC}">
              <c16:uniqueId val="{00000002-04DF-42CA-9C68-FA2683B97649}"/>
            </c:ext>
          </c:extLst>
        </c:ser>
        <c:dLbls>
          <c:showLegendKey val="0"/>
          <c:showVal val="0"/>
          <c:showCatName val="0"/>
          <c:showSerName val="0"/>
          <c:showPercent val="0"/>
          <c:showBubbleSize val="0"/>
        </c:dLbls>
        <c:marker val="1"/>
        <c:smooth val="0"/>
        <c:axId val="943454688"/>
        <c:axId val="375981808"/>
      </c:lineChart>
      <c:dateAx>
        <c:axId val="781321488"/>
        <c:scaling>
          <c:orientation val="minMax"/>
        </c:scaling>
        <c:delete val="0"/>
        <c:axPos val="b"/>
        <c:numFmt formatCode="&quot;FY&quot;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81321968"/>
        <c:crosses val="autoZero"/>
        <c:auto val="1"/>
        <c:lblOffset val="100"/>
        <c:baseTimeUnit val="years"/>
      </c:dateAx>
      <c:valAx>
        <c:axId val="781321968"/>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81321488"/>
        <c:crosses val="autoZero"/>
        <c:crossBetween val="between"/>
      </c:valAx>
      <c:valAx>
        <c:axId val="375981808"/>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454688"/>
        <c:crosses val="max"/>
        <c:crossBetween val="between"/>
      </c:valAx>
      <c:catAx>
        <c:axId val="943454688"/>
        <c:scaling>
          <c:orientation val="minMax"/>
        </c:scaling>
        <c:delete val="1"/>
        <c:axPos val="b"/>
        <c:majorTickMark val="out"/>
        <c:minorTickMark val="none"/>
        <c:tickLblPos val="nextTo"/>
        <c:crossAx val="37598180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a:t>Net Profit (₹ Cr) + Net Margin</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Net Profit</c:v>
          </c:tx>
          <c:spPr>
            <a:solidFill>
              <a:srgbClr val="002060"/>
            </a:solidFill>
            <a:ln>
              <a:noFill/>
            </a:ln>
            <a:effectLst/>
          </c:spPr>
          <c:invertIfNegative val="0"/>
          <c:cat>
            <c:numRef>
              <c:f>Charts!$C$6:$Q$6</c:f>
              <c:numCache>
                <c:formatCode>"FY"yy</c:formatCode>
                <c:ptCount val="15"/>
                <c:pt idx="0">
                  <c:v>44651</c:v>
                </c:pt>
                <c:pt idx="1">
                  <c:v>45016</c:v>
                </c:pt>
                <c:pt idx="2">
                  <c:v>45382</c:v>
                </c:pt>
                <c:pt idx="3">
                  <c:v>45747</c:v>
                </c:pt>
                <c:pt idx="4">
                  <c:v>46112</c:v>
                </c:pt>
                <c:pt idx="5">
                  <c:v>46477</c:v>
                </c:pt>
                <c:pt idx="6">
                  <c:v>46842</c:v>
                </c:pt>
                <c:pt idx="7">
                  <c:v>47207</c:v>
                </c:pt>
                <c:pt idx="8">
                  <c:v>47572</c:v>
                </c:pt>
                <c:pt idx="9">
                  <c:v>47937</c:v>
                </c:pt>
                <c:pt idx="10">
                  <c:v>48302</c:v>
                </c:pt>
                <c:pt idx="11">
                  <c:v>48667</c:v>
                </c:pt>
                <c:pt idx="12">
                  <c:v>49032</c:v>
                </c:pt>
                <c:pt idx="13">
                  <c:v>49397</c:v>
                </c:pt>
                <c:pt idx="14">
                  <c:v>49762</c:v>
                </c:pt>
              </c:numCache>
            </c:numRef>
          </c:cat>
          <c:val>
            <c:numRef>
              <c:f>Charts!$C$10:$Q$10</c:f>
              <c:numCache>
                <c:formatCode>_ * #,##0_ ;_ * \(#,##0\)_ ;_ * "-"??_ ;_ @_ </c:formatCode>
                <c:ptCount val="15"/>
                <c:pt idx="0">
                  <c:v>382.73999999999984</c:v>
                </c:pt>
                <c:pt idx="1">
                  <c:v>346.2800000000002</c:v>
                </c:pt>
                <c:pt idx="2">
                  <c:v>433.36000000000024</c:v>
                </c:pt>
                <c:pt idx="3">
                  <c:v>299.53999999999945</c:v>
                </c:pt>
                <c:pt idx="4">
                  <c:v>489.03999999999962</c:v>
                </c:pt>
                <c:pt idx="5">
                  <c:v>686.82808574999967</c:v>
                </c:pt>
                <c:pt idx="6">
                  <c:v>759.18315273749954</c:v>
                </c:pt>
                <c:pt idx="7">
                  <c:v>896.27356970774952</c:v>
                </c:pt>
                <c:pt idx="8">
                  <c:v>1024.2470812864942</c:v>
                </c:pt>
                <c:pt idx="9">
                  <c:v>1187.7308683316878</c:v>
                </c:pt>
                <c:pt idx="10">
                  <c:v>1353.5462096645635</c:v>
                </c:pt>
                <c:pt idx="11">
                  <c:v>1515.4300577533807</c:v>
                </c:pt>
                <c:pt idx="12">
                  <c:v>1681.8185967758218</c:v>
                </c:pt>
                <c:pt idx="13">
                  <c:v>1849.6546370433216</c:v>
                </c:pt>
                <c:pt idx="14">
                  <c:v>2034.6201007476548</c:v>
                </c:pt>
              </c:numCache>
            </c:numRef>
          </c:val>
          <c:extLst>
            <c:ext xmlns:c16="http://schemas.microsoft.com/office/drawing/2014/chart" uri="{C3380CC4-5D6E-409C-BE32-E72D297353CC}">
              <c16:uniqueId val="{00000000-7A90-4E98-BA73-11A0886A2FA8}"/>
            </c:ext>
          </c:extLst>
        </c:ser>
        <c:dLbls>
          <c:showLegendKey val="0"/>
          <c:showVal val="0"/>
          <c:showCatName val="0"/>
          <c:showSerName val="0"/>
          <c:showPercent val="0"/>
          <c:showBubbleSize val="0"/>
        </c:dLbls>
        <c:gapWidth val="219"/>
        <c:overlap val="-27"/>
        <c:axId val="603048640"/>
        <c:axId val="792942672"/>
      </c:barChart>
      <c:lineChart>
        <c:grouping val="standard"/>
        <c:varyColors val="0"/>
        <c:ser>
          <c:idx val="1"/>
          <c:order val="1"/>
          <c:tx>
            <c:v>Net Margin %</c:v>
          </c:tx>
          <c:spPr>
            <a:ln w="28575" cap="rnd">
              <a:solidFill>
                <a:srgbClr val="ED7D31"/>
              </a:solidFill>
              <a:prstDash val="solid"/>
              <a:round/>
            </a:ln>
            <a:effectLst/>
          </c:spPr>
          <c:marker>
            <c:symbol val="none"/>
          </c:marker>
          <c:val>
            <c:numRef>
              <c:f>Charts!$C$16:$Q$16</c:f>
              <c:numCache>
                <c:formatCode>0.0%</c:formatCode>
                <c:ptCount val="15"/>
                <c:pt idx="0">
                  <c:v>0.10329834637360023</c:v>
                </c:pt>
                <c:pt idx="1">
                  <c:v>7.9024539415280523E-2</c:v>
                </c:pt>
                <c:pt idx="2">
                  <c:v>9.4652740465051316E-2</c:v>
                </c:pt>
                <c:pt idx="3">
                  <c:v>6.4624698224622162E-2</c:v>
                </c:pt>
                <c:pt idx="4">
                  <c:v>0.10124297153835318</c:v>
                </c:pt>
                <c:pt idx="5">
                  <c:v>0.12364333376718339</c:v>
                </c:pt>
                <c:pt idx="6">
                  <c:v>0.11884239130434779</c:v>
                </c:pt>
                <c:pt idx="7">
                  <c:v>0.11890042372881354</c:v>
                </c:pt>
                <c:pt idx="8">
                  <c:v>0.11515042372881353</c:v>
                </c:pt>
                <c:pt idx="9">
                  <c:v>0.11511206896551716</c:v>
                </c:pt>
                <c:pt idx="10">
                  <c:v>0.11507236842105259</c:v>
                </c:pt>
                <c:pt idx="11">
                  <c:v>0.11503124999999997</c:v>
                </c:pt>
                <c:pt idx="12">
                  <c:v>0.1150101351351351</c:v>
                </c:pt>
                <c:pt idx="13">
                  <c:v>0.11498863636363631</c:v>
                </c:pt>
                <c:pt idx="14">
                  <c:v>0.11498863636363635</c:v>
                </c:pt>
              </c:numCache>
            </c:numRef>
          </c:val>
          <c:smooth val="0"/>
          <c:extLst>
            <c:ext xmlns:c16="http://schemas.microsoft.com/office/drawing/2014/chart" uri="{C3380CC4-5D6E-409C-BE32-E72D297353CC}">
              <c16:uniqueId val="{00000001-7A90-4E98-BA73-11A0886A2FA8}"/>
            </c:ext>
          </c:extLst>
        </c:ser>
        <c:dLbls>
          <c:showLegendKey val="0"/>
          <c:showVal val="0"/>
          <c:showCatName val="0"/>
          <c:showSerName val="0"/>
          <c:showPercent val="0"/>
          <c:showBubbleSize val="0"/>
        </c:dLbls>
        <c:marker val="1"/>
        <c:smooth val="0"/>
        <c:axId val="547397168"/>
        <c:axId val="788066976"/>
      </c:lineChart>
      <c:dateAx>
        <c:axId val="603048640"/>
        <c:scaling>
          <c:orientation val="minMax"/>
        </c:scaling>
        <c:delete val="0"/>
        <c:axPos val="b"/>
        <c:numFmt formatCode="&quot;FY&quot;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92942672"/>
        <c:crosses val="autoZero"/>
        <c:auto val="1"/>
        <c:lblOffset val="100"/>
        <c:baseTimeUnit val="years"/>
      </c:dateAx>
      <c:valAx>
        <c:axId val="792942672"/>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603048640"/>
        <c:crosses val="autoZero"/>
        <c:crossBetween val="between"/>
      </c:valAx>
      <c:valAx>
        <c:axId val="78806697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397168"/>
        <c:crosses val="max"/>
        <c:crossBetween val="between"/>
      </c:valAx>
      <c:catAx>
        <c:axId val="547397168"/>
        <c:scaling>
          <c:orientation val="minMax"/>
        </c:scaling>
        <c:delete val="1"/>
        <c:axPos val="b"/>
        <c:majorTickMark val="out"/>
        <c:minorTickMark val="none"/>
        <c:tickLblPos val="nextTo"/>
        <c:crossAx val="78806697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a:t>Margin Profile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Gross</c:v>
          </c:tx>
          <c:spPr>
            <a:ln w="28575" cap="rnd">
              <a:solidFill>
                <a:srgbClr val="264478"/>
              </a:solidFill>
              <a:prstDash val="solid"/>
              <a:round/>
            </a:ln>
            <a:effectLst/>
          </c:spPr>
          <c:marker>
            <c:symbol val="none"/>
          </c:marker>
          <c:cat>
            <c:numRef>
              <c:f>Charts!$C$6:$Q$6</c:f>
              <c:numCache>
                <c:formatCode>"FY"yy</c:formatCode>
                <c:ptCount val="15"/>
                <c:pt idx="0">
                  <c:v>44651</c:v>
                </c:pt>
                <c:pt idx="1">
                  <c:v>45016</c:v>
                </c:pt>
                <c:pt idx="2">
                  <c:v>45382</c:v>
                </c:pt>
                <c:pt idx="3">
                  <c:v>45747</c:v>
                </c:pt>
                <c:pt idx="4">
                  <c:v>46112</c:v>
                </c:pt>
                <c:pt idx="5">
                  <c:v>46477</c:v>
                </c:pt>
                <c:pt idx="6">
                  <c:v>46842</c:v>
                </c:pt>
                <c:pt idx="7">
                  <c:v>47207</c:v>
                </c:pt>
                <c:pt idx="8">
                  <c:v>47572</c:v>
                </c:pt>
                <c:pt idx="9">
                  <c:v>47937</c:v>
                </c:pt>
                <c:pt idx="10">
                  <c:v>48302</c:v>
                </c:pt>
                <c:pt idx="11">
                  <c:v>48667</c:v>
                </c:pt>
                <c:pt idx="12">
                  <c:v>49032</c:v>
                </c:pt>
                <c:pt idx="13">
                  <c:v>49397</c:v>
                </c:pt>
                <c:pt idx="14">
                  <c:v>49762</c:v>
                </c:pt>
              </c:numCache>
            </c:numRef>
          </c:cat>
          <c:val>
            <c:numRef>
              <c:f>Charts!$C$13:$Q$13</c:f>
              <c:numCache>
                <c:formatCode>0.0%</c:formatCode>
                <c:ptCount val="15"/>
                <c:pt idx="0">
                  <c:v>0.58028333229874851</c:v>
                </c:pt>
                <c:pt idx="1">
                  <c:v>0.58761550275791719</c:v>
                </c:pt>
                <c:pt idx="2">
                  <c:v>0.56820256769802691</c:v>
                </c:pt>
                <c:pt idx="3">
                  <c:v>0.57594383687840733</c:v>
                </c:pt>
                <c:pt idx="4">
                  <c:v>0.57198635298404255</c:v>
                </c:pt>
                <c:pt idx="5">
                  <c:v>0.59</c:v>
                </c:pt>
                <c:pt idx="6">
                  <c:v>0.58499999999999996</c:v>
                </c:pt>
                <c:pt idx="7">
                  <c:v>0.58499999999999996</c:v>
                </c:pt>
                <c:pt idx="8">
                  <c:v>0.57999999999999996</c:v>
                </c:pt>
                <c:pt idx="9">
                  <c:v>0.57999999999999996</c:v>
                </c:pt>
                <c:pt idx="10">
                  <c:v>0.57999999999999996</c:v>
                </c:pt>
                <c:pt idx="11">
                  <c:v>0.57999999999999996</c:v>
                </c:pt>
                <c:pt idx="12">
                  <c:v>0.57999999999999996</c:v>
                </c:pt>
                <c:pt idx="13">
                  <c:v>0.57999999999999996</c:v>
                </c:pt>
                <c:pt idx="14">
                  <c:v>0.57999999999999996</c:v>
                </c:pt>
              </c:numCache>
            </c:numRef>
          </c:val>
          <c:smooth val="0"/>
          <c:extLst>
            <c:ext xmlns:c16="http://schemas.microsoft.com/office/drawing/2014/chart" uri="{C3380CC4-5D6E-409C-BE32-E72D297353CC}">
              <c16:uniqueId val="{00000000-7ED7-4366-B9CC-97588B0556D1}"/>
            </c:ext>
          </c:extLst>
        </c:ser>
        <c:ser>
          <c:idx val="1"/>
          <c:order val="1"/>
          <c:tx>
            <c:v>EBITDA</c:v>
          </c:tx>
          <c:spPr>
            <a:ln w="28575" cap="rnd">
              <a:solidFill>
                <a:srgbClr val="4472C4"/>
              </a:solidFill>
              <a:prstDash val="solid"/>
              <a:round/>
            </a:ln>
            <a:effectLst/>
          </c:spPr>
          <c:marker>
            <c:symbol val="none"/>
          </c:marker>
          <c:val>
            <c:numRef>
              <c:f>Charts!$C$14:$Q$14</c:f>
              <c:numCache>
                <c:formatCode>0.0%</c:formatCode>
                <c:ptCount val="15"/>
                <c:pt idx="0">
                  <c:v>0.16482015767072669</c:v>
                </c:pt>
                <c:pt idx="1">
                  <c:v>0.13510256895933986</c:v>
                </c:pt>
                <c:pt idx="2">
                  <c:v>0.15282346311609687</c:v>
                </c:pt>
                <c:pt idx="3">
                  <c:v>0.13509612584060207</c:v>
                </c:pt>
                <c:pt idx="4">
                  <c:v>0.17907153918134458</c:v>
                </c:pt>
                <c:pt idx="5">
                  <c:v>0.18999999999999997</c:v>
                </c:pt>
                <c:pt idx="6">
                  <c:v>0.18499999999999994</c:v>
                </c:pt>
                <c:pt idx="7">
                  <c:v>0.18499999999999997</c:v>
                </c:pt>
                <c:pt idx="8">
                  <c:v>0.17999999999999994</c:v>
                </c:pt>
                <c:pt idx="9">
                  <c:v>0.17999999999999988</c:v>
                </c:pt>
                <c:pt idx="10">
                  <c:v>0.17999999999999994</c:v>
                </c:pt>
                <c:pt idx="11">
                  <c:v>0.18</c:v>
                </c:pt>
                <c:pt idx="12">
                  <c:v>0.17999999999999997</c:v>
                </c:pt>
                <c:pt idx="13">
                  <c:v>0.17999999999999994</c:v>
                </c:pt>
                <c:pt idx="14">
                  <c:v>0.18</c:v>
                </c:pt>
              </c:numCache>
            </c:numRef>
          </c:val>
          <c:smooth val="0"/>
          <c:extLst>
            <c:ext xmlns:c16="http://schemas.microsoft.com/office/drawing/2014/chart" uri="{C3380CC4-5D6E-409C-BE32-E72D297353CC}">
              <c16:uniqueId val="{00000001-7ED7-4366-B9CC-97588B0556D1}"/>
            </c:ext>
          </c:extLst>
        </c:ser>
        <c:ser>
          <c:idx val="2"/>
          <c:order val="2"/>
          <c:tx>
            <c:v>EBIT</c:v>
          </c:tx>
          <c:spPr>
            <a:ln w="28575" cap="rnd">
              <a:solidFill>
                <a:srgbClr val="ED7D31"/>
              </a:solidFill>
              <a:prstDash val="solid"/>
              <a:round/>
            </a:ln>
            <a:effectLst/>
          </c:spPr>
          <c:marker>
            <c:symbol val="none"/>
          </c:marker>
          <c:val>
            <c:numRef>
              <c:f>Charts!$C$15:$Q$15</c:f>
              <c:numCache>
                <c:formatCode>0.0%</c:formatCode>
                <c:ptCount val="15"/>
                <c:pt idx="0">
                  <c:v>0.13368545202810106</c:v>
                </c:pt>
                <c:pt idx="1">
                  <c:v>0.10478259579682929</c:v>
                </c:pt>
                <c:pt idx="2">
                  <c:v>0.12050008518222449</c:v>
                </c:pt>
                <c:pt idx="3">
                  <c:v>9.9411659370840011E-2</c:v>
                </c:pt>
                <c:pt idx="4">
                  <c:v>0.14400790003229566</c:v>
                </c:pt>
                <c:pt idx="5">
                  <c:v>0.15999999999999998</c:v>
                </c:pt>
                <c:pt idx="6">
                  <c:v>0.15499999999999994</c:v>
                </c:pt>
                <c:pt idx="7">
                  <c:v>0.15499999999999997</c:v>
                </c:pt>
                <c:pt idx="8">
                  <c:v>0.14999999999999994</c:v>
                </c:pt>
                <c:pt idx="9">
                  <c:v>0.14999999999999988</c:v>
                </c:pt>
                <c:pt idx="10">
                  <c:v>0.14999999999999997</c:v>
                </c:pt>
                <c:pt idx="11">
                  <c:v>0.15</c:v>
                </c:pt>
                <c:pt idx="12">
                  <c:v>0.14999999999999997</c:v>
                </c:pt>
                <c:pt idx="13">
                  <c:v>0.14999999999999991</c:v>
                </c:pt>
                <c:pt idx="14">
                  <c:v>0.14999999999999997</c:v>
                </c:pt>
              </c:numCache>
            </c:numRef>
          </c:val>
          <c:smooth val="0"/>
          <c:extLst>
            <c:ext xmlns:c16="http://schemas.microsoft.com/office/drawing/2014/chart" uri="{C3380CC4-5D6E-409C-BE32-E72D297353CC}">
              <c16:uniqueId val="{00000002-7ED7-4366-B9CC-97588B0556D1}"/>
            </c:ext>
          </c:extLst>
        </c:ser>
        <c:ser>
          <c:idx val="3"/>
          <c:order val="3"/>
          <c:tx>
            <c:v>Net</c:v>
          </c:tx>
          <c:spPr>
            <a:ln w="28575" cap="rnd">
              <a:solidFill>
                <a:srgbClr val="A5A5A5"/>
              </a:solidFill>
              <a:prstDash val="solid"/>
              <a:round/>
            </a:ln>
            <a:effectLst/>
          </c:spPr>
          <c:marker>
            <c:symbol val="none"/>
          </c:marker>
          <c:val>
            <c:numRef>
              <c:f>Charts!$C$16:$Q$16</c:f>
              <c:numCache>
                <c:formatCode>0.0%</c:formatCode>
                <c:ptCount val="15"/>
                <c:pt idx="0">
                  <c:v>0.10329834637360023</c:v>
                </c:pt>
                <c:pt idx="1">
                  <c:v>7.9024539415280523E-2</c:v>
                </c:pt>
                <c:pt idx="2">
                  <c:v>9.4652740465051316E-2</c:v>
                </c:pt>
                <c:pt idx="3">
                  <c:v>6.4624698224622162E-2</c:v>
                </c:pt>
                <c:pt idx="4">
                  <c:v>0.10124297153835318</c:v>
                </c:pt>
                <c:pt idx="5">
                  <c:v>0.12364333376718339</c:v>
                </c:pt>
                <c:pt idx="6">
                  <c:v>0.11884239130434779</c:v>
                </c:pt>
                <c:pt idx="7">
                  <c:v>0.11890042372881354</c:v>
                </c:pt>
                <c:pt idx="8">
                  <c:v>0.11515042372881353</c:v>
                </c:pt>
                <c:pt idx="9">
                  <c:v>0.11511206896551716</c:v>
                </c:pt>
                <c:pt idx="10">
                  <c:v>0.11507236842105259</c:v>
                </c:pt>
                <c:pt idx="11">
                  <c:v>0.11503124999999997</c:v>
                </c:pt>
                <c:pt idx="12">
                  <c:v>0.1150101351351351</c:v>
                </c:pt>
                <c:pt idx="13">
                  <c:v>0.11498863636363631</c:v>
                </c:pt>
                <c:pt idx="14">
                  <c:v>0.11498863636363635</c:v>
                </c:pt>
              </c:numCache>
            </c:numRef>
          </c:val>
          <c:smooth val="0"/>
          <c:extLst>
            <c:ext xmlns:c16="http://schemas.microsoft.com/office/drawing/2014/chart" uri="{C3380CC4-5D6E-409C-BE32-E72D297353CC}">
              <c16:uniqueId val="{00000003-7ED7-4366-B9CC-97588B0556D1}"/>
            </c:ext>
          </c:extLst>
        </c:ser>
        <c:dLbls>
          <c:showLegendKey val="0"/>
          <c:showVal val="0"/>
          <c:showCatName val="0"/>
          <c:showSerName val="0"/>
          <c:showPercent val="0"/>
          <c:showBubbleSize val="0"/>
        </c:dLbls>
        <c:smooth val="0"/>
        <c:axId val="547394768"/>
        <c:axId val="547396688"/>
      </c:lineChart>
      <c:dateAx>
        <c:axId val="547394768"/>
        <c:scaling>
          <c:orientation val="minMax"/>
        </c:scaling>
        <c:delete val="0"/>
        <c:axPos val="b"/>
        <c:numFmt formatCode="&quot;FY&quot;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47396688"/>
        <c:crosses val="autoZero"/>
        <c:auto val="1"/>
        <c:lblOffset val="100"/>
        <c:baseTimeUnit val="years"/>
      </c:dateAx>
      <c:valAx>
        <c:axId val="547396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47394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a:t>Return Ratios — ROE &amp; ROCE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ROE</c:v>
          </c:tx>
          <c:spPr>
            <a:solidFill>
              <a:srgbClr val="002060"/>
            </a:solidFill>
            <a:ln>
              <a:noFill/>
            </a:ln>
            <a:effectLst/>
          </c:spPr>
          <c:invertIfNegative val="0"/>
          <c:cat>
            <c:numRef>
              <c:f>Charts!$C$6:$Q$6</c:f>
              <c:numCache>
                <c:formatCode>"FY"yy</c:formatCode>
                <c:ptCount val="15"/>
                <c:pt idx="0">
                  <c:v>44651</c:v>
                </c:pt>
                <c:pt idx="1">
                  <c:v>45016</c:v>
                </c:pt>
                <c:pt idx="2">
                  <c:v>45382</c:v>
                </c:pt>
                <c:pt idx="3">
                  <c:v>45747</c:v>
                </c:pt>
                <c:pt idx="4">
                  <c:v>46112</c:v>
                </c:pt>
                <c:pt idx="5">
                  <c:v>46477</c:v>
                </c:pt>
                <c:pt idx="6">
                  <c:v>46842</c:v>
                </c:pt>
                <c:pt idx="7">
                  <c:v>47207</c:v>
                </c:pt>
                <c:pt idx="8">
                  <c:v>47572</c:v>
                </c:pt>
                <c:pt idx="9">
                  <c:v>47937</c:v>
                </c:pt>
                <c:pt idx="10">
                  <c:v>48302</c:v>
                </c:pt>
                <c:pt idx="11">
                  <c:v>48667</c:v>
                </c:pt>
                <c:pt idx="12">
                  <c:v>49032</c:v>
                </c:pt>
                <c:pt idx="13">
                  <c:v>49397</c:v>
                </c:pt>
                <c:pt idx="14">
                  <c:v>49762</c:v>
                </c:pt>
              </c:numCache>
            </c:numRef>
          </c:cat>
          <c:val>
            <c:numRef>
              <c:f>Charts!$C$17:$Q$17</c:f>
              <c:numCache>
                <c:formatCode>0.0%</c:formatCode>
                <c:ptCount val="15"/>
                <c:pt idx="0">
                  <c:v>0.18049431504685184</c:v>
                </c:pt>
                <c:pt idx="1">
                  <c:v>0.14939384787954621</c:v>
                </c:pt>
                <c:pt idx="2">
                  <c:v>0.16661027896533703</c:v>
                </c:pt>
                <c:pt idx="3">
                  <c:v>0.10914828337596635</c:v>
                </c:pt>
                <c:pt idx="4">
                  <c:v>0.1595260929416292</c:v>
                </c:pt>
                <c:pt idx="5">
                  <c:v>0.19594827344684829</c:v>
                </c:pt>
                <c:pt idx="6">
                  <c:v>0.19022249563697757</c:v>
                </c:pt>
                <c:pt idx="7">
                  <c:v>0.19635132728269461</c:v>
                </c:pt>
                <c:pt idx="8">
                  <c:v>0.19620988647551119</c:v>
                </c:pt>
                <c:pt idx="9">
                  <c:v>0.19860696732700386</c:v>
                </c:pt>
                <c:pt idx="10">
                  <c:v>0.19769675613520532</c:v>
                </c:pt>
                <c:pt idx="11">
                  <c:v>0.19387694935000802</c:v>
                </c:pt>
                <c:pt idx="12">
                  <c:v>0.18912101978850857</c:v>
                </c:pt>
                <c:pt idx="13">
                  <c:v>0.18355947438496098</c:v>
                </c:pt>
                <c:pt idx="14">
                  <c:v>0.1788087106340874</c:v>
                </c:pt>
              </c:numCache>
            </c:numRef>
          </c:val>
          <c:extLst>
            <c:ext xmlns:c16="http://schemas.microsoft.com/office/drawing/2014/chart" uri="{C3380CC4-5D6E-409C-BE32-E72D297353CC}">
              <c16:uniqueId val="{00000000-962E-4AE3-A483-1FB53EA32042}"/>
            </c:ext>
          </c:extLst>
        </c:ser>
        <c:ser>
          <c:idx val="1"/>
          <c:order val="1"/>
          <c:tx>
            <c:v>ROCE</c:v>
          </c:tx>
          <c:spPr>
            <a:solidFill>
              <a:srgbClr val="70AD47"/>
            </a:solidFill>
            <a:ln>
              <a:noFill/>
            </a:ln>
            <a:effectLst/>
          </c:spPr>
          <c:invertIfNegative val="0"/>
          <c:val>
            <c:numRef>
              <c:f>Charts!$C$18:$Q$18</c:f>
              <c:numCache>
                <c:formatCode>0.0%</c:formatCode>
                <c:ptCount val="15"/>
                <c:pt idx="0">
                  <c:v>0.21299477542946821</c:v>
                </c:pt>
                <c:pt idx="1">
                  <c:v>0.17842154348332956</c:v>
                </c:pt>
                <c:pt idx="2">
                  <c:v>0.19285152494975102</c:v>
                </c:pt>
                <c:pt idx="3">
                  <c:v>0.1511492499614564</c:v>
                </c:pt>
                <c:pt idx="4">
                  <c:v>0.20688824447914331</c:v>
                </c:pt>
                <c:pt idx="5">
                  <c:v>0.23003034371277686</c:v>
                </c:pt>
                <c:pt idx="6">
                  <c:v>0.22677297399807214</c:v>
                </c:pt>
                <c:pt idx="7">
                  <c:v>0.23542387539547094</c:v>
                </c:pt>
                <c:pt idx="8">
                  <c:v>0.23633133051243727</c:v>
                </c:pt>
                <c:pt idx="9">
                  <c:v>0.24054368353046163</c:v>
                </c:pt>
                <c:pt idx="10">
                  <c:v>0.2407283823912616</c:v>
                </c:pt>
                <c:pt idx="11">
                  <c:v>0.23730043292565828</c:v>
                </c:pt>
                <c:pt idx="12">
                  <c:v>0.23253758048756923</c:v>
                </c:pt>
                <c:pt idx="13">
                  <c:v>0.22664554175451757</c:v>
                </c:pt>
                <c:pt idx="14">
                  <c:v>0.22154241168708344</c:v>
                </c:pt>
              </c:numCache>
            </c:numRef>
          </c:val>
          <c:extLst>
            <c:ext xmlns:c16="http://schemas.microsoft.com/office/drawing/2014/chart" uri="{C3380CC4-5D6E-409C-BE32-E72D297353CC}">
              <c16:uniqueId val="{00000001-962E-4AE3-A483-1FB53EA32042}"/>
            </c:ext>
          </c:extLst>
        </c:ser>
        <c:dLbls>
          <c:showLegendKey val="0"/>
          <c:showVal val="0"/>
          <c:showCatName val="0"/>
          <c:showSerName val="0"/>
          <c:showPercent val="0"/>
          <c:showBubbleSize val="0"/>
        </c:dLbls>
        <c:gapWidth val="219"/>
        <c:overlap val="-27"/>
        <c:axId val="462833360"/>
        <c:axId val="462834800"/>
      </c:barChart>
      <c:dateAx>
        <c:axId val="462833360"/>
        <c:scaling>
          <c:orientation val="minMax"/>
        </c:scaling>
        <c:delete val="0"/>
        <c:axPos val="b"/>
        <c:numFmt formatCode="&quot;FY&quot;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2834800"/>
        <c:crosses val="autoZero"/>
        <c:auto val="1"/>
        <c:lblOffset val="100"/>
        <c:baseTimeUnit val="years"/>
      </c:dateAx>
      <c:valAx>
        <c:axId val="4628348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2833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a:t>Free Cash Flow to Firm  Forecast (₹ Cr)</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FCFF</c:v>
          </c:tx>
          <c:spPr>
            <a:solidFill>
              <a:srgbClr val="548235"/>
            </a:solidFill>
            <a:ln>
              <a:noFill/>
            </a:ln>
            <a:effectLst/>
          </c:spPr>
          <c:invertIfNegative val="0"/>
          <c:cat>
            <c:numRef>
              <c:f>Charts!$H$6:$Q$6</c:f>
              <c:numCache>
                <c:formatCode>"FY"yy</c:formatCode>
                <c:ptCount val="10"/>
                <c:pt idx="0">
                  <c:v>46477</c:v>
                </c:pt>
                <c:pt idx="1">
                  <c:v>46842</c:v>
                </c:pt>
                <c:pt idx="2">
                  <c:v>47207</c:v>
                </c:pt>
                <c:pt idx="3">
                  <c:v>47572</c:v>
                </c:pt>
                <c:pt idx="4">
                  <c:v>47937</c:v>
                </c:pt>
                <c:pt idx="5">
                  <c:v>48302</c:v>
                </c:pt>
                <c:pt idx="6">
                  <c:v>48667</c:v>
                </c:pt>
                <c:pt idx="7">
                  <c:v>49032</c:v>
                </c:pt>
                <c:pt idx="8">
                  <c:v>49397</c:v>
                </c:pt>
                <c:pt idx="9">
                  <c:v>49762</c:v>
                </c:pt>
              </c:numCache>
            </c:numRef>
          </c:cat>
          <c:val>
            <c:numRef>
              <c:f>Charts!$H$11:$Q$11</c:f>
              <c:numCache>
                <c:formatCode>_ * #,##0_ ;_ * \(#,##0\)_ ;_ * "-"??_ ;_ @_ </c:formatCode>
                <c:ptCount val="10"/>
                <c:pt idx="0">
                  <c:v>377.52128447602695</c:v>
                </c:pt>
                <c:pt idx="1">
                  <c:v>419.85558054640387</c:v>
                </c:pt>
                <c:pt idx="2">
                  <c:v>437.81158889198241</c:v>
                </c:pt>
                <c:pt idx="3">
                  <c:v>539.42601857594377</c:v>
                </c:pt>
                <c:pt idx="4">
                  <c:v>665.79930592918618</c:v>
                </c:pt>
                <c:pt idx="5">
                  <c:v>800.81219535016066</c:v>
                </c:pt>
                <c:pt idx="6">
                  <c:v>939.9147701331708</c:v>
                </c:pt>
                <c:pt idx="7">
                  <c:v>1067.7194159119394</c:v>
                </c:pt>
                <c:pt idx="8">
                  <c:v>1198.7891751674333</c:v>
                </c:pt>
                <c:pt idx="9">
                  <c:v>1318.6680926841764</c:v>
                </c:pt>
              </c:numCache>
            </c:numRef>
          </c:val>
          <c:extLst>
            <c:ext xmlns:c16="http://schemas.microsoft.com/office/drawing/2014/chart" uri="{C3380CC4-5D6E-409C-BE32-E72D297353CC}">
              <c16:uniqueId val="{00000000-13C9-4143-B1E5-BFBDAB80D649}"/>
            </c:ext>
          </c:extLst>
        </c:ser>
        <c:dLbls>
          <c:showLegendKey val="0"/>
          <c:showVal val="0"/>
          <c:showCatName val="0"/>
          <c:showSerName val="0"/>
          <c:showPercent val="0"/>
          <c:showBubbleSize val="0"/>
        </c:dLbls>
        <c:gapWidth val="219"/>
        <c:overlap val="-27"/>
        <c:axId val="1009146784"/>
        <c:axId val="1009151104"/>
      </c:barChart>
      <c:dateAx>
        <c:axId val="1009146784"/>
        <c:scaling>
          <c:orientation val="minMax"/>
        </c:scaling>
        <c:delete val="0"/>
        <c:axPos val="b"/>
        <c:numFmt formatCode="&quot;FY&quot;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09151104"/>
        <c:crosses val="autoZero"/>
        <c:auto val="1"/>
        <c:lblOffset val="100"/>
        <c:baseTimeUnit val="years"/>
      </c:dateAx>
      <c:valAx>
        <c:axId val="1009151104"/>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09146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a:t>Revenue Growth (% YoY)</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Revenue Growth</c:v>
          </c:tx>
          <c:spPr>
            <a:solidFill>
              <a:srgbClr val="4472C4"/>
            </a:solidFill>
            <a:ln>
              <a:noFill/>
            </a:ln>
            <a:effectLst/>
          </c:spPr>
          <c:invertIfNegative val="0"/>
          <c:cat>
            <c:numRef>
              <c:f>Charts!$D$6:$Q$6</c:f>
              <c:numCache>
                <c:formatCode>"FY"yy</c:formatCode>
                <c:ptCount val="14"/>
                <c:pt idx="0">
                  <c:v>45016</c:v>
                </c:pt>
                <c:pt idx="1">
                  <c:v>45382</c:v>
                </c:pt>
                <c:pt idx="2">
                  <c:v>45747</c:v>
                </c:pt>
                <c:pt idx="3">
                  <c:v>46112</c:v>
                </c:pt>
                <c:pt idx="4">
                  <c:v>46477</c:v>
                </c:pt>
                <c:pt idx="5">
                  <c:v>46842</c:v>
                </c:pt>
                <c:pt idx="6">
                  <c:v>47207</c:v>
                </c:pt>
                <c:pt idx="7">
                  <c:v>47572</c:v>
                </c:pt>
                <c:pt idx="8">
                  <c:v>47937</c:v>
                </c:pt>
                <c:pt idx="9">
                  <c:v>48302</c:v>
                </c:pt>
                <c:pt idx="10">
                  <c:v>48667</c:v>
                </c:pt>
                <c:pt idx="11">
                  <c:v>49032</c:v>
                </c:pt>
                <c:pt idx="12">
                  <c:v>49397</c:v>
                </c:pt>
                <c:pt idx="13">
                  <c:v>49762</c:v>
                </c:pt>
              </c:numCache>
            </c:numRef>
          </c:cat>
          <c:val>
            <c:numRef>
              <c:f>Charts!$D$12:$Q$12</c:f>
              <c:numCache>
                <c:formatCode>0.0%</c:formatCode>
                <c:ptCount val="14"/>
                <c:pt idx="0">
                  <c:v>0.18264650395796167</c:v>
                </c:pt>
                <c:pt idx="1">
                  <c:v>4.4840971900509619E-2</c:v>
                </c:pt>
                <c:pt idx="2">
                  <c:v>1.2373264139157181E-2</c:v>
                </c:pt>
                <c:pt idx="3">
                  <c:v>4.2133128518015983E-2</c:v>
                </c:pt>
                <c:pt idx="4">
                  <c:v>0.14999999999999991</c:v>
                </c:pt>
                <c:pt idx="5">
                  <c:v>0.14999999999999991</c:v>
                </c:pt>
                <c:pt idx="6">
                  <c:v>0.17999999999999994</c:v>
                </c:pt>
                <c:pt idx="7">
                  <c:v>0.17999999999999994</c:v>
                </c:pt>
                <c:pt idx="8">
                  <c:v>0.15999999999999992</c:v>
                </c:pt>
                <c:pt idx="9">
                  <c:v>0.14000000000000012</c:v>
                </c:pt>
                <c:pt idx="10">
                  <c:v>0.12000000000000011</c:v>
                </c:pt>
                <c:pt idx="11">
                  <c:v>0.1100000000000001</c:v>
                </c:pt>
                <c:pt idx="12">
                  <c:v>0.10000000000000009</c:v>
                </c:pt>
                <c:pt idx="13">
                  <c:v>0.10000000000000009</c:v>
                </c:pt>
              </c:numCache>
            </c:numRef>
          </c:val>
          <c:extLst>
            <c:ext xmlns:c16="http://schemas.microsoft.com/office/drawing/2014/chart" uri="{C3380CC4-5D6E-409C-BE32-E72D297353CC}">
              <c16:uniqueId val="{00000000-A179-483A-BEA9-989281CBAEB7}"/>
            </c:ext>
          </c:extLst>
        </c:ser>
        <c:dLbls>
          <c:showLegendKey val="0"/>
          <c:showVal val="0"/>
          <c:showCatName val="0"/>
          <c:showSerName val="0"/>
          <c:showPercent val="0"/>
          <c:showBubbleSize val="0"/>
        </c:dLbls>
        <c:gapWidth val="219"/>
        <c:overlap val="-27"/>
        <c:axId val="1003119008"/>
        <c:axId val="1003119968"/>
      </c:barChart>
      <c:dateAx>
        <c:axId val="1003119008"/>
        <c:scaling>
          <c:orientation val="minMax"/>
        </c:scaling>
        <c:delete val="0"/>
        <c:axPos val="b"/>
        <c:numFmt formatCode="&quot;FY&quot;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03119968"/>
        <c:crosses val="autoZero"/>
        <c:auto val="1"/>
        <c:lblOffset val="100"/>
        <c:baseTimeUnit val="years"/>
      </c:dateAx>
      <c:valAx>
        <c:axId val="10031199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031190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_xlchart.v5.0</cx:f>
      </cx:strDim>
      <cx:numDim type="val">
        <cx:f>_xlchart.v5.1</cx:f>
      </cx:numDim>
    </cx:data>
  </cx:chartData>
  <cx:chart>
    <cx:title pos="t" align="ctr" overlay="0"/>
    <cx:plotArea>
      <cx:plotAreaRegion>
        <cx:series layoutId="waterfall" uniqueId="{632AA06A-6C25-43C8-AA9D-231B5DA7814C}">
          <cx:dataLabels pos="outEnd">
            <cx:visibility seriesName="0" categoryName="0" value="1"/>
          </cx:dataLabels>
          <cx:dataId val="0"/>
          <cx:layoutPr>
            <cx:subtotals>
              <cx:idx val="0"/>
              <cx:idx val="5"/>
            </cx:subtotals>
          </cx:layoutPr>
        </cx:series>
      </cx:plotAreaRegion>
      <cx:axis id="0">
        <cx:catScaling gapWidth="0.5"/>
        <cx:tickLabels/>
      </cx:axis>
      <cx:axis id="1">
        <cx:valScaling/>
        <cx:majorGridlines/>
        <cx:tickLabels/>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a:endParaRPr>
        </a:p>
      </cx:txPr>
    </cx:legend>
  </cx:chart>
  <cx:fmtOvrs>
    <cx:fmtOvr idx="0">
      <cx:spPr>
        <a:solidFill>
          <a:srgbClr val="00B050"/>
        </a:solidFill>
      </cx:spPr>
    </cx:fmtOvr>
    <cx:fmtOvr idx="1">
      <cx:spPr>
        <a:solidFill>
          <a:schemeClr val="accent3"/>
        </a:solidFill>
      </cx:spPr>
    </cx:fmtOvr>
    <cx:fmtOvr idx="2">
      <cx:spPr>
        <a:solidFill>
          <a:schemeClr val="bg1">
            <a:lumMod val="50000"/>
          </a:schemeClr>
        </a:solidFill>
      </cx:spPr>
    </cx:fmtOvr>
  </cx:fmtOvr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Style="combo" dx="26" fmlaLink="$M$4" fmlaRange="$B$15:$B$17" noThreeD="1" sel="1" val="0"/>
</file>

<file path=xl/drawings/_rels/drawing2.xml.rels><?xml version="1.0" encoding="UTF-8" standalone="yes"?>
<Relationships xmlns="http://schemas.openxmlformats.org/package/2006/relationships"><Relationship Id="rId1" Type="http://schemas.microsoft.com/office/2014/relationships/chartEx" Target="../charts/chartEx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1</xdr:col>
      <xdr:colOff>30480</xdr:colOff>
      <xdr:row>25</xdr:row>
      <xdr:rowOff>15240</xdr:rowOff>
    </xdr:from>
    <xdr:to>
      <xdr:col>5</xdr:col>
      <xdr:colOff>68580</xdr:colOff>
      <xdr:row>29</xdr:row>
      <xdr:rowOff>38100</xdr:rowOff>
    </xdr:to>
    <xdr:sp macro="" textlink="">
      <xdr:nvSpPr>
        <xdr:cNvPr id="2" name="TextBox 1">
          <a:extLst>
            <a:ext uri="{FF2B5EF4-FFF2-40B4-BE49-F238E27FC236}">
              <a16:creationId xmlns:a16="http://schemas.microsoft.com/office/drawing/2014/main" id="{D4958235-EFD7-AD0F-3791-81061F3B5BE6}"/>
            </a:ext>
          </a:extLst>
        </xdr:cNvPr>
        <xdr:cNvSpPr txBox="1"/>
      </xdr:nvSpPr>
      <xdr:spPr>
        <a:xfrm>
          <a:off x="160020" y="4549140"/>
          <a:ext cx="413766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t>We have considered 5.10% as the risk-free rate</a:t>
          </a:r>
          <a:r>
            <a:rPr lang="en-IN" sz="1100" baseline="0"/>
            <a:t> </a:t>
          </a:r>
          <a:r>
            <a:rPr lang="en-IN" sz="1100"/>
            <a:t>in the estimation of the cost of equity of 10.81%. </a:t>
          </a:r>
        </a:p>
        <a:p>
          <a:r>
            <a:rPr lang="en-IN" sz="1100"/>
            <a:t>The risk-free rate of India is calculated by considering the local currency 10-year government bond yield adjusted for the default spread of India. </a:t>
          </a:r>
        </a:p>
      </xdr:txBody>
    </xdr:sp>
    <xdr:clientData/>
  </xdr:twoCellAnchor>
  <xdr:twoCellAnchor>
    <xdr:from>
      <xdr:col>1</xdr:col>
      <xdr:colOff>91440</xdr:colOff>
      <xdr:row>31</xdr:row>
      <xdr:rowOff>38100</xdr:rowOff>
    </xdr:from>
    <xdr:to>
      <xdr:col>5</xdr:col>
      <xdr:colOff>129540</xdr:colOff>
      <xdr:row>33</xdr:row>
      <xdr:rowOff>144780</xdr:rowOff>
    </xdr:to>
    <xdr:sp macro="" textlink="">
      <xdr:nvSpPr>
        <xdr:cNvPr id="3" name="TextBox 2">
          <a:extLst>
            <a:ext uri="{FF2B5EF4-FFF2-40B4-BE49-F238E27FC236}">
              <a16:creationId xmlns:a16="http://schemas.microsoft.com/office/drawing/2014/main" id="{8FA1A04F-96FC-4CCC-894F-012732854172}"/>
            </a:ext>
          </a:extLst>
        </xdr:cNvPr>
        <xdr:cNvSpPr txBox="1"/>
      </xdr:nvSpPr>
      <xdr:spPr>
        <a:xfrm>
          <a:off x="220980" y="5867400"/>
          <a:ext cx="4137660" cy="4724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IN" sz="1100" b="0" i="0" baseline="0">
              <a:solidFill>
                <a:schemeClr val="dk1"/>
              </a:solidFill>
              <a:effectLst/>
              <a:latin typeface="+mn-lt"/>
              <a:ea typeface="+mn-ea"/>
              <a:cs typeface="+mn-cs"/>
            </a:rPr>
            <a:t>An ERP of 7.00% has been adopted based on U.S. Implied equity risk premium, also adjusting for India-specific risk premium . </a:t>
          </a:r>
          <a:endParaRPr lang="en-IN">
            <a:effectLst/>
          </a:endParaRPr>
        </a:p>
        <a:p>
          <a:endParaRPr lang="en-IN" sz="1100"/>
        </a:p>
      </xdr:txBody>
    </xdr:sp>
    <xdr:clientData/>
  </xdr:twoCellAnchor>
  <xdr:twoCellAnchor>
    <xdr:from>
      <xdr:col>1</xdr:col>
      <xdr:colOff>0</xdr:colOff>
      <xdr:row>35</xdr:row>
      <xdr:rowOff>0</xdr:rowOff>
    </xdr:from>
    <xdr:to>
      <xdr:col>5</xdr:col>
      <xdr:colOff>106680</xdr:colOff>
      <xdr:row>39</xdr:row>
      <xdr:rowOff>45720</xdr:rowOff>
    </xdr:to>
    <xdr:sp macro="" textlink="">
      <xdr:nvSpPr>
        <xdr:cNvPr id="4" name="TextBox 3">
          <a:extLst>
            <a:ext uri="{FF2B5EF4-FFF2-40B4-BE49-F238E27FC236}">
              <a16:creationId xmlns:a16="http://schemas.microsoft.com/office/drawing/2014/main" id="{3A339CCB-027B-4DA8-9866-51A370E3B9A7}"/>
            </a:ext>
          </a:extLst>
        </xdr:cNvPr>
        <xdr:cNvSpPr txBox="1"/>
      </xdr:nvSpPr>
      <xdr:spPr>
        <a:xfrm>
          <a:off x="129540" y="6560820"/>
          <a:ext cx="4206240" cy="77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t>For the purpose of assessing the cost of debt, we have used the country's risk-free rate, the country's default spread, and the corporate default spread based on the company's debt rating and interest coverage ratio.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457200</xdr:colOff>
      <xdr:row>1</xdr:row>
      <xdr:rowOff>160020</xdr:rowOff>
    </xdr:from>
    <xdr:to>
      <xdr:col>11</xdr:col>
      <xdr:colOff>365760</xdr:colOff>
      <xdr:row>19</xdr:row>
      <xdr:rowOff>167640</xdr:rowOff>
    </xdr:to>
    <mc:AlternateContent xmlns:mc="http://schemas.openxmlformats.org/markup-compatibility/2006">
      <mc:Choice xmlns:cx4="http://schemas.microsoft.com/office/drawing/2016/5/10/chartex" Requires="cx4">
        <xdr:graphicFrame macro="">
          <xdr:nvGraphicFramePr>
            <xdr:cNvPr id="2" name="Chart 1">
              <a:extLst>
                <a:ext uri="{FF2B5EF4-FFF2-40B4-BE49-F238E27FC236}">
                  <a16:creationId xmlns:a16="http://schemas.microsoft.com/office/drawing/2014/main" id="{ED601B1B-EB4F-2412-0DD4-B5124F22E90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895600" y="342900"/>
              <a:ext cx="5349240" cy="3299460"/>
            </a:xfrm>
            <a:prstGeom prst="rect">
              <a:avLst/>
            </a:prstGeom>
            <a:solidFill>
              <a:prstClr val="white"/>
            </a:solidFill>
            <a:ln w="1">
              <a:solidFill>
                <a:prstClr val="green"/>
              </a:solidFill>
            </a:ln>
          </xdr:spPr>
          <xdr:txBody>
            <a:bodyPr vertOverflow="clip" horzOverflow="clip"/>
            <a:lstStyle/>
            <a:p>
              <a:r>
                <a:rPr lang="en-IN"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20</xdr:row>
      <xdr:rowOff>0</xdr:rowOff>
    </xdr:from>
    <xdr:to>
      <xdr:col>8</xdr:col>
      <xdr:colOff>0</xdr:colOff>
      <xdr:row>34</xdr:row>
      <xdr:rowOff>0</xdr:rowOff>
    </xdr:to>
    <xdr:graphicFrame macro="">
      <xdr:nvGraphicFramePr>
        <xdr:cNvPr id="2" name="Chart 1">
          <a:extLst>
            <a:ext uri="{FF2B5EF4-FFF2-40B4-BE49-F238E27FC236}">
              <a16:creationId xmlns:a16="http://schemas.microsoft.com/office/drawing/2014/main" id="{5DFB43B9-231C-073A-F718-2A8C422A4C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20</xdr:row>
      <xdr:rowOff>0</xdr:rowOff>
    </xdr:from>
    <xdr:to>
      <xdr:col>16</xdr:col>
      <xdr:colOff>0</xdr:colOff>
      <xdr:row>34</xdr:row>
      <xdr:rowOff>0</xdr:rowOff>
    </xdr:to>
    <xdr:graphicFrame macro="">
      <xdr:nvGraphicFramePr>
        <xdr:cNvPr id="3" name="Chart 2">
          <a:extLst>
            <a:ext uri="{FF2B5EF4-FFF2-40B4-BE49-F238E27FC236}">
              <a16:creationId xmlns:a16="http://schemas.microsoft.com/office/drawing/2014/main" id="{6E9DBF4C-4039-2A7A-F525-37B502B4B5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35</xdr:row>
      <xdr:rowOff>0</xdr:rowOff>
    </xdr:from>
    <xdr:to>
      <xdr:col>8</xdr:col>
      <xdr:colOff>0</xdr:colOff>
      <xdr:row>49</xdr:row>
      <xdr:rowOff>0</xdr:rowOff>
    </xdr:to>
    <xdr:graphicFrame macro="">
      <xdr:nvGraphicFramePr>
        <xdr:cNvPr id="4" name="Chart 3">
          <a:extLst>
            <a:ext uri="{FF2B5EF4-FFF2-40B4-BE49-F238E27FC236}">
              <a16:creationId xmlns:a16="http://schemas.microsoft.com/office/drawing/2014/main" id="{95200A12-6A79-ACE5-A39D-A63D378C7D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35</xdr:row>
      <xdr:rowOff>0</xdr:rowOff>
    </xdr:from>
    <xdr:to>
      <xdr:col>16</xdr:col>
      <xdr:colOff>0</xdr:colOff>
      <xdr:row>49</xdr:row>
      <xdr:rowOff>0</xdr:rowOff>
    </xdr:to>
    <xdr:graphicFrame macro="">
      <xdr:nvGraphicFramePr>
        <xdr:cNvPr id="5" name="Chart 4">
          <a:extLst>
            <a:ext uri="{FF2B5EF4-FFF2-40B4-BE49-F238E27FC236}">
              <a16:creationId xmlns:a16="http://schemas.microsoft.com/office/drawing/2014/main" id="{96FF4607-1D1B-ECC2-62D2-A3BB403675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50</xdr:row>
      <xdr:rowOff>0</xdr:rowOff>
    </xdr:from>
    <xdr:to>
      <xdr:col>8</xdr:col>
      <xdr:colOff>0</xdr:colOff>
      <xdr:row>64</xdr:row>
      <xdr:rowOff>0</xdr:rowOff>
    </xdr:to>
    <xdr:graphicFrame macro="">
      <xdr:nvGraphicFramePr>
        <xdr:cNvPr id="6" name="Chart 5">
          <a:extLst>
            <a:ext uri="{FF2B5EF4-FFF2-40B4-BE49-F238E27FC236}">
              <a16:creationId xmlns:a16="http://schemas.microsoft.com/office/drawing/2014/main" id="{07412C2B-4DB8-0BB2-3973-B56E96FA8D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50</xdr:row>
      <xdr:rowOff>0</xdr:rowOff>
    </xdr:from>
    <xdr:to>
      <xdr:col>16</xdr:col>
      <xdr:colOff>0</xdr:colOff>
      <xdr:row>64</xdr:row>
      <xdr:rowOff>0</xdr:rowOff>
    </xdr:to>
    <xdr:graphicFrame macro="">
      <xdr:nvGraphicFramePr>
        <xdr:cNvPr id="7" name="Chart 6">
          <a:extLst>
            <a:ext uri="{FF2B5EF4-FFF2-40B4-BE49-F238E27FC236}">
              <a16:creationId xmlns:a16="http://schemas.microsoft.com/office/drawing/2014/main" id="{207668E9-461F-B33F-F65E-DB360805A7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891540</xdr:colOff>
          <xdr:row>3</xdr:row>
          <xdr:rowOff>0</xdr:rowOff>
        </xdr:from>
        <xdr:to>
          <xdr:col>14</xdr:col>
          <xdr:colOff>99060</xdr:colOff>
          <xdr:row>4</xdr:row>
          <xdr:rowOff>22860</xdr:rowOff>
        </xdr:to>
        <xdr:sp macro="" textlink="">
          <xdr:nvSpPr>
            <xdr:cNvPr id="13313" name="Drop Down 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4</xdr:col>
      <xdr:colOff>98729</xdr:colOff>
      <xdr:row>10</xdr:row>
      <xdr:rowOff>38763</xdr:rowOff>
    </xdr:from>
    <xdr:to>
      <xdr:col>10</xdr:col>
      <xdr:colOff>110705</xdr:colOff>
      <xdr:row>24</xdr:row>
      <xdr:rowOff>0</xdr:rowOff>
    </xdr:to>
    <xdr:pic>
      <xdr:nvPicPr>
        <xdr:cNvPr id="2" name="Picture 1">
          <a:extLst>
            <a:ext uri="{FF2B5EF4-FFF2-40B4-BE49-F238E27FC236}">
              <a16:creationId xmlns:a16="http://schemas.microsoft.com/office/drawing/2014/main" id="{1210A0F4-90B6-4A85-CFD3-0731AD5C41F0}"/>
            </a:ext>
          </a:extLst>
        </xdr:cNvPr>
        <xdr:cNvPicPr>
          <a:picLocks noChangeAspect="1"/>
        </xdr:cNvPicPr>
      </xdr:nvPicPr>
      <xdr:blipFill>
        <a:blip xmlns:r="http://schemas.openxmlformats.org/officeDocument/2006/relationships" r:embed="rId1"/>
        <a:stretch>
          <a:fillRect/>
        </a:stretch>
      </xdr:blipFill>
      <xdr:spPr>
        <a:xfrm>
          <a:off x="3259372" y="3345180"/>
          <a:ext cx="4261246" cy="2538785"/>
        </a:xfrm>
        <a:prstGeom prst="rect">
          <a:avLst/>
        </a:prstGeom>
      </xdr:spPr>
    </xdr:pic>
    <xdr:clientData/>
  </xdr:twoCellAnchor>
  <xdr:twoCellAnchor editAs="oneCell">
    <xdr:from>
      <xdr:col>1</xdr:col>
      <xdr:colOff>93232</xdr:colOff>
      <xdr:row>38</xdr:row>
      <xdr:rowOff>161365</xdr:rowOff>
    </xdr:from>
    <xdr:to>
      <xdr:col>7</xdr:col>
      <xdr:colOff>230084</xdr:colOff>
      <xdr:row>49</xdr:row>
      <xdr:rowOff>139594</xdr:rowOff>
    </xdr:to>
    <xdr:pic>
      <xdr:nvPicPr>
        <xdr:cNvPr id="3" name="Picture 2">
          <a:extLst>
            <a:ext uri="{FF2B5EF4-FFF2-40B4-BE49-F238E27FC236}">
              <a16:creationId xmlns:a16="http://schemas.microsoft.com/office/drawing/2014/main" id="{D05E8C7B-A408-5CB3-6BD7-952974E20552}"/>
            </a:ext>
          </a:extLst>
        </xdr:cNvPr>
        <xdr:cNvPicPr>
          <a:picLocks noChangeAspect="1"/>
        </xdr:cNvPicPr>
      </xdr:nvPicPr>
      <xdr:blipFill>
        <a:blip xmlns:r="http://schemas.openxmlformats.org/officeDocument/2006/relationships" r:embed="rId2"/>
        <a:stretch>
          <a:fillRect/>
        </a:stretch>
      </xdr:blipFill>
      <xdr:spPr>
        <a:xfrm>
          <a:off x="218738" y="6974541"/>
          <a:ext cx="6226577" cy="1950464"/>
        </a:xfrm>
        <a:prstGeom prst="rect">
          <a:avLst/>
        </a:prstGeom>
      </xdr:spPr>
    </xdr:pic>
    <xdr:clientData/>
  </xdr:twoCellAnchor>
  <xdr:twoCellAnchor editAs="oneCell">
    <xdr:from>
      <xdr:col>12</xdr:col>
      <xdr:colOff>233081</xdr:colOff>
      <xdr:row>41</xdr:row>
      <xdr:rowOff>170331</xdr:rowOff>
    </xdr:from>
    <xdr:to>
      <xdr:col>21</xdr:col>
      <xdr:colOff>85514</xdr:colOff>
      <xdr:row>55</xdr:row>
      <xdr:rowOff>26894</xdr:rowOff>
    </xdr:to>
    <xdr:pic>
      <xdr:nvPicPr>
        <xdr:cNvPr id="4" name="Picture 3">
          <a:extLst>
            <a:ext uri="{FF2B5EF4-FFF2-40B4-BE49-F238E27FC236}">
              <a16:creationId xmlns:a16="http://schemas.microsoft.com/office/drawing/2014/main" id="{6F334591-A563-F484-1FF2-5B284F099330}"/>
            </a:ext>
          </a:extLst>
        </xdr:cNvPr>
        <xdr:cNvPicPr>
          <a:picLocks noChangeAspect="1"/>
        </xdr:cNvPicPr>
      </xdr:nvPicPr>
      <xdr:blipFill>
        <a:blip xmlns:r="http://schemas.openxmlformats.org/officeDocument/2006/relationships" r:embed="rId3"/>
        <a:stretch>
          <a:fillRect/>
        </a:stretch>
      </xdr:blipFill>
      <xdr:spPr>
        <a:xfrm>
          <a:off x="7646893" y="9368119"/>
          <a:ext cx="6674574" cy="2366681"/>
        </a:xfrm>
        <a:prstGeom prst="rect">
          <a:avLst/>
        </a:prstGeom>
      </xdr:spPr>
    </xdr:pic>
    <xdr:clientData/>
  </xdr:twoCellAnchor>
  <xdr:twoCellAnchor>
    <xdr:from>
      <xdr:col>14</xdr:col>
      <xdr:colOff>63501</xdr:colOff>
      <xdr:row>86</xdr:row>
      <xdr:rowOff>9072</xdr:rowOff>
    </xdr:from>
    <xdr:to>
      <xdr:col>28</xdr:col>
      <xdr:colOff>226952</xdr:colOff>
      <xdr:row>94</xdr:row>
      <xdr:rowOff>132871</xdr:rowOff>
    </xdr:to>
    <xdr:grpSp>
      <xdr:nvGrpSpPr>
        <xdr:cNvPr id="9" name="Group 8">
          <a:extLst>
            <a:ext uri="{FF2B5EF4-FFF2-40B4-BE49-F238E27FC236}">
              <a16:creationId xmlns:a16="http://schemas.microsoft.com/office/drawing/2014/main" id="{1FD04AF5-0FEB-AD2A-33DB-EBF149A3301F}"/>
            </a:ext>
          </a:extLst>
        </xdr:cNvPr>
        <xdr:cNvGrpSpPr/>
      </xdr:nvGrpSpPr>
      <xdr:grpSpPr>
        <a:xfrm>
          <a:off x="11003644" y="15702643"/>
          <a:ext cx="9888022" cy="1629657"/>
          <a:chOff x="10291482" y="14737976"/>
          <a:chExt cx="8259328" cy="1907883"/>
        </a:xfrm>
      </xdr:grpSpPr>
      <xdr:pic>
        <xdr:nvPicPr>
          <xdr:cNvPr id="5" name="Picture 4">
            <a:extLst>
              <a:ext uri="{FF2B5EF4-FFF2-40B4-BE49-F238E27FC236}">
                <a16:creationId xmlns:a16="http://schemas.microsoft.com/office/drawing/2014/main" id="{E3279D8D-1F35-BABF-7D65-7FD7E1EECB43}"/>
              </a:ext>
            </a:extLst>
          </xdr:cNvPr>
          <xdr:cNvPicPr>
            <a:picLocks noChangeAspect="1"/>
          </xdr:cNvPicPr>
        </xdr:nvPicPr>
        <xdr:blipFill>
          <a:blip xmlns:r="http://schemas.openxmlformats.org/officeDocument/2006/relationships" r:embed="rId4"/>
          <a:stretch>
            <a:fillRect/>
          </a:stretch>
        </xdr:blipFill>
        <xdr:spPr>
          <a:xfrm>
            <a:off x="10479741" y="14737976"/>
            <a:ext cx="8068801" cy="1247949"/>
          </a:xfrm>
          <a:prstGeom prst="rect">
            <a:avLst/>
          </a:prstGeom>
        </xdr:spPr>
      </xdr:pic>
      <xdr:pic>
        <xdr:nvPicPr>
          <xdr:cNvPr id="6" name="Picture 5">
            <a:extLst>
              <a:ext uri="{FF2B5EF4-FFF2-40B4-BE49-F238E27FC236}">
                <a16:creationId xmlns:a16="http://schemas.microsoft.com/office/drawing/2014/main" id="{B61D665B-CD5F-C3B4-5E37-9B7BBA153323}"/>
              </a:ext>
            </a:extLst>
          </xdr:cNvPr>
          <xdr:cNvPicPr>
            <a:picLocks noChangeAspect="1"/>
          </xdr:cNvPicPr>
        </xdr:nvPicPr>
        <xdr:blipFill>
          <a:blip xmlns:r="http://schemas.openxmlformats.org/officeDocument/2006/relationships" r:embed="rId5"/>
          <a:stretch>
            <a:fillRect/>
          </a:stretch>
        </xdr:blipFill>
        <xdr:spPr>
          <a:xfrm>
            <a:off x="10291482" y="16064753"/>
            <a:ext cx="8259328" cy="581106"/>
          </a:xfrm>
          <a:prstGeom prst="rect">
            <a:avLst/>
          </a:prstGeom>
        </xdr:spPr>
      </xdr:pic>
    </xdr:grpSp>
    <xdr:clientData/>
  </xdr:twoCellAnchor>
  <xdr:twoCellAnchor editAs="oneCell">
    <xdr:from>
      <xdr:col>16</xdr:col>
      <xdr:colOff>555812</xdr:colOff>
      <xdr:row>56</xdr:row>
      <xdr:rowOff>134470</xdr:rowOff>
    </xdr:from>
    <xdr:to>
      <xdr:col>26</xdr:col>
      <xdr:colOff>449818</xdr:colOff>
      <xdr:row>62</xdr:row>
      <xdr:rowOff>30391</xdr:rowOff>
    </xdr:to>
    <xdr:pic>
      <xdr:nvPicPr>
        <xdr:cNvPr id="7" name="Picture 6">
          <a:extLst>
            <a:ext uri="{FF2B5EF4-FFF2-40B4-BE49-F238E27FC236}">
              <a16:creationId xmlns:a16="http://schemas.microsoft.com/office/drawing/2014/main" id="{EDCC12A9-4E11-C45A-A1DE-72A1E0B1041E}"/>
            </a:ext>
          </a:extLst>
        </xdr:cNvPr>
        <xdr:cNvPicPr>
          <a:picLocks noChangeAspect="1"/>
        </xdr:cNvPicPr>
      </xdr:nvPicPr>
      <xdr:blipFill>
        <a:blip xmlns:r="http://schemas.openxmlformats.org/officeDocument/2006/relationships" r:embed="rId6"/>
        <a:stretch>
          <a:fillRect/>
        </a:stretch>
      </xdr:blipFill>
      <xdr:spPr>
        <a:xfrm>
          <a:off x="11017624" y="10228729"/>
          <a:ext cx="7325747" cy="971686"/>
        </a:xfrm>
        <a:prstGeom prst="rect">
          <a:avLst/>
        </a:prstGeom>
      </xdr:spPr>
    </xdr:pic>
    <xdr:clientData/>
  </xdr:twoCellAnchor>
  <xdr:twoCellAnchor editAs="oneCell">
    <xdr:from>
      <xdr:col>1</xdr:col>
      <xdr:colOff>129541</xdr:colOff>
      <xdr:row>94</xdr:row>
      <xdr:rowOff>91440</xdr:rowOff>
    </xdr:from>
    <xdr:to>
      <xdr:col>5</xdr:col>
      <xdr:colOff>652476</xdr:colOff>
      <xdr:row>107</xdr:row>
      <xdr:rowOff>145229</xdr:rowOff>
    </xdr:to>
    <xdr:pic>
      <xdr:nvPicPr>
        <xdr:cNvPr id="8" name="Picture 7">
          <a:extLst>
            <a:ext uri="{FF2B5EF4-FFF2-40B4-BE49-F238E27FC236}">
              <a16:creationId xmlns:a16="http://schemas.microsoft.com/office/drawing/2014/main" id="{B54FDAF5-3834-E9AE-786A-A7166933C005}"/>
            </a:ext>
          </a:extLst>
        </xdr:cNvPr>
        <xdr:cNvPicPr>
          <a:picLocks noChangeAspect="1"/>
        </xdr:cNvPicPr>
      </xdr:nvPicPr>
      <xdr:blipFill>
        <a:blip xmlns:r="http://schemas.openxmlformats.org/officeDocument/2006/relationships" r:embed="rId7"/>
        <a:stretch>
          <a:fillRect/>
        </a:stretch>
      </xdr:blipFill>
      <xdr:spPr>
        <a:xfrm>
          <a:off x="259081" y="16901160"/>
          <a:ext cx="5194443" cy="2431228"/>
        </a:xfrm>
        <a:prstGeom prst="rect">
          <a:avLst/>
        </a:prstGeom>
      </xdr:spPr>
    </xdr:pic>
    <xdr:clientData/>
  </xdr:twoCellAnchor>
  <xdr:twoCellAnchor editAs="oneCell">
    <xdr:from>
      <xdr:col>8</xdr:col>
      <xdr:colOff>171676</xdr:colOff>
      <xdr:row>94</xdr:row>
      <xdr:rowOff>95923</xdr:rowOff>
    </xdr:from>
    <xdr:to>
      <xdr:col>16</xdr:col>
      <xdr:colOff>227256</xdr:colOff>
      <xdr:row>121</xdr:row>
      <xdr:rowOff>171074</xdr:rowOff>
    </xdr:to>
    <xdr:pic>
      <xdr:nvPicPr>
        <xdr:cNvPr id="10" name="Picture 9">
          <a:extLst>
            <a:ext uri="{FF2B5EF4-FFF2-40B4-BE49-F238E27FC236}">
              <a16:creationId xmlns:a16="http://schemas.microsoft.com/office/drawing/2014/main" id="{F375BF9D-0B51-5A8C-7153-E29D005C6A92}"/>
            </a:ext>
          </a:extLst>
        </xdr:cNvPr>
        <xdr:cNvPicPr>
          <a:picLocks noChangeAspect="1"/>
        </xdr:cNvPicPr>
      </xdr:nvPicPr>
      <xdr:blipFill>
        <a:blip xmlns:r="http://schemas.openxmlformats.org/officeDocument/2006/relationships" r:embed="rId8"/>
        <a:stretch>
          <a:fillRect/>
        </a:stretch>
      </xdr:blipFill>
      <xdr:spPr>
        <a:xfrm>
          <a:off x="6446970" y="18043264"/>
          <a:ext cx="5326827" cy="4916092"/>
        </a:xfrm>
        <a:prstGeom prst="rect">
          <a:avLst/>
        </a:prstGeom>
      </xdr:spPr>
    </xdr:pic>
    <xdr:clientData/>
  </xdr:twoCellAnchor>
  <xdr:twoCellAnchor editAs="oneCell">
    <xdr:from>
      <xdr:col>1</xdr:col>
      <xdr:colOff>1</xdr:colOff>
      <xdr:row>113</xdr:row>
      <xdr:rowOff>0</xdr:rowOff>
    </xdr:from>
    <xdr:to>
      <xdr:col>7</xdr:col>
      <xdr:colOff>36705</xdr:colOff>
      <xdr:row>132</xdr:row>
      <xdr:rowOff>87086</xdr:rowOff>
    </xdr:to>
    <xdr:pic>
      <xdr:nvPicPr>
        <xdr:cNvPr id="11" name="Picture 10">
          <a:extLst>
            <a:ext uri="{FF2B5EF4-FFF2-40B4-BE49-F238E27FC236}">
              <a16:creationId xmlns:a16="http://schemas.microsoft.com/office/drawing/2014/main" id="{7373FF11-C02A-082F-568C-F7862D8166F6}"/>
            </a:ext>
          </a:extLst>
        </xdr:cNvPr>
        <xdr:cNvPicPr>
          <a:picLocks noChangeAspect="1"/>
        </xdr:cNvPicPr>
      </xdr:nvPicPr>
      <xdr:blipFill>
        <a:blip xmlns:r="http://schemas.openxmlformats.org/officeDocument/2006/relationships" r:embed="rId9"/>
        <a:stretch>
          <a:fillRect/>
        </a:stretch>
      </xdr:blipFill>
      <xdr:spPr>
        <a:xfrm>
          <a:off x="130630" y="25309286"/>
          <a:ext cx="6128990" cy="3603171"/>
        </a:xfrm>
        <a:prstGeom prst="rect">
          <a:avLst/>
        </a:prstGeom>
      </xdr:spPr>
    </xdr:pic>
    <xdr:clientData/>
  </xdr:twoCellAnchor>
  <xdr:twoCellAnchor>
    <xdr:from>
      <xdr:col>1</xdr:col>
      <xdr:colOff>45720</xdr:colOff>
      <xdr:row>141</xdr:row>
      <xdr:rowOff>60960</xdr:rowOff>
    </xdr:from>
    <xdr:to>
      <xdr:col>12</xdr:col>
      <xdr:colOff>107577</xdr:colOff>
      <xdr:row>157</xdr:row>
      <xdr:rowOff>134471</xdr:rowOff>
    </xdr:to>
    <xdr:sp macro="" textlink="">
      <xdr:nvSpPr>
        <xdr:cNvPr id="12" name="TextBox 11">
          <a:extLst>
            <a:ext uri="{FF2B5EF4-FFF2-40B4-BE49-F238E27FC236}">
              <a16:creationId xmlns:a16="http://schemas.microsoft.com/office/drawing/2014/main" id="{2DD77C04-347E-2C1E-B568-C2C13AAE2A77}"/>
            </a:ext>
          </a:extLst>
        </xdr:cNvPr>
        <xdr:cNvSpPr txBox="1"/>
      </xdr:nvSpPr>
      <xdr:spPr>
        <a:xfrm>
          <a:off x="171226" y="25502795"/>
          <a:ext cx="9492727" cy="29422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baseline="0"/>
            <a:t>The company historically operated at a gross margin of over 60%, with gross margin at 61.2% in FY19. </a:t>
          </a:r>
        </a:p>
        <a:p>
          <a:r>
            <a:rPr lang="en-IN" sz="1100" baseline="0"/>
            <a:t>However, margins gradually moderated thereafter and stood at 57.2% in FY26. </a:t>
          </a:r>
        </a:p>
        <a:p>
          <a:r>
            <a:rPr lang="en-IN" sz="1100" baseline="0"/>
            <a:t>Despite this decline, gross margins have remained broadly stable in the 57-58% range since FY21, indicating a relatively stable underlying margin structure.</a:t>
          </a:r>
        </a:p>
        <a:p>
          <a:endParaRPr lang="en-IN" sz="1100" baseline="0"/>
        </a:p>
        <a:p>
          <a:r>
            <a:rPr lang="en-IN" sz="1100" baseline="0"/>
            <a:t>In FY26, the West Asia conflict led to a sharp increase in natural gas prices, particularly in Morbi, with prices increasing from approximately ₹48/SCM to ~₹85/SCM. </a:t>
          </a:r>
        </a:p>
        <a:p>
          <a:r>
            <a:rPr lang="en-IN" sz="1100" baseline="0"/>
            <a:t>This materially impacted the cost structure of Morbi-based tile manufacturers and resulted in production disruptions. Gas costs also increased in the company's non-Morbi locations, although the impact was comparatively lower.</a:t>
          </a:r>
        </a:p>
        <a:p>
          <a:endParaRPr lang="en-IN" sz="1100" baseline="0"/>
        </a:p>
        <a:p>
          <a:r>
            <a:rPr lang="en-IN" sz="1100" baseline="0"/>
            <a:t>To offset the increase in fuel costs and protect profitability, Kajaria implemented price increases across its product portfolio, with hikes varying by geography and product mix. Management indicated that non-Morbi plants saw price increases of around 10%, while Morbi-linked pricing was impacted more significantly. </a:t>
          </a:r>
        </a:p>
        <a:p>
          <a:endParaRPr lang="en-IN" sz="1100" baseline="0"/>
        </a:p>
        <a:p>
          <a:r>
            <a:rPr lang="en-IN" sz="1100" baseline="0"/>
            <a:t>Despite these cost pressures, the company reported a gross margin of ~57.2% in FY26, demonstrating its ability to pass through a significant portion of the cost inflation through higher realizations.</a:t>
          </a:r>
        </a:p>
        <a:p>
          <a:endParaRPr lang="en-IN" sz="1100" baseline="0"/>
        </a:p>
        <a:p>
          <a:r>
            <a:rPr lang="en-IN" sz="1100" baseline="0"/>
            <a:t>While, the consensus of GM is same as recently reported number of 57.2%, we assume that the </a:t>
          </a:r>
          <a:r>
            <a:rPr lang="en-IN" sz="1100" b="1" baseline="0"/>
            <a:t>margins will be 59% and 58.5% in short term and 58% thereafter which is also inline with last 10 years median.</a:t>
          </a:r>
          <a:endParaRPr lang="en-IN" sz="1100" baseline="0"/>
        </a:p>
        <a:p>
          <a:endParaRPr lang="en-IN" sz="1100" baseline="0"/>
        </a:p>
      </xdr:txBody>
    </xdr:sp>
    <xdr:clientData/>
  </xdr:twoCellAnchor>
  <xdr:twoCellAnchor>
    <xdr:from>
      <xdr:col>0</xdr:col>
      <xdr:colOff>112059</xdr:colOff>
      <xdr:row>70</xdr:row>
      <xdr:rowOff>174813</xdr:rowOff>
    </xdr:from>
    <xdr:to>
      <xdr:col>11</xdr:col>
      <xdr:colOff>448235</xdr:colOff>
      <xdr:row>79</xdr:row>
      <xdr:rowOff>134471</xdr:rowOff>
    </xdr:to>
    <xdr:sp macro="" textlink="">
      <xdr:nvSpPr>
        <xdr:cNvPr id="13" name="TextBox 12">
          <a:extLst>
            <a:ext uri="{FF2B5EF4-FFF2-40B4-BE49-F238E27FC236}">
              <a16:creationId xmlns:a16="http://schemas.microsoft.com/office/drawing/2014/main" id="{1C9BD654-9D75-20A9-947E-13E312D5B734}"/>
            </a:ext>
          </a:extLst>
        </xdr:cNvPr>
        <xdr:cNvSpPr txBox="1"/>
      </xdr:nvSpPr>
      <xdr:spPr>
        <a:xfrm>
          <a:off x="112059" y="12779189"/>
          <a:ext cx="8440270" cy="15733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a:t>Based on management's positive outlook, expected double-digit volume growth, strengthening of the dealer network, increased focus on institutional projects and upcoming capacity additions, </a:t>
          </a:r>
        </a:p>
        <a:p>
          <a:endParaRPr lang="en-IN"/>
        </a:p>
        <a:p>
          <a:r>
            <a:rPr lang="en-IN"/>
            <a:t>I estimate revenue growth of </a:t>
          </a:r>
          <a:r>
            <a:rPr lang="en-IN" b="1"/>
            <a:t>~15% in FY27 </a:t>
          </a:r>
          <a:r>
            <a:rPr lang="en-IN"/>
            <a:t>and </a:t>
          </a:r>
          <a:r>
            <a:rPr lang="en-IN" b="1"/>
            <a:t>FY28</a:t>
          </a:r>
          <a:r>
            <a:rPr lang="en-IN"/>
            <a:t>. (Considering</a:t>
          </a:r>
          <a:r>
            <a:rPr lang="en-IN" baseline="0"/>
            <a:t> double digit volume growth plus price hike due to current situations)</a:t>
          </a:r>
          <a:endParaRPr lang="en-IN"/>
        </a:p>
        <a:p>
          <a:r>
            <a:rPr lang="en-IN"/>
            <a:t>Post expansion in 2 cities,</a:t>
          </a:r>
          <a:r>
            <a:rPr lang="en-IN" baseline="0"/>
            <a:t> the revenue growth assumed is </a:t>
          </a:r>
          <a:r>
            <a:rPr lang="en-IN" b="1" baseline="0"/>
            <a:t>18% for FY 2029 and 2030 </a:t>
          </a:r>
          <a:r>
            <a:rPr lang="en-IN" baseline="0"/>
            <a:t> and then </a:t>
          </a:r>
          <a:r>
            <a:rPr lang="en-IN" b="1" baseline="0"/>
            <a:t>gradually decreasing to 10% in 2035 and onwards</a:t>
          </a:r>
          <a:r>
            <a:rPr lang="en-IN" baseline="0"/>
            <a:t>.</a:t>
          </a:r>
          <a:endParaRPr lang="en-IN"/>
        </a:p>
        <a:p>
          <a:r>
            <a:rPr lang="en-IN"/>
            <a:t>Thereafter, growth is assumed as the benefits from market-share gains, pricing and capacity expansion gradually normalize. </a:t>
          </a:r>
        </a:p>
        <a:p>
          <a:r>
            <a:rPr lang="en-IN"/>
            <a:t>The growth rate </a:t>
          </a:r>
          <a:r>
            <a:rPr lang="en-IN" b="1"/>
            <a:t>converges to ~10% in the terminal year</a:t>
          </a:r>
          <a:r>
            <a:rPr lang="en-IN"/>
            <a:t>, broadly </a:t>
          </a:r>
          <a:r>
            <a:rPr lang="en-IN" b="1"/>
            <a:t>in line with the estimated 8-10% industry CAGR</a:t>
          </a:r>
          <a:r>
            <a:rPr lang="en-IN"/>
            <a:t>, while </a:t>
          </a:r>
          <a:r>
            <a:rPr lang="en-IN" b="1"/>
            <a:t>also factoring in long-term GDP growth and inflation.</a:t>
          </a:r>
          <a:endParaRPr lang="en-IN" sz="1100" b="1"/>
        </a:p>
      </xdr:txBody>
    </xdr:sp>
    <xdr:clientData/>
  </xdr:twoCellAnchor>
  <xdr:twoCellAnchor editAs="oneCell">
    <xdr:from>
      <xdr:col>1</xdr:col>
      <xdr:colOff>116541</xdr:colOff>
      <xdr:row>175</xdr:row>
      <xdr:rowOff>35858</xdr:rowOff>
    </xdr:from>
    <xdr:to>
      <xdr:col>7</xdr:col>
      <xdr:colOff>393655</xdr:colOff>
      <xdr:row>182</xdr:row>
      <xdr:rowOff>114486</xdr:rowOff>
    </xdr:to>
    <xdr:pic>
      <xdr:nvPicPr>
        <xdr:cNvPr id="15" name="Picture 14">
          <a:extLst>
            <a:ext uri="{FF2B5EF4-FFF2-40B4-BE49-F238E27FC236}">
              <a16:creationId xmlns:a16="http://schemas.microsoft.com/office/drawing/2014/main" id="{E47031F5-06B5-9D0A-8E25-85000D81CA29}"/>
            </a:ext>
          </a:extLst>
        </xdr:cNvPr>
        <xdr:cNvPicPr>
          <a:picLocks noChangeAspect="1"/>
        </xdr:cNvPicPr>
      </xdr:nvPicPr>
      <xdr:blipFill>
        <a:blip xmlns:r="http://schemas.openxmlformats.org/officeDocument/2006/relationships" r:embed="rId10"/>
        <a:stretch>
          <a:fillRect/>
        </a:stretch>
      </xdr:blipFill>
      <xdr:spPr>
        <a:xfrm>
          <a:off x="242047" y="31986070"/>
          <a:ext cx="6373114" cy="1333686"/>
        </a:xfrm>
        <a:prstGeom prst="rect">
          <a:avLst/>
        </a:prstGeom>
      </xdr:spPr>
    </xdr:pic>
    <xdr:clientData/>
  </xdr:twoCellAnchor>
  <xdr:twoCellAnchor editAs="oneCell">
    <xdr:from>
      <xdr:col>1</xdr:col>
      <xdr:colOff>197224</xdr:colOff>
      <xdr:row>182</xdr:row>
      <xdr:rowOff>125504</xdr:rowOff>
    </xdr:from>
    <xdr:to>
      <xdr:col>8</xdr:col>
      <xdr:colOff>9424</xdr:colOff>
      <xdr:row>206</xdr:row>
      <xdr:rowOff>4988</xdr:rowOff>
    </xdr:to>
    <xdr:pic>
      <xdr:nvPicPr>
        <xdr:cNvPr id="16" name="Picture 15">
          <a:extLst>
            <a:ext uri="{FF2B5EF4-FFF2-40B4-BE49-F238E27FC236}">
              <a16:creationId xmlns:a16="http://schemas.microsoft.com/office/drawing/2014/main" id="{5C0314C8-F76E-9856-B6C7-2618EF6C66BA}"/>
            </a:ext>
          </a:extLst>
        </xdr:cNvPr>
        <xdr:cNvPicPr>
          <a:picLocks noChangeAspect="1"/>
        </xdr:cNvPicPr>
      </xdr:nvPicPr>
      <xdr:blipFill>
        <a:blip xmlns:r="http://schemas.openxmlformats.org/officeDocument/2006/relationships" r:embed="rId11"/>
        <a:stretch>
          <a:fillRect/>
        </a:stretch>
      </xdr:blipFill>
      <xdr:spPr>
        <a:xfrm>
          <a:off x="322730" y="33330775"/>
          <a:ext cx="6616412" cy="4182543"/>
        </a:xfrm>
        <a:prstGeom prst="rect">
          <a:avLst/>
        </a:prstGeom>
      </xdr:spPr>
    </xdr:pic>
    <xdr:clientData/>
  </xdr:twoCellAnchor>
  <xdr:twoCellAnchor>
    <xdr:from>
      <xdr:col>9</xdr:col>
      <xdr:colOff>40340</xdr:colOff>
      <xdr:row>173</xdr:row>
      <xdr:rowOff>112059</xdr:rowOff>
    </xdr:from>
    <xdr:to>
      <xdr:col>20</xdr:col>
      <xdr:colOff>457200</xdr:colOff>
      <xdr:row>193</xdr:row>
      <xdr:rowOff>8965</xdr:rowOff>
    </xdr:to>
    <xdr:sp macro="" textlink="">
      <xdr:nvSpPr>
        <xdr:cNvPr id="17" name="TextBox 16">
          <a:extLst>
            <a:ext uri="{FF2B5EF4-FFF2-40B4-BE49-F238E27FC236}">
              <a16:creationId xmlns:a16="http://schemas.microsoft.com/office/drawing/2014/main" id="{6112C16E-3377-F5AE-F3C2-83E726ED3D86}"/>
            </a:ext>
          </a:extLst>
        </xdr:cNvPr>
        <xdr:cNvSpPr txBox="1"/>
      </xdr:nvSpPr>
      <xdr:spPr>
        <a:xfrm>
          <a:off x="7472081" y="31703683"/>
          <a:ext cx="7418295" cy="34827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t>For FY26, the company has</a:t>
          </a:r>
          <a:r>
            <a:rPr lang="en-IN" sz="1100" baseline="0"/>
            <a:t> reported the EBITDA of 17.9% as against 13.5 in FY 25.</a:t>
          </a:r>
        </a:p>
        <a:p>
          <a:r>
            <a:rPr lang="en-IN" sz="1100" baseline="0"/>
            <a:t>The reason for significant rise in margin is aggresive cost optimisation done by the company which is clearly visible by drop in SG&amp;A as % of Revenue i.e, fallen to 39.3% from 44.1%. </a:t>
          </a:r>
        </a:p>
        <a:p>
          <a:endParaRPr lang="en-IN" sz="1100" baseline="0"/>
        </a:p>
        <a:p>
          <a:r>
            <a:rPr lang="en-IN" sz="1100" baseline="0"/>
            <a:t>The management has provided guidance of 18-19% EBITDA margin for coming year and has already achieved 19.6% EBITDA margin for Quarter 1 FY27, despite being among the weakest quarter in this industry.</a:t>
          </a:r>
        </a:p>
        <a:p>
          <a:endParaRPr lang="en-IN" sz="1100" baseline="0"/>
        </a:p>
        <a:p>
          <a:r>
            <a:rPr lang="en-IN" sz="1100" baseline="0"/>
            <a:t>The management is also confident that any increase in operating expenses will be nullified with increase in volumes, creating minimal impact on margins.</a:t>
          </a:r>
        </a:p>
        <a:p>
          <a:endParaRPr lang="en-IN" sz="1100" baseline="0"/>
        </a:p>
        <a:p>
          <a:r>
            <a:rPr lang="en-IN" sz="1100" baseline="0"/>
            <a:t>Basis our research, we have identified that historically, SG&amp;A as % of Revenue was around 44-46% which has been recently reduced to 39.3%.</a:t>
          </a:r>
        </a:p>
        <a:p>
          <a:endParaRPr lang="en-IN" sz="1100" baseline="0"/>
        </a:p>
        <a:p>
          <a:r>
            <a:rPr lang="en-IN" sz="1100" baseline="0"/>
            <a:t>While there is no guidance from management on EBITDA margins FY28 onwards.</a:t>
          </a:r>
        </a:p>
        <a:p>
          <a:r>
            <a:rPr lang="en-IN" sz="1100" baseline="0"/>
            <a:t>But there will be n</a:t>
          </a:r>
          <a:r>
            <a:rPr lang="en-IN"/>
            <a:t>ew plants which should be more cost-efficient and have better margins than existing facilities. </a:t>
          </a:r>
        </a:p>
        <a:p>
          <a:r>
            <a:rPr lang="en-IN"/>
            <a:t>Bathware should see better value/profitability from FY28 after restructuring.</a:t>
          </a:r>
          <a:endParaRPr lang="en-IN" sz="1100" baseline="0"/>
        </a:p>
        <a:p>
          <a:endParaRPr lang="en-IN" sz="1100" baseline="0"/>
        </a:p>
        <a:p>
          <a:r>
            <a:rPr lang="en-IN" sz="1100" baseline="0"/>
            <a:t>Hence, we assume that the total SG&amp;A expenses % of sales would be 40% so as to maintain the EBITDA of 19% and gradually to 18% EBITDA margin.</a:t>
          </a:r>
        </a:p>
      </xdr:txBody>
    </xdr:sp>
    <xdr:clientData/>
  </xdr:twoCellAnchor>
  <xdr:twoCellAnchor editAs="oneCell">
    <xdr:from>
      <xdr:col>4</xdr:col>
      <xdr:colOff>645458</xdr:colOff>
      <xdr:row>267</xdr:row>
      <xdr:rowOff>17930</xdr:rowOff>
    </xdr:from>
    <xdr:to>
      <xdr:col>14</xdr:col>
      <xdr:colOff>47941</xdr:colOff>
      <xdr:row>272</xdr:row>
      <xdr:rowOff>35988</xdr:rowOff>
    </xdr:to>
    <xdr:pic>
      <xdr:nvPicPr>
        <xdr:cNvPr id="18" name="Picture 17">
          <a:extLst>
            <a:ext uri="{FF2B5EF4-FFF2-40B4-BE49-F238E27FC236}">
              <a16:creationId xmlns:a16="http://schemas.microsoft.com/office/drawing/2014/main" id="{71839378-4C88-73D7-1FD8-B9729A2FE448}"/>
            </a:ext>
          </a:extLst>
        </xdr:cNvPr>
        <xdr:cNvPicPr>
          <a:picLocks noChangeAspect="1"/>
        </xdr:cNvPicPr>
      </xdr:nvPicPr>
      <xdr:blipFill>
        <a:blip xmlns:r="http://schemas.openxmlformats.org/officeDocument/2006/relationships" r:embed="rId12"/>
        <a:stretch>
          <a:fillRect/>
        </a:stretch>
      </xdr:blipFill>
      <xdr:spPr>
        <a:xfrm>
          <a:off x="4742329" y="48373554"/>
          <a:ext cx="6287377" cy="914528"/>
        </a:xfrm>
        <a:prstGeom prst="rect">
          <a:avLst/>
        </a:prstGeom>
      </xdr:spPr>
    </xdr:pic>
    <xdr:clientData/>
  </xdr:twoCellAnchor>
  <xdr:twoCellAnchor>
    <xdr:from>
      <xdr:col>1</xdr:col>
      <xdr:colOff>125505</xdr:colOff>
      <xdr:row>274</xdr:row>
      <xdr:rowOff>134471</xdr:rowOff>
    </xdr:from>
    <xdr:to>
      <xdr:col>10</xdr:col>
      <xdr:colOff>658907</xdr:colOff>
      <xdr:row>286</xdr:row>
      <xdr:rowOff>134470</xdr:rowOff>
    </xdr:to>
    <xdr:sp macro="" textlink="">
      <xdr:nvSpPr>
        <xdr:cNvPr id="19" name="TextBox 18">
          <a:extLst>
            <a:ext uri="{FF2B5EF4-FFF2-40B4-BE49-F238E27FC236}">
              <a16:creationId xmlns:a16="http://schemas.microsoft.com/office/drawing/2014/main" id="{3D1829FF-66C0-420E-9586-4D5B2E1B1490}"/>
            </a:ext>
          </a:extLst>
        </xdr:cNvPr>
        <xdr:cNvSpPr txBox="1"/>
      </xdr:nvSpPr>
      <xdr:spPr>
        <a:xfrm>
          <a:off x="251011" y="49583789"/>
          <a:ext cx="8754037" cy="21963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t>Currently,</a:t>
          </a:r>
          <a:r>
            <a:rPr lang="en-IN" sz="1100" baseline="0"/>
            <a:t> the company's inventory has been reduced because of reduction in production (Morbi Issue) and higher sales lead to faster depletion of inventory.</a:t>
          </a:r>
        </a:p>
        <a:p>
          <a:endParaRPr lang="en-IN" sz="1100" baseline="0"/>
        </a:p>
        <a:p>
          <a:r>
            <a:rPr lang="en-IN" sz="1100" baseline="0"/>
            <a:t>Historically, co. was maintaining the inventory levels at ~12-13% of the Revenue with the inventory t/o ratio consistently being between 44-45 days.</a:t>
          </a:r>
        </a:p>
        <a:p>
          <a:endParaRPr lang="en-IN" sz="1100" baseline="0"/>
        </a:p>
        <a:p>
          <a:r>
            <a:rPr lang="en-IN" sz="1100" baseline="0"/>
            <a:t>The peer companies in the market maintain the inventory at 112 days (COGS basis) which is higher than company's historical 10 years median</a:t>
          </a:r>
        </a:p>
        <a:p>
          <a:r>
            <a:rPr lang="en-IN" sz="1100" baseline="0"/>
            <a:t>(107 days).</a:t>
          </a:r>
        </a:p>
        <a:p>
          <a:endParaRPr lang="en-IN" sz="1100" baseline="0"/>
        </a:p>
        <a:p>
          <a:r>
            <a:rPr lang="en-IN" sz="1100" baseline="0"/>
            <a:t>The street estimates suggests that inventory levels to remain flat from existing inventory days.</a:t>
          </a:r>
        </a:p>
        <a:p>
          <a:endParaRPr lang="en-IN" sz="1100" baseline="0"/>
        </a:p>
        <a:p>
          <a:r>
            <a:rPr lang="en-IN" sz="1100" baseline="0"/>
            <a:t>We assume our inventory levels </a:t>
          </a:r>
          <a:r>
            <a:rPr lang="en-IN" sz="1100" b="1" baseline="0"/>
            <a:t>to remain flat at 43 days in 2027 &amp; 2028</a:t>
          </a:r>
          <a:r>
            <a:rPr lang="en-IN" sz="1100" baseline="0"/>
            <a:t>, due to opitimization of working capital efforts by the management, post which inventory levels to </a:t>
          </a:r>
          <a:r>
            <a:rPr lang="en-IN" sz="1100" b="1" baseline="0"/>
            <a:t>be normalize at 45 days.</a:t>
          </a:r>
        </a:p>
      </xdr:txBody>
    </xdr:sp>
    <xdr:clientData/>
  </xdr:twoCellAnchor>
  <xdr:twoCellAnchor>
    <xdr:from>
      <xdr:col>1</xdr:col>
      <xdr:colOff>89647</xdr:colOff>
      <xdr:row>347</xdr:row>
      <xdr:rowOff>71718</xdr:rowOff>
    </xdr:from>
    <xdr:to>
      <xdr:col>11</xdr:col>
      <xdr:colOff>35859</xdr:colOff>
      <xdr:row>362</xdr:row>
      <xdr:rowOff>62752</xdr:rowOff>
    </xdr:to>
    <xdr:sp macro="" textlink="">
      <xdr:nvSpPr>
        <xdr:cNvPr id="20" name="TextBox 19">
          <a:extLst>
            <a:ext uri="{FF2B5EF4-FFF2-40B4-BE49-F238E27FC236}">
              <a16:creationId xmlns:a16="http://schemas.microsoft.com/office/drawing/2014/main" id="{06731D0F-0232-4D88-9E0D-26A0DAA6A6BD}"/>
            </a:ext>
          </a:extLst>
        </xdr:cNvPr>
        <xdr:cNvSpPr txBox="1"/>
      </xdr:nvSpPr>
      <xdr:spPr>
        <a:xfrm>
          <a:off x="215153" y="62654330"/>
          <a:ext cx="8875059" cy="26804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t>During our analysis,</a:t>
          </a:r>
          <a:r>
            <a:rPr lang="en-IN" sz="1100" baseline="0"/>
            <a:t> there was no seasonalty observed in the levels of receivables during the year. </a:t>
          </a:r>
        </a:p>
        <a:p>
          <a:r>
            <a:rPr lang="en-IN" sz="1100" baseline="0"/>
            <a:t>The company has robus credit review mechanism and individual credit line assessments for each customer along with tight monitoring on outstanding balances due to which company don't have any concentrated bad debts.</a:t>
          </a:r>
        </a:p>
        <a:p>
          <a:endParaRPr lang="en-IN" sz="1100" baseline="0"/>
        </a:p>
        <a:p>
          <a:r>
            <a:rPr lang="en-IN" sz="1100" baseline="0"/>
            <a:t>As per recent reporting, the receivable balance outstanding beyond 1year is ~ 1.3% of total receivables as on 31st March, 2026.</a:t>
          </a:r>
        </a:p>
        <a:p>
          <a:r>
            <a:rPr lang="en-IN" sz="1100" baseline="0"/>
            <a:t>No significant credit impairement in near future.</a:t>
          </a:r>
        </a:p>
        <a:p>
          <a:endParaRPr lang="en-IN" sz="1100" baseline="0"/>
        </a:p>
        <a:p>
          <a:r>
            <a:rPr lang="en-IN" sz="1100" baseline="0"/>
            <a:t>Historically, the co. was maintaining receivable levels @ 15-16% of revenue, Pre-covid, which was reduced to 13% of revenue in 2025.</a:t>
          </a:r>
        </a:p>
        <a:p>
          <a:r>
            <a:rPr lang="en-IN" sz="1100" baseline="0"/>
            <a:t>It has been further reduced to 12% in FY 2026 on account of closure of plywood business with 45 receivable days.</a:t>
          </a:r>
        </a:p>
        <a:p>
          <a:endParaRPr lang="en-IN" sz="1100" baseline="0"/>
        </a:p>
        <a:p>
          <a:r>
            <a:rPr lang="en-IN" sz="1100" baseline="0"/>
            <a:t>The peer companies in the market maintain receivable days of 60days (10Y historical median), which is higher than 10Y median of company(49 days).</a:t>
          </a:r>
        </a:p>
        <a:p>
          <a:r>
            <a:rPr lang="en-IN" sz="1100" baseline="0"/>
            <a:t>Further, street estimate that the receivable days to remain at 47 days which is below 10 years historical median.</a:t>
          </a:r>
        </a:p>
        <a:p>
          <a:endParaRPr lang="en-IN" sz="1100" baseline="0"/>
        </a:p>
        <a:p>
          <a:r>
            <a:rPr lang="en-IN" sz="1100" b="1" baseline="0"/>
            <a:t>We assume our receivables to be around 46 days.</a:t>
          </a:r>
        </a:p>
      </xdr:txBody>
    </xdr:sp>
    <xdr:clientData/>
  </xdr:twoCellAnchor>
  <xdr:twoCellAnchor>
    <xdr:from>
      <xdr:col>1</xdr:col>
      <xdr:colOff>143435</xdr:colOff>
      <xdr:row>322</xdr:row>
      <xdr:rowOff>0</xdr:rowOff>
    </xdr:from>
    <xdr:to>
      <xdr:col>8</xdr:col>
      <xdr:colOff>509740</xdr:colOff>
      <xdr:row>345</xdr:row>
      <xdr:rowOff>121184</xdr:rowOff>
    </xdr:to>
    <xdr:grpSp>
      <xdr:nvGrpSpPr>
        <xdr:cNvPr id="24" name="Group 23">
          <a:extLst>
            <a:ext uri="{FF2B5EF4-FFF2-40B4-BE49-F238E27FC236}">
              <a16:creationId xmlns:a16="http://schemas.microsoft.com/office/drawing/2014/main" id="{CEAB9C48-C06D-F60C-C484-0C0CBBE35A74}"/>
            </a:ext>
          </a:extLst>
        </xdr:cNvPr>
        <xdr:cNvGrpSpPr/>
      </xdr:nvGrpSpPr>
      <xdr:grpSpPr>
        <a:xfrm>
          <a:off x="261364" y="58655857"/>
          <a:ext cx="7160805" cy="4294041"/>
          <a:chOff x="268941" y="60951036"/>
          <a:chExt cx="7170517" cy="4262877"/>
        </a:xfrm>
      </xdr:grpSpPr>
      <xdr:pic>
        <xdr:nvPicPr>
          <xdr:cNvPr id="21" name="Picture 20">
            <a:extLst>
              <a:ext uri="{FF2B5EF4-FFF2-40B4-BE49-F238E27FC236}">
                <a16:creationId xmlns:a16="http://schemas.microsoft.com/office/drawing/2014/main" id="{A98F135C-72EB-6FD4-9BE1-E4CB127898D4}"/>
              </a:ext>
            </a:extLst>
          </xdr:cNvPr>
          <xdr:cNvPicPr>
            <a:picLocks noChangeAspect="1"/>
          </xdr:cNvPicPr>
        </xdr:nvPicPr>
        <xdr:blipFill>
          <a:blip xmlns:r="http://schemas.openxmlformats.org/officeDocument/2006/relationships" r:embed="rId13"/>
          <a:stretch>
            <a:fillRect/>
          </a:stretch>
        </xdr:blipFill>
        <xdr:spPr>
          <a:xfrm>
            <a:off x="268941" y="60951036"/>
            <a:ext cx="7163800" cy="3324689"/>
          </a:xfrm>
          <a:prstGeom prst="rect">
            <a:avLst/>
          </a:prstGeom>
        </xdr:spPr>
      </xdr:pic>
      <xdr:pic>
        <xdr:nvPicPr>
          <xdr:cNvPr id="23" name="Picture 22">
            <a:extLst>
              <a:ext uri="{FF2B5EF4-FFF2-40B4-BE49-F238E27FC236}">
                <a16:creationId xmlns:a16="http://schemas.microsoft.com/office/drawing/2014/main" id="{97B9BA7C-E0B1-30C5-44E4-2AB4C26C91E5}"/>
              </a:ext>
            </a:extLst>
          </xdr:cNvPr>
          <xdr:cNvPicPr>
            <a:picLocks noChangeAspect="1"/>
          </xdr:cNvPicPr>
        </xdr:nvPicPr>
        <xdr:blipFill>
          <a:blip xmlns:r="http://schemas.openxmlformats.org/officeDocument/2006/relationships" r:embed="rId14"/>
          <a:stretch>
            <a:fillRect/>
          </a:stretch>
        </xdr:blipFill>
        <xdr:spPr>
          <a:xfrm>
            <a:off x="313764" y="64070753"/>
            <a:ext cx="7125694" cy="1143160"/>
          </a:xfrm>
          <a:prstGeom prst="rect">
            <a:avLst/>
          </a:prstGeom>
        </xdr:spPr>
      </xdr:pic>
    </xdr:grpSp>
    <xdr:clientData/>
  </xdr:twoCellAnchor>
  <xdr:twoCellAnchor editAs="oneCell">
    <xdr:from>
      <xdr:col>14</xdr:col>
      <xdr:colOff>313765</xdr:colOff>
      <xdr:row>386</xdr:row>
      <xdr:rowOff>125507</xdr:rowOff>
    </xdr:from>
    <xdr:to>
      <xdr:col>24</xdr:col>
      <xdr:colOff>185057</xdr:colOff>
      <xdr:row>403</xdr:row>
      <xdr:rowOff>70766</xdr:rowOff>
    </xdr:to>
    <xdr:pic>
      <xdr:nvPicPr>
        <xdr:cNvPr id="25" name="Picture 24">
          <a:extLst>
            <a:ext uri="{FF2B5EF4-FFF2-40B4-BE49-F238E27FC236}">
              <a16:creationId xmlns:a16="http://schemas.microsoft.com/office/drawing/2014/main" id="{6104F4B5-9E1A-9FAB-1742-E32CB2406FCC}"/>
            </a:ext>
          </a:extLst>
        </xdr:cNvPr>
        <xdr:cNvPicPr>
          <a:picLocks noChangeAspect="1"/>
        </xdr:cNvPicPr>
      </xdr:nvPicPr>
      <xdr:blipFill>
        <a:blip xmlns:r="http://schemas.openxmlformats.org/officeDocument/2006/relationships" r:embed="rId15"/>
        <a:stretch>
          <a:fillRect/>
        </a:stretch>
      </xdr:blipFill>
      <xdr:spPr>
        <a:xfrm>
          <a:off x="11297451" y="71884136"/>
          <a:ext cx="7306235" cy="3091230"/>
        </a:xfrm>
        <a:prstGeom prst="rect">
          <a:avLst/>
        </a:prstGeom>
      </xdr:spPr>
    </xdr:pic>
    <xdr:clientData/>
  </xdr:twoCellAnchor>
  <xdr:twoCellAnchor>
    <xdr:from>
      <xdr:col>1</xdr:col>
      <xdr:colOff>0</xdr:colOff>
      <xdr:row>404</xdr:row>
      <xdr:rowOff>0</xdr:rowOff>
    </xdr:from>
    <xdr:to>
      <xdr:col>11</xdr:col>
      <xdr:colOff>89647</xdr:colOff>
      <xdr:row>416</xdr:row>
      <xdr:rowOff>152400</xdr:rowOff>
    </xdr:to>
    <xdr:sp macro="" textlink="">
      <xdr:nvSpPr>
        <xdr:cNvPr id="14" name="TextBox 13">
          <a:extLst>
            <a:ext uri="{FF2B5EF4-FFF2-40B4-BE49-F238E27FC236}">
              <a16:creationId xmlns:a16="http://schemas.microsoft.com/office/drawing/2014/main" id="{93950647-11BF-47F6-97BE-48C621790760}"/>
            </a:ext>
          </a:extLst>
        </xdr:cNvPr>
        <xdr:cNvSpPr txBox="1"/>
      </xdr:nvSpPr>
      <xdr:spPr>
        <a:xfrm>
          <a:off x="125506" y="72802376"/>
          <a:ext cx="9018494" cy="2303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b="0" baseline="0"/>
            <a:t>Historically, the company has done consistent capex of 200+ crores from 2022 to 2025, which was reduced to 100 crores in FY 2026. </a:t>
          </a:r>
        </a:p>
        <a:p>
          <a:endParaRPr lang="en-IN" sz="1100" b="0" baseline="0"/>
        </a:p>
        <a:p>
          <a:r>
            <a:rPr lang="en-IN" sz="1100" b="0" baseline="0"/>
            <a:t>The company has provided explicit guidance of covering capex of approx. 400 crores in the coming year. </a:t>
          </a:r>
        </a:p>
        <a:p>
          <a:endParaRPr lang="en-IN" sz="1100" b="0" baseline="0"/>
        </a:p>
        <a:p>
          <a:r>
            <a:rPr lang="en-IN" sz="1100" b="0" baseline="0"/>
            <a:t>However, the asset turnover ratio is flat at 2.4x for the last 10 years.</a:t>
          </a:r>
        </a:p>
        <a:p>
          <a:endParaRPr lang="en-IN" sz="1100" b="0" baseline="0"/>
        </a:p>
        <a:p>
          <a:r>
            <a:rPr lang="en-IN" sz="1100" b="0" baseline="0"/>
            <a:t>We have analyzed the street estimates, which are </a:t>
          </a:r>
          <a:r>
            <a:rPr lang="en-IN" sz="1100" b="1" baseline="0"/>
            <a:t>approx INR 240Cr and 200Cr </a:t>
          </a:r>
          <a:r>
            <a:rPr lang="en-IN" sz="1100" b="0" baseline="0"/>
            <a:t>for FY 2027 and FY 2028. </a:t>
          </a:r>
        </a:p>
        <a:p>
          <a:endParaRPr lang="en-IN" sz="1100" b="0" baseline="0"/>
        </a:p>
        <a:p>
          <a:r>
            <a:rPr lang="en-IN" sz="1100" b="0" baseline="0"/>
            <a:t>We assume the capex to remain flat at a 2.4x asset turnover ratio. </a:t>
          </a:r>
        </a:p>
        <a:p>
          <a:endParaRPr lang="en-IN" sz="1100" b="0" baseline="0"/>
        </a:p>
        <a:p>
          <a:r>
            <a:rPr lang="en-IN" sz="1100" b="0" baseline="0"/>
            <a:t>Also, during the terminal year, capex is benchmarked with depreciation and 100% maintenance for moderate growth. </a:t>
          </a:r>
        </a:p>
      </xdr:txBody>
    </xdr:sp>
    <xdr:clientData/>
  </xdr:twoCellAnchor>
  <xdr:twoCellAnchor>
    <xdr:from>
      <xdr:col>1</xdr:col>
      <xdr:colOff>53788</xdr:colOff>
      <xdr:row>422</xdr:row>
      <xdr:rowOff>161364</xdr:rowOff>
    </xdr:from>
    <xdr:to>
      <xdr:col>10</xdr:col>
      <xdr:colOff>654424</xdr:colOff>
      <xdr:row>427</xdr:row>
      <xdr:rowOff>125506</xdr:rowOff>
    </xdr:to>
    <xdr:sp macro="" textlink="">
      <xdr:nvSpPr>
        <xdr:cNvPr id="26" name="TextBox 25">
          <a:extLst>
            <a:ext uri="{FF2B5EF4-FFF2-40B4-BE49-F238E27FC236}">
              <a16:creationId xmlns:a16="http://schemas.microsoft.com/office/drawing/2014/main" id="{7AF02F59-057F-4235-B396-3DFBBE1A737D}"/>
            </a:ext>
          </a:extLst>
        </xdr:cNvPr>
        <xdr:cNvSpPr txBox="1"/>
      </xdr:nvSpPr>
      <xdr:spPr>
        <a:xfrm>
          <a:off x="179294" y="76191035"/>
          <a:ext cx="8821271" cy="8606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b="0" baseline="0"/>
            <a:t>Historically, CWP was maintained in a single-digit percentage of fixed assets, which was exceptionally shot up to 23% in FY22. </a:t>
          </a:r>
        </a:p>
        <a:p>
          <a:endParaRPr lang="en-IN" sz="1100" b="0" baseline="0"/>
        </a:p>
        <a:p>
          <a:r>
            <a:rPr lang="en-IN" sz="1100" b="0" baseline="0"/>
            <a:t>Based on the overall commentary and considering the capex in coming years, we assume CWP to remain at a flat 119 crore, which is in line with street estimates as well. </a:t>
          </a:r>
        </a:p>
      </xdr:txBody>
    </xdr:sp>
    <xdr:clientData/>
  </xdr:twoCellAnchor>
  <xdr:twoCellAnchor>
    <xdr:from>
      <xdr:col>1</xdr:col>
      <xdr:colOff>0</xdr:colOff>
      <xdr:row>486</xdr:row>
      <xdr:rowOff>-1</xdr:rowOff>
    </xdr:from>
    <xdr:to>
      <xdr:col>11</xdr:col>
      <xdr:colOff>170329</xdr:colOff>
      <xdr:row>494</xdr:row>
      <xdr:rowOff>62752</xdr:rowOff>
    </xdr:to>
    <xdr:sp macro="" textlink="">
      <xdr:nvSpPr>
        <xdr:cNvPr id="27" name="TextBox 26">
          <a:extLst>
            <a:ext uri="{FF2B5EF4-FFF2-40B4-BE49-F238E27FC236}">
              <a16:creationId xmlns:a16="http://schemas.microsoft.com/office/drawing/2014/main" id="{E9667C31-0CE9-4733-BE1A-66D64FF67F65}"/>
            </a:ext>
          </a:extLst>
        </xdr:cNvPr>
        <xdr:cNvSpPr txBox="1"/>
      </xdr:nvSpPr>
      <xdr:spPr>
        <a:xfrm>
          <a:off x="125506" y="87459670"/>
          <a:ext cx="9099176" cy="1515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b="0" baseline="0"/>
            <a:t>The company has maintained the payable days at the median of 28 to 30 days over the last 10 years. </a:t>
          </a:r>
        </a:p>
        <a:p>
          <a:r>
            <a:rPr lang="en-IN" sz="1100" b="0" baseline="0"/>
            <a:t>Before COVID, the payable days of the company were around 30+ days, which have been reduced to 24 days in FY 2026. </a:t>
          </a:r>
        </a:p>
        <a:p>
          <a:r>
            <a:rPr lang="en-IN" sz="1100" b="0" baseline="0"/>
            <a:t>The trade payables are consistently at ~8% of the revenue and ~18-20% of the COGS. </a:t>
          </a:r>
        </a:p>
        <a:p>
          <a:r>
            <a:rPr lang="en-IN" sz="1100" b="0" baseline="0"/>
            <a:t>The peer companies in the market have maintained payables of 112 days, which is higher than the 10-year historical payable days of the company. </a:t>
          </a:r>
        </a:p>
        <a:p>
          <a:endParaRPr lang="en-IN" sz="1100" b="0" baseline="0"/>
        </a:p>
        <a:p>
          <a:r>
            <a:rPr lang="en-IN" sz="1100" b="0" baseline="0"/>
            <a:t>Further, the street estimates suggest that the payable levels are to remain flat from the existing payable days. </a:t>
          </a:r>
        </a:p>
        <a:p>
          <a:endParaRPr lang="en-IN" sz="1100" b="0" baseline="0"/>
        </a:p>
        <a:p>
          <a:r>
            <a:rPr lang="en-IN" sz="1100" b="0" baseline="0"/>
            <a:t>In the absence of management guidance and based on research, </a:t>
          </a:r>
          <a:r>
            <a:rPr lang="en-IN" sz="1100" b="1" baseline="0"/>
            <a:t>we assume payable days to be 24 days on a revenue basis. </a:t>
          </a:r>
        </a:p>
      </xdr:txBody>
    </xdr:sp>
    <xdr:clientData/>
  </xdr:twoCellAnchor>
  <xdr:twoCellAnchor>
    <xdr:from>
      <xdr:col>1</xdr:col>
      <xdr:colOff>0</xdr:colOff>
      <xdr:row>523</xdr:row>
      <xdr:rowOff>0</xdr:rowOff>
    </xdr:from>
    <xdr:to>
      <xdr:col>11</xdr:col>
      <xdr:colOff>186267</xdr:colOff>
      <xdr:row>528</xdr:row>
      <xdr:rowOff>67733</xdr:rowOff>
    </xdr:to>
    <xdr:sp macro="" textlink="">
      <xdr:nvSpPr>
        <xdr:cNvPr id="22" name="TextBox 21">
          <a:extLst>
            <a:ext uri="{FF2B5EF4-FFF2-40B4-BE49-F238E27FC236}">
              <a16:creationId xmlns:a16="http://schemas.microsoft.com/office/drawing/2014/main" id="{876C2FBE-FC14-5446-9A37-45A30BC51E19}"/>
            </a:ext>
          </a:extLst>
        </xdr:cNvPr>
        <xdr:cNvSpPr txBox="1"/>
      </xdr:nvSpPr>
      <xdr:spPr>
        <a:xfrm>
          <a:off x="135467" y="97806933"/>
          <a:ext cx="10176933" cy="999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b="0" baseline="0"/>
            <a:t>The management has reduced the debt to negligible value in past 1 years with Debt to Equity Ratio being fixed around 0.04x, Debt to Asset at 0.03x, and Debt to EBITDA at 0.15x.</a:t>
          </a:r>
        </a:p>
        <a:p>
          <a:r>
            <a:rPr lang="en-IN" sz="1100" b="0" baseline="0"/>
            <a:t>The Management has not provided any guidance on the same.</a:t>
          </a:r>
        </a:p>
        <a:p>
          <a:endParaRPr lang="en-IN" sz="1100" b="0" baseline="0"/>
        </a:p>
        <a:p>
          <a:r>
            <a:rPr lang="en-IN" sz="1100" b="0" baseline="0"/>
            <a:t>In absence of any guidance, </a:t>
          </a:r>
          <a:r>
            <a:rPr lang="en-IN" sz="1100" b="1" baseline="0"/>
            <a:t>LT Borrowing to be assumed at 2% of Revenue and ST Borrowing to be assumed at 3% of Revenue.</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nnual" displayName="Annual" ref="A3:N19" headerRowCount="0" totalsRowShown="0" headerRowDxfId="30">
  <tableColumns count="14">
    <tableColumn id="1" xr3:uid="{00000000-0010-0000-0000-000001000000}" name="Column1" headerRowDxfId="29" dataDxfId="28"/>
    <tableColumn id="2" xr3:uid="{00000000-0010-0000-0000-000002000000}" name="Column2" headerRowDxfId="27"/>
    <tableColumn id="3" xr3:uid="{00000000-0010-0000-0000-000003000000}" name="Column3" headerRowDxfId="26"/>
    <tableColumn id="4" xr3:uid="{00000000-0010-0000-0000-000004000000}" name="Column4" headerRowDxfId="25"/>
    <tableColumn id="5" xr3:uid="{00000000-0010-0000-0000-000005000000}" name="Column5" headerRowDxfId="24"/>
    <tableColumn id="6" xr3:uid="{00000000-0010-0000-0000-000006000000}" name="Column6" headerRowDxfId="23"/>
    <tableColumn id="7" xr3:uid="{00000000-0010-0000-0000-000007000000}" name="Column7" headerRowDxfId="22"/>
    <tableColumn id="8" xr3:uid="{00000000-0010-0000-0000-000008000000}" name="Column8" headerRowDxfId="21"/>
    <tableColumn id="9" xr3:uid="{00000000-0010-0000-0000-000009000000}" name="Column9" headerRowDxfId="20"/>
    <tableColumn id="10" xr3:uid="{00000000-0010-0000-0000-00000A000000}" name="Column10" headerRowDxfId="19"/>
    <tableColumn id="11" xr3:uid="{00000000-0010-0000-0000-00000B000000}" name="Column11" headerRowDxfId="18"/>
    <tableColumn id="12" xr3:uid="{00000000-0010-0000-0000-00000C000000}" name="Column12" headerRowDxfId="17"/>
    <tableColumn id="13" xr3:uid="{00000000-0010-0000-0000-00000D000000}" name="Column13" headerRowDxfId="16" dataDxfId="15"/>
    <tableColumn id="14" xr3:uid="{00000000-0010-0000-0000-00000E000000}" name="Column14" headerRowDxfId="14" dataDxfId="13"/>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Quarters" displayName="Quarters" ref="A3:K14" headerRowCount="0" totalsRowShown="0" headerRowDxfId="12">
  <tableColumns count="11">
    <tableColumn id="1" xr3:uid="{00000000-0010-0000-0100-000001000000}" name="Column1" headerRowDxfId="11"/>
    <tableColumn id="2" xr3:uid="{00000000-0010-0000-0100-000002000000}" name="Column2" headerRowDxfId="10"/>
    <tableColumn id="3" xr3:uid="{00000000-0010-0000-0100-000003000000}" name="Column3" headerRowDxfId="9"/>
    <tableColumn id="4" xr3:uid="{00000000-0010-0000-0100-000004000000}" name="Column4" headerRowDxfId="8"/>
    <tableColumn id="5" xr3:uid="{00000000-0010-0000-0100-000005000000}" name="Column5" headerRowDxfId="7"/>
    <tableColumn id="6" xr3:uid="{00000000-0010-0000-0100-000006000000}" name="Column6" headerRowDxfId="6"/>
    <tableColumn id="7" xr3:uid="{00000000-0010-0000-0100-000007000000}" name="Column7" headerRowDxfId="5"/>
    <tableColumn id="8" xr3:uid="{00000000-0010-0000-0100-000008000000}" name="Column8" headerRowDxfId="4"/>
    <tableColumn id="9" xr3:uid="{00000000-0010-0000-0100-000009000000}" name="Column9" headerRowDxfId="3"/>
    <tableColumn id="10" xr3:uid="{00000000-0010-0000-0100-00000A000000}" name="Column10" headerRowDxfId="2"/>
    <tableColumn id="11" xr3:uid="{00000000-0010-0000-0100-00000B000000}" name="Column11" headerRowDxfId="1"/>
  </tableColumns>
  <tableStyleInfo name="TableStyleLight1" showFirstColumn="0" showLastColumn="0" showRowStripes="0"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Adjacency">
  <a:themeElements>
    <a:clrScheme name="Concourse">
      <a:dk1>
        <a:sysClr val="windowText" lastClr="000000"/>
      </a:dk1>
      <a:lt1>
        <a:sysClr val="window" lastClr="FFFFFF"/>
      </a:lt1>
      <a:dk2>
        <a:srgbClr val="464646"/>
      </a:dk2>
      <a:lt2>
        <a:srgbClr val="DEF5FA"/>
      </a:lt2>
      <a:accent1>
        <a:srgbClr val="2DA2BF"/>
      </a:accent1>
      <a:accent2>
        <a:srgbClr val="DA1F28"/>
      </a:accent2>
      <a:accent3>
        <a:srgbClr val="EB641B"/>
      </a:accent3>
      <a:accent4>
        <a:srgbClr val="39639D"/>
      </a:accent4>
      <a:accent5>
        <a:srgbClr val="474B78"/>
      </a:accent5>
      <a:accent6>
        <a:srgbClr val="7D3C4A"/>
      </a:accent6>
      <a:hlink>
        <a:srgbClr val="FF8119"/>
      </a:hlink>
      <a:folHlink>
        <a:srgbClr val="44B9E8"/>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djacency">
      <a:fillStyleLst>
        <a:solidFill>
          <a:schemeClr val="phClr"/>
        </a:solidFill>
        <a:solidFill>
          <a:schemeClr val="phClr">
            <a:tint val="55000"/>
          </a:schemeClr>
        </a:solidFill>
        <a:solidFill>
          <a:schemeClr val="phClr"/>
        </a:solidFill>
      </a:fillStyleLst>
      <a:lnStyleLst>
        <a:ln w="12700"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outerShdw blurRad="50800" dist="25400" algn="bl" rotWithShape="0">
              <a:srgbClr val="000000">
                <a:alpha val="60000"/>
              </a:srgbClr>
            </a:outerShdw>
          </a:effectLst>
        </a:effectStyle>
        <a:effectStyle>
          <a:effectLst/>
          <a:scene3d>
            <a:camera prst="orthographicFront">
              <a:rot lat="0" lon="0" rev="0"/>
            </a:camera>
            <a:lightRig rig="brightRoom" dir="tl">
              <a:rot lat="0" lon="0" rev="1800000"/>
            </a:lightRig>
          </a:scene3d>
          <a:sp3d contourW="10160" prstMaterial="dkEdge">
            <a:bevelT w="38100" h="50800" prst="angle"/>
            <a:contourClr>
              <a:schemeClr val="phClr">
                <a:shade val="40000"/>
                <a:satMod val="150000"/>
              </a:schemeClr>
            </a:contourClr>
          </a:sp3d>
        </a:effectStyle>
      </a:effectStyleLst>
      <a:bgFillStyleLst>
        <a:solidFill>
          <a:schemeClr val="phClr"/>
        </a:solidFill>
        <a:gradFill rotWithShape="1">
          <a:gsLst>
            <a:gs pos="0">
              <a:schemeClr val="phClr">
                <a:tint val="90000"/>
              </a:schemeClr>
            </a:gs>
            <a:gs pos="75000">
              <a:schemeClr val="phClr">
                <a:shade val="100000"/>
                <a:satMod val="115000"/>
              </a:schemeClr>
            </a:gs>
            <a:gs pos="100000">
              <a:schemeClr val="phClr">
                <a:shade val="70000"/>
                <a:satMod val="130000"/>
              </a:schemeClr>
            </a:gs>
          </a:gsLst>
          <a:path path="circle">
            <a:fillToRect l="20000" t="50000" r="100000" b="50000"/>
          </a:path>
        </a:gradFill>
        <a:blipFill rotWithShape="1">
          <a:blip xmlns:r="http://schemas.openxmlformats.org/officeDocument/2006/relationships" r:embed="rId1">
            <a:duotone>
              <a:schemeClr val="phClr">
                <a:tint val="97000"/>
              </a:schemeClr>
              <a:schemeClr val="phClr">
                <a:shade val="96000"/>
              </a:schemeClr>
            </a:duotone>
          </a:blip>
          <a:tile tx="0" ty="0" sx="32000" sy="32000" flip="none" algn="tl"/>
        </a:blip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85D9472-8C99-4585-BF32-B946A029EA11}">
  <we:reference id="wa200010725" version="1.0.0.1" store="en-US" storeType="OMEX"/>
  <we:alternateReferences>
    <we:reference id="WA200010725" version="1.0.0.1" store="" storeType="OMEX"/>
  </we:alternateReferences>
  <we:properties>
    <we:property name="claude.fileId" value="&quot;0e8e28e1-5540-4208-a069-3c557364c84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5.bin"/><Relationship Id="rId1" Type="http://schemas.openxmlformats.org/officeDocument/2006/relationships/hyperlink" Target="http://www.screener.in/" TargetMode="External"/></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hyperlink" Target="http://www.screener.in/"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creener.i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screener.in/"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screener.in/exce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B7EB3-4B24-43E0-9DEC-422756209A8F}">
  <dimension ref="B2:H32"/>
  <sheetViews>
    <sheetView showGridLines="0" tabSelected="1" zoomScaleNormal="100" workbookViewId="0">
      <selection activeCell="B20" sqref="B20"/>
    </sheetView>
  </sheetViews>
  <sheetFormatPr defaultRowHeight="14.4"/>
  <cols>
    <col min="1" max="1" width="2.5546875" customWidth="1"/>
    <col min="2" max="2" width="33.33203125" customWidth="1"/>
    <col min="3" max="3" width="2.21875" customWidth="1"/>
    <col min="4" max="4" width="17.5546875" customWidth="1"/>
    <col min="5" max="5" width="4.109375" customWidth="1"/>
    <col min="6" max="6" width="33.33203125" customWidth="1"/>
    <col min="7" max="7" width="2.21875" customWidth="1"/>
    <col min="8" max="8" width="17.5546875" customWidth="1"/>
  </cols>
  <sheetData>
    <row r="2" spans="2:8">
      <c r="B2" s="312" t="s">
        <v>1911</v>
      </c>
      <c r="C2" s="81"/>
      <c r="D2" s="81"/>
      <c r="E2" s="81"/>
      <c r="F2" s="81"/>
      <c r="G2" s="81"/>
      <c r="H2" s="81"/>
    </row>
    <row r="3" spans="2:8">
      <c r="B3" s="313" t="s">
        <v>1912</v>
      </c>
    </row>
    <row r="5" spans="2:8">
      <c r="B5" s="312" t="s">
        <v>1993</v>
      </c>
      <c r="C5" s="312"/>
      <c r="D5" s="312"/>
      <c r="F5" s="312" t="s">
        <v>1913</v>
      </c>
      <c r="G5" s="312"/>
      <c r="H5" s="312"/>
    </row>
    <row r="6" spans="2:8">
      <c r="B6" s="357" t="s">
        <v>1895</v>
      </c>
      <c r="C6" s="358"/>
      <c r="D6" s="361">
        <f>'DCF Analysis'!C46</f>
        <v>1209.5999999999999</v>
      </c>
      <c r="F6" s="357" t="s">
        <v>1918</v>
      </c>
      <c r="G6" s="358"/>
      <c r="H6" s="364">
        <f>'DCF Analysis'!C35</f>
        <v>4028.6809632476584</v>
      </c>
    </row>
    <row r="7" spans="2:8">
      <c r="B7" s="357" t="s">
        <v>1896</v>
      </c>
      <c r="C7" s="358"/>
      <c r="D7" s="361">
        <f>'DCF Analysis'!C45</f>
        <v>819.61925542549545</v>
      </c>
      <c r="F7" s="357" t="s">
        <v>1826</v>
      </c>
      <c r="G7" s="358"/>
      <c r="H7" s="364">
        <f>'DCF Analysis'!C34</f>
        <v>8127.252610723699</v>
      </c>
    </row>
    <row r="8" spans="2:8">
      <c r="B8" s="357" t="s">
        <v>1914</v>
      </c>
      <c r="C8" s="358"/>
      <c r="D8" s="362">
        <f>D7/D6-1</f>
        <v>-0.3224047160834197</v>
      </c>
      <c r="F8" s="359" t="s">
        <v>98</v>
      </c>
      <c r="G8" s="358"/>
      <c r="H8" s="368">
        <f>'DCF Analysis'!C36</f>
        <v>12155.933573971357</v>
      </c>
    </row>
    <row r="9" spans="2:8">
      <c r="B9" s="359" t="s">
        <v>1915</v>
      </c>
      <c r="C9" s="358"/>
      <c r="D9" s="363" t="str">
        <f>IF(D8&gt;=0.15,"BUY",IF(D8&lt;=-0.15,"REDUCE","HOLD"))</f>
        <v>REDUCE</v>
      </c>
      <c r="F9" s="357" t="s">
        <v>1919</v>
      </c>
      <c r="G9" s="358"/>
      <c r="H9" s="369">
        <f>'DCF Analysis'!C41-'DCF Analysis'!C36</f>
        <v>912.33000000000175</v>
      </c>
    </row>
    <row r="10" spans="2:8">
      <c r="B10" s="357" t="s">
        <v>90</v>
      </c>
      <c r="C10" s="358"/>
      <c r="D10" s="364">
        <f>'Data Sheet'!B9</f>
        <v>19008.02</v>
      </c>
      <c r="F10" s="357" t="s">
        <v>1832</v>
      </c>
      <c r="G10" s="358"/>
      <c r="H10" s="364">
        <f>'DCF Analysis'!C41</f>
        <v>13068.263573971359</v>
      </c>
    </row>
    <row r="11" spans="2:8">
      <c r="B11" s="357" t="s">
        <v>1916</v>
      </c>
      <c r="C11" s="358"/>
      <c r="D11" s="365">
        <f>+'Historical Data'!L34</f>
        <v>15.927229000000001</v>
      </c>
      <c r="F11" s="357" t="s">
        <v>1920</v>
      </c>
      <c r="G11" s="358"/>
      <c r="H11" s="369">
        <f>-'DCF Analysis'!C42</f>
        <v>-14</v>
      </c>
    </row>
    <row r="12" spans="2:8">
      <c r="B12" s="357" t="s">
        <v>1917</v>
      </c>
      <c r="C12" s="358"/>
      <c r="D12" s="360" t="s">
        <v>1957</v>
      </c>
      <c r="F12" s="359" t="s">
        <v>1921</v>
      </c>
      <c r="G12" s="358"/>
      <c r="H12" s="368">
        <f>'DCF Analysis'!C43</f>
        <v>13054.263573971359</v>
      </c>
    </row>
    <row r="13" spans="2:8">
      <c r="D13" s="33"/>
      <c r="F13" s="357" t="s">
        <v>1916</v>
      </c>
      <c r="G13" s="358"/>
      <c r="H13" s="365">
        <f>'DCF Analysis'!C44</f>
        <v>15.927229000000001</v>
      </c>
    </row>
    <row r="14" spans="2:8">
      <c r="B14" s="312" t="s">
        <v>1923</v>
      </c>
      <c r="C14" s="312"/>
      <c r="D14" s="366"/>
      <c r="F14" s="359" t="s">
        <v>1922</v>
      </c>
      <c r="G14" s="358"/>
      <c r="H14" s="370">
        <f>'DCF Analysis'!C45</f>
        <v>819.61925542549545</v>
      </c>
    </row>
    <row r="15" spans="2:8">
      <c r="B15" s="357" t="s">
        <v>1958</v>
      </c>
      <c r="C15" s="358"/>
      <c r="D15" s="367">
        <f>'DCF Analysis'!C45</f>
        <v>819.61925542549545</v>
      </c>
      <c r="F15" s="312" t="s">
        <v>1924</v>
      </c>
      <c r="G15" s="312"/>
      <c r="H15" s="366"/>
    </row>
    <row r="16" spans="2:8">
      <c r="B16" s="357" t="s">
        <v>1959</v>
      </c>
      <c r="C16" s="358"/>
      <c r="D16" s="361">
        <f>IF('Relative Valuation'!G34="","n/a – enter peers",'Relative Valuation'!G34)</f>
        <v>878.58628756914857</v>
      </c>
      <c r="F16" s="357" t="s">
        <v>1926</v>
      </c>
      <c r="G16" s="358"/>
      <c r="H16" s="371">
        <f>WACC!C15</f>
        <v>6.8500000000000005E-2</v>
      </c>
    </row>
    <row r="17" spans="2:8">
      <c r="B17" s="357" t="s">
        <v>1925</v>
      </c>
      <c r="C17" s="358"/>
      <c r="D17" s="367">
        <f>D6</f>
        <v>1209.5999999999999</v>
      </c>
      <c r="F17" s="357" t="s">
        <v>1927</v>
      </c>
      <c r="G17" s="358"/>
      <c r="H17" s="372">
        <f>WACC!D11</f>
        <v>0.81538763747100573</v>
      </c>
    </row>
    <row r="18" spans="2:8">
      <c r="F18" s="357" t="s">
        <v>1928</v>
      </c>
      <c r="G18" s="358"/>
      <c r="H18" s="371">
        <f>WACC!D12</f>
        <v>0.10807981074375715</v>
      </c>
    </row>
    <row r="19" spans="2:8">
      <c r="B19" s="312" t="s">
        <v>1999</v>
      </c>
      <c r="C19" s="312"/>
      <c r="D19" s="366"/>
      <c r="F19" s="357" t="s">
        <v>1929</v>
      </c>
      <c r="G19" s="358"/>
      <c r="H19" s="371">
        <f>WACC!D19</f>
        <v>6.5628141059254741E-2</v>
      </c>
    </row>
    <row r="20" spans="2:8">
      <c r="B20" s="427" t="str">
        <f>+'Ratio Analysis'!B66</f>
        <v>Inventory Days (Based on Revenue)</v>
      </c>
      <c r="C20" s="425"/>
      <c r="D20" s="428">
        <f>+'Ratio Analysis'!G66</f>
        <v>41.670372394604136</v>
      </c>
      <c r="F20" s="357" t="s">
        <v>1930</v>
      </c>
      <c r="G20" s="358"/>
      <c r="H20" s="371">
        <f>WACC!D21</f>
        <v>4.0777245846240491E-2</v>
      </c>
    </row>
    <row r="21" spans="2:8" ht="15.6">
      <c r="B21" s="427" t="str">
        <f>+'Ratio Analysis'!B67</f>
        <v>Debtor Days</v>
      </c>
      <c r="C21" s="426"/>
      <c r="D21" s="428">
        <f>+'Ratio Analysis'!G67</f>
        <v>47.489534941495052</v>
      </c>
      <c r="F21" s="357" t="s">
        <v>1931</v>
      </c>
      <c r="G21" s="358"/>
      <c r="H21" s="373">
        <f>WACC!D22</f>
        <v>0.10366286852101328</v>
      </c>
    </row>
    <row r="22" spans="2:8" ht="15.6">
      <c r="B22" s="427" t="str">
        <f>+'Ratio Analysis'!B68</f>
        <v>Creditor Days (Based on Revenue)</v>
      </c>
      <c r="C22" s="426"/>
      <c r="D22" s="428">
        <f>+'Ratio Analysis'!G68</f>
        <v>24.14336612592022</v>
      </c>
      <c r="F22" s="359" t="s">
        <v>1932</v>
      </c>
      <c r="G22" s="358"/>
      <c r="H22" s="374">
        <f>'DCF Analysis'!C23</f>
        <v>0.11</v>
      </c>
    </row>
    <row r="23" spans="2:8" ht="15.6">
      <c r="B23" s="427" t="str">
        <f>+'Ratio Analysis'!B70</f>
        <v>Cash Conversion Cycle</v>
      </c>
      <c r="C23" s="426"/>
      <c r="D23" s="428">
        <f>+'Ratio Analysis'!G70</f>
        <v>65.016541210178971</v>
      </c>
      <c r="F23" s="357" t="s">
        <v>1933</v>
      </c>
      <c r="G23" s="358"/>
      <c r="H23" s="375">
        <f>'DCF Analysis'!C30</f>
        <v>0.05</v>
      </c>
    </row>
    <row r="25" spans="2:8">
      <c r="B25" s="312" t="s">
        <v>1934</v>
      </c>
      <c r="C25" s="312"/>
      <c r="D25" s="312"/>
      <c r="F25" s="312" t="s">
        <v>1935</v>
      </c>
      <c r="G25" s="312"/>
      <c r="H25" s="312"/>
    </row>
    <row r="26" spans="2:8" ht="30" customHeight="1">
      <c r="B26" s="399" t="s">
        <v>1960</v>
      </c>
      <c r="C26" s="399"/>
      <c r="D26" s="399"/>
      <c r="E26" s="376"/>
      <c r="F26" s="399" t="s">
        <v>1961</v>
      </c>
      <c r="G26" s="399"/>
      <c r="H26" s="399"/>
    </row>
    <row r="27" spans="2:8" ht="30" customHeight="1">
      <c r="B27" s="399" t="s">
        <v>1997</v>
      </c>
      <c r="C27" s="399"/>
      <c r="D27" s="399"/>
      <c r="E27" s="376"/>
      <c r="F27" s="399" t="s">
        <v>1938</v>
      </c>
      <c r="G27" s="399"/>
      <c r="H27" s="399"/>
    </row>
    <row r="28" spans="2:8" ht="30" customHeight="1">
      <c r="B28" s="399" t="s">
        <v>1962</v>
      </c>
      <c r="C28" s="399"/>
      <c r="D28" s="399"/>
      <c r="E28" s="376"/>
      <c r="F28" s="399" t="s">
        <v>1939</v>
      </c>
      <c r="G28" s="399"/>
      <c r="H28" s="399"/>
    </row>
    <row r="29" spans="2:8" ht="30" customHeight="1">
      <c r="B29" s="399" t="s">
        <v>1936</v>
      </c>
      <c r="C29" s="399"/>
      <c r="D29" s="399"/>
      <c r="E29" s="376"/>
      <c r="F29" s="399" t="s">
        <v>1940</v>
      </c>
      <c r="G29" s="399"/>
      <c r="H29" s="399"/>
    </row>
    <row r="30" spans="2:8" ht="30" customHeight="1">
      <c r="B30" s="399" t="s">
        <v>1937</v>
      </c>
      <c r="C30" s="399"/>
      <c r="D30" s="399"/>
      <c r="E30" s="376"/>
      <c r="F30" s="399" t="s">
        <v>1941</v>
      </c>
      <c r="G30" s="399"/>
      <c r="H30" s="399"/>
    </row>
    <row r="32" spans="2:8">
      <c r="B32" s="313" t="s">
        <v>1998</v>
      </c>
    </row>
  </sheetData>
  <mergeCells count="10">
    <mergeCell ref="B29:D29"/>
    <mergeCell ref="F29:H29"/>
    <mergeCell ref="B30:D30"/>
    <mergeCell ref="F30:H30"/>
    <mergeCell ref="B26:D26"/>
    <mergeCell ref="F26:H26"/>
    <mergeCell ref="B27:D27"/>
    <mergeCell ref="F27:H27"/>
    <mergeCell ref="B28:D28"/>
    <mergeCell ref="F28:H28"/>
  </mergeCells>
  <printOptions horizontalCentered="1"/>
  <pageMargins left="0.40277777777777779" right="0.40277777777777779" top="0.5" bottom="0.5" header="0.30555555555555558" footer="0.30555555555555558"/>
  <pageSetup scale="82"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AEBE4-5D57-40CD-8DEE-0018F3B31D48}">
  <dimension ref="A1:Q33"/>
  <sheetViews>
    <sheetView showGridLines="0" zoomScale="85" zoomScaleNormal="85" workbookViewId="0">
      <selection activeCell="B1" sqref="B1"/>
    </sheetView>
  </sheetViews>
  <sheetFormatPr defaultRowHeight="14.4"/>
  <cols>
    <col min="1" max="1" width="1.88671875" customWidth="1"/>
    <col min="2" max="2" width="38" customWidth="1"/>
    <col min="3" max="17" width="9.6640625" customWidth="1"/>
  </cols>
  <sheetData>
    <row r="1" spans="1:17">
      <c r="A1" s="345"/>
      <c r="B1" s="345"/>
      <c r="C1" s="345"/>
      <c r="D1" s="345"/>
      <c r="E1" s="345"/>
      <c r="F1" s="345"/>
      <c r="G1" s="345"/>
      <c r="H1" s="345"/>
      <c r="I1" s="345"/>
      <c r="J1" s="345"/>
      <c r="K1" s="345"/>
      <c r="L1" s="345"/>
      <c r="M1" s="345"/>
      <c r="N1" s="345"/>
      <c r="O1" s="345"/>
      <c r="P1" s="345"/>
      <c r="Q1" s="345"/>
    </row>
    <row r="2" spans="1:17">
      <c r="A2" s="345"/>
      <c r="B2" s="346" t="s">
        <v>1942</v>
      </c>
      <c r="C2" s="346"/>
      <c r="D2" s="346"/>
      <c r="E2" s="346"/>
      <c r="F2" s="346"/>
      <c r="G2" s="346"/>
      <c r="H2" s="346"/>
      <c r="I2" s="346"/>
      <c r="J2" s="346"/>
      <c r="K2" s="346"/>
      <c r="L2" s="346"/>
      <c r="M2" s="346"/>
      <c r="N2" s="346"/>
      <c r="O2" s="346"/>
      <c r="P2" s="346"/>
      <c r="Q2" s="346"/>
    </row>
    <row r="3" spans="1:17">
      <c r="A3" s="345"/>
      <c r="B3" s="215" t="s">
        <v>1943</v>
      </c>
      <c r="C3" s="345"/>
      <c r="D3" s="345"/>
      <c r="E3" s="345"/>
      <c r="F3" s="345"/>
      <c r="G3" s="345"/>
      <c r="H3" s="345"/>
      <c r="I3" s="345"/>
      <c r="J3" s="345"/>
      <c r="K3" s="345"/>
      <c r="L3" s="345"/>
      <c r="M3" s="345"/>
      <c r="N3" s="345"/>
      <c r="O3" s="345"/>
      <c r="P3" s="345"/>
      <c r="Q3" s="345"/>
    </row>
    <row r="4" spans="1:17">
      <c r="A4" s="345"/>
      <c r="B4" s="345"/>
      <c r="C4" s="345"/>
      <c r="D4" s="345"/>
      <c r="E4" s="345"/>
      <c r="F4" s="345"/>
      <c r="G4" s="345"/>
      <c r="H4" s="345"/>
      <c r="I4" s="345"/>
      <c r="J4" s="345"/>
      <c r="K4" s="345"/>
      <c r="L4" s="345"/>
      <c r="M4" s="345"/>
      <c r="N4" s="345"/>
      <c r="O4" s="345"/>
      <c r="P4" s="345"/>
      <c r="Q4" s="345"/>
    </row>
    <row r="5" spans="1:17">
      <c r="A5" s="345"/>
      <c r="B5" s="346" t="s">
        <v>1944</v>
      </c>
      <c r="C5" s="346"/>
      <c r="D5" s="346"/>
      <c r="E5" s="346"/>
      <c r="F5" s="346"/>
      <c r="G5" s="346"/>
      <c r="H5" s="346"/>
      <c r="I5" s="346"/>
      <c r="J5" s="346"/>
      <c r="K5" s="346"/>
      <c r="L5" s="346"/>
      <c r="M5" s="346"/>
      <c r="N5" s="346"/>
      <c r="O5" s="346"/>
      <c r="P5" s="346"/>
      <c r="Q5" s="346"/>
    </row>
    <row r="6" spans="1:17" ht="15" thickBot="1">
      <c r="A6" s="345"/>
      <c r="B6" s="377" t="s">
        <v>101</v>
      </c>
      <c r="C6" s="378">
        <f>'3-Statement Model'!C5</f>
        <v>44651</v>
      </c>
      <c r="D6" s="378">
        <f>'3-Statement Model'!D5</f>
        <v>45016</v>
      </c>
      <c r="E6" s="378">
        <f>'3-Statement Model'!E5</f>
        <v>45382</v>
      </c>
      <c r="F6" s="378">
        <f>'3-Statement Model'!F5</f>
        <v>45747</v>
      </c>
      <c r="G6" s="383">
        <f>'3-Statement Model'!G5</f>
        <v>46112</v>
      </c>
      <c r="H6" s="378">
        <f>'3-Statement Model'!H5</f>
        <v>46477</v>
      </c>
      <c r="I6" s="378">
        <f>'3-Statement Model'!I5</f>
        <v>46842</v>
      </c>
      <c r="J6" s="378">
        <f>'3-Statement Model'!J5</f>
        <v>47207</v>
      </c>
      <c r="K6" s="378">
        <f>'3-Statement Model'!K5</f>
        <v>47572</v>
      </c>
      <c r="L6" s="378">
        <f>'3-Statement Model'!L5</f>
        <v>47937</v>
      </c>
      <c r="M6" s="378">
        <f>'3-Statement Model'!M5</f>
        <v>48302</v>
      </c>
      <c r="N6" s="378">
        <f>'3-Statement Model'!N5</f>
        <v>48667</v>
      </c>
      <c r="O6" s="378">
        <f>'3-Statement Model'!O5</f>
        <v>49032</v>
      </c>
      <c r="P6" s="378">
        <f>'3-Statement Model'!P5</f>
        <v>49397</v>
      </c>
      <c r="Q6" s="378">
        <f>'3-Statement Model'!Q5</f>
        <v>49762</v>
      </c>
    </row>
    <row r="7" spans="1:17">
      <c r="A7" s="345"/>
      <c r="B7" s="347" t="s">
        <v>103</v>
      </c>
      <c r="C7" s="382">
        <f>'3-Statement Model'!C8</f>
        <v>3705.19</v>
      </c>
      <c r="D7" s="382">
        <f>'3-Statement Model'!D8</f>
        <v>4381.93</v>
      </c>
      <c r="E7" s="382">
        <f>'3-Statement Model'!E8</f>
        <v>4578.42</v>
      </c>
      <c r="F7" s="382">
        <f>'3-Statement Model'!F8</f>
        <v>4635.07</v>
      </c>
      <c r="G7" s="384">
        <f>'3-Statement Model'!G8</f>
        <v>4830.3599999999997</v>
      </c>
      <c r="H7" s="391">
        <f>'3-Statement Model'!H8</f>
        <v>5554.9139999999989</v>
      </c>
      <c r="I7" s="391">
        <f>'3-Statement Model'!I8</f>
        <v>6388.1510999999982</v>
      </c>
      <c r="J7" s="391">
        <f>'3-Statement Model'!J8</f>
        <v>7538.0182979999972</v>
      </c>
      <c r="K7" s="391">
        <f>'3-Statement Model'!K8</f>
        <v>8894.8615916399958</v>
      </c>
      <c r="L7" s="391">
        <f>'3-Statement Model'!L8</f>
        <v>10318.039446302395</v>
      </c>
      <c r="M7" s="391">
        <f>'3-Statement Model'!M8</f>
        <v>11762.564968784731</v>
      </c>
      <c r="N7" s="391">
        <f>'3-Statement Model'!N8</f>
        <v>13174.0727650389</v>
      </c>
      <c r="O7" s="391">
        <f>'3-Statement Model'!O8</f>
        <v>14623.22076919318</v>
      </c>
      <c r="P7" s="391">
        <f>'3-Statement Model'!P8</f>
        <v>16085.542846112499</v>
      </c>
      <c r="Q7" s="391">
        <f>'3-Statement Model'!Q8</f>
        <v>17694.097130723752</v>
      </c>
    </row>
    <row r="8" spans="1:17">
      <c r="A8" s="345"/>
      <c r="B8" s="345" t="s">
        <v>1945</v>
      </c>
      <c r="C8" s="348">
        <f>'3-Statement Model'!C9</f>
        <v>0</v>
      </c>
      <c r="D8" s="348">
        <f>'3-Statement Model'!D9</f>
        <v>0.18264650395796167</v>
      </c>
      <c r="E8" s="348">
        <f>'3-Statement Model'!E9</f>
        <v>4.4840971900509619E-2</v>
      </c>
      <c r="F8" s="348">
        <f>'3-Statement Model'!F9</f>
        <v>1.2373264139157181E-2</v>
      </c>
      <c r="G8" s="385">
        <f>'3-Statement Model'!G9</f>
        <v>4.2133128518015983E-2</v>
      </c>
      <c r="H8" s="392">
        <f>'3-Statement Model'!H9</f>
        <v>0.14999999999999991</v>
      </c>
      <c r="I8" s="392">
        <f>'3-Statement Model'!I9</f>
        <v>0.14999999999999991</v>
      </c>
      <c r="J8" s="392">
        <f>'3-Statement Model'!J9</f>
        <v>0.17999999999999994</v>
      </c>
      <c r="K8" s="392">
        <f>'3-Statement Model'!K9</f>
        <v>0.17999999999999994</v>
      </c>
      <c r="L8" s="392">
        <f>'3-Statement Model'!L9</f>
        <v>0.15999999999999992</v>
      </c>
      <c r="M8" s="392">
        <f>'3-Statement Model'!M9</f>
        <v>0.14000000000000012</v>
      </c>
      <c r="N8" s="392">
        <f>'3-Statement Model'!N9</f>
        <v>0.12000000000000011</v>
      </c>
      <c r="O8" s="392">
        <f>'3-Statement Model'!O9</f>
        <v>0.1100000000000001</v>
      </c>
      <c r="P8" s="392">
        <f>'3-Statement Model'!P9</f>
        <v>0.10000000000000009</v>
      </c>
      <c r="Q8" s="392">
        <f>'3-Statement Model'!Q9</f>
        <v>0.10000000000000009</v>
      </c>
    </row>
    <row r="9" spans="1:17">
      <c r="A9" s="345"/>
      <c r="B9" s="345" t="s">
        <v>82</v>
      </c>
      <c r="C9" s="379">
        <f>'3-Statement Model'!C11</f>
        <v>2150.06</v>
      </c>
      <c r="D9" s="379">
        <f>'3-Statement Model'!D11</f>
        <v>2574.8900000000003</v>
      </c>
      <c r="E9" s="379">
        <f>'3-Statement Model'!E11</f>
        <v>2601.4700000000003</v>
      </c>
      <c r="F9" s="379">
        <f>'3-Statement Model'!F11</f>
        <v>2669.5399999999995</v>
      </c>
      <c r="G9" s="386">
        <f>'3-Statement Model'!G11</f>
        <v>2762.8999999999996</v>
      </c>
      <c r="H9" s="393">
        <f>'3-Statement Model'!H11</f>
        <v>3277.3992599999992</v>
      </c>
      <c r="I9" s="393">
        <f>'3-Statement Model'!I11</f>
        <v>3737.0683934999988</v>
      </c>
      <c r="J9" s="393">
        <f>'3-Statement Model'!J11</f>
        <v>4409.7407043299982</v>
      </c>
      <c r="K9" s="393">
        <f>'3-Statement Model'!K11</f>
        <v>5159.0197231511975</v>
      </c>
      <c r="L9" s="393">
        <f>'3-Statement Model'!L11</f>
        <v>5984.4628788553882</v>
      </c>
      <c r="M9" s="393">
        <f>'3-Statement Model'!M11</f>
        <v>6822.2876818951436</v>
      </c>
      <c r="N9" s="393">
        <f>'3-Statement Model'!N11</f>
        <v>7640.9622037225618</v>
      </c>
      <c r="O9" s="393">
        <f>'3-Statement Model'!O11</f>
        <v>8481.468046132044</v>
      </c>
      <c r="P9" s="393">
        <f>'3-Statement Model'!P11</f>
        <v>9329.614850745249</v>
      </c>
      <c r="Q9" s="393">
        <f>'3-Statement Model'!Q11</f>
        <v>10262.576335819776</v>
      </c>
    </row>
    <row r="10" spans="1:17">
      <c r="A10" s="345"/>
      <c r="B10" s="347" t="s">
        <v>107</v>
      </c>
      <c r="C10" s="382">
        <f>'3-Statement Model'!C16</f>
        <v>610.68999999999983</v>
      </c>
      <c r="D10" s="382">
        <f>'3-Statement Model'!D16</f>
        <v>592.01000000000022</v>
      </c>
      <c r="E10" s="382">
        <f>'3-Statement Model'!E16</f>
        <v>699.69000000000028</v>
      </c>
      <c r="F10" s="382">
        <f>'3-Statement Model'!F16</f>
        <v>626.17999999999938</v>
      </c>
      <c r="G10" s="384">
        <f>'3-Statement Model'!G16</f>
        <v>864.97999999999956</v>
      </c>
      <c r="H10" s="391">
        <f>'3-Statement Model'!H16</f>
        <v>1055.4336599999997</v>
      </c>
      <c r="I10" s="391">
        <f>'3-Statement Model'!I16</f>
        <v>1181.8079534999993</v>
      </c>
      <c r="J10" s="391">
        <f>'3-Statement Model'!J16</f>
        <v>1394.5333851299993</v>
      </c>
      <c r="K10" s="391">
        <f>'3-Statement Model'!K16</f>
        <v>1601.0750864951988</v>
      </c>
      <c r="L10" s="391">
        <f>'3-Statement Model'!L16</f>
        <v>1857.2471003344299</v>
      </c>
      <c r="M10" s="391">
        <f>'3-Statement Model'!M16</f>
        <v>2117.2616943812509</v>
      </c>
      <c r="N10" s="391">
        <f>'3-Statement Model'!N16</f>
        <v>2371.3330977070018</v>
      </c>
      <c r="O10" s="391">
        <f>'3-Statement Model'!O16</f>
        <v>2632.1797384547717</v>
      </c>
      <c r="P10" s="391">
        <f>'3-Statement Model'!P16</f>
        <v>2895.3977123002487</v>
      </c>
      <c r="Q10" s="391">
        <f>'3-Statement Model'!Q16</f>
        <v>3184.9374835302751</v>
      </c>
    </row>
    <row r="11" spans="1:17">
      <c r="A11" s="345"/>
      <c r="B11" s="345" t="s">
        <v>109</v>
      </c>
      <c r="C11" s="379">
        <f>'3-Statement Model'!C20</f>
        <v>495.32999999999981</v>
      </c>
      <c r="D11" s="379">
        <f>'3-Statement Model'!D20</f>
        <v>459.1500000000002</v>
      </c>
      <c r="E11" s="379">
        <f>'3-Statement Model'!E20</f>
        <v>551.70000000000027</v>
      </c>
      <c r="F11" s="379">
        <f>'3-Statement Model'!F20</f>
        <v>460.7799999999994</v>
      </c>
      <c r="G11" s="386">
        <f>'3-Statement Model'!G20</f>
        <v>695.60999999999956</v>
      </c>
      <c r="H11" s="393">
        <f>'3-Statement Model'!H20</f>
        <v>888.78623999999968</v>
      </c>
      <c r="I11" s="393">
        <f>'3-Statement Model'!I20</f>
        <v>990.16342049999935</v>
      </c>
      <c r="J11" s="393">
        <f>'3-Statement Model'!J20</f>
        <v>1168.3928361899993</v>
      </c>
      <c r="K11" s="393">
        <f>'3-Statement Model'!K20</f>
        <v>1334.2292387459988</v>
      </c>
      <c r="L11" s="393">
        <f>'3-Statement Model'!L20</f>
        <v>1547.705916945358</v>
      </c>
      <c r="M11" s="393">
        <f>'3-Statement Model'!M20</f>
        <v>1764.3847453177091</v>
      </c>
      <c r="N11" s="393">
        <f>'3-Statement Model'!N20</f>
        <v>1976.1109147558348</v>
      </c>
      <c r="O11" s="393">
        <f>'3-Statement Model'!O20</f>
        <v>2193.4831153789764</v>
      </c>
      <c r="P11" s="393">
        <f>'3-Statement Model'!P20</f>
        <v>2412.8314269168736</v>
      </c>
      <c r="Q11" s="393">
        <f>'3-Statement Model'!Q20</f>
        <v>2654.1145696085623</v>
      </c>
    </row>
    <row r="12" spans="1:17">
      <c r="A12" s="345"/>
      <c r="B12" s="347" t="s">
        <v>528</v>
      </c>
      <c r="C12" s="382">
        <f>'3-Statement Model'!C35</f>
        <v>382.73999999999984</v>
      </c>
      <c r="D12" s="382">
        <f>'3-Statement Model'!D35</f>
        <v>346.2800000000002</v>
      </c>
      <c r="E12" s="382">
        <f>'3-Statement Model'!E35</f>
        <v>433.36000000000024</v>
      </c>
      <c r="F12" s="382">
        <f>'3-Statement Model'!F35</f>
        <v>299.53999999999945</v>
      </c>
      <c r="G12" s="384">
        <f>'3-Statement Model'!G35</f>
        <v>489.03999999999962</v>
      </c>
      <c r="H12" s="391">
        <f>'3-Statement Model'!H35</f>
        <v>686.82808574999967</v>
      </c>
      <c r="I12" s="391">
        <f>'3-Statement Model'!I35</f>
        <v>759.18315273749954</v>
      </c>
      <c r="J12" s="391">
        <f>'3-Statement Model'!J35</f>
        <v>896.27356970774952</v>
      </c>
      <c r="K12" s="391">
        <f>'3-Statement Model'!K35</f>
        <v>1024.2470812864942</v>
      </c>
      <c r="L12" s="391">
        <f>'3-Statement Model'!L35</f>
        <v>1187.7308683316878</v>
      </c>
      <c r="M12" s="391">
        <f>'3-Statement Model'!M35</f>
        <v>1353.5462096645635</v>
      </c>
      <c r="N12" s="391">
        <f>'3-Statement Model'!N35</f>
        <v>1515.4300577533807</v>
      </c>
      <c r="O12" s="391">
        <f>'3-Statement Model'!O35</f>
        <v>1681.8185967758218</v>
      </c>
      <c r="P12" s="391">
        <f>'3-Statement Model'!P35</f>
        <v>1849.6546370433216</v>
      </c>
      <c r="Q12" s="391">
        <f>'3-Statement Model'!Q35</f>
        <v>2034.6201007476548</v>
      </c>
    </row>
    <row r="13" spans="1:17">
      <c r="A13" s="345"/>
      <c r="B13" s="345" t="s">
        <v>1875</v>
      </c>
      <c r="C13" s="380">
        <f>'3-Statement Model'!C35/'Data Sheet'!$B$6</f>
        <v>24.356156190913087</v>
      </c>
      <c r="D13" s="380">
        <f>'3-Statement Model'!D35/'Data Sheet'!$B$6</f>
        <v>22.035976813997472</v>
      </c>
      <c r="E13" s="380">
        <f>'3-Statement Model'!E35/'Data Sheet'!$B$6</f>
        <v>27.577425528803118</v>
      </c>
      <c r="F13" s="380">
        <f>'3-Statement Model'!F35/'Data Sheet'!$B$6</f>
        <v>19.061616307221865</v>
      </c>
      <c r="G13" s="387">
        <f>'3-Statement Model'!G35/'Data Sheet'!$B$6</f>
        <v>31.12069452788873</v>
      </c>
      <c r="H13" s="394">
        <f>'3-Statement Model'!H35/'Data Sheet'!$B$6</f>
        <v>43.707195832243421</v>
      </c>
      <c r="I13" s="394">
        <f>'3-Statement Model'!I35/'Data Sheet'!$B$6</f>
        <v>48.311604341287492</v>
      </c>
      <c r="J13" s="394">
        <f>'3-Statement Model'!J35/'Data Sheet'!$B$6</f>
        <v>57.035530787451492</v>
      </c>
      <c r="K13" s="394">
        <f>'3-Statement Model'!K35/'Data Sheet'!$B$6</f>
        <v>65.179291137327468</v>
      </c>
      <c r="L13" s="394">
        <f>'3-Statement Model'!L35/'Data Sheet'!$B$6</f>
        <v>75.582793911938722</v>
      </c>
      <c r="M13" s="394">
        <f>'3-Statement Model'!M35/'Data Sheet'!$B$6</f>
        <v>86.134668166924072</v>
      </c>
      <c r="N13" s="394">
        <f>'3-Statement Model'!N35/'Data Sheet'!$B$6</f>
        <v>96.436356751439078</v>
      </c>
      <c r="O13" s="394">
        <f>'3-Statement Model'!O35/'Data Sheet'!$B$6</f>
        <v>107.02470718465332</v>
      </c>
      <c r="P13" s="394">
        <f>'3-Statement Model'!P35/'Data Sheet'!$B$6</f>
        <v>117.70517123654129</v>
      </c>
      <c r="Q13" s="394">
        <f>'3-Statement Model'!Q35/'Data Sheet'!$B$6</f>
        <v>129.47568836019548</v>
      </c>
    </row>
    <row r="14" spans="1:17">
      <c r="A14" s="345"/>
      <c r="B14" s="345"/>
      <c r="C14" s="345"/>
      <c r="D14" s="345"/>
      <c r="E14" s="345"/>
      <c r="F14" s="345"/>
      <c r="G14" s="388"/>
      <c r="H14" s="345"/>
      <c r="I14" s="345"/>
      <c r="J14" s="345"/>
      <c r="K14" s="345"/>
      <c r="L14" s="345"/>
      <c r="M14" s="345"/>
      <c r="N14" s="345"/>
      <c r="O14" s="345"/>
      <c r="P14" s="345"/>
      <c r="Q14" s="345"/>
    </row>
    <row r="15" spans="1:17">
      <c r="A15" s="345"/>
      <c r="B15" s="346" t="s">
        <v>1946</v>
      </c>
      <c r="C15" s="346"/>
      <c r="D15" s="346"/>
      <c r="E15" s="346"/>
      <c r="F15" s="346"/>
      <c r="G15" s="389"/>
      <c r="H15" s="346"/>
      <c r="I15" s="346"/>
      <c r="J15" s="346"/>
      <c r="K15" s="346"/>
      <c r="L15" s="346"/>
      <c r="M15" s="346"/>
      <c r="N15" s="346"/>
      <c r="O15" s="346"/>
      <c r="P15" s="346"/>
      <c r="Q15" s="346"/>
    </row>
    <row r="16" spans="1:17">
      <c r="A16" s="345"/>
      <c r="B16" s="345" t="s">
        <v>1905</v>
      </c>
      <c r="C16" s="348">
        <f>'Ratio Analysis'!C40</f>
        <v>0.58028333229874851</v>
      </c>
      <c r="D16" s="348">
        <f>'Ratio Analysis'!D40</f>
        <v>0.58761550275791719</v>
      </c>
      <c r="E16" s="348">
        <f>'Ratio Analysis'!E40</f>
        <v>0.56820256769802691</v>
      </c>
      <c r="F16" s="348">
        <f>'Ratio Analysis'!F40</f>
        <v>0.57594383687840733</v>
      </c>
      <c r="G16" s="385">
        <f>'Ratio Analysis'!G40</f>
        <v>0.57198635298404255</v>
      </c>
      <c r="H16" s="392">
        <f>'Ratio Analysis'!H40</f>
        <v>0.59</v>
      </c>
      <c r="I16" s="392">
        <f>'Ratio Analysis'!I40</f>
        <v>0.58499999999999996</v>
      </c>
      <c r="J16" s="392">
        <f>'Ratio Analysis'!J40</f>
        <v>0.58499999999999996</v>
      </c>
      <c r="K16" s="392">
        <f>'Ratio Analysis'!K40</f>
        <v>0.57999999999999996</v>
      </c>
      <c r="L16" s="392">
        <f>'Ratio Analysis'!L40</f>
        <v>0.57999999999999996</v>
      </c>
      <c r="M16" s="392">
        <f>'Ratio Analysis'!M40</f>
        <v>0.57999999999999996</v>
      </c>
      <c r="N16" s="392">
        <f>'Ratio Analysis'!N40</f>
        <v>0.57999999999999996</v>
      </c>
      <c r="O16" s="392">
        <f>'Ratio Analysis'!O40</f>
        <v>0.57999999999999996</v>
      </c>
      <c r="P16" s="392">
        <f>'Ratio Analysis'!P40</f>
        <v>0.57999999999999996</v>
      </c>
      <c r="Q16" s="392">
        <f>'Ratio Analysis'!Q40</f>
        <v>0.57999999999999996</v>
      </c>
    </row>
    <row r="17" spans="1:17">
      <c r="A17" s="345"/>
      <c r="B17" s="345" t="s">
        <v>1906</v>
      </c>
      <c r="C17" s="348">
        <f>'Ratio Analysis'!C41</f>
        <v>0.16482015767072669</v>
      </c>
      <c r="D17" s="348">
        <f>'Ratio Analysis'!D41</f>
        <v>0.13510256895933986</v>
      </c>
      <c r="E17" s="348">
        <f>'Ratio Analysis'!E41</f>
        <v>0.15282346311609687</v>
      </c>
      <c r="F17" s="348">
        <f>'Ratio Analysis'!F41</f>
        <v>0.13509612584060207</v>
      </c>
      <c r="G17" s="385">
        <f>'Ratio Analysis'!G41</f>
        <v>0.17907153918134458</v>
      </c>
      <c r="H17" s="392">
        <f>'Ratio Analysis'!H41</f>
        <v>0.18999999999999997</v>
      </c>
      <c r="I17" s="392">
        <f>'Ratio Analysis'!I41</f>
        <v>0.18499999999999994</v>
      </c>
      <c r="J17" s="392">
        <f>'Ratio Analysis'!J41</f>
        <v>0.18499999999999997</v>
      </c>
      <c r="K17" s="392">
        <f>'Ratio Analysis'!K41</f>
        <v>0.17999999999999994</v>
      </c>
      <c r="L17" s="392">
        <f>'Ratio Analysis'!L41</f>
        <v>0.17999999999999988</v>
      </c>
      <c r="M17" s="392">
        <f>'Ratio Analysis'!M41</f>
        <v>0.17999999999999994</v>
      </c>
      <c r="N17" s="392">
        <f>'Ratio Analysis'!N41</f>
        <v>0.18</v>
      </c>
      <c r="O17" s="392">
        <f>'Ratio Analysis'!O41</f>
        <v>0.17999999999999997</v>
      </c>
      <c r="P17" s="392">
        <f>'Ratio Analysis'!P41</f>
        <v>0.17999999999999994</v>
      </c>
      <c r="Q17" s="392">
        <f>'Ratio Analysis'!Q41</f>
        <v>0.18</v>
      </c>
    </row>
    <row r="18" spans="1:17">
      <c r="A18" s="345"/>
      <c r="B18" s="345" t="s">
        <v>1907</v>
      </c>
      <c r="C18" s="348">
        <f>'Ratio Analysis'!C42</f>
        <v>0.13368545202810106</v>
      </c>
      <c r="D18" s="348">
        <f>'Ratio Analysis'!D42</f>
        <v>0.10478259579682929</v>
      </c>
      <c r="E18" s="348">
        <f>'Ratio Analysis'!E42</f>
        <v>0.12050008518222449</v>
      </c>
      <c r="F18" s="348">
        <f>'Ratio Analysis'!F42</f>
        <v>9.9411659370840011E-2</v>
      </c>
      <c r="G18" s="385">
        <f>'Ratio Analysis'!G42</f>
        <v>0.14400790003229566</v>
      </c>
      <c r="H18" s="392">
        <f>'Ratio Analysis'!H42</f>
        <v>0.15999999999999998</v>
      </c>
      <c r="I18" s="392">
        <f>'Ratio Analysis'!I42</f>
        <v>0.15499999999999994</v>
      </c>
      <c r="J18" s="392">
        <f>'Ratio Analysis'!J42</f>
        <v>0.15499999999999997</v>
      </c>
      <c r="K18" s="392">
        <f>'Ratio Analysis'!K42</f>
        <v>0.14999999999999994</v>
      </c>
      <c r="L18" s="392">
        <f>'Ratio Analysis'!L42</f>
        <v>0.14999999999999988</v>
      </c>
      <c r="M18" s="392">
        <f>'Ratio Analysis'!M42</f>
        <v>0.14999999999999997</v>
      </c>
      <c r="N18" s="392">
        <f>'Ratio Analysis'!N42</f>
        <v>0.15</v>
      </c>
      <c r="O18" s="392">
        <f>'Ratio Analysis'!O42</f>
        <v>0.14999999999999997</v>
      </c>
      <c r="P18" s="392">
        <f>'Ratio Analysis'!P42</f>
        <v>0.14999999999999991</v>
      </c>
      <c r="Q18" s="392">
        <f>'Ratio Analysis'!Q42</f>
        <v>0.14999999999999997</v>
      </c>
    </row>
    <row r="19" spans="1:17">
      <c r="A19" s="345"/>
      <c r="B19" s="345" t="s">
        <v>1908</v>
      </c>
      <c r="C19" s="348">
        <f>'Ratio Analysis'!C43</f>
        <v>0.10329834637360023</v>
      </c>
      <c r="D19" s="348">
        <f>'Ratio Analysis'!D43</f>
        <v>7.9024539415280523E-2</v>
      </c>
      <c r="E19" s="348">
        <f>'Ratio Analysis'!E43</f>
        <v>9.4652740465051316E-2</v>
      </c>
      <c r="F19" s="348">
        <f>'Ratio Analysis'!F43</f>
        <v>6.4624698224622162E-2</v>
      </c>
      <c r="G19" s="385">
        <f>'Ratio Analysis'!G43</f>
        <v>0.10124297153835318</v>
      </c>
      <c r="H19" s="392">
        <f>'Ratio Analysis'!H43</f>
        <v>0.12364333376718339</v>
      </c>
      <c r="I19" s="392">
        <f>'Ratio Analysis'!I43</f>
        <v>0.11884239130434779</v>
      </c>
      <c r="J19" s="392">
        <f>'Ratio Analysis'!J43</f>
        <v>0.11890042372881354</v>
      </c>
      <c r="K19" s="392">
        <f>'Ratio Analysis'!K43</f>
        <v>0.11515042372881353</v>
      </c>
      <c r="L19" s="392">
        <f>'Ratio Analysis'!L43</f>
        <v>0.11511206896551716</v>
      </c>
      <c r="M19" s="392">
        <f>'Ratio Analysis'!M43</f>
        <v>0.11507236842105259</v>
      </c>
      <c r="N19" s="392">
        <f>'Ratio Analysis'!N43</f>
        <v>0.11503124999999997</v>
      </c>
      <c r="O19" s="392">
        <f>'Ratio Analysis'!O43</f>
        <v>0.1150101351351351</v>
      </c>
      <c r="P19" s="392">
        <f>'Ratio Analysis'!P43</f>
        <v>0.11498863636363631</v>
      </c>
      <c r="Q19" s="392">
        <f>'Ratio Analysis'!Q43</f>
        <v>0.11498863636363635</v>
      </c>
    </row>
    <row r="20" spans="1:17">
      <c r="A20" s="345"/>
      <c r="B20" s="345" t="s">
        <v>1947</v>
      </c>
      <c r="C20" s="348">
        <f>'Ratio Analysis'!C44</f>
        <v>0.18049431504685184</v>
      </c>
      <c r="D20" s="348">
        <f>'Ratio Analysis'!D44</f>
        <v>0.14939384787954621</v>
      </c>
      <c r="E20" s="348">
        <f>'Ratio Analysis'!E44</f>
        <v>0.16661027896533703</v>
      </c>
      <c r="F20" s="348">
        <f>'Ratio Analysis'!F44</f>
        <v>0.10914828337596635</v>
      </c>
      <c r="G20" s="385">
        <f>'Ratio Analysis'!G44</f>
        <v>0.1595260929416292</v>
      </c>
      <c r="H20" s="392">
        <f>'Ratio Analysis'!H44</f>
        <v>0.19594827344684829</v>
      </c>
      <c r="I20" s="392">
        <f>'Ratio Analysis'!I44</f>
        <v>0.19022249563697757</v>
      </c>
      <c r="J20" s="392">
        <f>'Ratio Analysis'!J44</f>
        <v>0.19635132728269461</v>
      </c>
      <c r="K20" s="392">
        <f>'Ratio Analysis'!K44</f>
        <v>0.19620988647551119</v>
      </c>
      <c r="L20" s="392">
        <f>'Ratio Analysis'!L44</f>
        <v>0.19860696732700386</v>
      </c>
      <c r="M20" s="392">
        <f>'Ratio Analysis'!M44</f>
        <v>0.19769675613520532</v>
      </c>
      <c r="N20" s="392">
        <f>'Ratio Analysis'!N44</f>
        <v>0.19387694935000802</v>
      </c>
      <c r="O20" s="392">
        <f>'Ratio Analysis'!O44</f>
        <v>0.18912101978850857</v>
      </c>
      <c r="P20" s="392">
        <f>'Ratio Analysis'!P44</f>
        <v>0.18355947438496098</v>
      </c>
      <c r="Q20" s="392">
        <f>'Ratio Analysis'!Q44</f>
        <v>0.1788087106340874</v>
      </c>
    </row>
    <row r="21" spans="1:17">
      <c r="A21" s="345"/>
      <c r="B21" s="345" t="s">
        <v>1948</v>
      </c>
      <c r="C21" s="348">
        <f>'Ratio Analysis'!C46</f>
        <v>0.21299477542946821</v>
      </c>
      <c r="D21" s="348">
        <f>'Ratio Analysis'!D46</f>
        <v>0.17842154348332956</v>
      </c>
      <c r="E21" s="348">
        <f>'Ratio Analysis'!E46</f>
        <v>0.19285152494975102</v>
      </c>
      <c r="F21" s="348">
        <f>'Ratio Analysis'!F46</f>
        <v>0.1511492499614564</v>
      </c>
      <c r="G21" s="385">
        <f>'Ratio Analysis'!G46</f>
        <v>0.20688824447914331</v>
      </c>
      <c r="H21" s="392">
        <f>'Ratio Analysis'!H46</f>
        <v>0.23003034371277686</v>
      </c>
      <c r="I21" s="392">
        <f>'Ratio Analysis'!I46</f>
        <v>0.22677297399807214</v>
      </c>
      <c r="J21" s="392">
        <f>'Ratio Analysis'!J46</f>
        <v>0.23542387539547094</v>
      </c>
      <c r="K21" s="392">
        <f>'Ratio Analysis'!K46</f>
        <v>0.23633133051243727</v>
      </c>
      <c r="L21" s="392">
        <f>'Ratio Analysis'!L46</f>
        <v>0.24054368353046163</v>
      </c>
      <c r="M21" s="392">
        <f>'Ratio Analysis'!M46</f>
        <v>0.2407283823912616</v>
      </c>
      <c r="N21" s="392">
        <f>'Ratio Analysis'!N46</f>
        <v>0.23730043292565828</v>
      </c>
      <c r="O21" s="392">
        <f>'Ratio Analysis'!O46</f>
        <v>0.23253758048756923</v>
      </c>
      <c r="P21" s="392">
        <f>'Ratio Analysis'!P46</f>
        <v>0.22664554175451757</v>
      </c>
      <c r="Q21" s="392">
        <f>'Ratio Analysis'!Q46</f>
        <v>0.22154241168708344</v>
      </c>
    </row>
    <row r="22" spans="1:17">
      <c r="A22" s="345"/>
      <c r="B22" s="345"/>
      <c r="C22" s="345"/>
      <c r="D22" s="345"/>
      <c r="E22" s="345"/>
      <c r="F22" s="345"/>
      <c r="G22" s="388"/>
      <c r="H22" s="345"/>
      <c r="I22" s="345"/>
      <c r="J22" s="345"/>
      <c r="K22" s="345"/>
      <c r="L22" s="345"/>
      <c r="M22" s="345"/>
      <c r="N22" s="345"/>
      <c r="O22" s="345"/>
      <c r="P22" s="345"/>
      <c r="Q22" s="345"/>
    </row>
    <row r="23" spans="1:17">
      <c r="A23" s="345"/>
      <c r="B23" s="346" t="s">
        <v>1949</v>
      </c>
      <c r="C23" s="346"/>
      <c r="D23" s="346"/>
      <c r="E23" s="346"/>
      <c r="F23" s="346"/>
      <c r="G23" s="389"/>
      <c r="H23" s="346"/>
      <c r="I23" s="346"/>
      <c r="J23" s="346"/>
      <c r="K23" s="346"/>
      <c r="L23" s="346"/>
      <c r="M23" s="346"/>
      <c r="N23" s="346"/>
      <c r="O23" s="346"/>
      <c r="P23" s="346"/>
      <c r="Q23" s="346"/>
    </row>
    <row r="24" spans="1:17">
      <c r="A24" s="345"/>
      <c r="B24" s="345" t="s">
        <v>1950</v>
      </c>
      <c r="C24" s="379">
        <f>'3-Statement Model'!C83</f>
        <v>2984.67</v>
      </c>
      <c r="D24" s="379">
        <f>'3-Statement Model'!D83</f>
        <v>3321.6499999999996</v>
      </c>
      <c r="E24" s="379">
        <f>'3-Statement Model'!E83</f>
        <v>3527.42</v>
      </c>
      <c r="F24" s="379">
        <f>'3-Statement Model'!F83</f>
        <v>3756.2</v>
      </c>
      <c r="G24" s="386">
        <f>'3-Statement Model'!G83</f>
        <v>4029.21</v>
      </c>
      <c r="H24" s="393">
        <f>'3-Statement Model'!H83</f>
        <v>4661.9502940580824</v>
      </c>
      <c r="I24" s="393">
        <f>'3-Statement Model'!I83</f>
        <v>5244.2775596867941</v>
      </c>
      <c r="J24" s="393">
        <f>'3-Statement Model'!J83</f>
        <v>5950.9937103696157</v>
      </c>
      <c r="K24" s="393">
        <f>'3-Statement Model'!K83</f>
        <v>6763.5711003554115</v>
      </c>
      <c r="L24" s="393">
        <f>'3-Statement Model'!L83</f>
        <v>7688.4565666616272</v>
      </c>
      <c r="M24" s="393">
        <f>'3-Statement Model'!M83</f>
        <v>8721.9349170794922</v>
      </c>
      <c r="N24" s="393">
        <f>'3-Statement Model'!N83</f>
        <v>9855.1970153888833</v>
      </c>
      <c r="O24" s="393">
        <f>'3-Statement Model'!O83</f>
        <v>11099.304761641899</v>
      </c>
      <c r="P24" s="393">
        <f>'3-Statement Model'!P83</f>
        <v>12452.352517705356</v>
      </c>
      <c r="Q24" s="393">
        <f>'3-Statement Model'!Q83</f>
        <v>13940.705049375158</v>
      </c>
    </row>
    <row r="25" spans="1:17">
      <c r="A25" s="345"/>
      <c r="B25" s="345" t="s">
        <v>1951</v>
      </c>
      <c r="C25" s="379">
        <f>'3-Statement Model'!C43</f>
        <v>2120.5100000000002</v>
      </c>
      <c r="D25" s="379">
        <f>'3-Statement Model'!D43</f>
        <v>2317.9</v>
      </c>
      <c r="E25" s="379">
        <f>'3-Statement Model'!E43</f>
        <v>2601.04</v>
      </c>
      <c r="F25" s="379">
        <f>'3-Statement Model'!F43</f>
        <v>2744.3399999999997</v>
      </c>
      <c r="G25" s="386">
        <f>'3-Statement Model'!G43</f>
        <v>3065.58</v>
      </c>
      <c r="H25" s="393">
        <f>'3-Statement Model'!H43</f>
        <v>3505.1499748800002</v>
      </c>
      <c r="I25" s="393">
        <f>'3-Statement Model'!I43</f>
        <v>3991.0271926320002</v>
      </c>
      <c r="J25" s="393">
        <f>'3-Statement Model'!J43</f>
        <v>4564.6422772449596</v>
      </c>
      <c r="K25" s="393">
        <f>'3-Statement Model'!K43</f>
        <v>5220.1604092683156</v>
      </c>
      <c r="L25" s="393">
        <f>'3-Statement Model'!L43</f>
        <v>5980.3081650005961</v>
      </c>
      <c r="M25" s="393">
        <f>'3-Statement Model'!M43</f>
        <v>6846.5777391859165</v>
      </c>
      <c r="N25" s="393">
        <f>'3-Statement Model'!N43</f>
        <v>7816.4529761480799</v>
      </c>
      <c r="O25" s="393">
        <f>'3-Statement Model'!O43</f>
        <v>8892.8168780846063</v>
      </c>
      <c r="P25" s="393">
        <f>'3-Statement Model'!P43</f>
        <v>10076.595845792332</v>
      </c>
      <c r="Q25" s="393">
        <f>'3-Statement Model'!Q43</f>
        <v>11378.75271027083</v>
      </c>
    </row>
    <row r="26" spans="1:17">
      <c r="A26" s="345"/>
      <c r="B26" s="345" t="s">
        <v>1952</v>
      </c>
      <c r="C26" s="381">
        <f>'Ratio Analysis'!C13</f>
        <v>2.2119189221992963</v>
      </c>
      <c r="D26" s="381">
        <f>'Ratio Analysis'!D13</f>
        <v>2.2856531907784827</v>
      </c>
      <c r="E26" s="381">
        <f>'Ratio Analysis'!E13</f>
        <v>2.6699266503667483</v>
      </c>
      <c r="F26" s="381">
        <f>'Ratio Analysis'!F13</f>
        <v>2.6148454831917931</v>
      </c>
      <c r="G26" s="390">
        <f>'Ratio Analysis'!G13</f>
        <v>3.0200761664867466</v>
      </c>
      <c r="H26" s="395">
        <f>'Ratio Analysis'!H13</f>
        <v>3.1240123327619496</v>
      </c>
      <c r="I26" s="395">
        <f>'Ratio Analysis'!I13</f>
        <v>3.3110543195072504</v>
      </c>
      <c r="J26" s="395">
        <f>'Ratio Analysis'!J13</f>
        <v>3.4693526688653162</v>
      </c>
      <c r="K26" s="395">
        <f>'Ratio Analysis'!K13</f>
        <v>3.6102381622422048</v>
      </c>
      <c r="L26" s="395">
        <f>'Ratio Analysis'!L13</f>
        <v>3.7761912006527982</v>
      </c>
      <c r="M26" s="395">
        <f>'Ratio Analysis'!M13</f>
        <v>3.9657184901458735</v>
      </c>
      <c r="N26" s="395">
        <f>'Ratio Analysis'!N13</f>
        <v>4.1786579504273327</v>
      </c>
      <c r="O26" s="395">
        <f>'Ratio Analysis'!O13</f>
        <v>4.3977550968475194</v>
      </c>
      <c r="P26" s="395">
        <f>'Ratio Analysis'!P13</f>
        <v>4.6237145384841316</v>
      </c>
      <c r="Q26" s="395">
        <f>'Ratio Analysis'!Q13</f>
        <v>4.8349909435289309</v>
      </c>
    </row>
    <row r="27" spans="1:17">
      <c r="A27" s="345"/>
      <c r="B27" s="345" t="s">
        <v>1953</v>
      </c>
      <c r="C27" s="381">
        <f>'Ratio Analysis'!C27</f>
        <v>0.20946797884360319</v>
      </c>
      <c r="D27" s="381">
        <f>'Ratio Analysis'!D27</f>
        <v>0.35349065049576855</v>
      </c>
      <c r="E27" s="381">
        <f>'Ratio Analysis'!E27</f>
        <v>0.24380797210193075</v>
      </c>
      <c r="F27" s="381">
        <f>'Ratio Analysis'!F27</f>
        <v>0.28097352199048226</v>
      </c>
      <c r="G27" s="390">
        <f>'Ratio Analysis'!G27</f>
        <v>0.15066244306226739</v>
      </c>
      <c r="H27" s="395">
        <f>'Ratio Analysis'!H27</f>
        <v>0.26315789473684215</v>
      </c>
      <c r="I27" s="395">
        <f>'Ratio Analysis'!I27</f>
        <v>0.27027027027027034</v>
      </c>
      <c r="J27" s="395">
        <f>'Ratio Analysis'!J27</f>
        <v>0.27027027027027034</v>
      </c>
      <c r="K27" s="395">
        <f>'Ratio Analysis'!K27</f>
        <v>0.2777777777777779</v>
      </c>
      <c r="L27" s="395">
        <f>'Ratio Analysis'!L27</f>
        <v>0.27777777777777796</v>
      </c>
      <c r="M27" s="395">
        <f>'Ratio Analysis'!M27</f>
        <v>0.2777777777777779</v>
      </c>
      <c r="N27" s="395">
        <f>'Ratio Analysis'!N27</f>
        <v>0.27777777777777779</v>
      </c>
      <c r="O27" s="395">
        <f>'Ratio Analysis'!O27</f>
        <v>0.27777777777777785</v>
      </c>
      <c r="P27" s="395">
        <f>'Ratio Analysis'!P27</f>
        <v>0.2777777777777779</v>
      </c>
      <c r="Q27" s="395">
        <f>'Ratio Analysis'!Q27</f>
        <v>0.27777777777777779</v>
      </c>
    </row>
    <row r="28" spans="1:17">
      <c r="A28" s="345"/>
      <c r="B28" s="345" t="s">
        <v>1954</v>
      </c>
      <c r="C28" s="381">
        <f>'Ratio Analysis'!C24</f>
        <v>6.0325110468707997E-2</v>
      </c>
      <c r="D28" s="381">
        <f>'Ratio Analysis'!D24</f>
        <v>9.0284309072867677E-2</v>
      </c>
      <c r="E28" s="381">
        <f>'Ratio Analysis'!E24</f>
        <v>6.5585304339802544E-2</v>
      </c>
      <c r="F28" s="381">
        <f>'Ratio Analysis'!F24</f>
        <v>6.4110132126485794E-2</v>
      </c>
      <c r="G28" s="390">
        <f>'Ratio Analysis'!G24</f>
        <v>4.2510715753625743E-2</v>
      </c>
      <c r="H28" s="395">
        <f>'Ratio Analysis'!H24</f>
        <v>7.9239319855210655E-2</v>
      </c>
      <c r="I28" s="395">
        <f>'Ratio Analysis'!I24</f>
        <v>8.0031415368372175E-2</v>
      </c>
      <c r="J28" s="395">
        <f>'Ratio Analysis'!J24</f>
        <v>8.2569649932673933E-2</v>
      </c>
      <c r="K28" s="395">
        <f>'Ratio Analysis'!K24</f>
        <v>8.5197205586319769E-2</v>
      </c>
      <c r="L28" s="395">
        <f>'Ratio Analysis'!L24</f>
        <v>8.6266787276014625E-2</v>
      </c>
      <c r="M28" s="395">
        <f>'Ratio Analysis'!M24</f>
        <v>8.59010546353874E-2</v>
      </c>
      <c r="N28" s="395">
        <f>'Ratio Analysis'!N24</f>
        <v>8.427142596034036E-2</v>
      </c>
      <c r="O28" s="395">
        <f>'Ratio Analysis'!O24</f>
        <v>8.2219284224948674E-2</v>
      </c>
      <c r="P28" s="395">
        <f>'Ratio Analysis'!P24</f>
        <v>7.9816354115409494E-2</v>
      </c>
      <c r="Q28" s="395">
        <f>'Ratio Analysis'!Q24</f>
        <v>7.7750600532659822E-2</v>
      </c>
    </row>
    <row r="29" spans="1:17">
      <c r="A29" s="345"/>
      <c r="B29" s="345"/>
      <c r="C29" s="345"/>
      <c r="D29" s="345"/>
      <c r="E29" s="345"/>
      <c r="F29" s="345"/>
      <c r="G29" s="388"/>
      <c r="H29" s="345"/>
      <c r="I29" s="345"/>
      <c r="J29" s="345"/>
      <c r="K29" s="345"/>
      <c r="L29" s="345"/>
      <c r="M29" s="345"/>
      <c r="N29" s="345"/>
      <c r="O29" s="345"/>
      <c r="P29" s="345"/>
      <c r="Q29" s="345"/>
    </row>
    <row r="30" spans="1:17">
      <c r="A30" s="345"/>
      <c r="B30" s="346" t="s">
        <v>1955</v>
      </c>
      <c r="C30" s="346"/>
      <c r="D30" s="346"/>
      <c r="E30" s="346"/>
      <c r="F30" s="346"/>
      <c r="G30" s="389"/>
      <c r="H30" s="346"/>
      <c r="I30" s="346"/>
      <c r="J30" s="346"/>
      <c r="K30" s="346"/>
      <c r="L30" s="346"/>
      <c r="M30" s="346"/>
      <c r="N30" s="346"/>
      <c r="O30" s="346"/>
      <c r="P30" s="346"/>
      <c r="Q30" s="346"/>
    </row>
    <row r="31" spans="1:17">
      <c r="A31" s="345"/>
      <c r="B31" s="345" t="s">
        <v>1956</v>
      </c>
      <c r="C31" s="379"/>
      <c r="D31" s="379"/>
      <c r="E31" s="379"/>
      <c r="F31" s="379"/>
      <c r="G31" s="386"/>
      <c r="H31" s="393">
        <f>'DCF Analysis'!E19</f>
        <v>377.52128447602695</v>
      </c>
      <c r="I31" s="393">
        <f>'DCF Analysis'!F19</f>
        <v>419.85558054640387</v>
      </c>
      <c r="J31" s="393">
        <f>'DCF Analysis'!G19</f>
        <v>437.81158889198241</v>
      </c>
      <c r="K31" s="393">
        <f>'DCF Analysis'!H19</f>
        <v>539.42601857594377</v>
      </c>
      <c r="L31" s="393">
        <f>'DCF Analysis'!I19</f>
        <v>665.79930592918618</v>
      </c>
      <c r="M31" s="393">
        <f>'DCF Analysis'!J19</f>
        <v>800.81219535016066</v>
      </c>
      <c r="N31" s="393">
        <f>'DCF Analysis'!K19</f>
        <v>939.9147701331708</v>
      </c>
      <c r="O31" s="393">
        <f>'DCF Analysis'!L19</f>
        <v>1067.7194159119394</v>
      </c>
      <c r="P31" s="393">
        <f>'DCF Analysis'!M19</f>
        <v>1198.7891751674333</v>
      </c>
      <c r="Q31" s="393">
        <f>'DCF Analysis'!N19</f>
        <v>1318.6680926841764</v>
      </c>
    </row>
    <row r="32" spans="1:17">
      <c r="A32" s="345"/>
      <c r="B32" s="345"/>
      <c r="C32" s="345"/>
      <c r="D32" s="345"/>
      <c r="E32" s="345"/>
      <c r="F32" s="345"/>
      <c r="G32" s="345"/>
      <c r="H32" s="345"/>
      <c r="I32" s="345"/>
      <c r="J32" s="345"/>
      <c r="K32" s="345"/>
      <c r="L32" s="345"/>
      <c r="M32" s="345"/>
      <c r="N32" s="345"/>
      <c r="O32" s="345"/>
      <c r="P32" s="345"/>
      <c r="Q32" s="345"/>
    </row>
    <row r="33" spans="1:17">
      <c r="A33" s="345"/>
      <c r="B33" s="345"/>
      <c r="C33" s="345"/>
      <c r="D33" s="345"/>
      <c r="E33" s="345"/>
      <c r="F33" s="345"/>
      <c r="G33" s="345"/>
      <c r="H33" s="345"/>
      <c r="I33" s="345"/>
      <c r="J33" s="345"/>
      <c r="K33" s="345"/>
      <c r="L33" s="345"/>
      <c r="M33" s="345"/>
      <c r="N33" s="345"/>
      <c r="O33" s="345"/>
      <c r="P33" s="345"/>
      <c r="Q33" s="345"/>
    </row>
  </sheetData>
  <printOptions horizontalCentered="1"/>
  <pageMargins left="0.40277777777777779" right="0.40277777777777779" top="0.5" bottom="0.5" header="0.30555555555555558" footer="0.30555555555555558"/>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B9885-8C44-4CC5-AEF5-A17FC112016F}">
  <sheetPr>
    <tabColor theme="4"/>
  </sheetPr>
  <dimension ref="A1"/>
  <sheetViews>
    <sheetView showGridLines="0"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D6E8-E432-40F4-8BE5-EFF9E62DD578}">
  <dimension ref="B2:I21"/>
  <sheetViews>
    <sheetView showGridLines="0" workbookViewId="0"/>
  </sheetViews>
  <sheetFormatPr defaultRowHeight="14.4"/>
  <cols>
    <col min="1" max="1" width="1.88671875" customWidth="1"/>
    <col min="2" max="2" width="36.5546875" bestFit="1" customWidth="1"/>
    <col min="3" max="3" width="18.109375" style="182" bestFit="1" customWidth="1"/>
  </cols>
  <sheetData>
    <row r="2" spans="2:9">
      <c r="B2" s="222" t="s">
        <v>741</v>
      </c>
      <c r="C2" s="223" t="s">
        <v>251</v>
      </c>
    </row>
    <row r="4" spans="2:9">
      <c r="B4" s="2" t="s">
        <v>742</v>
      </c>
    </row>
    <row r="5" spans="2:9">
      <c r="B5" s="222" t="s">
        <v>550</v>
      </c>
      <c r="C5" s="223" t="s">
        <v>648</v>
      </c>
    </row>
    <row r="6" spans="2:9">
      <c r="B6" s="222" t="s">
        <v>753</v>
      </c>
      <c r="C6" s="224">
        <v>6.8500000000000005E-2</v>
      </c>
    </row>
    <row r="7" spans="2:9">
      <c r="B7" s="222" t="str">
        <f>C5&amp;"'s"&amp;" Moodys Sovereign Rating"</f>
        <v>India's Moodys Sovereign Rating</v>
      </c>
      <c r="C7" s="224" t="str">
        <f>VLOOKUP(C5,'Damodaran data'!$B$5:$D$161,3,0)</f>
        <v>Baa3</v>
      </c>
    </row>
    <row r="8" spans="2:9">
      <c r="B8" s="222" t="s">
        <v>743</v>
      </c>
      <c r="C8" s="225">
        <f>VLOOKUP(C5,'Damodaran data'!$B$5:$E$161,4,0)</f>
        <v>1.7498812238305829E-2</v>
      </c>
      <c r="D8" s="2" t="s">
        <v>812</v>
      </c>
    </row>
    <row r="9" spans="2:9">
      <c r="B9" s="222" t="s">
        <v>744</v>
      </c>
      <c r="C9" s="224">
        <v>4.2799999999999998E-2</v>
      </c>
    </row>
    <row r="10" spans="2:9">
      <c r="B10" s="222" t="s">
        <v>819</v>
      </c>
      <c r="C10" s="224">
        <f>VLOOKUP(C5,'Damodaran data'!$B$5:$G$161,6,0)</f>
        <v>2.7201825339291618E-2</v>
      </c>
    </row>
    <row r="11" spans="2:9">
      <c r="B11" s="222" t="s">
        <v>745</v>
      </c>
      <c r="C11" s="227"/>
    </row>
    <row r="12" spans="2:9">
      <c r="B12" s="222" t="s">
        <v>746</v>
      </c>
      <c r="C12" s="223"/>
    </row>
    <row r="13" spans="2:9">
      <c r="B13" s="222" t="s">
        <v>747</v>
      </c>
      <c r="C13" s="226">
        <f>+'Ratio Analysis'!G25</f>
        <v>4.0777245846240491E-2</v>
      </c>
    </row>
    <row r="14" spans="2:9">
      <c r="B14" s="222" t="s">
        <v>491</v>
      </c>
      <c r="C14" s="228">
        <v>0.25</v>
      </c>
    </row>
    <row r="15" spans="2:9">
      <c r="B15" s="222" t="s">
        <v>748</v>
      </c>
      <c r="C15" s="223" t="s">
        <v>780</v>
      </c>
      <c r="H15" s="202" t="s">
        <v>780</v>
      </c>
      <c r="I15" s="202" t="s">
        <v>782</v>
      </c>
    </row>
    <row r="16" spans="2:9">
      <c r="B16" s="222" t="s">
        <v>811</v>
      </c>
      <c r="C16" s="224" t="s">
        <v>782</v>
      </c>
      <c r="H16" s="202" t="s">
        <v>781</v>
      </c>
      <c r="I16" s="202" t="s">
        <v>783</v>
      </c>
    </row>
    <row r="17" spans="2:4">
      <c r="B17" s="222" t="s">
        <v>749</v>
      </c>
      <c r="C17" s="223" t="s">
        <v>774</v>
      </c>
    </row>
    <row r="18" spans="2:4">
      <c r="B18" s="222" t="s">
        <v>750</v>
      </c>
      <c r="C18" s="242">
        <f>+'Ratio Analysis'!G53</f>
        <v>30.738400353513018</v>
      </c>
    </row>
    <row r="19" spans="2:4">
      <c r="B19" s="222" t="s">
        <v>795</v>
      </c>
      <c r="C19" s="225">
        <f>IF(C16="L",VLOOKUP(C18,'Damodaran data'!$I$7:$L$21,4,TRUE),VLOOKUP('WACC Inputs'!C18,'Damodaran data'!$N$7:$Q$21,4,TRUE))</f>
        <v>4.0000000000000001E-3</v>
      </c>
      <c r="D19" s="2" t="s">
        <v>815</v>
      </c>
    </row>
    <row r="20" spans="2:4">
      <c r="B20" s="222" t="s">
        <v>751</v>
      </c>
      <c r="C20" s="223"/>
    </row>
    <row r="21" spans="2:4">
      <c r="B21" s="222" t="s">
        <v>752</v>
      </c>
      <c r="C21" s="223"/>
    </row>
  </sheetData>
  <dataValidations count="2">
    <dataValidation type="list" allowBlank="1" showInputMessage="1" showErrorMessage="1" sqref="C15" xr:uid="{DA12CB45-0C46-4C2D-B481-5E4A0D4EC46C}">
      <formula1>$H$15:$H$16</formula1>
    </dataValidation>
    <dataValidation type="list" allowBlank="1" showInputMessage="1" showErrorMessage="1" sqref="C16" xr:uid="{38746480-2419-46DD-86BB-65DFC5B64F7A}">
      <formula1>$I$15:$I$16</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423630ED-493F-4A2C-BAC2-0E73AA955257}">
          <x14:formula1>
            <xm:f>'Damodaran data'!$B$5:$B$161</xm:f>
          </x14:formula1>
          <xm:sqref>C5</xm:sqref>
        </x14:dataValidation>
        <x14:dataValidation type="list" allowBlank="1" showInputMessage="1" showErrorMessage="1" xr:uid="{EF467727-DE1D-4F2B-AA2B-21DF1F5CFB7E}">
          <x14:formula1>
            <xm:f>'Damodaran data'!$K$7:$K$21</xm:f>
          </x14:formula1>
          <xm:sqref>C17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642E-BE9E-4A38-BBED-83065BFC62B2}">
  <dimension ref="A2:T508"/>
  <sheetViews>
    <sheetView showGridLines="0" topLeftCell="A10" workbookViewId="0"/>
  </sheetViews>
  <sheetFormatPr defaultRowHeight="14.4"/>
  <cols>
    <col min="1" max="1" width="1.88671875" customWidth="1"/>
    <col min="2" max="2" width="35" bestFit="1" customWidth="1"/>
    <col min="3" max="3" width="6.33203125" customWidth="1"/>
    <col min="4" max="4" width="8.88671875" style="246"/>
    <col min="5" max="5" width="9.5546875" bestFit="1" customWidth="1"/>
    <col min="6" max="6" width="13.6640625" bestFit="1" customWidth="1"/>
    <col min="7" max="7" width="13.6640625" customWidth="1"/>
    <col min="8" max="8" width="10.109375" bestFit="1" customWidth="1"/>
    <col min="9" max="9" width="10.33203125" bestFit="1" customWidth="1"/>
    <col min="12" max="12" width="11.21875" bestFit="1" customWidth="1"/>
    <col min="14" max="14" width="10.33203125" bestFit="1" customWidth="1"/>
    <col min="17" max="17" width="11.21875" bestFit="1" customWidth="1"/>
    <col min="19" max="19" width="11.33203125" bestFit="1" customWidth="1"/>
  </cols>
  <sheetData>
    <row r="2" spans="1:20" ht="21">
      <c r="B2" s="243" t="s">
        <v>251</v>
      </c>
    </row>
    <row r="3" spans="1:20">
      <c r="B3" s="55" t="s">
        <v>784</v>
      </c>
    </row>
    <row r="4" spans="1:20">
      <c r="I4" s="2" t="s">
        <v>818</v>
      </c>
      <c r="K4" s="2" t="s">
        <v>1803</v>
      </c>
    </row>
    <row r="5" spans="1:20">
      <c r="A5" s="202" t="s">
        <v>239</v>
      </c>
      <c r="B5" s="258" t="s">
        <v>349</v>
      </c>
      <c r="C5" s="35"/>
      <c r="D5" s="259" t="s">
        <v>785</v>
      </c>
      <c r="I5" s="250" t="s">
        <v>809</v>
      </c>
      <c r="J5" s="277" t="s">
        <v>822</v>
      </c>
      <c r="N5" s="250" t="s">
        <v>808</v>
      </c>
      <c r="O5" s="277" t="s">
        <v>822</v>
      </c>
    </row>
    <row r="6" spans="1:20" ht="1.2" customHeight="1">
      <c r="B6" s="75"/>
      <c r="D6" s="260"/>
      <c r="M6" s="251"/>
    </row>
    <row r="7" spans="1:20">
      <c r="B7" s="261" t="s">
        <v>786</v>
      </c>
      <c r="C7" s="29"/>
      <c r="D7" s="262">
        <f>+'WACC Inputs'!C6-'WACC Inputs'!C8</f>
        <v>5.1001187761694176E-2</v>
      </c>
      <c r="I7" s="284" t="s">
        <v>807</v>
      </c>
      <c r="J7" s="285" t="s">
        <v>49</v>
      </c>
      <c r="K7" s="285" t="s">
        <v>806</v>
      </c>
      <c r="L7" s="279" t="s">
        <v>805</v>
      </c>
      <c r="M7" s="251"/>
      <c r="N7" s="284" t="s">
        <v>807</v>
      </c>
      <c r="O7" s="285" t="s">
        <v>49</v>
      </c>
      <c r="P7" s="285" t="s">
        <v>806</v>
      </c>
      <c r="Q7" s="279" t="s">
        <v>805</v>
      </c>
    </row>
    <row r="8" spans="1:20">
      <c r="B8" s="261" t="s">
        <v>787</v>
      </c>
      <c r="C8" s="29"/>
      <c r="D8" s="273">
        <f>SUM(C9:C10)</f>
        <v>7.0001825339291612E-2</v>
      </c>
      <c r="I8" s="280">
        <v>46252</v>
      </c>
      <c r="J8" s="281">
        <v>24154.9</v>
      </c>
      <c r="K8" s="278" t="s">
        <v>1310</v>
      </c>
      <c r="L8" s="282">
        <f t="shared" ref="L8:L71" si="0">+J8/J9-1</f>
        <v>-5.4657408188935053E-3</v>
      </c>
      <c r="M8" s="251"/>
      <c r="N8" s="280">
        <v>46252</v>
      </c>
      <c r="O8" s="281">
        <v>1225.8</v>
      </c>
      <c r="P8" s="278" t="s">
        <v>823</v>
      </c>
      <c r="Q8" s="282">
        <f t="shared" ref="Q8:Q67" si="1">+O8/O9-1</f>
        <v>-2.0613614573346095E-2</v>
      </c>
      <c r="R8" s="26"/>
      <c r="S8" s="249" t="s">
        <v>803</v>
      </c>
      <c r="T8" s="248">
        <f>SLOPE(Q8:Q503,L8:L503)</f>
        <v>0.81538763747100573</v>
      </c>
    </row>
    <row r="9" spans="1:20">
      <c r="B9" s="272" t="s">
        <v>816</v>
      </c>
      <c r="C9" s="30">
        <f>+'WACC Inputs'!C9</f>
        <v>4.2799999999999998E-2</v>
      </c>
      <c r="D9" s="263"/>
      <c r="E9" s="2"/>
      <c r="I9" s="280">
        <v>46251</v>
      </c>
      <c r="J9" s="281">
        <v>24287.65</v>
      </c>
      <c r="K9" s="278" t="s">
        <v>1311</v>
      </c>
      <c r="L9" s="282">
        <f t="shared" si="0"/>
        <v>-3.2155462529753764E-3</v>
      </c>
      <c r="M9" s="251"/>
      <c r="N9" s="280">
        <v>46251</v>
      </c>
      <c r="O9" s="281">
        <v>1251.5999999999999</v>
      </c>
      <c r="P9" s="278" t="s">
        <v>824</v>
      </c>
      <c r="Q9" s="282">
        <f t="shared" si="1"/>
        <v>-1.4360938247967026E-3</v>
      </c>
      <c r="R9" s="26"/>
    </row>
    <row r="10" spans="1:20">
      <c r="B10" s="272" t="s">
        <v>817</v>
      </c>
      <c r="C10" s="30">
        <f>+'WACC Inputs'!C10</f>
        <v>2.7201825339291618E-2</v>
      </c>
      <c r="D10" s="263"/>
      <c r="I10" s="280">
        <v>46248</v>
      </c>
      <c r="J10" s="281">
        <v>24366</v>
      </c>
      <c r="K10" s="278" t="s">
        <v>1312</v>
      </c>
      <c r="L10" s="282">
        <f t="shared" si="0"/>
        <v>-1.2235687627197844E-3</v>
      </c>
      <c r="M10" s="251"/>
      <c r="N10" s="280">
        <v>46248</v>
      </c>
      <c r="O10" s="281">
        <v>1253.4000000000001</v>
      </c>
      <c r="P10" s="278" t="s">
        <v>825</v>
      </c>
      <c r="Q10" s="282">
        <f t="shared" si="1"/>
        <v>-5.9481322864620711E-3</v>
      </c>
      <c r="R10" s="26"/>
    </row>
    <row r="11" spans="1:20" ht="15" thickBot="1">
      <c r="B11" s="75" t="s">
        <v>788</v>
      </c>
      <c r="D11" s="274">
        <f>+T8</f>
        <v>0.81538763747100573</v>
      </c>
      <c r="I11" s="280">
        <v>46247</v>
      </c>
      <c r="J11" s="281">
        <v>24395.85</v>
      </c>
      <c r="K11" s="278" t="s">
        <v>1313</v>
      </c>
      <c r="L11" s="282">
        <f t="shared" si="0"/>
        <v>-1.6410248015731321E-3</v>
      </c>
      <c r="M11" s="251"/>
      <c r="N11" s="280">
        <v>46247</v>
      </c>
      <c r="O11" s="281">
        <v>1260.9000000000001</v>
      </c>
      <c r="P11" s="278" t="s">
        <v>826</v>
      </c>
      <c r="Q11" s="282">
        <f t="shared" si="1"/>
        <v>6.9477719214183775E-3</v>
      </c>
      <c r="R11" s="26"/>
    </row>
    <row r="12" spans="1:20" ht="15" thickBot="1">
      <c r="B12" s="264" t="s">
        <v>789</v>
      </c>
      <c r="C12" s="245"/>
      <c r="D12" s="265">
        <f>D7+(D11*D8)</f>
        <v>0.10807981074375715</v>
      </c>
      <c r="I12" s="280">
        <v>46246</v>
      </c>
      <c r="J12" s="281">
        <v>24435.95</v>
      </c>
      <c r="K12" s="278" t="s">
        <v>1314</v>
      </c>
      <c r="L12" s="282">
        <f t="shared" si="0"/>
        <v>-1.4608711286915321E-3</v>
      </c>
      <c r="M12" s="251"/>
      <c r="N12" s="280">
        <v>46246</v>
      </c>
      <c r="O12" s="281">
        <v>1252.2</v>
      </c>
      <c r="P12" s="278" t="s">
        <v>827</v>
      </c>
      <c r="Q12" s="282">
        <f t="shared" si="1"/>
        <v>2.1703655352480533E-2</v>
      </c>
      <c r="R12" s="26"/>
    </row>
    <row r="13" spans="1:20">
      <c r="B13" s="75"/>
      <c r="D13" s="260"/>
      <c r="I13" s="280">
        <v>46245</v>
      </c>
      <c r="J13" s="281">
        <v>24471.7</v>
      </c>
      <c r="K13" s="278" t="s">
        <v>1315</v>
      </c>
      <c r="L13" s="282">
        <f t="shared" si="0"/>
        <v>-4.5599134389312512E-3</v>
      </c>
      <c r="M13" s="251"/>
      <c r="N13" s="280">
        <v>46245</v>
      </c>
      <c r="O13" s="281">
        <v>1225.5999999999999</v>
      </c>
      <c r="P13" s="278" t="s">
        <v>828</v>
      </c>
      <c r="Q13" s="282">
        <f t="shared" si="1"/>
        <v>3.4523508061112373E-2</v>
      </c>
      <c r="R13" s="26"/>
    </row>
    <row r="14" spans="1:20">
      <c r="B14" s="268" t="s">
        <v>790</v>
      </c>
      <c r="C14" s="29"/>
      <c r="D14" s="266"/>
      <c r="I14" s="280">
        <v>46244</v>
      </c>
      <c r="J14" s="281">
        <v>24583.8</v>
      </c>
      <c r="K14" s="278" t="s">
        <v>1316</v>
      </c>
      <c r="L14" s="282">
        <f t="shared" si="0"/>
        <v>5.3519137670332562E-4</v>
      </c>
      <c r="M14" s="251"/>
      <c r="N14" s="280">
        <v>46244</v>
      </c>
      <c r="O14" s="281">
        <v>1184.7</v>
      </c>
      <c r="P14" s="278" t="s">
        <v>829</v>
      </c>
      <c r="Q14" s="282">
        <f t="shared" si="1"/>
        <v>1.4906193780519272E-2</v>
      </c>
      <c r="R14" s="26"/>
    </row>
    <row r="15" spans="1:20">
      <c r="B15" s="269" t="s">
        <v>810</v>
      </c>
      <c r="C15" s="247">
        <f>+'WACC Inputs'!C6</f>
        <v>6.8500000000000005E-2</v>
      </c>
      <c r="D15" s="266"/>
      <c r="I15" s="280">
        <v>46241</v>
      </c>
      <c r="J15" s="281">
        <v>24570.65</v>
      </c>
      <c r="K15" s="278" t="s">
        <v>1317</v>
      </c>
      <c r="L15" s="282">
        <f t="shared" si="0"/>
        <v>-2.6526221789251458E-3</v>
      </c>
      <c r="M15" s="251"/>
      <c r="N15" s="280">
        <v>46241</v>
      </c>
      <c r="O15" s="281">
        <v>1167.3</v>
      </c>
      <c r="P15" s="278" t="s">
        <v>830</v>
      </c>
      <c r="Q15" s="282">
        <f t="shared" si="1"/>
        <v>-6.891271056661652E-3</v>
      </c>
      <c r="R15" s="26"/>
    </row>
    <row r="16" spans="1:20">
      <c r="B16" s="269" t="s">
        <v>814</v>
      </c>
      <c r="C16" s="247">
        <f>+'WACC Inputs'!C8</f>
        <v>1.7498812238305829E-2</v>
      </c>
      <c r="D16" s="260"/>
      <c r="I16" s="280">
        <v>46240</v>
      </c>
      <c r="J16" s="281">
        <v>24636</v>
      </c>
      <c r="K16" s="278" t="s">
        <v>1318</v>
      </c>
      <c r="L16" s="282">
        <f t="shared" si="0"/>
        <v>4.6092025673449832E-4</v>
      </c>
      <c r="M16" s="251"/>
      <c r="N16" s="280">
        <v>46240</v>
      </c>
      <c r="O16" s="281">
        <v>1175.4000000000001</v>
      </c>
      <c r="P16" s="278" t="s">
        <v>831</v>
      </c>
      <c r="Q16" s="282">
        <f t="shared" si="1"/>
        <v>-8.8540349101947635E-3</v>
      </c>
      <c r="R16" s="26"/>
    </row>
    <row r="17" spans="2:18">
      <c r="B17" s="269" t="s">
        <v>813</v>
      </c>
      <c r="C17" s="247">
        <f>VLOOKUP('WACC Inputs'!C17,'Damodaran data'!$K$7:$L$21,2,0)</f>
        <v>5.4999999999999997E-3</v>
      </c>
      <c r="D17" s="270">
        <f>SUM(C15:C17)</f>
        <v>9.1498812238305832E-2</v>
      </c>
      <c r="I17" s="280">
        <v>46239</v>
      </c>
      <c r="J17" s="281">
        <v>24624.65</v>
      </c>
      <c r="K17" s="278" t="s">
        <v>1319</v>
      </c>
      <c r="L17" s="282">
        <f t="shared" si="0"/>
        <v>3.9610154824920585E-4</v>
      </c>
      <c r="M17" s="251"/>
      <c r="N17" s="280">
        <v>46239</v>
      </c>
      <c r="O17" s="281">
        <v>1185.9000000000001</v>
      </c>
      <c r="P17" s="278" t="s">
        <v>832</v>
      </c>
      <c r="Q17" s="282">
        <f t="shared" si="1"/>
        <v>-9.9348806144596846E-3</v>
      </c>
      <c r="R17" s="26"/>
    </row>
    <row r="18" spans="2:18" ht="15" thickBot="1">
      <c r="B18" s="75" t="s">
        <v>1804</v>
      </c>
      <c r="D18" s="262">
        <f>+'3-Statement Model'!G30</f>
        <v>0.28274324601801076</v>
      </c>
      <c r="I18" s="280">
        <v>46238</v>
      </c>
      <c r="J18" s="281">
        <v>24614.9</v>
      </c>
      <c r="K18" s="278" t="s">
        <v>1320</v>
      </c>
      <c r="L18" s="282">
        <f t="shared" si="0"/>
        <v>-6.4340869368659792E-3</v>
      </c>
      <c r="M18" s="251"/>
      <c r="N18" s="280">
        <v>46238</v>
      </c>
      <c r="O18" s="281">
        <v>1197.8</v>
      </c>
      <c r="P18" s="278" t="s">
        <v>833</v>
      </c>
      <c r="Q18" s="282">
        <f t="shared" si="1"/>
        <v>-1.3912900304602016E-2</v>
      </c>
      <c r="R18" s="26"/>
    </row>
    <row r="19" spans="2:18" ht="15" thickBot="1">
      <c r="B19" s="264" t="s">
        <v>791</v>
      </c>
      <c r="C19" s="245"/>
      <c r="D19" s="267">
        <f>+D17*(1-D18)</f>
        <v>6.5628141059254741E-2</v>
      </c>
      <c r="I19" s="280">
        <v>46237</v>
      </c>
      <c r="J19" s="281">
        <v>24774.3</v>
      </c>
      <c r="K19" s="278" t="s">
        <v>1321</v>
      </c>
      <c r="L19" s="282">
        <f t="shared" si="0"/>
        <v>1.6023064682819665E-2</v>
      </c>
      <c r="M19" s="251"/>
      <c r="N19" s="280">
        <v>46237</v>
      </c>
      <c r="O19" s="281">
        <v>1214.7</v>
      </c>
      <c r="P19" s="278" t="s">
        <v>834</v>
      </c>
      <c r="Q19" s="282">
        <f t="shared" si="1"/>
        <v>1.3686055244930495E-2</v>
      </c>
      <c r="R19" s="26"/>
    </row>
    <row r="20" spans="2:18">
      <c r="B20" s="75"/>
      <c r="D20" s="260"/>
      <c r="I20" s="280">
        <v>46234</v>
      </c>
      <c r="J20" s="281">
        <v>24383.599999999999</v>
      </c>
      <c r="K20" s="278" t="s">
        <v>1322</v>
      </c>
      <c r="L20" s="282">
        <f t="shared" si="0"/>
        <v>2.7326393101163582E-3</v>
      </c>
      <c r="M20" s="251"/>
      <c r="N20" s="280">
        <v>46234</v>
      </c>
      <c r="O20" s="281">
        <v>1198.3</v>
      </c>
      <c r="P20" s="278" t="s">
        <v>835</v>
      </c>
      <c r="Q20" s="282">
        <f t="shared" si="1"/>
        <v>5.2852348993288611E-3</v>
      </c>
      <c r="R20" s="26"/>
    </row>
    <row r="21" spans="2:18">
      <c r="B21" s="261" t="s">
        <v>792</v>
      </c>
      <c r="C21" s="29"/>
      <c r="D21" s="271">
        <f>+'WACC Inputs'!C13</f>
        <v>4.0777245846240491E-2</v>
      </c>
      <c r="I21" s="280">
        <v>46233</v>
      </c>
      <c r="J21" s="281">
        <v>24317.15</v>
      </c>
      <c r="K21" s="278" t="s">
        <v>1323</v>
      </c>
      <c r="L21" s="282">
        <f t="shared" si="0"/>
        <v>2.7608019727671795E-3</v>
      </c>
      <c r="M21" s="251"/>
      <c r="N21" s="280">
        <v>46233</v>
      </c>
      <c r="O21" s="281">
        <v>1192</v>
      </c>
      <c r="P21" s="278" t="s">
        <v>836</v>
      </c>
      <c r="Q21" s="282">
        <f t="shared" si="1"/>
        <v>-1.4631726874431705E-2</v>
      </c>
      <c r="R21" s="26"/>
    </row>
    <row r="22" spans="2:18" ht="15" thickBot="1">
      <c r="B22" s="75" t="s">
        <v>793</v>
      </c>
      <c r="D22" s="262">
        <f>+D19*D21+(D12*(1-D19))</f>
        <v>0.10366286852101328</v>
      </c>
      <c r="I22" s="280">
        <v>46232</v>
      </c>
      <c r="J22" s="281">
        <v>24250.2</v>
      </c>
      <c r="K22" s="278" t="s">
        <v>1324</v>
      </c>
      <c r="L22" s="282">
        <f t="shared" si="0"/>
        <v>1.1042156983325224E-2</v>
      </c>
      <c r="M22" s="251"/>
      <c r="N22" s="280">
        <v>46232</v>
      </c>
      <c r="O22" s="281">
        <v>1209.7</v>
      </c>
      <c r="P22" s="278" t="s">
        <v>837</v>
      </c>
      <c r="Q22" s="282">
        <f t="shared" si="1"/>
        <v>4.9623687039956899E-4</v>
      </c>
      <c r="R22" s="26"/>
    </row>
    <row r="23" spans="2:18" ht="15" thickBot="1">
      <c r="B23" s="264" t="s">
        <v>794</v>
      </c>
      <c r="C23" s="245"/>
      <c r="D23" s="267">
        <f>+ROUNDUP(D22,2)</f>
        <v>0.11</v>
      </c>
      <c r="I23" s="280">
        <v>46231</v>
      </c>
      <c r="J23" s="278">
        <v>23985.35</v>
      </c>
      <c r="K23" s="278" t="s">
        <v>1325</v>
      </c>
      <c r="L23" s="282">
        <f t="shared" si="0"/>
        <v>-4.4174121049600501E-4</v>
      </c>
      <c r="M23" s="251"/>
      <c r="N23" s="280">
        <v>46231</v>
      </c>
      <c r="O23" s="278">
        <v>1209.0999999999999</v>
      </c>
      <c r="P23" s="278" t="s">
        <v>838</v>
      </c>
      <c r="Q23" s="282">
        <f t="shared" si="1"/>
        <v>-8.9344262295082411E-3</v>
      </c>
      <c r="R23" s="26"/>
    </row>
    <row r="24" spans="2:18">
      <c r="I24" s="280">
        <v>46230</v>
      </c>
      <c r="J24" s="278">
        <v>23995.95</v>
      </c>
      <c r="K24" s="278" t="s">
        <v>1326</v>
      </c>
      <c r="L24" s="282">
        <f t="shared" si="0"/>
        <v>9.6139888797495132E-3</v>
      </c>
      <c r="M24" s="251"/>
      <c r="N24" s="280">
        <v>46230</v>
      </c>
      <c r="O24" s="278">
        <v>1220</v>
      </c>
      <c r="P24" s="278" t="s">
        <v>839</v>
      </c>
      <c r="Q24" s="282">
        <f t="shared" si="1"/>
        <v>4.1978763684253906E-3</v>
      </c>
      <c r="R24" s="26"/>
    </row>
    <row r="25" spans="2:18">
      <c r="B25" s="287" t="s">
        <v>1805</v>
      </c>
      <c r="I25" s="280">
        <v>46227</v>
      </c>
      <c r="J25" s="278">
        <v>23767.45</v>
      </c>
      <c r="K25" s="278" t="s">
        <v>1327</v>
      </c>
      <c r="L25" s="282">
        <f t="shared" si="0"/>
        <v>-4.2795019606527429E-3</v>
      </c>
      <c r="M25" s="251"/>
      <c r="N25" s="280">
        <v>46227</v>
      </c>
      <c r="O25" s="278">
        <v>1214.9000000000001</v>
      </c>
      <c r="P25" s="278" t="s">
        <v>840</v>
      </c>
      <c r="Q25" s="282">
        <f t="shared" si="1"/>
        <v>4.3816137566139446E-3</v>
      </c>
      <c r="R25" s="26"/>
    </row>
    <row r="26" spans="2:18" ht="18.600000000000001" customHeight="1">
      <c r="B26" s="400"/>
      <c r="C26" s="400"/>
      <c r="D26" s="400"/>
      <c r="I26" s="280">
        <v>46226</v>
      </c>
      <c r="J26" s="278">
        <v>23869.599999999999</v>
      </c>
      <c r="K26" s="278" t="s">
        <v>1328</v>
      </c>
      <c r="L26" s="282">
        <f t="shared" si="0"/>
        <v>-5.2779080064594419E-3</v>
      </c>
      <c r="M26" s="251"/>
      <c r="N26" s="280">
        <v>46226</v>
      </c>
      <c r="O26" s="278">
        <v>1209.5999999999999</v>
      </c>
      <c r="P26" s="278" t="s">
        <v>841</v>
      </c>
      <c r="Q26" s="282">
        <f t="shared" si="1"/>
        <v>-1.6265452179570539E-2</v>
      </c>
      <c r="R26" s="26"/>
    </row>
    <row r="27" spans="2:18" ht="22.2" customHeight="1">
      <c r="B27" s="400"/>
      <c r="C27" s="400"/>
      <c r="D27" s="400"/>
      <c r="I27" s="280">
        <v>46225</v>
      </c>
      <c r="J27" s="278">
        <v>23996.25</v>
      </c>
      <c r="K27" s="278" t="s">
        <v>1329</v>
      </c>
      <c r="L27" s="282">
        <f t="shared" si="0"/>
        <v>-7.9151800295191865E-3</v>
      </c>
      <c r="M27" s="251"/>
      <c r="N27" s="280">
        <v>46225</v>
      </c>
      <c r="O27" s="278">
        <v>1229.5999999999999</v>
      </c>
      <c r="P27" s="278" t="s">
        <v>842</v>
      </c>
      <c r="Q27" s="282">
        <f t="shared" si="1"/>
        <v>2.4404132433097914E-4</v>
      </c>
      <c r="R27" s="26"/>
    </row>
    <row r="28" spans="2:18">
      <c r="B28" s="400"/>
      <c r="C28" s="400"/>
      <c r="D28" s="400"/>
      <c r="I28" s="280">
        <v>46224</v>
      </c>
      <c r="J28" s="278">
        <v>24187.7</v>
      </c>
      <c r="K28" s="278" t="s">
        <v>1330</v>
      </c>
      <c r="L28" s="282">
        <f t="shared" si="0"/>
        <v>-2.0958392639808254E-3</v>
      </c>
      <c r="M28" s="251"/>
      <c r="N28" s="280">
        <v>46224</v>
      </c>
      <c r="O28" s="278">
        <v>1229.3</v>
      </c>
      <c r="P28" s="278" t="s">
        <v>843</v>
      </c>
      <c r="Q28" s="282">
        <f t="shared" si="1"/>
        <v>-1.0384801159233681E-2</v>
      </c>
      <c r="R28" s="26"/>
    </row>
    <row r="29" spans="2:18" ht="18" customHeight="1">
      <c r="B29" s="400"/>
      <c r="C29" s="400"/>
      <c r="D29" s="400"/>
      <c r="I29" s="280">
        <v>46223</v>
      </c>
      <c r="J29" s="278">
        <v>24238.5</v>
      </c>
      <c r="K29" s="278" t="s">
        <v>1331</v>
      </c>
      <c r="L29" s="282">
        <f t="shared" si="0"/>
        <v>-3.9368299067571444E-3</v>
      </c>
      <c r="M29" s="251"/>
      <c r="N29" s="280">
        <v>46223</v>
      </c>
      <c r="O29" s="278">
        <v>1242.2</v>
      </c>
      <c r="P29" s="278" t="s">
        <v>844</v>
      </c>
      <c r="Q29" s="282">
        <f t="shared" si="1"/>
        <v>2.1782977006858939E-3</v>
      </c>
      <c r="R29" s="26"/>
    </row>
    <row r="30" spans="2:18">
      <c r="I30" s="280">
        <v>46220</v>
      </c>
      <c r="J30" s="278">
        <v>24334.3</v>
      </c>
      <c r="K30" s="278" t="s">
        <v>1332</v>
      </c>
      <c r="L30" s="282">
        <f t="shared" si="0"/>
        <v>1.0864982189404904E-2</v>
      </c>
      <c r="M30" s="251"/>
      <c r="N30" s="280">
        <v>46220</v>
      </c>
      <c r="O30" s="278">
        <v>1239.5</v>
      </c>
      <c r="P30" s="278" t="s">
        <v>845</v>
      </c>
      <c r="Q30" s="282">
        <f t="shared" si="1"/>
        <v>-1.8521501046867561E-3</v>
      </c>
      <c r="R30" s="26"/>
    </row>
    <row r="31" spans="2:18">
      <c r="B31" s="287" t="s">
        <v>1806</v>
      </c>
      <c r="I31" s="280">
        <v>46219</v>
      </c>
      <c r="J31" s="278">
        <v>24072.75</v>
      </c>
      <c r="K31" s="278" t="s">
        <v>1333</v>
      </c>
      <c r="L31" s="282">
        <f t="shared" si="0"/>
        <v>-2.3880225097083763E-4</v>
      </c>
      <c r="M31" s="251"/>
      <c r="N31" s="280">
        <v>46219</v>
      </c>
      <c r="O31" s="278">
        <v>1241.8</v>
      </c>
      <c r="P31" s="278" t="s">
        <v>846</v>
      </c>
      <c r="Q31" s="282">
        <f t="shared" si="1"/>
        <v>3.8803556992723642E-3</v>
      </c>
      <c r="R31" s="26"/>
    </row>
    <row r="32" spans="2:18">
      <c r="I32" s="280">
        <v>46218</v>
      </c>
      <c r="J32" s="278">
        <v>24078.5</v>
      </c>
      <c r="K32" s="278" t="s">
        <v>1334</v>
      </c>
      <c r="L32" s="282">
        <f t="shared" si="0"/>
        <v>1.0996983625095602E-3</v>
      </c>
      <c r="M32" s="251"/>
      <c r="N32" s="280">
        <v>46218</v>
      </c>
      <c r="O32" s="278">
        <v>1237</v>
      </c>
      <c r="P32" s="278" t="s">
        <v>847</v>
      </c>
      <c r="Q32" s="282">
        <f t="shared" si="1"/>
        <v>2.0251113811260435E-3</v>
      </c>
      <c r="R32" s="26"/>
    </row>
    <row r="33" spans="1:18">
      <c r="I33" s="280">
        <v>46217</v>
      </c>
      <c r="J33" s="278">
        <v>24052.05</v>
      </c>
      <c r="K33" s="278" t="s">
        <v>1335</v>
      </c>
      <c r="L33" s="282">
        <f t="shared" si="0"/>
        <v>-6.5651976374375698E-3</v>
      </c>
      <c r="M33" s="251"/>
      <c r="N33" s="280">
        <v>46217</v>
      </c>
      <c r="O33" s="278">
        <v>1234.5</v>
      </c>
      <c r="P33" s="278" t="s">
        <v>848</v>
      </c>
      <c r="Q33" s="282">
        <f t="shared" si="1"/>
        <v>-1.5367195082498508E-3</v>
      </c>
      <c r="R33" s="26"/>
    </row>
    <row r="34" spans="1:18">
      <c r="I34" s="280">
        <v>46216</v>
      </c>
      <c r="J34" s="278">
        <v>24211</v>
      </c>
      <c r="K34" s="278" t="s">
        <v>1336</v>
      </c>
      <c r="L34" s="282">
        <f t="shared" si="0"/>
        <v>1.6937319524590322E-4</v>
      </c>
      <c r="M34" s="251"/>
      <c r="N34" s="280">
        <v>46216</v>
      </c>
      <c r="O34" s="278">
        <v>1236.4000000000001</v>
      </c>
      <c r="P34" s="278" t="s">
        <v>849</v>
      </c>
      <c r="Q34" s="282">
        <f t="shared" si="1"/>
        <v>1.5106732348111773E-2</v>
      </c>
      <c r="R34" s="26"/>
    </row>
    <row r="35" spans="1:18">
      <c r="B35" s="287" t="s">
        <v>1807</v>
      </c>
      <c r="I35" s="280">
        <v>46213</v>
      </c>
      <c r="J35" s="278">
        <v>24206.9</v>
      </c>
      <c r="K35" s="278" t="s">
        <v>1337</v>
      </c>
      <c r="L35" s="282">
        <f t="shared" si="0"/>
        <v>1.0186622598360895E-2</v>
      </c>
      <c r="M35" s="251"/>
      <c r="N35" s="280">
        <v>46213</v>
      </c>
      <c r="O35" s="278">
        <v>1218</v>
      </c>
      <c r="P35" s="278" t="s">
        <v>850</v>
      </c>
      <c r="Q35" s="282">
        <f t="shared" si="1"/>
        <v>2.4691358024691024E-3</v>
      </c>
      <c r="R35" s="26"/>
    </row>
    <row r="36" spans="1:18" ht="14.4" customHeight="1">
      <c r="B36" s="243"/>
      <c r="I36" s="280">
        <v>46212</v>
      </c>
      <c r="J36" s="278">
        <v>23962.799999999999</v>
      </c>
      <c r="K36" s="278" t="s">
        <v>1338</v>
      </c>
      <c r="L36" s="282">
        <f t="shared" si="0"/>
        <v>3.3812005250806187E-3</v>
      </c>
      <c r="M36" s="251"/>
      <c r="N36" s="280">
        <v>46212</v>
      </c>
      <c r="O36" s="278">
        <v>1215</v>
      </c>
      <c r="P36" s="278" t="s">
        <v>851</v>
      </c>
      <c r="Q36" s="282">
        <f t="shared" si="1"/>
        <v>1.8099547511312153E-2</v>
      </c>
      <c r="R36" s="26"/>
    </row>
    <row r="37" spans="1:18">
      <c r="B37" s="55"/>
      <c r="I37" s="280">
        <v>46211</v>
      </c>
      <c r="J37" s="278">
        <v>23882.05</v>
      </c>
      <c r="K37" s="278" t="s">
        <v>1339</v>
      </c>
      <c r="L37" s="282">
        <f t="shared" si="0"/>
        <v>-2.1175308520535951E-2</v>
      </c>
      <c r="M37" s="251"/>
      <c r="N37" s="280">
        <v>46211</v>
      </c>
      <c r="O37" s="278">
        <v>1193.4000000000001</v>
      </c>
      <c r="P37" s="278" t="s">
        <v>852</v>
      </c>
      <c r="Q37" s="282">
        <f t="shared" si="1"/>
        <v>-1.4696169088507238E-2</v>
      </c>
      <c r="R37" s="26"/>
    </row>
    <row r="38" spans="1:18">
      <c r="I38" s="280">
        <v>46210</v>
      </c>
      <c r="J38" s="281">
        <v>24398.7</v>
      </c>
      <c r="K38" s="278" t="s">
        <v>1340</v>
      </c>
      <c r="L38" s="282">
        <f t="shared" si="0"/>
        <v>-1.2955197121612416E-3</v>
      </c>
      <c r="M38" s="251"/>
      <c r="N38" s="280">
        <v>46210</v>
      </c>
      <c r="O38" s="281">
        <v>1211.2</v>
      </c>
      <c r="P38" s="278" t="s">
        <v>853</v>
      </c>
      <c r="Q38" s="282">
        <f t="shared" si="1"/>
        <v>-3.5376388317563956E-3</v>
      </c>
      <c r="R38" s="26"/>
    </row>
    <row r="39" spans="1:18">
      <c r="B39" s="288"/>
      <c r="C39" s="288"/>
      <c r="D39" s="288"/>
      <c r="I39" s="280">
        <v>46209</v>
      </c>
      <c r="J39" s="281">
        <v>24430.35</v>
      </c>
      <c r="K39" s="278" t="s">
        <v>1341</v>
      </c>
      <c r="L39" s="282">
        <f t="shared" si="0"/>
        <v>6.5716693070081433E-3</v>
      </c>
      <c r="M39" s="251"/>
      <c r="N39" s="280">
        <v>46209</v>
      </c>
      <c r="O39" s="281">
        <v>1215.5</v>
      </c>
      <c r="P39" s="278" t="s">
        <v>854</v>
      </c>
      <c r="Q39" s="282">
        <f t="shared" si="1"/>
        <v>1.0978956999085021E-2</v>
      </c>
      <c r="R39" s="26"/>
    </row>
    <row r="40" spans="1:18">
      <c r="I40" s="280">
        <v>46206</v>
      </c>
      <c r="J40" s="281">
        <v>24270.85</v>
      </c>
      <c r="K40" s="278" t="s">
        <v>1342</v>
      </c>
      <c r="L40" s="282">
        <f t="shared" si="0"/>
        <v>3.9357702155469187E-3</v>
      </c>
      <c r="M40" s="251"/>
      <c r="N40" s="280">
        <v>46206</v>
      </c>
      <c r="O40" s="281">
        <v>1202.3</v>
      </c>
      <c r="P40" s="278" t="s">
        <v>855</v>
      </c>
      <c r="Q40" s="282">
        <f t="shared" si="1"/>
        <v>-1.4119601328903553E-3</v>
      </c>
      <c r="R40" s="26"/>
    </row>
    <row r="41" spans="1:18">
      <c r="I41" s="280">
        <v>46205</v>
      </c>
      <c r="J41" s="281">
        <v>24175.7</v>
      </c>
      <c r="K41" s="278" t="s">
        <v>1343</v>
      </c>
      <c r="L41" s="282">
        <f t="shared" si="0"/>
        <v>7.0753587146468178E-3</v>
      </c>
      <c r="M41" s="251"/>
      <c r="N41" s="280">
        <v>46205</v>
      </c>
      <c r="O41" s="281">
        <v>1204</v>
      </c>
      <c r="P41" s="278" t="s">
        <v>856</v>
      </c>
      <c r="Q41" s="282">
        <f t="shared" si="1"/>
        <v>3.3233632436036054E-4</v>
      </c>
      <c r="R41" s="26"/>
    </row>
    <row r="42" spans="1:18">
      <c r="I42" s="280">
        <v>46204</v>
      </c>
      <c r="J42" s="281">
        <v>24005.85</v>
      </c>
      <c r="K42" s="278" t="s">
        <v>1344</v>
      </c>
      <c r="L42" s="282">
        <f t="shared" si="0"/>
        <v>5.8703371987052222E-3</v>
      </c>
      <c r="M42" s="251"/>
      <c r="N42" s="280">
        <v>46204</v>
      </c>
      <c r="O42" s="281">
        <v>1203.5999999999999</v>
      </c>
      <c r="P42" s="278" t="s">
        <v>857</v>
      </c>
      <c r="Q42" s="282">
        <f t="shared" si="1"/>
        <v>-5.6179775280900124E-3</v>
      </c>
      <c r="R42" s="26"/>
    </row>
    <row r="43" spans="1:18">
      <c r="A43" s="202" t="s">
        <v>239</v>
      </c>
      <c r="I43" s="280">
        <v>46203</v>
      </c>
      <c r="J43" s="281">
        <v>23865.75</v>
      </c>
      <c r="K43" s="278" t="s">
        <v>1345</v>
      </c>
      <c r="L43" s="282">
        <f t="shared" si="0"/>
        <v>-3.3616954637991636E-3</v>
      </c>
      <c r="M43" s="251"/>
      <c r="N43" s="280">
        <v>46203</v>
      </c>
      <c r="O43" s="281">
        <v>1210.4000000000001</v>
      </c>
      <c r="P43" s="278" t="s">
        <v>858</v>
      </c>
      <c r="Q43" s="282">
        <f t="shared" si="1"/>
        <v>3.7316527075212935E-3</v>
      </c>
      <c r="R43" s="26"/>
    </row>
    <row r="44" spans="1:18">
      <c r="I44" s="280">
        <v>46202</v>
      </c>
      <c r="J44" s="281">
        <v>23946.25</v>
      </c>
      <c r="K44" s="278" t="s">
        <v>1346</v>
      </c>
      <c r="L44" s="282">
        <f t="shared" si="0"/>
        <v>-4.5622713668107551E-3</v>
      </c>
      <c r="M44" s="251"/>
      <c r="N44" s="280">
        <v>46202</v>
      </c>
      <c r="O44" s="281">
        <v>1205.9000000000001</v>
      </c>
      <c r="P44" s="278" t="s">
        <v>859</v>
      </c>
      <c r="Q44" s="282">
        <f t="shared" si="1"/>
        <v>7.7720207253888507E-3</v>
      </c>
      <c r="R44" s="26"/>
    </row>
    <row r="45" spans="1:18">
      <c r="I45" s="280">
        <v>46198</v>
      </c>
      <c r="J45" s="281">
        <v>24056</v>
      </c>
      <c r="K45" s="278" t="s">
        <v>1347</v>
      </c>
      <c r="L45" s="282">
        <f t="shared" si="0"/>
        <v>1.4299600568652426E-3</v>
      </c>
      <c r="M45" s="251"/>
      <c r="N45" s="280">
        <v>46198</v>
      </c>
      <c r="O45" s="281">
        <v>1196.5999999999999</v>
      </c>
      <c r="P45" s="278" t="s">
        <v>860</v>
      </c>
      <c r="Q45" s="282">
        <f t="shared" si="1"/>
        <v>-9.1910242609920534E-3</v>
      </c>
      <c r="R45" s="26"/>
    </row>
    <row r="46" spans="1:18">
      <c r="I46" s="280">
        <v>46197</v>
      </c>
      <c r="J46" s="281">
        <v>24021.65</v>
      </c>
      <c r="K46" s="278" t="s">
        <v>1348</v>
      </c>
      <c r="L46" s="282">
        <f t="shared" si="0"/>
        <v>8.2920236231380784E-3</v>
      </c>
      <c r="M46" s="251"/>
      <c r="N46" s="280">
        <v>46197</v>
      </c>
      <c r="O46" s="281">
        <v>1207.7</v>
      </c>
      <c r="P46" s="278" t="s">
        <v>861</v>
      </c>
      <c r="Q46" s="282">
        <f t="shared" si="1"/>
        <v>1.2237029586790849E-2</v>
      </c>
      <c r="R46" s="26"/>
    </row>
    <row r="47" spans="1:18">
      <c r="I47" s="280">
        <v>46196</v>
      </c>
      <c r="J47" s="281">
        <v>23824.1</v>
      </c>
      <c r="K47" s="278" t="s">
        <v>1349</v>
      </c>
      <c r="L47" s="282">
        <f t="shared" si="0"/>
        <v>-1.1567072841857318E-2</v>
      </c>
      <c r="M47" s="251"/>
      <c r="N47" s="280">
        <v>46196</v>
      </c>
      <c r="O47" s="281">
        <v>1193.0999999999999</v>
      </c>
      <c r="P47" s="278" t="s">
        <v>862</v>
      </c>
      <c r="Q47" s="282">
        <f t="shared" si="1"/>
        <v>2.3417395779722128E-2</v>
      </c>
      <c r="R47" s="26"/>
    </row>
    <row r="48" spans="1:18">
      <c r="I48" s="280">
        <v>46195</v>
      </c>
      <c r="J48" s="281">
        <v>24102.9</v>
      </c>
      <c r="K48" s="278" t="s">
        <v>1350</v>
      </c>
      <c r="L48" s="282">
        <f t="shared" si="0"/>
        <v>3.7396254544395102E-3</v>
      </c>
      <c r="M48" s="251"/>
      <c r="N48" s="280">
        <v>46195</v>
      </c>
      <c r="O48" s="281">
        <v>1165.8</v>
      </c>
      <c r="P48" s="278" t="s">
        <v>863</v>
      </c>
      <c r="Q48" s="282">
        <f t="shared" si="1"/>
        <v>-3.9302802460697839E-3</v>
      </c>
      <c r="R48" s="26"/>
    </row>
    <row r="49" spans="9:18">
      <c r="I49" s="280">
        <v>46192</v>
      </c>
      <c r="J49" s="281">
        <v>24013.1</v>
      </c>
      <c r="K49" s="278" t="s">
        <v>1351</v>
      </c>
      <c r="L49" s="282">
        <f t="shared" si="0"/>
        <v>-6.4093015557763477E-3</v>
      </c>
      <c r="M49" s="251"/>
      <c r="N49" s="280">
        <v>46192</v>
      </c>
      <c r="O49" s="281">
        <v>1170.4000000000001</v>
      </c>
      <c r="P49" s="278" t="s">
        <v>864</v>
      </c>
      <c r="Q49" s="282">
        <f t="shared" si="1"/>
        <v>5.4119061936261925E-3</v>
      </c>
      <c r="R49" s="26"/>
    </row>
    <row r="50" spans="9:18">
      <c r="I50" s="280">
        <v>46191</v>
      </c>
      <c r="J50" s="281">
        <v>24168</v>
      </c>
      <c r="K50" s="278" t="s">
        <v>1352</v>
      </c>
      <c r="L50" s="282">
        <f t="shared" si="0"/>
        <v>3.4169652532414219E-3</v>
      </c>
      <c r="M50" s="251"/>
      <c r="N50" s="280">
        <v>46191</v>
      </c>
      <c r="O50" s="281">
        <v>1164.0999999999999</v>
      </c>
      <c r="P50" s="278" t="s">
        <v>865</v>
      </c>
      <c r="Q50" s="282">
        <f t="shared" si="1"/>
        <v>7.094039276753783E-3</v>
      </c>
      <c r="R50" s="26"/>
    </row>
    <row r="51" spans="9:18">
      <c r="I51" s="280">
        <v>46190</v>
      </c>
      <c r="J51" s="281">
        <v>24085.7</v>
      </c>
      <c r="K51" s="278" t="s">
        <v>1353</v>
      </c>
      <c r="L51" s="282">
        <f t="shared" si="0"/>
        <v>4.0247361828158468E-3</v>
      </c>
      <c r="M51" s="251"/>
      <c r="N51" s="280">
        <v>46190</v>
      </c>
      <c r="O51" s="281">
        <v>1155.9000000000001</v>
      </c>
      <c r="P51" s="278" t="s">
        <v>866</v>
      </c>
      <c r="Q51" s="282">
        <f t="shared" si="1"/>
        <v>1.474848564656317E-2</v>
      </c>
      <c r="R51" s="26"/>
    </row>
    <row r="52" spans="9:18">
      <c r="I52" s="280">
        <v>46189</v>
      </c>
      <c r="J52" s="281">
        <v>23989.15</v>
      </c>
      <c r="K52" s="278" t="s">
        <v>1354</v>
      </c>
      <c r="L52" s="282">
        <f t="shared" si="0"/>
        <v>5.6699323800299961E-3</v>
      </c>
      <c r="M52" s="251"/>
      <c r="N52" s="280">
        <v>46189</v>
      </c>
      <c r="O52" s="281">
        <v>1139.0999999999999</v>
      </c>
      <c r="P52" s="278" t="s">
        <v>867</v>
      </c>
      <c r="Q52" s="282">
        <f t="shared" si="1"/>
        <v>2.9741457241005076E-2</v>
      </c>
      <c r="R52" s="26"/>
    </row>
    <row r="53" spans="9:18">
      <c r="I53" s="280">
        <v>46188</v>
      </c>
      <c r="J53" s="281">
        <v>23853.9</v>
      </c>
      <c r="K53" s="278" t="s">
        <v>1355</v>
      </c>
      <c r="L53" s="282">
        <f t="shared" si="0"/>
        <v>9.7786469908436313E-3</v>
      </c>
      <c r="M53" s="251"/>
      <c r="N53" s="280">
        <v>46188</v>
      </c>
      <c r="O53" s="281">
        <v>1106.2</v>
      </c>
      <c r="P53" s="278" t="s">
        <v>868</v>
      </c>
      <c r="Q53" s="282">
        <f t="shared" si="1"/>
        <v>2.2082601866395768E-2</v>
      </c>
      <c r="R53" s="26"/>
    </row>
    <row r="54" spans="9:18">
      <c r="I54" s="280">
        <v>46185</v>
      </c>
      <c r="J54" s="281">
        <v>23622.9</v>
      </c>
      <c r="K54" s="278" t="s">
        <v>1356</v>
      </c>
      <c r="L54" s="282">
        <f t="shared" si="0"/>
        <v>1.9916586073501108E-2</v>
      </c>
      <c r="M54" s="251"/>
      <c r="N54" s="280">
        <v>46185</v>
      </c>
      <c r="O54" s="281">
        <v>1082.3</v>
      </c>
      <c r="P54" s="278" t="s">
        <v>869</v>
      </c>
      <c r="Q54" s="282">
        <f t="shared" si="1"/>
        <v>4.9210770659238179E-3</v>
      </c>
      <c r="R54" s="26"/>
    </row>
    <row r="55" spans="9:18">
      <c r="I55" s="280">
        <v>46184</v>
      </c>
      <c r="J55" s="281">
        <v>23161.599999999999</v>
      </c>
      <c r="K55" s="278" t="s">
        <v>1357</v>
      </c>
      <c r="L55" s="282">
        <f t="shared" si="0"/>
        <v>-2.2980880854794883E-3</v>
      </c>
      <c r="M55" s="251"/>
      <c r="N55" s="280">
        <v>46184</v>
      </c>
      <c r="O55" s="281">
        <v>1077</v>
      </c>
      <c r="P55" s="278" t="s">
        <v>870</v>
      </c>
      <c r="Q55" s="282">
        <f t="shared" si="1"/>
        <v>8.9938167509835409E-3</v>
      </c>
      <c r="R55" s="26"/>
    </row>
    <row r="56" spans="9:18">
      <c r="I56" s="280">
        <v>46183</v>
      </c>
      <c r="J56" s="281">
        <v>23214.95</v>
      </c>
      <c r="K56" s="278" t="s">
        <v>1358</v>
      </c>
      <c r="L56" s="282">
        <f t="shared" si="0"/>
        <v>-1.1681388514805935E-3</v>
      </c>
      <c r="M56" s="251"/>
      <c r="N56" s="280">
        <v>46183</v>
      </c>
      <c r="O56" s="281">
        <v>1067.4000000000001</v>
      </c>
      <c r="P56" s="278" t="s">
        <v>871</v>
      </c>
      <c r="Q56" s="282">
        <f t="shared" si="1"/>
        <v>-1.2032580525731196E-2</v>
      </c>
      <c r="R56" s="26"/>
    </row>
    <row r="57" spans="9:18">
      <c r="I57" s="280">
        <v>46182</v>
      </c>
      <c r="J57" s="281">
        <v>23242.1</v>
      </c>
      <c r="K57" s="278" t="s">
        <v>1359</v>
      </c>
      <c r="L57" s="282">
        <f t="shared" si="0"/>
        <v>5.1507157375771939E-3</v>
      </c>
      <c r="M57" s="251"/>
      <c r="N57" s="280">
        <v>46182</v>
      </c>
      <c r="O57" s="281">
        <v>1080.4000000000001</v>
      </c>
      <c r="P57" s="278" t="s">
        <v>872</v>
      </c>
      <c r="Q57" s="282">
        <f t="shared" si="1"/>
        <v>5.2102716784518943E-3</v>
      </c>
      <c r="R57" s="26"/>
    </row>
    <row r="58" spans="9:18">
      <c r="I58" s="280">
        <v>46181</v>
      </c>
      <c r="J58" s="281">
        <v>23123</v>
      </c>
      <c r="K58" s="278" t="s">
        <v>1360</v>
      </c>
      <c r="L58" s="282">
        <f t="shared" si="0"/>
        <v>-1.0429371712736502E-2</v>
      </c>
      <c r="M58" s="251"/>
      <c r="N58" s="280">
        <v>46181</v>
      </c>
      <c r="O58" s="281">
        <v>1074.8</v>
      </c>
      <c r="P58" s="278" t="s">
        <v>873</v>
      </c>
      <c r="Q58" s="282">
        <f t="shared" si="1"/>
        <v>-8.3041151503967514E-3</v>
      </c>
      <c r="R58" s="26"/>
    </row>
    <row r="59" spans="9:18">
      <c r="I59" s="280">
        <v>46178</v>
      </c>
      <c r="J59" s="281">
        <v>23366.7</v>
      </c>
      <c r="K59" s="278" t="s">
        <v>1361</v>
      </c>
      <c r="L59" s="282">
        <f t="shared" si="0"/>
        <v>-2.1288362290772245E-3</v>
      </c>
      <c r="M59" s="251"/>
      <c r="N59" s="280">
        <v>46178</v>
      </c>
      <c r="O59" s="281">
        <v>1083.8</v>
      </c>
      <c r="P59" s="278" t="s">
        <v>874</v>
      </c>
      <c r="Q59" s="282">
        <f t="shared" si="1"/>
        <v>-1.040905770635514E-2</v>
      </c>
      <c r="R59" s="26"/>
    </row>
    <row r="60" spans="9:18">
      <c r="I60" s="280">
        <v>46177</v>
      </c>
      <c r="J60" s="281">
        <v>23416.55</v>
      </c>
      <c r="K60" s="278" t="s">
        <v>1362</v>
      </c>
      <c r="L60" s="282">
        <f t="shared" si="0"/>
        <v>4.6783675701544958E-4</v>
      </c>
      <c r="M60" s="251"/>
      <c r="N60" s="280">
        <v>46177</v>
      </c>
      <c r="O60" s="281">
        <v>1095.2</v>
      </c>
      <c r="P60" s="278" t="s">
        <v>875</v>
      </c>
      <c r="Q60" s="282">
        <f t="shared" si="1"/>
        <v>-1.3511079084849609E-2</v>
      </c>
      <c r="R60" s="26"/>
    </row>
    <row r="61" spans="9:18">
      <c r="I61" s="280">
        <v>46176</v>
      </c>
      <c r="J61" s="281">
        <v>23405.599999999999</v>
      </c>
      <c r="K61" s="278" t="s">
        <v>1363</v>
      </c>
      <c r="L61" s="282">
        <f t="shared" si="0"/>
        <v>-3.3193448179683616E-3</v>
      </c>
      <c r="M61" s="251"/>
      <c r="N61" s="280">
        <v>46176</v>
      </c>
      <c r="O61" s="281">
        <v>1110.2</v>
      </c>
      <c r="P61" s="278" t="s">
        <v>876</v>
      </c>
      <c r="Q61" s="282">
        <f t="shared" si="1"/>
        <v>-5.553565030455121E-3</v>
      </c>
      <c r="R61" s="26"/>
    </row>
    <row r="62" spans="9:18">
      <c r="I62" s="280">
        <v>46175</v>
      </c>
      <c r="J62" s="281">
        <v>23483.55</v>
      </c>
      <c r="K62" s="278" t="s">
        <v>1364</v>
      </c>
      <c r="L62" s="282">
        <f t="shared" si="0"/>
        <v>4.3173128736753164E-3</v>
      </c>
      <c r="M62" s="251"/>
      <c r="N62" s="280">
        <v>46175</v>
      </c>
      <c r="O62" s="281">
        <v>1116.4000000000001</v>
      </c>
      <c r="P62" s="278" t="s">
        <v>877</v>
      </c>
      <c r="Q62" s="282">
        <f t="shared" si="1"/>
        <v>1.334301533992921E-2</v>
      </c>
      <c r="R62" s="26"/>
    </row>
    <row r="63" spans="9:18">
      <c r="I63" s="280">
        <v>46174</v>
      </c>
      <c r="J63" s="281">
        <v>23382.6</v>
      </c>
      <c r="K63" s="278" t="s">
        <v>1365</v>
      </c>
      <c r="L63" s="282">
        <f t="shared" si="0"/>
        <v>-7.0134089244195952E-3</v>
      </c>
      <c r="M63" s="251"/>
      <c r="N63" s="280">
        <v>46174</v>
      </c>
      <c r="O63" s="281">
        <v>1101.7</v>
      </c>
      <c r="P63" s="278" t="s">
        <v>878</v>
      </c>
      <c r="Q63" s="282">
        <f t="shared" si="1"/>
        <v>2.7130337497669244E-2</v>
      </c>
      <c r="R63" s="26"/>
    </row>
    <row r="64" spans="9:18">
      <c r="I64" s="280">
        <v>46171</v>
      </c>
      <c r="J64" s="281">
        <v>23547.75</v>
      </c>
      <c r="K64" s="278" t="s">
        <v>804</v>
      </c>
      <c r="L64" s="282">
        <f t="shared" si="0"/>
        <v>-1.5033159535954743E-2</v>
      </c>
      <c r="M64" s="251"/>
      <c r="N64" s="280">
        <v>46171</v>
      </c>
      <c r="O64" s="281">
        <v>1072.5999999999999</v>
      </c>
      <c r="P64" s="278" t="s">
        <v>879</v>
      </c>
      <c r="Q64" s="282">
        <f t="shared" si="1"/>
        <v>-8.1375994081747116E-3</v>
      </c>
      <c r="R64" s="26"/>
    </row>
    <row r="65" spans="9:18">
      <c r="I65" s="280">
        <v>46169</v>
      </c>
      <c r="J65" s="281">
        <v>23907.15</v>
      </c>
      <c r="K65" s="278" t="s">
        <v>1366</v>
      </c>
      <c r="L65" s="282">
        <f t="shared" si="0"/>
        <v>-2.7390157106588209E-4</v>
      </c>
      <c r="M65" s="251"/>
      <c r="N65" s="280">
        <v>46169</v>
      </c>
      <c r="O65" s="281">
        <v>1081.4000000000001</v>
      </c>
      <c r="P65" s="278" t="s">
        <v>880</v>
      </c>
      <c r="Q65" s="282">
        <f t="shared" si="1"/>
        <v>1.454170184820347E-2</v>
      </c>
      <c r="R65" s="26"/>
    </row>
    <row r="66" spans="9:18">
      <c r="I66" s="280">
        <v>46168</v>
      </c>
      <c r="J66" s="281">
        <v>23913.7</v>
      </c>
      <c r="K66" s="278" t="s">
        <v>1367</v>
      </c>
      <c r="L66" s="282">
        <f t="shared" si="0"/>
        <v>-4.9101811357498137E-3</v>
      </c>
      <c r="M66" s="251"/>
      <c r="N66" s="280">
        <v>46168</v>
      </c>
      <c r="O66" s="281">
        <v>1065.9000000000001</v>
      </c>
      <c r="P66" s="278" t="s">
        <v>881</v>
      </c>
      <c r="Q66" s="282">
        <f t="shared" si="1"/>
        <v>-3.8317757009345144E-3</v>
      </c>
      <c r="R66" s="26"/>
    </row>
    <row r="67" spans="9:18">
      <c r="I67" s="280">
        <v>46167</v>
      </c>
      <c r="J67" s="281">
        <v>24031.7</v>
      </c>
      <c r="K67" s="278" t="s">
        <v>1368</v>
      </c>
      <c r="L67" s="282">
        <f t="shared" si="0"/>
        <v>1.3170709085006838E-2</v>
      </c>
      <c r="M67" s="251"/>
      <c r="N67" s="280">
        <v>46167</v>
      </c>
      <c r="O67" s="281">
        <v>1070</v>
      </c>
      <c r="P67" s="278" t="s">
        <v>882</v>
      </c>
      <c r="Q67" s="282">
        <f t="shared" si="1"/>
        <v>1.0196374622356341E-2</v>
      </c>
      <c r="R67" s="26"/>
    </row>
    <row r="68" spans="9:18">
      <c r="I68" s="280">
        <v>46164</v>
      </c>
      <c r="J68" s="278">
        <v>23719.3</v>
      </c>
      <c r="K68" s="278" t="s">
        <v>1369</v>
      </c>
      <c r="L68" s="282">
        <f t="shared" si="0"/>
        <v>2.7309583296342144E-3</v>
      </c>
      <c r="M68" s="251"/>
      <c r="N68" s="280">
        <v>46164</v>
      </c>
      <c r="O68" s="278">
        <v>1059.2</v>
      </c>
      <c r="P68" s="278" t="s">
        <v>883</v>
      </c>
      <c r="Q68" s="282">
        <f t="shared" ref="Q68:Q131" si="2">+O68/O69-1</f>
        <v>-1.9787053613492533E-3</v>
      </c>
      <c r="R68" s="26"/>
    </row>
    <row r="69" spans="9:18">
      <c r="I69" s="280">
        <v>46163</v>
      </c>
      <c r="J69" s="278">
        <v>23654.7</v>
      </c>
      <c r="K69" s="278" t="s">
        <v>1370</v>
      </c>
      <c r="L69" s="282">
        <f t="shared" si="0"/>
        <v>-1.8174901728729154E-4</v>
      </c>
      <c r="M69" s="251"/>
      <c r="N69" s="280">
        <v>46163</v>
      </c>
      <c r="O69" s="278">
        <v>1061.3</v>
      </c>
      <c r="P69" s="278" t="s">
        <v>884</v>
      </c>
      <c r="Q69" s="282">
        <f t="shared" si="2"/>
        <v>7.2126791306823534E-3</v>
      </c>
      <c r="R69" s="26"/>
    </row>
    <row r="70" spans="9:18">
      <c r="I70" s="280">
        <v>46162</v>
      </c>
      <c r="J70" s="278">
        <v>23659</v>
      </c>
      <c r="K70" s="278" t="s">
        <v>1371</v>
      </c>
      <c r="L70" s="282">
        <f t="shared" si="0"/>
        <v>1.7359640951817301E-3</v>
      </c>
      <c r="M70" s="251"/>
      <c r="N70" s="280">
        <v>46162</v>
      </c>
      <c r="O70" s="278">
        <v>1053.7</v>
      </c>
      <c r="P70" s="278" t="s">
        <v>885</v>
      </c>
      <c r="Q70" s="282">
        <f t="shared" si="2"/>
        <v>-6.6388467374811633E-4</v>
      </c>
      <c r="R70" s="26"/>
    </row>
    <row r="71" spans="9:18">
      <c r="I71" s="280">
        <v>46161</v>
      </c>
      <c r="J71" s="278">
        <v>23618</v>
      </c>
      <c r="K71" s="278" t="s">
        <v>1372</v>
      </c>
      <c r="L71" s="282">
        <f t="shared" si="0"/>
        <v>-1.3509542303472566E-3</v>
      </c>
      <c r="M71" s="251"/>
      <c r="N71" s="280">
        <v>46161</v>
      </c>
      <c r="O71" s="278">
        <v>1054.4000000000001</v>
      </c>
      <c r="P71" s="278" t="s">
        <v>886</v>
      </c>
      <c r="Q71" s="282">
        <f t="shared" si="2"/>
        <v>6.4910271095839356E-3</v>
      </c>
      <c r="R71" s="26"/>
    </row>
    <row r="72" spans="9:18">
      <c r="I72" s="280">
        <v>46160</v>
      </c>
      <c r="J72" s="278">
        <v>23649.95</v>
      </c>
      <c r="K72" s="278" t="s">
        <v>1373</v>
      </c>
      <c r="L72" s="282">
        <f t="shared" ref="L72:L135" si="3">+J72/J73-1</f>
        <v>2.7280225008996517E-4</v>
      </c>
      <c r="M72" s="251"/>
      <c r="N72" s="280">
        <v>46160</v>
      </c>
      <c r="O72" s="278">
        <v>1047.5999999999999</v>
      </c>
      <c r="P72" s="278" t="s">
        <v>887</v>
      </c>
      <c r="Q72" s="282">
        <f t="shared" si="2"/>
        <v>-1.5783540022548115E-2</v>
      </c>
      <c r="R72" s="26"/>
    </row>
    <row r="73" spans="9:18">
      <c r="I73" s="280">
        <v>46157</v>
      </c>
      <c r="J73" s="278">
        <v>23643.5</v>
      </c>
      <c r="K73" s="278" t="s">
        <v>1374</v>
      </c>
      <c r="L73" s="282">
        <f t="shared" si="3"/>
        <v>-1.946001620964366E-3</v>
      </c>
      <c r="M73" s="251"/>
      <c r="N73" s="280">
        <v>46157</v>
      </c>
      <c r="O73" s="278">
        <v>1064.4000000000001</v>
      </c>
      <c r="P73" s="278" t="s">
        <v>888</v>
      </c>
      <c r="Q73" s="282">
        <f t="shared" si="2"/>
        <v>-2.8176951253866545E-4</v>
      </c>
      <c r="R73" s="26"/>
    </row>
    <row r="74" spans="9:18">
      <c r="I74" s="280">
        <v>46156</v>
      </c>
      <c r="J74" s="278">
        <v>23689.599999999999</v>
      </c>
      <c r="K74" s="278" t="s">
        <v>1375</v>
      </c>
      <c r="L74" s="282">
        <f t="shared" si="3"/>
        <v>1.1831236171975679E-2</v>
      </c>
      <c r="M74" s="251"/>
      <c r="N74" s="280">
        <v>46156</v>
      </c>
      <c r="O74" s="278">
        <v>1064.7</v>
      </c>
      <c r="P74" s="278" t="s">
        <v>889</v>
      </c>
      <c r="Q74" s="282">
        <f t="shared" si="2"/>
        <v>-7.4578167241540205E-3</v>
      </c>
      <c r="R74" s="26"/>
    </row>
    <row r="75" spans="9:18">
      <c r="I75" s="280">
        <v>46155</v>
      </c>
      <c r="J75" s="278">
        <v>23412.6</v>
      </c>
      <c r="K75" s="278" t="s">
        <v>1376</v>
      </c>
      <c r="L75" s="282">
        <f t="shared" si="3"/>
        <v>1.4136285771111368E-3</v>
      </c>
      <c r="M75" s="251"/>
      <c r="N75" s="280">
        <v>46155</v>
      </c>
      <c r="O75" s="278">
        <v>1072.7</v>
      </c>
      <c r="P75" s="278" t="s">
        <v>890</v>
      </c>
      <c r="Q75" s="282">
        <f t="shared" si="2"/>
        <v>9.3231400335680448E-5</v>
      </c>
      <c r="R75" s="26"/>
    </row>
    <row r="76" spans="9:18">
      <c r="I76" s="280">
        <v>46154</v>
      </c>
      <c r="J76" s="278">
        <v>23379.55</v>
      </c>
      <c r="K76" s="278" t="s">
        <v>1377</v>
      </c>
      <c r="L76" s="282">
        <f t="shared" si="3"/>
        <v>-1.8319732447088732E-2</v>
      </c>
      <c r="M76" s="251"/>
      <c r="N76" s="280">
        <v>46154</v>
      </c>
      <c r="O76" s="278">
        <v>1072.5999999999999</v>
      </c>
      <c r="P76" s="278" t="s">
        <v>891</v>
      </c>
      <c r="Q76" s="282">
        <f t="shared" si="2"/>
        <v>-2.0903696942035643E-2</v>
      </c>
      <c r="R76" s="26"/>
    </row>
    <row r="77" spans="9:18">
      <c r="I77" s="280">
        <v>46153</v>
      </c>
      <c r="J77" s="278">
        <v>23815.85</v>
      </c>
      <c r="K77" s="278" t="s">
        <v>1378</v>
      </c>
      <c r="L77" s="282">
        <f t="shared" si="3"/>
        <v>-1.4903117328441629E-2</v>
      </c>
      <c r="M77" s="251"/>
      <c r="N77" s="280">
        <v>46153</v>
      </c>
      <c r="O77" s="278">
        <v>1095.5</v>
      </c>
      <c r="P77" s="278" t="s">
        <v>892</v>
      </c>
      <c r="Q77" s="282">
        <f t="shared" si="2"/>
        <v>-7.789149533556694E-3</v>
      </c>
      <c r="R77" s="26"/>
    </row>
    <row r="78" spans="9:18">
      <c r="I78" s="280">
        <v>46150</v>
      </c>
      <c r="J78" s="278">
        <v>24176.15</v>
      </c>
      <c r="K78" s="278" t="s">
        <v>1379</v>
      </c>
      <c r="L78" s="282">
        <f t="shared" si="3"/>
        <v>-6.1866307115858721E-3</v>
      </c>
      <c r="M78" s="251"/>
      <c r="N78" s="280">
        <v>46150</v>
      </c>
      <c r="O78" s="278">
        <v>1104.0999999999999</v>
      </c>
      <c r="P78" s="278" t="s">
        <v>893</v>
      </c>
      <c r="Q78" s="282">
        <f t="shared" si="2"/>
        <v>4.8234437568255295E-3</v>
      </c>
      <c r="R78" s="26"/>
    </row>
    <row r="79" spans="9:18">
      <c r="I79" s="280">
        <v>46149</v>
      </c>
      <c r="J79" s="278">
        <v>24326.65</v>
      </c>
      <c r="K79" s="278" t="s">
        <v>1380</v>
      </c>
      <c r="L79" s="282">
        <f t="shared" si="3"/>
        <v>-1.7672963858783586E-4</v>
      </c>
      <c r="M79" s="251"/>
      <c r="N79" s="280">
        <v>46149</v>
      </c>
      <c r="O79" s="278">
        <v>1098.8</v>
      </c>
      <c r="P79" s="278" t="s">
        <v>894</v>
      </c>
      <c r="Q79" s="282">
        <f t="shared" si="2"/>
        <v>-1.0803024846957165E-2</v>
      </c>
      <c r="R79" s="26"/>
    </row>
    <row r="80" spans="9:18">
      <c r="I80" s="280">
        <v>46148</v>
      </c>
      <c r="J80" s="278">
        <v>24330.95</v>
      </c>
      <c r="K80" s="278" t="s">
        <v>1381</v>
      </c>
      <c r="L80" s="282">
        <f t="shared" si="3"/>
        <v>1.2405961852135494E-2</v>
      </c>
      <c r="M80" s="251"/>
      <c r="N80" s="280">
        <v>46148</v>
      </c>
      <c r="O80" s="278">
        <v>1110.8</v>
      </c>
      <c r="P80" s="278" t="s">
        <v>895</v>
      </c>
      <c r="Q80" s="282">
        <f t="shared" si="2"/>
        <v>4.5557228915662495E-2</v>
      </c>
      <c r="R80" s="26"/>
    </row>
    <row r="81" spans="9:18">
      <c r="I81" s="280">
        <v>46147</v>
      </c>
      <c r="J81" s="278">
        <v>24032.799999999999</v>
      </c>
      <c r="K81" s="278" t="s">
        <v>1382</v>
      </c>
      <c r="L81" s="282">
        <f t="shared" si="3"/>
        <v>-3.5863395703855661E-3</v>
      </c>
      <c r="M81" s="251"/>
      <c r="N81" s="280">
        <v>46147</v>
      </c>
      <c r="O81" s="278">
        <v>1062.4000000000001</v>
      </c>
      <c r="P81" s="278" t="s">
        <v>896</v>
      </c>
      <c r="Q81" s="282">
        <f t="shared" si="2"/>
        <v>-3.8116794929832443E-2</v>
      </c>
      <c r="R81" s="26"/>
    </row>
    <row r="82" spans="9:18">
      <c r="I82" s="280">
        <v>46146</v>
      </c>
      <c r="J82" s="278">
        <v>24119.3</v>
      </c>
      <c r="K82" s="278" t="s">
        <v>1383</v>
      </c>
      <c r="L82" s="282">
        <f t="shared" si="3"/>
        <v>5.0734345797800451E-3</v>
      </c>
      <c r="M82" s="251"/>
      <c r="N82" s="280">
        <v>46146</v>
      </c>
      <c r="O82" s="278">
        <v>1104.5</v>
      </c>
      <c r="P82" s="278" t="s">
        <v>801</v>
      </c>
      <c r="Q82" s="282">
        <f t="shared" si="2"/>
        <v>-7.001220898412841E-2</v>
      </c>
      <c r="R82" s="26"/>
    </row>
    <row r="83" spans="9:18">
      <c r="I83" s="280">
        <v>46142</v>
      </c>
      <c r="J83" s="278">
        <v>23997.55</v>
      </c>
      <c r="K83" s="278" t="s">
        <v>1384</v>
      </c>
      <c r="L83" s="282">
        <f t="shared" si="3"/>
        <v>-7.4490283381554168E-3</v>
      </c>
      <c r="M83" s="251"/>
      <c r="N83" s="280">
        <v>46142</v>
      </c>
      <c r="O83" s="278">
        <v>1187.6500000000001</v>
      </c>
      <c r="P83" s="278" t="s">
        <v>897</v>
      </c>
      <c r="Q83" s="282">
        <f t="shared" si="2"/>
        <v>-3.2976427960753951E-2</v>
      </c>
      <c r="R83" s="26"/>
    </row>
    <row r="84" spans="9:18">
      <c r="I84" s="280">
        <v>46141</v>
      </c>
      <c r="J84" s="278">
        <v>24177.65</v>
      </c>
      <c r="K84" s="278" t="s">
        <v>1385</v>
      </c>
      <c r="L84" s="282">
        <f t="shared" si="3"/>
        <v>7.5826085506986995E-3</v>
      </c>
      <c r="M84" s="251"/>
      <c r="N84" s="280">
        <v>46141</v>
      </c>
      <c r="O84" s="278">
        <v>1228.1500000000001</v>
      </c>
      <c r="P84" s="278" t="s">
        <v>898</v>
      </c>
      <c r="Q84" s="282">
        <f t="shared" si="2"/>
        <v>1.3325082508250929E-2</v>
      </c>
      <c r="R84" s="26"/>
    </row>
    <row r="85" spans="9:18">
      <c r="I85" s="280">
        <v>46140</v>
      </c>
      <c r="J85" s="281">
        <v>23995.7</v>
      </c>
      <c r="K85" s="278" t="s">
        <v>1386</v>
      </c>
      <c r="L85" s="282">
        <f t="shared" si="3"/>
        <v>-4.0261157944107007E-3</v>
      </c>
      <c r="M85" s="251"/>
      <c r="N85" s="280">
        <v>46140</v>
      </c>
      <c r="O85" s="281">
        <v>1212</v>
      </c>
      <c r="P85" s="278" t="s">
        <v>899</v>
      </c>
      <c r="Q85" s="282">
        <f t="shared" si="2"/>
        <v>-1.9615773508594558E-2</v>
      </c>
      <c r="R85" s="26"/>
    </row>
    <row r="86" spans="9:18">
      <c r="I86" s="280">
        <v>46139</v>
      </c>
      <c r="J86" s="281">
        <v>24092.7</v>
      </c>
      <c r="K86" s="278" t="s">
        <v>1387</v>
      </c>
      <c r="L86" s="282">
        <f t="shared" si="3"/>
        <v>8.1492345577758307E-3</v>
      </c>
      <c r="M86" s="251"/>
      <c r="N86" s="280">
        <v>46139</v>
      </c>
      <c r="O86" s="281">
        <v>1236.25</v>
      </c>
      <c r="P86" s="278" t="s">
        <v>900</v>
      </c>
      <c r="Q86" s="282">
        <f t="shared" si="2"/>
        <v>2.0724105189282804E-2</v>
      </c>
      <c r="R86" s="26"/>
    </row>
    <row r="87" spans="9:18">
      <c r="I87" s="280">
        <v>46136</v>
      </c>
      <c r="J87" s="281">
        <v>23897.95</v>
      </c>
      <c r="K87" s="278" t="s">
        <v>1388</v>
      </c>
      <c r="L87" s="282">
        <f t="shared" si="3"/>
        <v>-1.1380442269386726E-2</v>
      </c>
      <c r="M87" s="251"/>
      <c r="N87" s="280">
        <v>46136</v>
      </c>
      <c r="O87" s="281">
        <v>1211.1500000000001</v>
      </c>
      <c r="P87" s="278" t="s">
        <v>901</v>
      </c>
      <c r="Q87" s="282">
        <f t="shared" si="2"/>
        <v>1.6150683782196529E-2</v>
      </c>
      <c r="R87" s="26"/>
    </row>
    <row r="88" spans="9:18">
      <c r="I88" s="280">
        <v>46135</v>
      </c>
      <c r="J88" s="281">
        <v>24173.05</v>
      </c>
      <c r="K88" s="278" t="s">
        <v>1389</v>
      </c>
      <c r="L88" s="282">
        <f t="shared" si="3"/>
        <v>-8.4112379553779038E-3</v>
      </c>
      <c r="M88" s="251"/>
      <c r="N88" s="280">
        <v>46135</v>
      </c>
      <c r="O88" s="281">
        <v>1191.9000000000001</v>
      </c>
      <c r="P88" s="278" t="s">
        <v>902</v>
      </c>
      <c r="Q88" s="282">
        <f t="shared" si="2"/>
        <v>-8.9797954602144348E-3</v>
      </c>
      <c r="R88" s="26"/>
    </row>
    <row r="89" spans="9:18">
      <c r="I89" s="280">
        <v>46134</v>
      </c>
      <c r="J89" s="281">
        <v>24378.1</v>
      </c>
      <c r="K89" s="278" t="s">
        <v>1390</v>
      </c>
      <c r="L89" s="282">
        <f t="shared" si="3"/>
        <v>-8.0767884898643727E-3</v>
      </c>
      <c r="M89" s="251"/>
      <c r="N89" s="280">
        <v>46134</v>
      </c>
      <c r="O89" s="281">
        <v>1202.7</v>
      </c>
      <c r="P89" s="278" t="s">
        <v>903</v>
      </c>
      <c r="Q89" s="282">
        <f t="shared" si="2"/>
        <v>7.2020768779834654E-3</v>
      </c>
      <c r="R89" s="26"/>
    </row>
    <row r="90" spans="9:18">
      <c r="I90" s="280">
        <v>46133</v>
      </c>
      <c r="J90" s="281">
        <v>24576.6</v>
      </c>
      <c r="K90" s="278" t="s">
        <v>1391</v>
      </c>
      <c r="L90" s="282">
        <f t="shared" si="3"/>
        <v>8.690798424779933E-3</v>
      </c>
      <c r="M90" s="251"/>
      <c r="N90" s="280">
        <v>46133</v>
      </c>
      <c r="O90" s="281">
        <v>1194.0999999999999</v>
      </c>
      <c r="P90" s="278" t="s">
        <v>904</v>
      </c>
      <c r="Q90" s="282">
        <f t="shared" si="2"/>
        <v>5.8119946091643726E-3</v>
      </c>
      <c r="R90" s="26"/>
    </row>
    <row r="91" spans="9:18">
      <c r="I91" s="280">
        <v>46132</v>
      </c>
      <c r="J91" s="281">
        <v>24364.85</v>
      </c>
      <c r="K91" s="278" t="s">
        <v>1392</v>
      </c>
      <c r="L91" s="282">
        <f t="shared" si="3"/>
        <v>4.6399806188412995E-4</v>
      </c>
      <c r="M91" s="251"/>
      <c r="N91" s="280">
        <v>46132</v>
      </c>
      <c r="O91" s="281">
        <v>1187.2</v>
      </c>
      <c r="P91" s="278" t="s">
        <v>905</v>
      </c>
      <c r="Q91" s="282">
        <f t="shared" si="2"/>
        <v>7.5105019730981049E-3</v>
      </c>
      <c r="R91" s="26"/>
    </row>
    <row r="92" spans="9:18">
      <c r="I92" s="280">
        <v>46129</v>
      </c>
      <c r="J92" s="281">
        <v>24353.55</v>
      </c>
      <c r="K92" s="278" t="s">
        <v>1393</v>
      </c>
      <c r="L92" s="282">
        <f t="shared" si="3"/>
        <v>6.4802091189932742E-3</v>
      </c>
      <c r="M92" s="251"/>
      <c r="N92" s="280">
        <v>46129</v>
      </c>
      <c r="O92" s="281">
        <v>1178.3499999999999</v>
      </c>
      <c r="P92" s="278" t="s">
        <v>906</v>
      </c>
      <c r="Q92" s="282">
        <f t="shared" si="2"/>
        <v>6.9646214322336419E-3</v>
      </c>
      <c r="R92" s="26"/>
    </row>
    <row r="93" spans="9:18">
      <c r="I93" s="280">
        <v>46128</v>
      </c>
      <c r="J93" s="281">
        <v>24196.75</v>
      </c>
      <c r="K93" s="278" t="s">
        <v>1394</v>
      </c>
      <c r="L93" s="282">
        <f t="shared" si="3"/>
        <v>-1.4258417831481962E-3</v>
      </c>
      <c r="M93" s="251"/>
      <c r="N93" s="280">
        <v>46128</v>
      </c>
      <c r="O93" s="281">
        <v>1170.2</v>
      </c>
      <c r="P93" s="278" t="s">
        <v>907</v>
      </c>
      <c r="Q93" s="282">
        <f t="shared" si="2"/>
        <v>8.7061460218946785E-3</v>
      </c>
      <c r="R93" s="26"/>
    </row>
    <row r="94" spans="9:18">
      <c r="I94" s="280">
        <v>46127</v>
      </c>
      <c r="J94" s="281">
        <v>24231.3</v>
      </c>
      <c r="K94" s="278" t="s">
        <v>1395</v>
      </c>
      <c r="L94" s="282">
        <f t="shared" si="3"/>
        <v>1.6300620946077649E-2</v>
      </c>
      <c r="M94" s="251"/>
      <c r="N94" s="280">
        <v>46127</v>
      </c>
      <c r="O94" s="281">
        <v>1160.0999999999999</v>
      </c>
      <c r="P94" s="278" t="s">
        <v>908</v>
      </c>
      <c r="Q94" s="282">
        <f t="shared" si="2"/>
        <v>3.3082505899639125E-2</v>
      </c>
      <c r="R94" s="26"/>
    </row>
    <row r="95" spans="9:18">
      <c r="I95" s="280">
        <v>46125</v>
      </c>
      <c r="J95" s="281">
        <v>23842.65</v>
      </c>
      <c r="K95" s="278" t="s">
        <v>1396</v>
      </c>
      <c r="L95" s="282">
        <f t="shared" si="3"/>
        <v>-8.6463539371157694E-3</v>
      </c>
      <c r="M95" s="251"/>
      <c r="N95" s="280">
        <v>46125</v>
      </c>
      <c r="O95" s="281">
        <v>1122.95</v>
      </c>
      <c r="P95" s="278" t="s">
        <v>909</v>
      </c>
      <c r="Q95" s="282">
        <f t="shared" si="2"/>
        <v>2.0076737753189633E-3</v>
      </c>
      <c r="R95" s="26"/>
    </row>
    <row r="96" spans="9:18">
      <c r="I96" s="280">
        <v>46122</v>
      </c>
      <c r="J96" s="281">
        <v>24050.6</v>
      </c>
      <c r="K96" s="278" t="s">
        <v>1397</v>
      </c>
      <c r="L96" s="282">
        <f t="shared" si="3"/>
        <v>1.1587753574117565E-2</v>
      </c>
      <c r="M96" s="251"/>
      <c r="N96" s="280">
        <v>46122</v>
      </c>
      <c r="O96" s="281">
        <v>1120.7</v>
      </c>
      <c r="P96" s="278" t="s">
        <v>910</v>
      </c>
      <c r="Q96" s="282">
        <f t="shared" si="2"/>
        <v>2.4031432748538029E-2</v>
      </c>
      <c r="R96" s="26"/>
    </row>
    <row r="97" spans="9:18">
      <c r="I97" s="280">
        <v>46121</v>
      </c>
      <c r="J97" s="281">
        <v>23775.1</v>
      </c>
      <c r="K97" s="278" t="s">
        <v>1398</v>
      </c>
      <c r="L97" s="282">
        <f t="shared" si="3"/>
        <v>-9.2614392839209803E-3</v>
      </c>
      <c r="M97" s="251"/>
      <c r="N97" s="280">
        <v>46121</v>
      </c>
      <c r="O97" s="281">
        <v>1094.4000000000001</v>
      </c>
      <c r="P97" s="278" t="s">
        <v>911</v>
      </c>
      <c r="Q97" s="282">
        <f t="shared" si="2"/>
        <v>3.3476556966806736E-2</v>
      </c>
      <c r="R97" s="26"/>
    </row>
    <row r="98" spans="9:18">
      <c r="I98" s="280">
        <v>46120</v>
      </c>
      <c r="J98" s="281">
        <v>23997.35</v>
      </c>
      <c r="K98" s="278" t="s">
        <v>1399</v>
      </c>
      <c r="L98" s="282">
        <f t="shared" si="3"/>
        <v>3.7783827380192925E-2</v>
      </c>
      <c r="M98" s="251"/>
      <c r="N98" s="280">
        <v>46120</v>
      </c>
      <c r="O98" s="281">
        <v>1058.95</v>
      </c>
      <c r="P98" s="278" t="s">
        <v>912</v>
      </c>
      <c r="Q98" s="282">
        <f t="shared" si="2"/>
        <v>6.0859547184932916E-2</v>
      </c>
      <c r="R98" s="26"/>
    </row>
    <row r="99" spans="9:18">
      <c r="I99" s="280">
        <v>46119</v>
      </c>
      <c r="J99" s="281">
        <v>23123.65</v>
      </c>
      <c r="K99" s="278" t="s">
        <v>1400</v>
      </c>
      <c r="L99" s="282">
        <f t="shared" si="3"/>
        <v>6.7658615697756552E-3</v>
      </c>
      <c r="M99" s="251"/>
      <c r="N99" s="280">
        <v>46119</v>
      </c>
      <c r="O99" s="281">
        <v>998.2</v>
      </c>
      <c r="P99" s="278" t="s">
        <v>913</v>
      </c>
      <c r="Q99" s="282">
        <f t="shared" si="2"/>
        <v>8.8432967810398999E-3</v>
      </c>
      <c r="R99" s="26"/>
    </row>
    <row r="100" spans="9:18">
      <c r="I100" s="280">
        <v>46118</v>
      </c>
      <c r="J100" s="281">
        <v>22968.25</v>
      </c>
      <c r="K100" s="278" t="s">
        <v>1401</v>
      </c>
      <c r="L100" s="282">
        <f t="shared" si="3"/>
        <v>1.123360527625028E-2</v>
      </c>
      <c r="M100" s="251"/>
      <c r="N100" s="280">
        <v>46118</v>
      </c>
      <c r="O100" s="281">
        <v>989.45</v>
      </c>
      <c r="P100" s="278" t="s">
        <v>914</v>
      </c>
      <c r="Q100" s="282">
        <f t="shared" si="2"/>
        <v>1.5810276679842028E-2</v>
      </c>
      <c r="R100" s="26"/>
    </row>
    <row r="101" spans="9:18">
      <c r="I101" s="280">
        <v>46114</v>
      </c>
      <c r="J101" s="281">
        <v>22713.1</v>
      </c>
      <c r="K101" s="278" t="s">
        <v>1402</v>
      </c>
      <c r="L101" s="282">
        <f t="shared" si="3"/>
        <v>1.4859299628737777E-3</v>
      </c>
      <c r="M101" s="251"/>
      <c r="N101" s="280">
        <v>46114</v>
      </c>
      <c r="O101" s="281">
        <v>974.05</v>
      </c>
      <c r="P101" s="278" t="s">
        <v>915</v>
      </c>
      <c r="Q101" s="282">
        <f t="shared" si="2"/>
        <v>-1.7896753377697139E-2</v>
      </c>
      <c r="R101" s="26"/>
    </row>
    <row r="102" spans="9:18">
      <c r="I102" s="280">
        <v>46113</v>
      </c>
      <c r="J102" s="281">
        <v>22679.4</v>
      </c>
      <c r="K102" s="278" t="s">
        <v>1403</v>
      </c>
      <c r="L102" s="282">
        <f t="shared" si="3"/>
        <v>1.5583438566323604E-2</v>
      </c>
      <c r="M102" s="251"/>
      <c r="N102" s="280">
        <v>46113</v>
      </c>
      <c r="O102" s="281">
        <v>991.8</v>
      </c>
      <c r="P102" s="278" t="s">
        <v>802</v>
      </c>
      <c r="Q102" s="282">
        <f t="shared" si="2"/>
        <v>7.7926312357352367E-2</v>
      </c>
      <c r="R102" s="26"/>
    </row>
    <row r="103" spans="9:18">
      <c r="I103" s="280">
        <v>46111</v>
      </c>
      <c r="J103" s="281">
        <v>22331.4</v>
      </c>
      <c r="K103" s="278" t="s">
        <v>1404</v>
      </c>
      <c r="L103" s="282">
        <f t="shared" si="3"/>
        <v>-2.1393889463443561E-2</v>
      </c>
      <c r="M103" s="251"/>
      <c r="N103" s="280">
        <v>46111</v>
      </c>
      <c r="O103" s="281">
        <v>920.1</v>
      </c>
      <c r="P103" s="278" t="s">
        <v>916</v>
      </c>
      <c r="Q103" s="282">
        <f t="shared" si="2"/>
        <v>-3.2237707073363153E-2</v>
      </c>
      <c r="R103" s="26"/>
    </row>
    <row r="104" spans="9:18">
      <c r="I104" s="280">
        <v>46108</v>
      </c>
      <c r="J104" s="281">
        <v>22819.599999999999</v>
      </c>
      <c r="K104" s="278" t="s">
        <v>1405</v>
      </c>
      <c r="L104" s="282">
        <f t="shared" si="3"/>
        <v>-2.0889067189554966E-2</v>
      </c>
      <c r="M104" s="251"/>
      <c r="N104" s="280">
        <v>46108</v>
      </c>
      <c r="O104" s="281">
        <v>950.75</v>
      </c>
      <c r="P104" s="278" t="s">
        <v>917</v>
      </c>
      <c r="Q104" s="282">
        <f t="shared" si="2"/>
        <v>4.3310621665875182E-3</v>
      </c>
      <c r="R104" s="26"/>
    </row>
    <row r="105" spans="9:18">
      <c r="I105" s="280">
        <v>46106</v>
      </c>
      <c r="J105" s="281">
        <v>23306.45</v>
      </c>
      <c r="K105" s="278" t="s">
        <v>1406</v>
      </c>
      <c r="L105" s="282">
        <f t="shared" si="3"/>
        <v>1.7198111066496713E-2</v>
      </c>
      <c r="M105" s="251"/>
      <c r="N105" s="280">
        <v>46106</v>
      </c>
      <c r="O105" s="281">
        <v>946.65</v>
      </c>
      <c r="P105" s="278" t="s">
        <v>918</v>
      </c>
      <c r="Q105" s="282">
        <f t="shared" si="2"/>
        <v>4.8803456680700075E-2</v>
      </c>
      <c r="R105" s="26"/>
    </row>
    <row r="106" spans="9:18">
      <c r="I106" s="280">
        <v>46105</v>
      </c>
      <c r="J106" s="281">
        <v>22912.400000000001</v>
      </c>
      <c r="K106" s="278" t="s">
        <v>1407</v>
      </c>
      <c r="L106" s="282">
        <f t="shared" si="3"/>
        <v>1.7756683464629885E-2</v>
      </c>
      <c r="M106" s="251"/>
      <c r="N106" s="280">
        <v>46105</v>
      </c>
      <c r="O106" s="281">
        <v>902.6</v>
      </c>
      <c r="P106" s="278" t="s">
        <v>919</v>
      </c>
      <c r="Q106" s="282">
        <f t="shared" si="2"/>
        <v>1.3189650333950809E-2</v>
      </c>
      <c r="R106" s="26"/>
    </row>
    <row r="107" spans="9:18">
      <c r="I107" s="280">
        <v>46104</v>
      </c>
      <c r="J107" s="281">
        <v>22512.65</v>
      </c>
      <c r="K107" s="278" t="s">
        <v>1408</v>
      </c>
      <c r="L107" s="282">
        <f t="shared" si="3"/>
        <v>-2.6037768500291936E-2</v>
      </c>
      <c r="N107" s="280">
        <v>46104</v>
      </c>
      <c r="O107" s="281">
        <v>890.85</v>
      </c>
      <c r="P107" s="278" t="s">
        <v>920</v>
      </c>
      <c r="Q107" s="282">
        <f t="shared" si="2"/>
        <v>-6.3593840332159535E-2</v>
      </c>
      <c r="R107" s="26"/>
    </row>
    <row r="108" spans="9:18">
      <c r="I108" s="280">
        <v>46101</v>
      </c>
      <c r="J108" s="283">
        <v>23114.5</v>
      </c>
      <c r="K108" s="283" t="s">
        <v>1409</v>
      </c>
      <c r="L108" s="282">
        <f t="shared" si="3"/>
        <v>4.8843260303927938E-3</v>
      </c>
      <c r="N108" s="280">
        <v>46101</v>
      </c>
      <c r="O108" s="283">
        <v>951.35</v>
      </c>
      <c r="P108" s="283" t="s">
        <v>921</v>
      </c>
      <c r="Q108" s="282">
        <f t="shared" si="2"/>
        <v>3.256091604710476E-2</v>
      </c>
      <c r="R108" s="26"/>
    </row>
    <row r="109" spans="9:18">
      <c r="I109" s="280">
        <v>46100</v>
      </c>
      <c r="J109" s="283">
        <v>23002.15</v>
      </c>
      <c r="K109" s="283" t="s">
        <v>1410</v>
      </c>
      <c r="L109" s="282">
        <f t="shared" si="3"/>
        <v>-3.2620763905828021E-2</v>
      </c>
      <c r="N109" s="280">
        <v>46100</v>
      </c>
      <c r="O109" s="283">
        <v>921.35</v>
      </c>
      <c r="P109" s="283" t="s">
        <v>922</v>
      </c>
      <c r="Q109" s="282">
        <f t="shared" si="2"/>
        <v>-3.5689989010413981E-2</v>
      </c>
      <c r="R109" s="26"/>
    </row>
    <row r="110" spans="9:18">
      <c r="I110" s="280">
        <v>46099</v>
      </c>
      <c r="J110" s="283">
        <v>23777.8</v>
      </c>
      <c r="K110" s="283" t="s">
        <v>1411</v>
      </c>
      <c r="L110" s="282">
        <f t="shared" si="3"/>
        <v>8.3392879482127036E-3</v>
      </c>
      <c r="N110" s="280">
        <v>46099</v>
      </c>
      <c r="O110" s="283">
        <v>955.45</v>
      </c>
      <c r="P110" s="283" t="s">
        <v>923</v>
      </c>
      <c r="Q110" s="282">
        <f t="shared" si="2"/>
        <v>4.1987022193140211E-2</v>
      </c>
      <c r="R110" s="26"/>
    </row>
    <row r="111" spans="9:18">
      <c r="I111" s="280">
        <v>46098</v>
      </c>
      <c r="J111" s="283">
        <v>23581.15</v>
      </c>
      <c r="K111" s="283" t="s">
        <v>1412</v>
      </c>
      <c r="L111" s="282">
        <f t="shared" si="3"/>
        <v>7.3626157684290039E-3</v>
      </c>
      <c r="N111" s="280">
        <v>46098</v>
      </c>
      <c r="O111" s="283">
        <v>916.95</v>
      </c>
      <c r="P111" s="283" t="s">
        <v>924</v>
      </c>
      <c r="Q111" s="282">
        <f t="shared" si="2"/>
        <v>3.1555855551805623E-2</v>
      </c>
      <c r="R111" s="26"/>
    </row>
    <row r="112" spans="9:18">
      <c r="I112" s="280">
        <v>46097</v>
      </c>
      <c r="J112" s="283">
        <v>23408.799999999999</v>
      </c>
      <c r="K112" s="283" t="s">
        <v>1413</v>
      </c>
      <c r="L112" s="282">
        <f t="shared" si="3"/>
        <v>1.1131220546755971E-2</v>
      </c>
      <c r="N112" s="280">
        <v>46097</v>
      </c>
      <c r="O112" s="283">
        <v>888.9</v>
      </c>
      <c r="P112" s="283" t="s">
        <v>925</v>
      </c>
      <c r="Q112" s="282">
        <f t="shared" si="2"/>
        <v>-2.3347799813217551E-2</v>
      </c>
      <c r="R112" s="26"/>
    </row>
    <row r="113" spans="9:18">
      <c r="I113" s="280">
        <v>46094</v>
      </c>
      <c r="J113" s="283">
        <v>23151.1</v>
      </c>
      <c r="K113" s="283" t="s">
        <v>1414</v>
      </c>
      <c r="L113" s="282">
        <f t="shared" si="3"/>
        <v>-2.0645835404403456E-2</v>
      </c>
      <c r="N113" s="280">
        <v>46094</v>
      </c>
      <c r="O113" s="283">
        <v>910.15</v>
      </c>
      <c r="P113" s="283" t="s">
        <v>926</v>
      </c>
      <c r="Q113" s="282">
        <f t="shared" si="2"/>
        <v>-3.1755319148936145E-2</v>
      </c>
      <c r="R113" s="26"/>
    </row>
    <row r="114" spans="9:18">
      <c r="I114" s="280">
        <v>46093</v>
      </c>
      <c r="J114" s="283">
        <v>23639.15</v>
      </c>
      <c r="K114" s="283" t="s">
        <v>1415</v>
      </c>
      <c r="L114" s="282">
        <f t="shared" si="3"/>
        <v>-9.5404295078738155E-3</v>
      </c>
      <c r="N114" s="280">
        <v>46093</v>
      </c>
      <c r="O114" s="283">
        <v>940</v>
      </c>
      <c r="P114" s="283" t="s">
        <v>927</v>
      </c>
      <c r="Q114" s="282">
        <f t="shared" si="2"/>
        <v>-1.873792995459056E-2</v>
      </c>
      <c r="R114" s="26"/>
    </row>
    <row r="115" spans="9:18">
      <c r="I115" s="280">
        <v>46092</v>
      </c>
      <c r="J115" s="283">
        <v>23866.85</v>
      </c>
      <c r="K115" s="283" t="s">
        <v>1416</v>
      </c>
      <c r="L115" s="282">
        <f t="shared" si="3"/>
        <v>-1.6270567481122433E-2</v>
      </c>
      <c r="N115" s="280">
        <v>46092</v>
      </c>
      <c r="O115" s="283">
        <v>957.95</v>
      </c>
      <c r="P115" s="283" t="s">
        <v>928</v>
      </c>
      <c r="Q115" s="282">
        <f t="shared" si="2"/>
        <v>8.4214958682036212E-3</v>
      </c>
      <c r="R115" s="26"/>
    </row>
    <row r="116" spans="9:18">
      <c r="I116" s="280">
        <v>46091</v>
      </c>
      <c r="J116" s="283">
        <v>24261.599999999999</v>
      </c>
      <c r="K116" s="283" t="s">
        <v>1417</v>
      </c>
      <c r="L116" s="282">
        <f t="shared" si="3"/>
        <v>9.7198898787043131E-3</v>
      </c>
      <c r="N116" s="280">
        <v>46091</v>
      </c>
      <c r="O116" s="283">
        <v>949.95</v>
      </c>
      <c r="P116" s="283" t="s">
        <v>929</v>
      </c>
      <c r="Q116" s="282">
        <f t="shared" si="2"/>
        <v>1.533775117571623E-2</v>
      </c>
      <c r="R116" s="26"/>
    </row>
    <row r="117" spans="9:18">
      <c r="I117" s="280">
        <v>46090</v>
      </c>
      <c r="J117" s="283">
        <v>24028.05</v>
      </c>
      <c r="K117" s="283" t="s">
        <v>1418</v>
      </c>
      <c r="L117" s="282">
        <f t="shared" si="3"/>
        <v>-1.7275755660938863E-2</v>
      </c>
      <c r="N117" s="280">
        <v>46090</v>
      </c>
      <c r="O117" s="283">
        <v>935.6</v>
      </c>
      <c r="P117" s="283" t="s">
        <v>930</v>
      </c>
      <c r="Q117" s="282">
        <f t="shared" si="2"/>
        <v>1.0164232600438083E-3</v>
      </c>
      <c r="R117" s="26"/>
    </row>
    <row r="118" spans="9:18">
      <c r="I118" s="280">
        <v>46087</v>
      </c>
      <c r="J118" s="283">
        <v>24450.45</v>
      </c>
      <c r="K118" s="283" t="s">
        <v>1419</v>
      </c>
      <c r="L118" s="282">
        <f t="shared" si="3"/>
        <v>-1.2737271813259343E-2</v>
      </c>
      <c r="N118" s="280">
        <v>46087</v>
      </c>
      <c r="O118" s="283">
        <v>934.65</v>
      </c>
      <c r="P118" s="283" t="s">
        <v>931</v>
      </c>
      <c r="Q118" s="282">
        <f t="shared" si="2"/>
        <v>-5.955862802446199E-3</v>
      </c>
      <c r="R118" s="26"/>
    </row>
    <row r="119" spans="9:18">
      <c r="I119" s="280">
        <v>46086</v>
      </c>
      <c r="J119" s="283">
        <v>24765.9</v>
      </c>
      <c r="K119" s="283" t="s">
        <v>1420</v>
      </c>
      <c r="L119" s="282">
        <f t="shared" si="3"/>
        <v>1.1658258613999051E-2</v>
      </c>
      <c r="N119" s="280">
        <v>46086</v>
      </c>
      <c r="O119" s="283">
        <v>940.25</v>
      </c>
      <c r="P119" s="283" t="s">
        <v>932</v>
      </c>
      <c r="Q119" s="282">
        <f t="shared" si="2"/>
        <v>2.5055976116856726E-3</v>
      </c>
      <c r="R119" s="26"/>
    </row>
    <row r="120" spans="9:18">
      <c r="I120" s="280">
        <v>46085</v>
      </c>
      <c r="J120" s="283">
        <v>24480.5</v>
      </c>
      <c r="K120" s="283" t="s">
        <v>1421</v>
      </c>
      <c r="L120" s="282">
        <f t="shared" si="3"/>
        <v>-1.5491218827541564E-2</v>
      </c>
      <c r="N120" s="280">
        <v>46085</v>
      </c>
      <c r="O120" s="283">
        <v>937.9</v>
      </c>
      <c r="P120" s="283" t="s">
        <v>933</v>
      </c>
      <c r="Q120" s="282">
        <f t="shared" si="2"/>
        <v>2.4583155194526363E-3</v>
      </c>
      <c r="R120" s="26"/>
    </row>
    <row r="121" spans="9:18">
      <c r="I121" s="280">
        <v>46083</v>
      </c>
      <c r="J121" s="283">
        <v>24865.7</v>
      </c>
      <c r="K121" s="283" t="s">
        <v>1422</v>
      </c>
      <c r="L121" s="282">
        <f t="shared" si="3"/>
        <v>-1.2429181072059148E-2</v>
      </c>
      <c r="N121" s="280">
        <v>46083</v>
      </c>
      <c r="O121" s="283">
        <v>935.6</v>
      </c>
      <c r="P121" s="283" t="s">
        <v>934</v>
      </c>
      <c r="Q121" s="282">
        <f t="shared" si="2"/>
        <v>-2.2463692404137481E-2</v>
      </c>
      <c r="R121" s="26"/>
    </row>
    <row r="122" spans="9:18">
      <c r="I122" s="280">
        <v>46080</v>
      </c>
      <c r="J122" s="283">
        <v>25178.65</v>
      </c>
      <c r="K122" s="283" t="s">
        <v>1423</v>
      </c>
      <c r="L122" s="282">
        <f t="shared" si="3"/>
        <v>-1.2468353561560175E-2</v>
      </c>
      <c r="N122" s="280">
        <v>46080</v>
      </c>
      <c r="O122" s="283">
        <v>957.1</v>
      </c>
      <c r="P122" s="283" t="s">
        <v>935</v>
      </c>
      <c r="Q122" s="282">
        <f t="shared" si="2"/>
        <v>-5.4037202535590634E-3</v>
      </c>
      <c r="R122" s="26"/>
    </row>
    <row r="123" spans="9:18">
      <c r="I123" s="280">
        <v>46079</v>
      </c>
      <c r="J123" s="283">
        <v>25496.55</v>
      </c>
      <c r="K123" s="283" t="s">
        <v>1424</v>
      </c>
      <c r="L123" s="282">
        <f t="shared" si="3"/>
        <v>5.5135877563028401E-4</v>
      </c>
      <c r="N123" s="280">
        <v>46079</v>
      </c>
      <c r="O123" s="283">
        <v>962.3</v>
      </c>
      <c r="P123" s="283" t="s">
        <v>936</v>
      </c>
      <c r="Q123" s="282">
        <f t="shared" si="2"/>
        <v>1.0235683166238019E-2</v>
      </c>
      <c r="R123" s="26"/>
    </row>
    <row r="124" spans="9:18">
      <c r="I124" s="280">
        <v>46078</v>
      </c>
      <c r="J124" s="283">
        <v>25482.5</v>
      </c>
      <c r="K124" s="283" t="s">
        <v>1425</v>
      </c>
      <c r="L124" s="282">
        <f t="shared" si="3"/>
        <v>2.275350889786143E-3</v>
      </c>
      <c r="N124" s="280">
        <v>46078</v>
      </c>
      <c r="O124" s="283">
        <v>952.55</v>
      </c>
      <c r="P124" s="283" t="s">
        <v>937</v>
      </c>
      <c r="Q124" s="282">
        <f t="shared" si="2"/>
        <v>3.106571187868612E-3</v>
      </c>
      <c r="R124" s="26"/>
    </row>
    <row r="125" spans="9:18">
      <c r="I125" s="280">
        <v>46077</v>
      </c>
      <c r="J125" s="283">
        <v>25424.65</v>
      </c>
      <c r="K125" s="283" t="s">
        <v>1426</v>
      </c>
      <c r="L125" s="282">
        <f t="shared" si="3"/>
        <v>-1.1214171819702079E-2</v>
      </c>
      <c r="N125" s="280">
        <v>46077</v>
      </c>
      <c r="O125" s="283">
        <v>949.6</v>
      </c>
      <c r="P125" s="283" t="s">
        <v>938</v>
      </c>
      <c r="Q125" s="282">
        <f t="shared" si="2"/>
        <v>-4.5724047834388548E-2</v>
      </c>
      <c r="R125" s="26"/>
    </row>
    <row r="126" spans="9:18">
      <c r="I126" s="280">
        <v>46076</v>
      </c>
      <c r="J126" s="283">
        <v>25713</v>
      </c>
      <c r="K126" s="283" t="s">
        <v>1427</v>
      </c>
      <c r="L126" s="282">
        <f t="shared" si="3"/>
        <v>5.5433347998239402E-3</v>
      </c>
      <c r="N126" s="280">
        <v>46076</v>
      </c>
      <c r="O126" s="283">
        <v>995.1</v>
      </c>
      <c r="P126" s="283" t="s">
        <v>939</v>
      </c>
      <c r="Q126" s="282">
        <f t="shared" si="2"/>
        <v>1.3081102837593228E-3</v>
      </c>
      <c r="R126" s="26"/>
    </row>
    <row r="127" spans="9:18">
      <c r="I127" s="280">
        <v>46073</v>
      </c>
      <c r="J127" s="283">
        <v>25571.25</v>
      </c>
      <c r="K127" s="283" t="s">
        <v>1428</v>
      </c>
      <c r="L127" s="282">
        <f t="shared" si="3"/>
        <v>4.5925352641100758E-3</v>
      </c>
      <c r="N127" s="280">
        <v>46073</v>
      </c>
      <c r="O127" s="283">
        <v>993.8</v>
      </c>
      <c r="P127" s="283" t="s">
        <v>940</v>
      </c>
      <c r="Q127" s="282">
        <f t="shared" si="2"/>
        <v>-4.7568975013769776E-3</v>
      </c>
      <c r="R127" s="26"/>
    </row>
    <row r="128" spans="9:18">
      <c r="I128" s="280">
        <v>46072</v>
      </c>
      <c r="J128" s="283">
        <v>25454.35</v>
      </c>
      <c r="K128" s="283" t="s">
        <v>1429</v>
      </c>
      <c r="L128" s="282">
        <f t="shared" si="3"/>
        <v>-1.4136684308474035E-2</v>
      </c>
      <c r="N128" s="280">
        <v>46072</v>
      </c>
      <c r="O128" s="283">
        <v>998.55</v>
      </c>
      <c r="P128" s="283" t="s">
        <v>941</v>
      </c>
      <c r="Q128" s="282">
        <f t="shared" si="2"/>
        <v>-2.0487707375574926E-3</v>
      </c>
      <c r="R128" s="26"/>
    </row>
    <row r="129" spans="9:18">
      <c r="I129" s="280">
        <v>46071</v>
      </c>
      <c r="J129" s="283">
        <v>25819.35</v>
      </c>
      <c r="K129" s="283" t="s">
        <v>1430</v>
      </c>
      <c r="L129" s="282">
        <f t="shared" si="3"/>
        <v>3.6520326214557475E-3</v>
      </c>
      <c r="N129" s="280">
        <v>46071</v>
      </c>
      <c r="O129" s="283">
        <v>1000.6</v>
      </c>
      <c r="P129" s="283" t="s">
        <v>796</v>
      </c>
      <c r="Q129" s="282">
        <f t="shared" si="2"/>
        <v>3.2610939112487136E-2</v>
      </c>
      <c r="R129" s="26"/>
    </row>
    <row r="130" spans="9:18">
      <c r="I130" s="280">
        <v>46070</v>
      </c>
      <c r="J130" s="283">
        <v>25725.4</v>
      </c>
      <c r="K130" s="283" t="s">
        <v>1431</v>
      </c>
      <c r="L130" s="282">
        <f t="shared" si="3"/>
        <v>1.6606477110123752E-3</v>
      </c>
      <c r="N130" s="280">
        <v>46070</v>
      </c>
      <c r="O130" s="283">
        <v>969</v>
      </c>
      <c r="P130" s="283" t="s">
        <v>942</v>
      </c>
      <c r="Q130" s="282">
        <f t="shared" si="2"/>
        <v>3.7251123956326238E-2</v>
      </c>
      <c r="R130" s="26"/>
    </row>
    <row r="131" spans="9:18">
      <c r="I131" s="280">
        <v>46069</v>
      </c>
      <c r="J131" s="283">
        <v>25682.75</v>
      </c>
      <c r="K131" s="283" t="s">
        <v>1432</v>
      </c>
      <c r="L131" s="282">
        <f t="shared" si="3"/>
        <v>8.3094173396516258E-3</v>
      </c>
      <c r="N131" s="280">
        <v>46069</v>
      </c>
      <c r="O131" s="283">
        <v>934.2</v>
      </c>
      <c r="P131" s="283" t="s">
        <v>943</v>
      </c>
      <c r="Q131" s="282">
        <f t="shared" si="2"/>
        <v>-6.1173466673759558E-3</v>
      </c>
      <c r="R131" s="26"/>
    </row>
    <row r="132" spans="9:18">
      <c r="I132" s="280">
        <v>46066</v>
      </c>
      <c r="J132" s="283">
        <v>25471.1</v>
      </c>
      <c r="K132" s="283" t="s">
        <v>1433</v>
      </c>
      <c r="L132" s="282">
        <f t="shared" si="3"/>
        <v>-1.3023497318577881E-2</v>
      </c>
      <c r="N132" s="280">
        <v>46066</v>
      </c>
      <c r="O132" s="283">
        <v>939.95</v>
      </c>
      <c r="P132" s="283" t="s">
        <v>944</v>
      </c>
      <c r="Q132" s="282">
        <f t="shared" ref="Q132:Q195" si="4">+O132/O133-1</f>
        <v>-1.617123717814517E-2</v>
      </c>
      <c r="R132" s="26"/>
    </row>
    <row r="133" spans="9:18">
      <c r="I133" s="280">
        <v>46065</v>
      </c>
      <c r="J133" s="283">
        <v>25807.200000000001</v>
      </c>
      <c r="K133" s="283" t="s">
        <v>1434</v>
      </c>
      <c r="L133" s="282">
        <f t="shared" si="3"/>
        <v>-5.6504141004127817E-3</v>
      </c>
      <c r="N133" s="280">
        <v>46065</v>
      </c>
      <c r="O133" s="283">
        <v>955.4</v>
      </c>
      <c r="P133" s="283" t="s">
        <v>945</v>
      </c>
      <c r="Q133" s="282">
        <f t="shared" si="4"/>
        <v>-1.3588376711614059E-3</v>
      </c>
      <c r="R133" s="26"/>
    </row>
    <row r="134" spans="9:18">
      <c r="I134" s="280">
        <v>46064</v>
      </c>
      <c r="J134" s="283">
        <v>25953.85</v>
      </c>
      <c r="K134" s="283" t="s">
        <v>1435</v>
      </c>
      <c r="L134" s="282">
        <f t="shared" si="3"/>
        <v>7.2102918240291025E-4</v>
      </c>
      <c r="N134" s="280">
        <v>46064</v>
      </c>
      <c r="O134" s="283">
        <v>956.7</v>
      </c>
      <c r="P134" s="283" t="s">
        <v>946</v>
      </c>
      <c r="Q134" s="282">
        <f t="shared" si="4"/>
        <v>1.0990172249815133E-2</v>
      </c>
      <c r="R134" s="26"/>
    </row>
    <row r="135" spans="9:18">
      <c r="I135" s="280">
        <v>46063</v>
      </c>
      <c r="J135" s="283">
        <v>25935.15</v>
      </c>
      <c r="K135" s="283" t="s">
        <v>1436</v>
      </c>
      <c r="L135" s="282">
        <f t="shared" si="3"/>
        <v>2.6230027873028749E-3</v>
      </c>
      <c r="N135" s="280">
        <v>46063</v>
      </c>
      <c r="O135" s="283">
        <v>946.3</v>
      </c>
      <c r="P135" s="283" t="s">
        <v>947</v>
      </c>
      <c r="Q135" s="282">
        <f t="shared" si="4"/>
        <v>-9.2655603831859334E-3</v>
      </c>
      <c r="R135" s="26"/>
    </row>
    <row r="136" spans="9:18">
      <c r="I136" s="280">
        <v>46062</v>
      </c>
      <c r="J136" s="283">
        <v>25867.3</v>
      </c>
      <c r="K136" s="283" t="s">
        <v>1437</v>
      </c>
      <c r="L136" s="282">
        <f t="shared" ref="L136:L199" si="5">+J136/J137-1</f>
        <v>6.7565200807979675E-3</v>
      </c>
      <c r="N136" s="280">
        <v>46062</v>
      </c>
      <c r="O136" s="283">
        <v>955.15</v>
      </c>
      <c r="P136" s="283" t="s">
        <v>948</v>
      </c>
      <c r="Q136" s="282">
        <f t="shared" si="4"/>
        <v>1.5630815035355239E-2</v>
      </c>
      <c r="R136" s="26"/>
    </row>
    <row r="137" spans="9:18">
      <c r="I137" s="280">
        <v>46059</v>
      </c>
      <c r="J137" s="283">
        <v>25693.7</v>
      </c>
      <c r="K137" s="283" t="s">
        <v>1438</v>
      </c>
      <c r="L137" s="282">
        <f t="shared" si="5"/>
        <v>1.9849626405852305E-3</v>
      </c>
      <c r="N137" s="280">
        <v>46059</v>
      </c>
      <c r="O137" s="283">
        <v>940.45</v>
      </c>
      <c r="P137" s="283" t="s">
        <v>949</v>
      </c>
      <c r="Q137" s="282">
        <f t="shared" si="4"/>
        <v>2.3451953422570559E-2</v>
      </c>
      <c r="R137" s="26"/>
    </row>
    <row r="138" spans="9:18">
      <c r="I138" s="280">
        <v>46058</v>
      </c>
      <c r="J138" s="283">
        <v>25642.799999999999</v>
      </c>
      <c r="K138" s="283" t="s">
        <v>1439</v>
      </c>
      <c r="L138" s="282">
        <f t="shared" si="5"/>
        <v>-5.16759776536313E-3</v>
      </c>
      <c r="N138" s="280">
        <v>46058</v>
      </c>
      <c r="O138" s="283">
        <v>918.9</v>
      </c>
      <c r="P138" s="283" t="s">
        <v>950</v>
      </c>
      <c r="Q138" s="282">
        <f t="shared" si="4"/>
        <v>1.0113224139826293E-2</v>
      </c>
      <c r="R138" s="26"/>
    </row>
    <row r="139" spans="9:18">
      <c r="I139" s="280">
        <v>46057</v>
      </c>
      <c r="J139" s="283">
        <v>25776</v>
      </c>
      <c r="K139" s="283" t="s">
        <v>1440</v>
      </c>
      <c r="L139" s="282">
        <f t="shared" si="5"/>
        <v>1.8831952517825989E-3</v>
      </c>
      <c r="N139" s="280">
        <v>46057</v>
      </c>
      <c r="O139" s="283">
        <v>909.7</v>
      </c>
      <c r="P139" s="283" t="s">
        <v>951</v>
      </c>
      <c r="Q139" s="282">
        <f t="shared" si="4"/>
        <v>-5.6836812766422051E-3</v>
      </c>
      <c r="R139" s="26"/>
    </row>
    <row r="140" spans="9:18">
      <c r="I140" s="280">
        <v>46056</v>
      </c>
      <c r="J140" s="283">
        <v>25727.55</v>
      </c>
      <c r="K140" s="283" t="s">
        <v>1441</v>
      </c>
      <c r="L140" s="282">
        <f t="shared" si="5"/>
        <v>2.5475917156932981E-2</v>
      </c>
      <c r="N140" s="280">
        <v>46056</v>
      </c>
      <c r="O140" s="283">
        <v>914.9</v>
      </c>
      <c r="P140" s="283" t="s">
        <v>952</v>
      </c>
      <c r="Q140" s="282">
        <f t="shared" si="4"/>
        <v>2.3034775802303509E-2</v>
      </c>
      <c r="R140" s="26"/>
    </row>
    <row r="141" spans="9:18">
      <c r="I141" s="280">
        <v>46055</v>
      </c>
      <c r="J141" s="283">
        <v>25088.400000000001</v>
      </c>
      <c r="K141" s="283" t="s">
        <v>1442</v>
      </c>
      <c r="L141" s="282">
        <f t="shared" si="5"/>
        <v>1.05919530159575E-2</v>
      </c>
      <c r="N141" s="280">
        <v>46055</v>
      </c>
      <c r="O141" s="283">
        <v>894.3</v>
      </c>
      <c r="P141" s="283" t="s">
        <v>953</v>
      </c>
      <c r="Q141" s="282">
        <f t="shared" si="4"/>
        <v>1.0280162675101678E-2</v>
      </c>
      <c r="R141" s="26"/>
    </row>
    <row r="142" spans="9:18">
      <c r="I142" s="280">
        <v>46054</v>
      </c>
      <c r="J142" s="283">
        <v>24825.45</v>
      </c>
      <c r="K142" s="283" t="s">
        <v>1443</v>
      </c>
      <c r="L142" s="282">
        <f t="shared" si="5"/>
        <v>-1.955715986753892E-2</v>
      </c>
      <c r="N142" s="280">
        <v>46054</v>
      </c>
      <c r="O142" s="283">
        <v>885.2</v>
      </c>
      <c r="P142" s="283" t="s">
        <v>954</v>
      </c>
      <c r="Q142" s="282">
        <f t="shared" si="4"/>
        <v>-1.9060283687943214E-2</v>
      </c>
      <c r="R142" s="26"/>
    </row>
    <row r="143" spans="9:18">
      <c r="I143" s="280">
        <v>46052</v>
      </c>
      <c r="J143" s="283">
        <v>25320.65</v>
      </c>
      <c r="K143" s="283" t="s">
        <v>1444</v>
      </c>
      <c r="L143" s="282">
        <f t="shared" si="5"/>
        <v>-3.8652341368037302E-3</v>
      </c>
      <c r="N143" s="280">
        <v>46052</v>
      </c>
      <c r="O143" s="283">
        <v>902.4</v>
      </c>
      <c r="P143" s="283" t="s">
        <v>955</v>
      </c>
      <c r="Q143" s="282">
        <f t="shared" si="4"/>
        <v>1.2396926011106757E-2</v>
      </c>
      <c r="R143" s="26"/>
    </row>
    <row r="144" spans="9:18">
      <c r="I144" s="280">
        <v>46051</v>
      </c>
      <c r="J144" s="283">
        <v>25418.9</v>
      </c>
      <c r="K144" s="283" t="s">
        <v>1445</v>
      </c>
      <c r="L144" s="282">
        <f t="shared" si="5"/>
        <v>3.004804135305017E-3</v>
      </c>
      <c r="N144" s="280">
        <v>46051</v>
      </c>
      <c r="O144" s="283">
        <v>891.35</v>
      </c>
      <c r="P144" s="283" t="s">
        <v>956</v>
      </c>
      <c r="Q144" s="282">
        <f t="shared" si="4"/>
        <v>8.7138572964409189E-3</v>
      </c>
      <c r="R144" s="26"/>
    </row>
    <row r="145" spans="9:18">
      <c r="I145" s="280">
        <v>46050</v>
      </c>
      <c r="J145" s="283">
        <v>25342.75</v>
      </c>
      <c r="K145" s="283" t="s">
        <v>1446</v>
      </c>
      <c r="L145" s="282">
        <f t="shared" si="5"/>
        <v>6.6473621074540912E-3</v>
      </c>
      <c r="N145" s="280">
        <v>46050</v>
      </c>
      <c r="O145" s="283">
        <v>883.65</v>
      </c>
      <c r="P145" s="283" t="s">
        <v>957</v>
      </c>
      <c r="Q145" s="282">
        <f t="shared" si="4"/>
        <v>-1.9637210850391162E-2</v>
      </c>
      <c r="R145" s="26"/>
    </row>
    <row r="146" spans="9:18">
      <c r="I146" s="280">
        <v>46049</v>
      </c>
      <c r="J146" s="283">
        <v>25175.4</v>
      </c>
      <c r="K146" s="283" t="s">
        <v>1447</v>
      </c>
      <c r="L146" s="282">
        <f t="shared" si="5"/>
        <v>5.0601529423741631E-3</v>
      </c>
      <c r="N146" s="280">
        <v>46049</v>
      </c>
      <c r="O146" s="283">
        <v>901.35</v>
      </c>
      <c r="P146" s="283" t="s">
        <v>958</v>
      </c>
      <c r="Q146" s="282">
        <f t="shared" si="4"/>
        <v>-3.5112134025584663E-2</v>
      </c>
      <c r="R146" s="26"/>
    </row>
    <row r="147" spans="9:18">
      <c r="I147" s="280">
        <v>46045</v>
      </c>
      <c r="J147" s="283">
        <v>25048.65</v>
      </c>
      <c r="K147" s="283" t="s">
        <v>1448</v>
      </c>
      <c r="L147" s="282">
        <f t="shared" si="5"/>
        <v>-9.5393813340503009E-3</v>
      </c>
      <c r="N147" s="280">
        <v>46045</v>
      </c>
      <c r="O147" s="283">
        <v>934.15</v>
      </c>
      <c r="P147" s="283" t="s">
        <v>959</v>
      </c>
      <c r="Q147" s="282">
        <f t="shared" si="4"/>
        <v>-5.9738298943130319E-2</v>
      </c>
      <c r="R147" s="26"/>
    </row>
    <row r="148" spans="9:18">
      <c r="I148" s="280">
        <v>46044</v>
      </c>
      <c r="J148" s="283">
        <v>25289.9</v>
      </c>
      <c r="K148" s="283" t="s">
        <v>1449</v>
      </c>
      <c r="L148" s="282">
        <f t="shared" si="5"/>
        <v>5.2628440822817257E-3</v>
      </c>
      <c r="N148" s="280">
        <v>46044</v>
      </c>
      <c r="O148" s="283">
        <v>993.5</v>
      </c>
      <c r="P148" s="283" t="s">
        <v>960</v>
      </c>
      <c r="Q148" s="282">
        <f t="shared" si="4"/>
        <v>2.9853840572198642E-2</v>
      </c>
      <c r="R148" s="26"/>
    </row>
    <row r="149" spans="9:18">
      <c r="I149" s="280">
        <v>46043</v>
      </c>
      <c r="J149" s="283">
        <v>25157.5</v>
      </c>
      <c r="K149" s="283" t="s">
        <v>1450</v>
      </c>
      <c r="L149" s="282">
        <f t="shared" si="5"/>
        <v>-2.9723570791637677E-3</v>
      </c>
      <c r="N149" s="280">
        <v>46043</v>
      </c>
      <c r="O149" s="283">
        <v>964.7</v>
      </c>
      <c r="P149" s="283" t="s">
        <v>961</v>
      </c>
      <c r="Q149" s="282">
        <f t="shared" si="4"/>
        <v>-7.5102880658435289E-3</v>
      </c>
      <c r="R149" s="26"/>
    </row>
    <row r="150" spans="9:18">
      <c r="I150" s="280">
        <v>46042</v>
      </c>
      <c r="J150" s="283">
        <v>25232.5</v>
      </c>
      <c r="K150" s="283" t="s">
        <v>1451</v>
      </c>
      <c r="L150" s="282">
        <f t="shared" si="5"/>
        <v>-1.3796877137441155E-2</v>
      </c>
      <c r="N150" s="280">
        <v>46042</v>
      </c>
      <c r="O150" s="283">
        <v>972</v>
      </c>
      <c r="P150" s="283" t="s">
        <v>962</v>
      </c>
      <c r="Q150" s="282">
        <f t="shared" si="4"/>
        <v>-2.0950846091861375E-2</v>
      </c>
      <c r="R150" s="26"/>
    </row>
    <row r="151" spans="9:18">
      <c r="I151" s="280">
        <v>46041</v>
      </c>
      <c r="J151" s="283">
        <v>25585.5</v>
      </c>
      <c r="K151" s="283" t="s">
        <v>1452</v>
      </c>
      <c r="L151" s="282">
        <f t="shared" si="5"/>
        <v>-4.2363398957357967E-3</v>
      </c>
      <c r="N151" s="280">
        <v>46041</v>
      </c>
      <c r="O151" s="283">
        <v>992.8</v>
      </c>
      <c r="P151" s="283" t="s">
        <v>963</v>
      </c>
      <c r="Q151" s="282">
        <f t="shared" si="4"/>
        <v>-6.1564642875019393E-3</v>
      </c>
      <c r="R151" s="26"/>
    </row>
    <row r="152" spans="9:18">
      <c r="I152" s="280">
        <v>46038</v>
      </c>
      <c r="J152" s="283">
        <v>25694.35</v>
      </c>
      <c r="K152" s="283" t="s">
        <v>1453</v>
      </c>
      <c r="L152" s="282">
        <f t="shared" si="5"/>
        <v>1.1201764229162858E-3</v>
      </c>
      <c r="N152" s="280">
        <v>46038</v>
      </c>
      <c r="O152" s="283">
        <v>998.95</v>
      </c>
      <c r="P152" s="283" t="s">
        <v>964</v>
      </c>
      <c r="Q152" s="282">
        <f t="shared" si="4"/>
        <v>3.4151976294511943E-3</v>
      </c>
      <c r="R152" s="26"/>
    </row>
    <row r="153" spans="9:18">
      <c r="I153" s="280">
        <v>46036</v>
      </c>
      <c r="J153" s="283">
        <v>25665.599999999999</v>
      </c>
      <c r="K153" s="283" t="s">
        <v>1454</v>
      </c>
      <c r="L153" s="282">
        <f t="shared" si="5"/>
        <v>-2.5920729977498835E-3</v>
      </c>
      <c r="N153" s="280">
        <v>46036</v>
      </c>
      <c r="O153" s="283">
        <v>995.55</v>
      </c>
      <c r="P153" s="283" t="s">
        <v>965</v>
      </c>
      <c r="Q153" s="282">
        <f t="shared" si="4"/>
        <v>1.0054798652656682E-3</v>
      </c>
      <c r="R153" s="26"/>
    </row>
    <row r="154" spans="9:18">
      <c r="I154" s="280">
        <v>46035</v>
      </c>
      <c r="J154" s="283">
        <v>25732.3</v>
      </c>
      <c r="K154" s="283" t="s">
        <v>1455</v>
      </c>
      <c r="L154" s="282">
        <f t="shared" si="5"/>
        <v>-2.2469731778482771E-3</v>
      </c>
      <c r="N154" s="280">
        <v>46035</v>
      </c>
      <c r="O154" s="283">
        <v>994.55</v>
      </c>
      <c r="P154" s="283" t="s">
        <v>966</v>
      </c>
      <c r="Q154" s="282">
        <f t="shared" si="4"/>
        <v>-6.0292418228413691E-4</v>
      </c>
      <c r="R154" s="26"/>
    </row>
    <row r="155" spans="9:18">
      <c r="I155" s="280">
        <v>46034</v>
      </c>
      <c r="J155" s="283">
        <v>25790.25</v>
      </c>
      <c r="K155" s="283" t="s">
        <v>1456</v>
      </c>
      <c r="L155" s="282">
        <f t="shared" si="5"/>
        <v>4.164184509000135E-3</v>
      </c>
      <c r="N155" s="280">
        <v>46034</v>
      </c>
      <c r="O155" s="283">
        <v>995.15</v>
      </c>
      <c r="P155" s="283" t="s">
        <v>967</v>
      </c>
      <c r="Q155" s="282">
        <f t="shared" si="4"/>
        <v>5.0246206411364014E-5</v>
      </c>
      <c r="R155" s="26"/>
    </row>
    <row r="156" spans="9:18">
      <c r="I156" s="280">
        <v>46031</v>
      </c>
      <c r="J156" s="283">
        <v>25683.3</v>
      </c>
      <c r="K156" s="283" t="s">
        <v>1457</v>
      </c>
      <c r="L156" s="282">
        <f t="shared" si="5"/>
        <v>-7.4796584592019544E-3</v>
      </c>
      <c r="N156" s="280">
        <v>46031</v>
      </c>
      <c r="O156" s="283">
        <v>995.1</v>
      </c>
      <c r="P156" s="283" t="s">
        <v>968</v>
      </c>
      <c r="Q156" s="282">
        <f t="shared" si="4"/>
        <v>-1.4166831781256106E-2</v>
      </c>
      <c r="R156" s="26"/>
    </row>
    <row r="157" spans="9:18">
      <c r="I157" s="280">
        <v>46030</v>
      </c>
      <c r="J157" s="283">
        <v>25876.85</v>
      </c>
      <c r="K157" s="283" t="s">
        <v>1458</v>
      </c>
      <c r="L157" s="282">
        <f t="shared" si="5"/>
        <v>-1.0095349215305638E-2</v>
      </c>
      <c r="N157" s="280">
        <v>46030</v>
      </c>
      <c r="O157" s="283">
        <v>1009.4</v>
      </c>
      <c r="P157" s="283" t="s">
        <v>969</v>
      </c>
      <c r="Q157" s="282">
        <f t="shared" si="4"/>
        <v>2.4330900243307862E-3</v>
      </c>
      <c r="R157" s="26"/>
    </row>
    <row r="158" spans="9:18">
      <c r="I158" s="280">
        <v>46029</v>
      </c>
      <c r="J158" s="283">
        <v>26140.75</v>
      </c>
      <c r="K158" s="283" t="s">
        <v>1459</v>
      </c>
      <c r="L158" s="282">
        <f t="shared" si="5"/>
        <v>-1.4496518161711824E-3</v>
      </c>
      <c r="N158" s="280">
        <v>46029</v>
      </c>
      <c r="O158" s="283">
        <v>1006.95</v>
      </c>
      <c r="P158" s="283" t="s">
        <v>970</v>
      </c>
      <c r="Q158" s="282">
        <f t="shared" si="4"/>
        <v>3.738038277512068E-3</v>
      </c>
      <c r="R158" s="26"/>
    </row>
    <row r="159" spans="9:18">
      <c r="I159" s="280">
        <v>46028</v>
      </c>
      <c r="J159" s="283">
        <v>26178.7</v>
      </c>
      <c r="K159" s="283" t="s">
        <v>1460</v>
      </c>
      <c r="L159" s="282">
        <f t="shared" si="5"/>
        <v>-2.7275878751861216E-3</v>
      </c>
      <c r="N159" s="280">
        <v>46028</v>
      </c>
      <c r="O159" s="283">
        <v>1003.2</v>
      </c>
      <c r="P159" s="283" t="s">
        <v>971</v>
      </c>
      <c r="Q159" s="282">
        <f t="shared" si="4"/>
        <v>2.1016742150526735E-2</v>
      </c>
      <c r="R159" s="26"/>
    </row>
    <row r="160" spans="9:18">
      <c r="I160" s="280">
        <v>46027</v>
      </c>
      <c r="J160" s="283">
        <v>26250.3</v>
      </c>
      <c r="K160" s="283" t="s">
        <v>1461</v>
      </c>
      <c r="L160" s="282">
        <f t="shared" si="5"/>
        <v>-2.9720588486642496E-3</v>
      </c>
      <c r="N160" s="280">
        <v>46027</v>
      </c>
      <c r="O160" s="283">
        <v>982.55</v>
      </c>
      <c r="P160" s="283" t="s">
        <v>972</v>
      </c>
      <c r="Q160" s="282">
        <f t="shared" si="4"/>
        <v>1.7331905999897756E-3</v>
      </c>
      <c r="R160" s="26"/>
    </row>
    <row r="161" spans="9:18">
      <c r="I161" s="280">
        <v>46024</v>
      </c>
      <c r="J161" s="283">
        <v>26328.55</v>
      </c>
      <c r="K161" s="283" t="s">
        <v>1462</v>
      </c>
      <c r="L161" s="282">
        <f t="shared" si="5"/>
        <v>6.9607653782239876E-3</v>
      </c>
      <c r="N161" s="280">
        <v>46024</v>
      </c>
      <c r="O161" s="283">
        <v>980.85</v>
      </c>
      <c r="P161" s="283" t="s">
        <v>973</v>
      </c>
      <c r="Q161" s="282">
        <f t="shared" si="4"/>
        <v>1.8694500701043726E-2</v>
      </c>
      <c r="R161" s="26"/>
    </row>
    <row r="162" spans="9:18">
      <c r="I162" s="280">
        <v>46023</v>
      </c>
      <c r="J162" s="283">
        <v>26146.55</v>
      </c>
      <c r="K162" s="283" t="s">
        <v>1463</v>
      </c>
      <c r="L162" s="282">
        <f t="shared" si="5"/>
        <v>6.4868960871966586E-4</v>
      </c>
      <c r="N162" s="280">
        <v>46023</v>
      </c>
      <c r="O162" s="283">
        <v>962.85</v>
      </c>
      <c r="P162" s="283" t="s">
        <v>974</v>
      </c>
      <c r="Q162" s="282">
        <f t="shared" si="4"/>
        <v>-5.8337635518843634E-3</v>
      </c>
      <c r="R162" s="26"/>
    </row>
    <row r="163" spans="9:18">
      <c r="I163" s="280">
        <v>46022</v>
      </c>
      <c r="J163" s="283">
        <v>26129.599999999999</v>
      </c>
      <c r="K163" s="283" t="s">
        <v>1464</v>
      </c>
      <c r="L163" s="282">
        <f t="shared" si="5"/>
        <v>7.3538341136942798E-3</v>
      </c>
      <c r="N163" s="280">
        <v>46022</v>
      </c>
      <c r="O163" s="283">
        <v>968.5</v>
      </c>
      <c r="P163" s="283" t="s">
        <v>975</v>
      </c>
      <c r="Q163" s="282">
        <f t="shared" si="4"/>
        <v>1.0326311441555269E-4</v>
      </c>
      <c r="R163" s="26"/>
    </row>
    <row r="164" spans="9:18">
      <c r="I164" s="280">
        <v>46021</v>
      </c>
      <c r="J164" s="283">
        <v>25938.85</v>
      </c>
      <c r="K164" s="283" t="s">
        <v>1465</v>
      </c>
      <c r="L164" s="282">
        <f t="shared" si="5"/>
        <v>-1.2527898666647719E-4</v>
      </c>
      <c r="N164" s="280">
        <v>46021</v>
      </c>
      <c r="O164" s="283">
        <v>968.4</v>
      </c>
      <c r="P164" s="283" t="s">
        <v>976</v>
      </c>
      <c r="Q164" s="282">
        <f t="shared" si="4"/>
        <v>-4.3183220234424002E-3</v>
      </c>
      <c r="R164" s="26"/>
    </row>
    <row r="165" spans="9:18">
      <c r="I165" s="280">
        <v>46020</v>
      </c>
      <c r="J165" s="283">
        <v>25942.1</v>
      </c>
      <c r="K165" s="283" t="s">
        <v>1466</v>
      </c>
      <c r="L165" s="282">
        <f t="shared" si="5"/>
        <v>-3.8475864266981352E-3</v>
      </c>
      <c r="N165" s="280">
        <v>46020</v>
      </c>
      <c r="O165" s="283">
        <v>972.6</v>
      </c>
      <c r="P165" s="283" t="s">
        <v>977</v>
      </c>
      <c r="Q165" s="282">
        <f t="shared" si="4"/>
        <v>-1.9497178040019936E-3</v>
      </c>
      <c r="R165" s="26"/>
    </row>
    <row r="166" spans="9:18">
      <c r="I166" s="280">
        <v>46017</v>
      </c>
      <c r="J166" s="283">
        <v>26042.3</v>
      </c>
      <c r="K166" s="283" t="s">
        <v>1467</v>
      </c>
      <c r="L166" s="282">
        <f t="shared" si="5"/>
        <v>-3.8175969030797008E-3</v>
      </c>
      <c r="N166" s="280">
        <v>46017</v>
      </c>
      <c r="O166" s="283">
        <v>974.5</v>
      </c>
      <c r="P166" s="283" t="s">
        <v>978</v>
      </c>
      <c r="Q166" s="282">
        <f t="shared" si="4"/>
        <v>2.0527558246952182E-4</v>
      </c>
      <c r="R166" s="26"/>
    </row>
    <row r="167" spans="9:18">
      <c r="I167" s="280">
        <v>46015</v>
      </c>
      <c r="J167" s="283">
        <v>26142.1</v>
      </c>
      <c r="K167" s="283" t="s">
        <v>1468</v>
      </c>
      <c r="L167" s="282">
        <f t="shared" si="5"/>
        <v>-1.3389540114184806E-3</v>
      </c>
      <c r="N167" s="280">
        <v>46015</v>
      </c>
      <c r="O167" s="283">
        <v>974.3</v>
      </c>
      <c r="P167" s="283" t="s">
        <v>979</v>
      </c>
      <c r="Q167" s="282">
        <f t="shared" si="4"/>
        <v>-4.0665616384403358E-2</v>
      </c>
      <c r="R167" s="26"/>
    </row>
    <row r="168" spans="9:18">
      <c r="I168" s="280">
        <v>46014</v>
      </c>
      <c r="J168" s="283">
        <v>26177.15</v>
      </c>
      <c r="K168" s="283" t="s">
        <v>1469</v>
      </c>
      <c r="L168" s="282">
        <f t="shared" si="5"/>
        <v>1.8148889670044355E-4</v>
      </c>
      <c r="N168" s="280">
        <v>46014</v>
      </c>
      <c r="O168" s="283">
        <v>1015.6</v>
      </c>
      <c r="P168" s="283" t="s">
        <v>980</v>
      </c>
      <c r="Q168" s="282">
        <f t="shared" si="4"/>
        <v>-3.1655225019069366E-2</v>
      </c>
      <c r="R168" s="26"/>
    </row>
    <row r="169" spans="9:18">
      <c r="I169" s="280">
        <v>46013</v>
      </c>
      <c r="J169" s="283">
        <v>26172.400000000001</v>
      </c>
      <c r="K169" s="283" t="s">
        <v>1470</v>
      </c>
      <c r="L169" s="282">
        <f t="shared" si="5"/>
        <v>7.9333292254606391E-3</v>
      </c>
      <c r="N169" s="280">
        <v>46013</v>
      </c>
      <c r="O169" s="283">
        <v>1048.8</v>
      </c>
      <c r="P169" s="283" t="s">
        <v>981</v>
      </c>
      <c r="Q169" s="282">
        <f t="shared" si="4"/>
        <v>-4.6502799658347804E-3</v>
      </c>
      <c r="R169" s="26"/>
    </row>
    <row r="170" spans="9:18">
      <c r="I170" s="280">
        <v>46010</v>
      </c>
      <c r="J170" s="283">
        <v>25966.400000000001</v>
      </c>
      <c r="K170" s="283" t="s">
        <v>1471</v>
      </c>
      <c r="L170" s="282">
        <f t="shared" si="5"/>
        <v>5.8433773442752024E-3</v>
      </c>
      <c r="N170" s="280">
        <v>46010</v>
      </c>
      <c r="O170" s="283">
        <v>1053.7</v>
      </c>
      <c r="P170" s="283" t="s">
        <v>982</v>
      </c>
      <c r="Q170" s="282">
        <f t="shared" si="4"/>
        <v>-1.3389513108614137E-2</v>
      </c>
      <c r="R170" s="26"/>
    </row>
    <row r="171" spans="9:18">
      <c r="I171" s="280">
        <v>46009</v>
      </c>
      <c r="J171" s="283">
        <v>25815.55</v>
      </c>
      <c r="K171" s="283" t="s">
        <v>1472</v>
      </c>
      <c r="L171" s="282">
        <f t="shared" si="5"/>
        <v>-1.1619552608488348E-4</v>
      </c>
      <c r="N171" s="280">
        <v>46009</v>
      </c>
      <c r="O171" s="283">
        <v>1068</v>
      </c>
      <c r="P171" s="283" t="s">
        <v>983</v>
      </c>
      <c r="Q171" s="282">
        <f t="shared" si="4"/>
        <v>-1.603095632946383E-2</v>
      </c>
      <c r="R171" s="26"/>
    </row>
    <row r="172" spans="9:18">
      <c r="I172" s="280">
        <v>46008</v>
      </c>
      <c r="J172" s="283">
        <v>25818.55</v>
      </c>
      <c r="K172" s="283" t="s">
        <v>1473</v>
      </c>
      <c r="L172" s="282">
        <f t="shared" si="5"/>
        <v>-1.6067223251263751E-3</v>
      </c>
      <c r="N172" s="280">
        <v>46008</v>
      </c>
      <c r="O172" s="283">
        <v>1085.4000000000001</v>
      </c>
      <c r="P172" s="283" t="s">
        <v>984</v>
      </c>
      <c r="Q172" s="282">
        <f t="shared" si="4"/>
        <v>-2.5730564234515141E-3</v>
      </c>
      <c r="R172" s="26"/>
    </row>
    <row r="173" spans="9:18">
      <c r="I173" s="280">
        <v>46007</v>
      </c>
      <c r="J173" s="283">
        <v>25860.1</v>
      </c>
      <c r="K173" s="283" t="s">
        <v>1474</v>
      </c>
      <c r="L173" s="282">
        <f t="shared" si="5"/>
        <v>-6.4240240055634112E-3</v>
      </c>
      <c r="N173" s="280">
        <v>46007</v>
      </c>
      <c r="O173" s="283">
        <v>1088.2</v>
      </c>
      <c r="P173" s="283" t="s">
        <v>985</v>
      </c>
      <c r="Q173" s="282">
        <f t="shared" si="4"/>
        <v>-9.1960302285348794E-3</v>
      </c>
      <c r="R173" s="26"/>
    </row>
    <row r="174" spans="9:18">
      <c r="I174" s="280">
        <v>46006</v>
      </c>
      <c r="J174" s="283">
        <v>26027.3</v>
      </c>
      <c r="K174" s="283" t="s">
        <v>1475</v>
      </c>
      <c r="L174" s="282">
        <f t="shared" si="5"/>
        <v>-7.5440694591888402E-4</v>
      </c>
      <c r="N174" s="280">
        <v>46006</v>
      </c>
      <c r="O174" s="283">
        <v>1098.3</v>
      </c>
      <c r="P174" s="283" t="s">
        <v>986</v>
      </c>
      <c r="Q174" s="282">
        <f t="shared" si="4"/>
        <v>4.3019943019942941E-2</v>
      </c>
      <c r="R174" s="26"/>
    </row>
    <row r="175" spans="9:18">
      <c r="I175" s="280">
        <v>46003</v>
      </c>
      <c r="J175" s="283">
        <v>26046.95</v>
      </c>
      <c r="K175" s="283" t="s">
        <v>1476</v>
      </c>
      <c r="L175" s="282">
        <f t="shared" si="5"/>
        <v>5.7300505240640565E-3</v>
      </c>
      <c r="N175" s="280">
        <v>46003</v>
      </c>
      <c r="O175" s="283">
        <v>1053</v>
      </c>
      <c r="P175" s="283" t="s">
        <v>987</v>
      </c>
      <c r="Q175" s="282">
        <f t="shared" si="4"/>
        <v>1.7981438515081161E-2</v>
      </c>
      <c r="R175" s="26"/>
    </row>
    <row r="176" spans="9:18">
      <c r="I176" s="280">
        <v>46002</v>
      </c>
      <c r="J176" s="283">
        <v>25898.55</v>
      </c>
      <c r="K176" s="283" t="s">
        <v>1477</v>
      </c>
      <c r="L176" s="282">
        <f t="shared" si="5"/>
        <v>5.4565571861169282E-3</v>
      </c>
      <c r="N176" s="280">
        <v>46002</v>
      </c>
      <c r="O176" s="283">
        <v>1034.4000000000001</v>
      </c>
      <c r="P176" s="283" t="s">
        <v>988</v>
      </c>
      <c r="Q176" s="282">
        <f t="shared" si="4"/>
        <v>-9.3851752537827959E-3</v>
      </c>
      <c r="R176" s="26"/>
    </row>
    <row r="177" spans="9:18">
      <c r="I177" s="280">
        <v>46001</v>
      </c>
      <c r="J177" s="283">
        <v>25758</v>
      </c>
      <c r="K177" s="283" t="s">
        <v>1478</v>
      </c>
      <c r="L177" s="282">
        <f t="shared" si="5"/>
        <v>-3.15987252149319E-3</v>
      </c>
      <c r="N177" s="280">
        <v>46001</v>
      </c>
      <c r="O177" s="283">
        <v>1044.2</v>
      </c>
      <c r="P177" s="283" t="s">
        <v>989</v>
      </c>
      <c r="Q177" s="282">
        <f t="shared" si="4"/>
        <v>6.7081935793011915E-4</v>
      </c>
      <c r="R177" s="26"/>
    </row>
    <row r="178" spans="9:18">
      <c r="I178" s="280">
        <v>46000</v>
      </c>
      <c r="J178" s="283">
        <v>25839.65</v>
      </c>
      <c r="K178" s="283" t="s">
        <v>1479</v>
      </c>
      <c r="L178" s="282">
        <f t="shared" si="5"/>
        <v>-4.6570662023723841E-3</v>
      </c>
      <c r="N178" s="280">
        <v>46000</v>
      </c>
      <c r="O178" s="283">
        <v>1043.5</v>
      </c>
      <c r="P178" s="283" t="s">
        <v>990</v>
      </c>
      <c r="Q178" s="282">
        <f t="shared" si="4"/>
        <v>1.631791130735305E-3</v>
      </c>
      <c r="R178" s="26"/>
    </row>
    <row r="179" spans="9:18">
      <c r="I179" s="280">
        <v>45999</v>
      </c>
      <c r="J179" s="283">
        <v>25960.55</v>
      </c>
      <c r="K179" s="283" t="s">
        <v>1480</v>
      </c>
      <c r="L179" s="282">
        <f t="shared" si="5"/>
        <v>-8.626598870790092E-3</v>
      </c>
      <c r="N179" s="280">
        <v>45999</v>
      </c>
      <c r="O179" s="283">
        <v>1041.8</v>
      </c>
      <c r="P179" s="283" t="s">
        <v>991</v>
      </c>
      <c r="Q179" s="282">
        <f t="shared" si="4"/>
        <v>-1.2230966151512312E-2</v>
      </c>
      <c r="R179" s="26"/>
    </row>
    <row r="180" spans="9:18">
      <c r="I180" s="280">
        <v>45996</v>
      </c>
      <c r="J180" s="283">
        <v>26186.45</v>
      </c>
      <c r="K180" s="283" t="s">
        <v>1481</v>
      </c>
      <c r="L180" s="282">
        <f t="shared" si="5"/>
        <v>5.8654631007826197E-3</v>
      </c>
      <c r="N180" s="280">
        <v>45996</v>
      </c>
      <c r="O180" s="283">
        <v>1054.7</v>
      </c>
      <c r="P180" s="283" t="s">
        <v>992</v>
      </c>
      <c r="Q180" s="282">
        <f t="shared" si="4"/>
        <v>-5.4691183404054211E-3</v>
      </c>
      <c r="R180" s="26"/>
    </row>
    <row r="181" spans="9:18">
      <c r="I181" s="280">
        <v>45995</v>
      </c>
      <c r="J181" s="283">
        <v>26033.75</v>
      </c>
      <c r="K181" s="283" t="s">
        <v>1482</v>
      </c>
      <c r="L181" s="282">
        <f t="shared" si="5"/>
        <v>1.8375278996383138E-3</v>
      </c>
      <c r="N181" s="280">
        <v>45995</v>
      </c>
      <c r="O181" s="283">
        <v>1060.5</v>
      </c>
      <c r="P181" s="283" t="s">
        <v>993</v>
      </c>
      <c r="Q181" s="282">
        <f t="shared" si="4"/>
        <v>-7.5800112296461331E-3</v>
      </c>
      <c r="R181" s="26"/>
    </row>
    <row r="182" spans="9:18">
      <c r="I182" s="280">
        <v>45994</v>
      </c>
      <c r="J182" s="283">
        <v>25986</v>
      </c>
      <c r="K182" s="283" t="s">
        <v>1483</v>
      </c>
      <c r="L182" s="282">
        <f t="shared" si="5"/>
        <v>-1.7747251480858539E-3</v>
      </c>
      <c r="N182" s="280">
        <v>45994</v>
      </c>
      <c r="O182" s="283">
        <v>1068.5999999999999</v>
      </c>
      <c r="P182" s="283" t="s">
        <v>994</v>
      </c>
      <c r="Q182" s="282">
        <f t="shared" si="4"/>
        <v>-1.0005558643691126E-2</v>
      </c>
      <c r="R182" s="26"/>
    </row>
    <row r="183" spans="9:18">
      <c r="I183" s="280">
        <v>45993</v>
      </c>
      <c r="J183" s="283">
        <v>26032.2</v>
      </c>
      <c r="K183" s="283" t="s">
        <v>1484</v>
      </c>
      <c r="L183" s="282">
        <f t="shared" si="5"/>
        <v>-5.4840835506145824E-3</v>
      </c>
      <c r="N183" s="280">
        <v>45993</v>
      </c>
      <c r="O183" s="283">
        <v>1079.4000000000001</v>
      </c>
      <c r="P183" s="283" t="s">
        <v>995</v>
      </c>
      <c r="Q183" s="282">
        <f t="shared" si="4"/>
        <v>5.1215196945710861E-3</v>
      </c>
      <c r="R183" s="26"/>
    </row>
    <row r="184" spans="9:18">
      <c r="I184" s="280">
        <v>45992</v>
      </c>
      <c r="J184" s="283">
        <v>26175.75</v>
      </c>
      <c r="K184" s="283" t="s">
        <v>1485</v>
      </c>
      <c r="L184" s="282">
        <f t="shared" si="5"/>
        <v>-1.0380510591364578E-3</v>
      </c>
      <c r="N184" s="280">
        <v>45992</v>
      </c>
      <c r="O184" s="283">
        <v>1073.9000000000001</v>
      </c>
      <c r="P184" s="283" t="s">
        <v>996</v>
      </c>
      <c r="Q184" s="282">
        <f t="shared" si="4"/>
        <v>6.2781109445277927E-3</v>
      </c>
      <c r="R184" s="26"/>
    </row>
    <row r="185" spans="9:18">
      <c r="I185" s="280">
        <v>45989</v>
      </c>
      <c r="J185" s="283">
        <v>26202.95</v>
      </c>
      <c r="K185" s="283" t="s">
        <v>1486</v>
      </c>
      <c r="L185" s="282">
        <f t="shared" si="5"/>
        <v>-4.806307706685109E-4</v>
      </c>
      <c r="N185" s="280">
        <v>45989</v>
      </c>
      <c r="O185" s="283">
        <v>1067.2</v>
      </c>
      <c r="P185" s="283" t="s">
        <v>997</v>
      </c>
      <c r="Q185" s="282">
        <f t="shared" si="4"/>
        <v>-1.3860654222879298E-2</v>
      </c>
      <c r="R185" s="26"/>
    </row>
    <row r="186" spans="9:18">
      <c r="I186" s="280">
        <v>45988</v>
      </c>
      <c r="J186" s="283">
        <v>26215.55</v>
      </c>
      <c r="K186" s="283" t="s">
        <v>1487</v>
      </c>
      <c r="L186" s="282">
        <f t="shared" si="5"/>
        <v>3.9114224985015156E-4</v>
      </c>
      <c r="N186" s="280">
        <v>45988</v>
      </c>
      <c r="O186" s="283">
        <v>1082.2</v>
      </c>
      <c r="P186" s="283" t="s">
        <v>998</v>
      </c>
      <c r="Q186" s="282">
        <f t="shared" si="4"/>
        <v>-1.2591240875912346E-2</v>
      </c>
      <c r="R186" s="26"/>
    </row>
    <row r="187" spans="9:18">
      <c r="I187" s="280">
        <v>45987</v>
      </c>
      <c r="J187" s="283">
        <v>26205.3</v>
      </c>
      <c r="K187" s="283" t="s">
        <v>1488</v>
      </c>
      <c r="L187" s="282">
        <f t="shared" si="5"/>
        <v>1.238178390406719E-2</v>
      </c>
      <c r="N187" s="280">
        <v>45987</v>
      </c>
      <c r="O187" s="283">
        <v>1096</v>
      </c>
      <c r="P187" s="283" t="s">
        <v>999</v>
      </c>
      <c r="Q187" s="282">
        <f t="shared" si="4"/>
        <v>7.7234277307833832E-3</v>
      </c>
      <c r="R187" s="26"/>
    </row>
    <row r="188" spans="9:18">
      <c r="I188" s="280">
        <v>45986</v>
      </c>
      <c r="J188" s="283">
        <v>25884.799999999999</v>
      </c>
      <c r="K188" s="283" t="s">
        <v>1489</v>
      </c>
      <c r="L188" s="282">
        <f t="shared" si="5"/>
        <v>-2.8775592750245327E-3</v>
      </c>
      <c r="N188" s="280">
        <v>45986</v>
      </c>
      <c r="O188" s="283">
        <v>1087.5999999999999</v>
      </c>
      <c r="P188" s="283" t="s">
        <v>1000</v>
      </c>
      <c r="Q188" s="282">
        <f t="shared" si="4"/>
        <v>-2.8422114238563223E-3</v>
      </c>
      <c r="R188" s="26"/>
    </row>
    <row r="189" spans="9:18">
      <c r="I189" s="280">
        <v>45985</v>
      </c>
      <c r="J189" s="283">
        <v>25959.5</v>
      </c>
      <c r="K189" s="283" t="s">
        <v>1490</v>
      </c>
      <c r="L189" s="282">
        <f t="shared" si="5"/>
        <v>-4.1679213906625767E-3</v>
      </c>
      <c r="N189" s="280">
        <v>45985</v>
      </c>
      <c r="O189" s="283">
        <v>1090.7</v>
      </c>
      <c r="P189" s="283" t="s">
        <v>1001</v>
      </c>
      <c r="Q189" s="282">
        <f t="shared" si="4"/>
        <v>1.1687227529913802E-2</v>
      </c>
      <c r="R189" s="26"/>
    </row>
    <row r="190" spans="9:18">
      <c r="I190" s="280">
        <v>45982</v>
      </c>
      <c r="J190" s="283">
        <v>26068.15</v>
      </c>
      <c r="K190" s="283" t="s">
        <v>1491</v>
      </c>
      <c r="L190" s="282">
        <f t="shared" si="5"/>
        <v>-4.7342428933859759E-3</v>
      </c>
      <c r="N190" s="280">
        <v>45982</v>
      </c>
      <c r="O190" s="283">
        <v>1078.0999999999999</v>
      </c>
      <c r="P190" s="283" t="s">
        <v>1002</v>
      </c>
      <c r="Q190" s="282">
        <f t="shared" si="4"/>
        <v>-4.1566598928505227E-3</v>
      </c>
      <c r="R190" s="26"/>
    </row>
    <row r="191" spans="9:18">
      <c r="I191" s="280">
        <v>45981</v>
      </c>
      <c r="J191" s="283">
        <v>26192.15</v>
      </c>
      <c r="K191" s="283" t="s">
        <v>1492</v>
      </c>
      <c r="L191" s="282">
        <f t="shared" si="5"/>
        <v>5.3545416685059077E-3</v>
      </c>
      <c r="N191" s="280">
        <v>45981</v>
      </c>
      <c r="O191" s="283">
        <v>1082.5999999999999</v>
      </c>
      <c r="P191" s="283" t="s">
        <v>1003</v>
      </c>
      <c r="Q191" s="282">
        <f t="shared" si="4"/>
        <v>-3.9562057226977254E-3</v>
      </c>
      <c r="R191" s="26"/>
    </row>
    <row r="192" spans="9:18">
      <c r="I192" s="280">
        <v>45980</v>
      </c>
      <c r="J192" s="283">
        <v>26052.65</v>
      </c>
      <c r="K192" s="283" t="s">
        <v>1493</v>
      </c>
      <c r="L192" s="282">
        <f t="shared" si="5"/>
        <v>5.5036559172985111E-3</v>
      </c>
      <c r="N192" s="280">
        <v>45980</v>
      </c>
      <c r="O192" s="283">
        <v>1086.9000000000001</v>
      </c>
      <c r="P192" s="283" t="s">
        <v>1004</v>
      </c>
      <c r="Q192" s="282">
        <f t="shared" si="4"/>
        <v>-1.584570807678376E-2</v>
      </c>
      <c r="R192" s="26"/>
    </row>
    <row r="193" spans="9:18">
      <c r="I193" s="280">
        <v>45979</v>
      </c>
      <c r="J193" s="283">
        <v>25910.05</v>
      </c>
      <c r="K193" s="283" t="s">
        <v>1494</v>
      </c>
      <c r="L193" s="282">
        <f t="shared" si="5"/>
        <v>-3.9748668477268545E-3</v>
      </c>
      <c r="N193" s="280">
        <v>45979</v>
      </c>
      <c r="O193" s="283">
        <v>1104.4000000000001</v>
      </c>
      <c r="P193" s="283" t="s">
        <v>1005</v>
      </c>
      <c r="Q193" s="282">
        <f t="shared" si="4"/>
        <v>-1.3047363717604954E-2</v>
      </c>
      <c r="R193" s="26"/>
    </row>
    <row r="194" spans="9:18">
      <c r="I194" s="280">
        <v>45978</v>
      </c>
      <c r="J194" s="283">
        <v>26013.45</v>
      </c>
      <c r="K194" s="283" t="s">
        <v>1495</v>
      </c>
      <c r="L194" s="282">
        <f t="shared" si="5"/>
        <v>3.9907294659795589E-3</v>
      </c>
      <c r="N194" s="280">
        <v>45978</v>
      </c>
      <c r="O194" s="283">
        <v>1119</v>
      </c>
      <c r="P194" s="283" t="s">
        <v>1006</v>
      </c>
      <c r="Q194" s="282">
        <f t="shared" si="4"/>
        <v>-4.2712226374799211E-3</v>
      </c>
      <c r="R194" s="26"/>
    </row>
    <row r="195" spans="9:18">
      <c r="I195" s="280">
        <v>45975</v>
      </c>
      <c r="J195" s="283">
        <v>25910.05</v>
      </c>
      <c r="K195" s="283" t="s">
        <v>1496</v>
      </c>
      <c r="L195" s="282">
        <f t="shared" si="5"/>
        <v>1.194011395273753E-3</v>
      </c>
      <c r="N195" s="280">
        <v>45975</v>
      </c>
      <c r="O195" s="283">
        <v>1123.8</v>
      </c>
      <c r="P195" s="283" t="s">
        <v>1007</v>
      </c>
      <c r="Q195" s="282">
        <f t="shared" si="4"/>
        <v>-3.9883009837808903E-3</v>
      </c>
      <c r="R195" s="26"/>
    </row>
    <row r="196" spans="9:18">
      <c r="I196" s="280">
        <v>45974</v>
      </c>
      <c r="J196" s="283">
        <v>25879.15</v>
      </c>
      <c r="K196" s="283" t="s">
        <v>1497</v>
      </c>
      <c r="L196" s="282">
        <f t="shared" si="5"/>
        <v>1.2946459626372864E-4</v>
      </c>
      <c r="N196" s="280">
        <v>45974</v>
      </c>
      <c r="O196" s="283">
        <v>1128.3</v>
      </c>
      <c r="P196" s="283" t="s">
        <v>1008</v>
      </c>
      <c r="Q196" s="282">
        <f t="shared" ref="Q196:Q259" si="6">+O196/O197-1</f>
        <v>2.1085972850678703E-2</v>
      </c>
      <c r="R196" s="26"/>
    </row>
    <row r="197" spans="9:18">
      <c r="I197" s="280">
        <v>45973</v>
      </c>
      <c r="J197" s="283">
        <v>25875.8</v>
      </c>
      <c r="K197" s="283" t="s">
        <v>1498</v>
      </c>
      <c r="L197" s="282">
        <f t="shared" si="5"/>
        <v>7.0383480022337963E-3</v>
      </c>
      <c r="N197" s="280">
        <v>45973</v>
      </c>
      <c r="O197" s="283">
        <v>1105</v>
      </c>
      <c r="P197" s="283" t="s">
        <v>1009</v>
      </c>
      <c r="Q197" s="282">
        <f t="shared" si="6"/>
        <v>-4.2353789312427059E-3</v>
      </c>
      <c r="R197" s="26"/>
    </row>
    <row r="198" spans="9:18">
      <c r="I198" s="280">
        <v>45972</v>
      </c>
      <c r="J198" s="283">
        <v>25694.95</v>
      </c>
      <c r="K198" s="283" t="s">
        <v>1499</v>
      </c>
      <c r="L198" s="282">
        <f t="shared" si="5"/>
        <v>4.7156623726507529E-3</v>
      </c>
      <c r="N198" s="280">
        <v>45972</v>
      </c>
      <c r="O198" s="283">
        <v>1109.7</v>
      </c>
      <c r="P198" s="283" t="s">
        <v>1010</v>
      </c>
      <c r="Q198" s="282">
        <f t="shared" si="6"/>
        <v>-9.8152940126706723E-3</v>
      </c>
      <c r="R198" s="26"/>
    </row>
    <row r="199" spans="9:18">
      <c r="I199" s="280">
        <v>45971</v>
      </c>
      <c r="J199" s="283">
        <v>25574.35</v>
      </c>
      <c r="K199" s="283" t="s">
        <v>1500</v>
      </c>
      <c r="L199" s="282">
        <f t="shared" si="5"/>
        <v>3.2186189555276634E-3</v>
      </c>
      <c r="N199" s="280">
        <v>45971</v>
      </c>
      <c r="O199" s="283">
        <v>1120.7</v>
      </c>
      <c r="P199" s="283" t="s">
        <v>1011</v>
      </c>
      <c r="Q199" s="282">
        <f t="shared" si="6"/>
        <v>-3.8222222222221713E-3</v>
      </c>
      <c r="R199" s="26"/>
    </row>
    <row r="200" spans="9:18">
      <c r="I200" s="280">
        <v>45968</v>
      </c>
      <c r="J200" s="283">
        <v>25492.3</v>
      </c>
      <c r="K200" s="283" t="s">
        <v>1501</v>
      </c>
      <c r="L200" s="282">
        <f t="shared" ref="L200:L263" si="7">+J200/J201-1</f>
        <v>-6.8209347816716726E-4</v>
      </c>
      <c r="N200" s="280">
        <v>45968</v>
      </c>
      <c r="O200" s="283">
        <v>1125</v>
      </c>
      <c r="P200" s="283" t="s">
        <v>1012</v>
      </c>
      <c r="Q200" s="282">
        <f t="shared" si="6"/>
        <v>-1.4627310151528516E-2</v>
      </c>
      <c r="R200" s="26"/>
    </row>
    <row r="201" spans="9:18">
      <c r="I201" s="280">
        <v>45967</v>
      </c>
      <c r="J201" s="283">
        <v>25509.7</v>
      </c>
      <c r="K201" s="283" t="s">
        <v>1502</v>
      </c>
      <c r="L201" s="282">
        <f t="shared" si="7"/>
        <v>-3.4358622764198987E-3</v>
      </c>
      <c r="N201" s="280">
        <v>45967</v>
      </c>
      <c r="O201" s="283">
        <v>1141.7</v>
      </c>
      <c r="P201" s="283" t="s">
        <v>1013</v>
      </c>
      <c r="Q201" s="282">
        <f t="shared" si="6"/>
        <v>-2.2265992977648419E-2</v>
      </c>
      <c r="R201" s="26"/>
    </row>
    <row r="202" spans="9:18">
      <c r="I202" s="280">
        <v>45965</v>
      </c>
      <c r="J202" s="283">
        <v>25597.65</v>
      </c>
      <c r="K202" s="283" t="s">
        <v>1503</v>
      </c>
      <c r="L202" s="282">
        <f t="shared" si="7"/>
        <v>-6.4316170063286604E-3</v>
      </c>
      <c r="N202" s="280">
        <v>45965</v>
      </c>
      <c r="O202" s="283">
        <v>1167.7</v>
      </c>
      <c r="P202" s="283" t="s">
        <v>1014</v>
      </c>
      <c r="Q202" s="282">
        <f t="shared" si="6"/>
        <v>-1.4266419044403067E-2</v>
      </c>
      <c r="R202" s="26"/>
    </row>
    <row r="203" spans="9:18">
      <c r="I203" s="280">
        <v>45964</v>
      </c>
      <c r="J203" s="283">
        <v>25763.35</v>
      </c>
      <c r="K203" s="283" t="s">
        <v>1504</v>
      </c>
      <c r="L203" s="282">
        <f t="shared" si="7"/>
        <v>1.6036793263380922E-3</v>
      </c>
      <c r="N203" s="280">
        <v>45964</v>
      </c>
      <c r="O203" s="283">
        <v>1184.5999999999999</v>
      </c>
      <c r="P203" s="283" t="s">
        <v>1015</v>
      </c>
      <c r="Q203" s="282">
        <f t="shared" si="6"/>
        <v>-1.9046041735674035E-2</v>
      </c>
      <c r="R203" s="26"/>
    </row>
    <row r="204" spans="9:18">
      <c r="I204" s="280">
        <v>45961</v>
      </c>
      <c r="J204" s="283">
        <v>25722.1</v>
      </c>
      <c r="K204" s="283" t="s">
        <v>1505</v>
      </c>
      <c r="L204" s="282">
        <f t="shared" si="7"/>
        <v>-6.0186607465457787E-3</v>
      </c>
      <c r="N204" s="280">
        <v>45961</v>
      </c>
      <c r="O204" s="283">
        <v>1207.5999999999999</v>
      </c>
      <c r="P204" s="283" t="s">
        <v>1016</v>
      </c>
      <c r="Q204" s="282">
        <f t="shared" si="6"/>
        <v>-7.8054391586558358E-3</v>
      </c>
      <c r="R204" s="26"/>
    </row>
    <row r="205" spans="9:18">
      <c r="I205" s="280">
        <v>45960</v>
      </c>
      <c r="J205" s="283">
        <v>25877.85</v>
      </c>
      <c r="K205" s="283" t="s">
        <v>1506</v>
      </c>
      <c r="L205" s="282">
        <f t="shared" si="7"/>
        <v>-6.7571457632064069E-3</v>
      </c>
      <c r="N205" s="280">
        <v>45960</v>
      </c>
      <c r="O205" s="283">
        <v>1217.0999999999999</v>
      </c>
      <c r="P205" s="283" t="s">
        <v>1017</v>
      </c>
      <c r="Q205" s="282">
        <f t="shared" si="6"/>
        <v>3.2875811621591033E-4</v>
      </c>
      <c r="R205" s="26"/>
    </row>
    <row r="206" spans="9:18">
      <c r="I206" s="280">
        <v>45959</v>
      </c>
      <c r="J206" s="283">
        <v>26053.9</v>
      </c>
      <c r="K206" s="283" t="s">
        <v>1507</v>
      </c>
      <c r="L206" s="282">
        <f t="shared" si="7"/>
        <v>4.5380587749941359E-3</v>
      </c>
      <c r="N206" s="280">
        <v>45959</v>
      </c>
      <c r="O206" s="283">
        <v>1216.7</v>
      </c>
      <c r="P206" s="283" t="s">
        <v>1018</v>
      </c>
      <c r="Q206" s="282">
        <f t="shared" si="6"/>
        <v>-8.2182774490346944E-5</v>
      </c>
      <c r="R206" s="26"/>
    </row>
    <row r="207" spans="9:18">
      <c r="I207" s="280">
        <v>45958</v>
      </c>
      <c r="J207" s="283">
        <v>25936.2</v>
      </c>
      <c r="K207" s="283" t="s">
        <v>1508</v>
      </c>
      <c r="L207" s="282">
        <f t="shared" si="7"/>
        <v>-1.1495780066663741E-3</v>
      </c>
      <c r="N207" s="280">
        <v>45958</v>
      </c>
      <c r="O207" s="283">
        <v>1216.8</v>
      </c>
      <c r="P207" s="283" t="s">
        <v>1019</v>
      </c>
      <c r="Q207" s="282">
        <f t="shared" si="6"/>
        <v>1.8937834499794803E-3</v>
      </c>
      <c r="R207" s="26"/>
    </row>
    <row r="208" spans="9:18">
      <c r="I208" s="280">
        <v>45957</v>
      </c>
      <c r="J208" s="283">
        <v>25966.05</v>
      </c>
      <c r="K208" s="283" t="s">
        <v>1509</v>
      </c>
      <c r="L208" s="282">
        <f t="shared" si="7"/>
        <v>6.6252764570082778E-3</v>
      </c>
      <c r="N208" s="280">
        <v>45957</v>
      </c>
      <c r="O208" s="283">
        <v>1214.5</v>
      </c>
      <c r="P208" s="283" t="s">
        <v>1020</v>
      </c>
      <c r="Q208" s="282">
        <f t="shared" si="6"/>
        <v>4.7985438901299027E-3</v>
      </c>
      <c r="R208" s="26"/>
    </row>
    <row r="209" spans="9:18">
      <c r="I209" s="280">
        <v>45954</v>
      </c>
      <c r="J209" s="283">
        <v>25795.15</v>
      </c>
      <c r="K209" s="283" t="s">
        <v>1510</v>
      </c>
      <c r="L209" s="282">
        <f t="shared" si="7"/>
        <v>-3.7174505820465331E-3</v>
      </c>
      <c r="N209" s="280">
        <v>45954</v>
      </c>
      <c r="O209" s="283">
        <v>1208.7</v>
      </c>
      <c r="P209" s="283" t="s">
        <v>1021</v>
      </c>
      <c r="Q209" s="282">
        <f t="shared" si="6"/>
        <v>-1.4994702958194051E-2</v>
      </c>
      <c r="R209" s="26"/>
    </row>
    <row r="210" spans="9:18">
      <c r="I210" s="280">
        <v>45953</v>
      </c>
      <c r="J210" s="283">
        <v>25891.4</v>
      </c>
      <c r="K210" s="283" t="s">
        <v>1511</v>
      </c>
      <c r="L210" s="282">
        <f t="shared" si="7"/>
        <v>8.8137742282157205E-4</v>
      </c>
      <c r="N210" s="280">
        <v>45953</v>
      </c>
      <c r="O210" s="283">
        <v>1227.0999999999999</v>
      </c>
      <c r="P210" s="283" t="s">
        <v>1022</v>
      </c>
      <c r="Q210" s="282">
        <f t="shared" si="6"/>
        <v>7.967800229998101E-3</v>
      </c>
      <c r="R210" s="26"/>
    </row>
    <row r="211" spans="9:18">
      <c r="I211" s="280">
        <v>45951</v>
      </c>
      <c r="J211" s="283">
        <v>25868.6</v>
      </c>
      <c r="K211" s="283" t="s">
        <v>1512</v>
      </c>
      <c r="L211" s="282">
        <f t="shared" si="7"/>
        <v>9.8478707123539344E-4</v>
      </c>
      <c r="N211" s="280">
        <v>45951</v>
      </c>
      <c r="O211" s="283">
        <v>1217.4000000000001</v>
      </c>
      <c r="P211" s="283" t="s">
        <v>1023</v>
      </c>
      <c r="Q211" s="282">
        <f t="shared" si="6"/>
        <v>-3.1116934163117893E-3</v>
      </c>
      <c r="R211" s="26"/>
    </row>
    <row r="212" spans="9:18">
      <c r="I212" s="280">
        <v>45950</v>
      </c>
      <c r="J212" s="283">
        <v>25843.15</v>
      </c>
      <c r="K212" s="283" t="s">
        <v>1513</v>
      </c>
      <c r="L212" s="282">
        <f t="shared" si="7"/>
        <v>5.1847832640019575E-3</v>
      </c>
      <c r="N212" s="280">
        <v>45950</v>
      </c>
      <c r="O212" s="283">
        <v>1221.2</v>
      </c>
      <c r="P212" s="283" t="s">
        <v>1024</v>
      </c>
      <c r="Q212" s="282">
        <f t="shared" si="6"/>
        <v>-1.801222257960744E-2</v>
      </c>
      <c r="R212" s="26"/>
    </row>
    <row r="213" spans="9:18">
      <c r="I213" s="280">
        <v>45947</v>
      </c>
      <c r="J213" s="283">
        <v>25709.85</v>
      </c>
      <c r="K213" s="283" t="s">
        <v>1514</v>
      </c>
      <c r="L213" s="282">
        <f t="shared" si="7"/>
        <v>4.8680296889229702E-3</v>
      </c>
      <c r="N213" s="280">
        <v>45947</v>
      </c>
      <c r="O213" s="283">
        <v>1243.5999999999999</v>
      </c>
      <c r="P213" s="283" t="s">
        <v>1025</v>
      </c>
      <c r="Q213" s="282">
        <f t="shared" si="6"/>
        <v>-6.1536002557340819E-3</v>
      </c>
      <c r="R213" s="26"/>
    </row>
    <row r="214" spans="9:18">
      <c r="I214" s="280">
        <v>45946</v>
      </c>
      <c r="J214" s="283">
        <v>25585.3</v>
      </c>
      <c r="K214" s="283" t="s">
        <v>1515</v>
      </c>
      <c r="L214" s="282">
        <f t="shared" si="7"/>
        <v>1.0336228530360092E-2</v>
      </c>
      <c r="N214" s="280">
        <v>45946</v>
      </c>
      <c r="O214" s="283">
        <v>1251.3</v>
      </c>
      <c r="P214" s="283" t="s">
        <v>1026</v>
      </c>
      <c r="Q214" s="282">
        <f t="shared" si="6"/>
        <v>1.1233230968158869E-2</v>
      </c>
      <c r="R214" s="26"/>
    </row>
    <row r="215" spans="9:18">
      <c r="I215" s="280">
        <v>45945</v>
      </c>
      <c r="J215" s="283">
        <v>25323.55</v>
      </c>
      <c r="K215" s="283" t="s">
        <v>1516</v>
      </c>
      <c r="L215" s="282">
        <f t="shared" si="7"/>
        <v>7.0807898033444783E-3</v>
      </c>
      <c r="N215" s="280">
        <v>45945</v>
      </c>
      <c r="O215" s="283">
        <v>1237.4000000000001</v>
      </c>
      <c r="P215" s="283" t="s">
        <v>1027</v>
      </c>
      <c r="Q215" s="282">
        <f t="shared" si="6"/>
        <v>2.4303305249513407E-3</v>
      </c>
      <c r="R215" s="26"/>
    </row>
    <row r="216" spans="9:18">
      <c r="I216" s="280">
        <v>45944</v>
      </c>
      <c r="J216" s="283">
        <v>25145.5</v>
      </c>
      <c r="K216" s="283" t="s">
        <v>1517</v>
      </c>
      <c r="L216" s="282">
        <f t="shared" si="7"/>
        <v>-3.2444945664129587E-3</v>
      </c>
      <c r="N216" s="280">
        <v>45944</v>
      </c>
      <c r="O216" s="283">
        <v>1234.4000000000001</v>
      </c>
      <c r="P216" s="283" t="s">
        <v>1028</v>
      </c>
      <c r="Q216" s="282">
        <f t="shared" si="6"/>
        <v>-2.1559923906150802E-2</v>
      </c>
      <c r="R216" s="26"/>
    </row>
    <row r="217" spans="9:18">
      <c r="I217" s="280">
        <v>45943</v>
      </c>
      <c r="J217" s="283">
        <v>25227.35</v>
      </c>
      <c r="K217" s="283" t="s">
        <v>1518</v>
      </c>
      <c r="L217" s="282">
        <f t="shared" si="7"/>
        <v>-2.2938183572701609E-3</v>
      </c>
      <c r="N217" s="280">
        <v>45943</v>
      </c>
      <c r="O217" s="283">
        <v>1261.5999999999999</v>
      </c>
      <c r="P217" s="283" t="s">
        <v>1029</v>
      </c>
      <c r="Q217" s="282">
        <f t="shared" si="6"/>
        <v>1.5780998389693934E-2</v>
      </c>
      <c r="R217" s="26"/>
    </row>
    <row r="218" spans="9:18">
      <c r="I218" s="280">
        <v>45940</v>
      </c>
      <c r="J218" s="283">
        <v>25285.35</v>
      </c>
      <c r="K218" s="283" t="s">
        <v>1519</v>
      </c>
      <c r="L218" s="282">
        <f t="shared" si="7"/>
        <v>4.1120968318388851E-3</v>
      </c>
      <c r="N218" s="280">
        <v>45940</v>
      </c>
      <c r="O218" s="283">
        <v>1242</v>
      </c>
      <c r="P218" s="283" t="s">
        <v>1030</v>
      </c>
      <c r="Q218" s="282">
        <f t="shared" si="6"/>
        <v>2.6615969581749166E-2</v>
      </c>
      <c r="R218" s="26"/>
    </row>
    <row r="219" spans="9:18">
      <c r="I219" s="280">
        <v>45939</v>
      </c>
      <c r="J219" s="283">
        <v>25181.8</v>
      </c>
      <c r="K219" s="283" t="s">
        <v>1520</v>
      </c>
      <c r="L219" s="282">
        <f t="shared" si="7"/>
        <v>5.4160020601967673E-3</v>
      </c>
      <c r="N219" s="280">
        <v>45939</v>
      </c>
      <c r="O219" s="283">
        <v>1209.8</v>
      </c>
      <c r="P219" s="283" t="s">
        <v>1031</v>
      </c>
      <c r="Q219" s="282">
        <f t="shared" si="6"/>
        <v>2.4028502775705896E-3</v>
      </c>
      <c r="R219" s="26"/>
    </row>
    <row r="220" spans="9:18">
      <c r="I220" s="280">
        <v>45938</v>
      </c>
      <c r="J220" s="283">
        <v>25046.15</v>
      </c>
      <c r="K220" s="283" t="s">
        <v>1521</v>
      </c>
      <c r="L220" s="282">
        <f t="shared" si="7"/>
        <v>-2.4752770996043783E-3</v>
      </c>
      <c r="N220" s="280">
        <v>45938</v>
      </c>
      <c r="O220" s="283">
        <v>1206.9000000000001</v>
      </c>
      <c r="P220" s="283" t="s">
        <v>1032</v>
      </c>
      <c r="Q220" s="282">
        <f t="shared" si="6"/>
        <v>3.4921426789722432E-3</v>
      </c>
      <c r="R220" s="26"/>
    </row>
    <row r="221" spans="9:18">
      <c r="I221" s="280">
        <v>45937</v>
      </c>
      <c r="J221" s="283">
        <v>25108.3</v>
      </c>
      <c r="K221" s="283" t="s">
        <v>1522</v>
      </c>
      <c r="L221" s="282">
        <f t="shared" si="7"/>
        <v>1.222203834888802E-3</v>
      </c>
      <c r="N221" s="280">
        <v>45937</v>
      </c>
      <c r="O221" s="283">
        <v>1202.7</v>
      </c>
      <c r="P221" s="283" t="s">
        <v>1033</v>
      </c>
      <c r="Q221" s="282">
        <f t="shared" si="6"/>
        <v>-1.9087136929459847E-3</v>
      </c>
      <c r="R221" s="26"/>
    </row>
    <row r="222" spans="9:18">
      <c r="I222" s="280">
        <v>45936</v>
      </c>
      <c r="J222" s="283">
        <v>25077.65</v>
      </c>
      <c r="K222" s="283" t="s">
        <v>1523</v>
      </c>
      <c r="L222" s="282">
        <f t="shared" si="7"/>
        <v>7.3671630999125881E-3</v>
      </c>
      <c r="N222" s="280">
        <v>45936</v>
      </c>
      <c r="O222" s="283">
        <v>1205</v>
      </c>
      <c r="P222" s="283" t="s">
        <v>1034</v>
      </c>
      <c r="Q222" s="282">
        <f t="shared" si="6"/>
        <v>-9.9485989056546931E-4</v>
      </c>
      <c r="R222" s="26"/>
    </row>
    <row r="223" spans="9:18">
      <c r="I223" s="280">
        <v>45933</v>
      </c>
      <c r="J223" s="283">
        <v>24894.25</v>
      </c>
      <c r="K223" s="283" t="s">
        <v>1524</v>
      </c>
      <c r="L223" s="282">
        <f t="shared" si="7"/>
        <v>2.3332783063501061E-3</v>
      </c>
      <c r="N223" s="280">
        <v>45933</v>
      </c>
      <c r="O223" s="283">
        <v>1206.2</v>
      </c>
      <c r="P223" s="283" t="s">
        <v>1035</v>
      </c>
      <c r="Q223" s="282">
        <f t="shared" si="6"/>
        <v>1.2082564188622413E-2</v>
      </c>
      <c r="R223" s="26"/>
    </row>
    <row r="224" spans="9:18">
      <c r="I224" s="280">
        <v>45931</v>
      </c>
      <c r="J224" s="283">
        <v>24836.3</v>
      </c>
      <c r="K224" s="283" t="s">
        <v>1525</v>
      </c>
      <c r="L224" s="282">
        <f t="shared" si="7"/>
        <v>9.1503427315318131E-3</v>
      </c>
      <c r="N224" s="280">
        <v>45931</v>
      </c>
      <c r="O224" s="283">
        <v>1191.8</v>
      </c>
      <c r="P224" s="283" t="s">
        <v>1036</v>
      </c>
      <c r="Q224" s="282">
        <f t="shared" si="6"/>
        <v>2.1426122728831043E-2</v>
      </c>
      <c r="R224" s="26"/>
    </row>
    <row r="225" spans="9:18">
      <c r="I225" s="280">
        <v>45930</v>
      </c>
      <c r="J225" s="283">
        <v>24611.1</v>
      </c>
      <c r="K225" s="283" t="s">
        <v>1526</v>
      </c>
      <c r="L225" s="282">
        <f t="shared" si="7"/>
        <v>-9.6610905666361102E-4</v>
      </c>
      <c r="N225" s="280">
        <v>45930</v>
      </c>
      <c r="O225" s="283">
        <v>1166.8</v>
      </c>
      <c r="P225" s="283" t="s">
        <v>1037</v>
      </c>
      <c r="Q225" s="282">
        <f t="shared" si="6"/>
        <v>3.2674118658642115E-3</v>
      </c>
      <c r="R225" s="26"/>
    </row>
    <row r="226" spans="9:18">
      <c r="I226" s="280">
        <v>45929</v>
      </c>
      <c r="J226" s="283">
        <v>24634.9</v>
      </c>
      <c r="K226" s="283" t="s">
        <v>1527</v>
      </c>
      <c r="L226" s="282">
        <f t="shared" si="7"/>
        <v>-8.0309231099950917E-4</v>
      </c>
      <c r="N226" s="280">
        <v>45929</v>
      </c>
      <c r="O226" s="283">
        <v>1163</v>
      </c>
      <c r="P226" s="283" t="s">
        <v>1038</v>
      </c>
      <c r="Q226" s="282">
        <f t="shared" si="6"/>
        <v>-1.6739939127494052E-2</v>
      </c>
      <c r="R226" s="26"/>
    </row>
    <row r="227" spans="9:18">
      <c r="I227" s="280">
        <v>45926</v>
      </c>
      <c r="J227" s="283">
        <v>24654.7</v>
      </c>
      <c r="K227" s="283" t="s">
        <v>1528</v>
      </c>
      <c r="L227" s="282">
        <f t="shared" si="7"/>
        <v>-9.4874220848222279E-3</v>
      </c>
      <c r="N227" s="280">
        <v>45926</v>
      </c>
      <c r="O227" s="283">
        <v>1182.8</v>
      </c>
      <c r="P227" s="283" t="s">
        <v>1039</v>
      </c>
      <c r="Q227" s="282">
        <f t="shared" si="6"/>
        <v>-9.2142737476964554E-3</v>
      </c>
      <c r="R227" s="26"/>
    </row>
    <row r="228" spans="9:18">
      <c r="I228" s="280">
        <v>45925</v>
      </c>
      <c r="J228" s="283">
        <v>24890.85</v>
      </c>
      <c r="K228" s="283" t="s">
        <v>1529</v>
      </c>
      <c r="L228" s="282">
        <f t="shared" si="7"/>
        <v>-6.6269171365972435E-3</v>
      </c>
      <c r="N228" s="280">
        <v>45925</v>
      </c>
      <c r="O228" s="283">
        <v>1193.8</v>
      </c>
      <c r="P228" s="283" t="s">
        <v>1040</v>
      </c>
      <c r="Q228" s="282">
        <f t="shared" si="6"/>
        <v>-1.5909652955238607E-2</v>
      </c>
      <c r="R228" s="26"/>
    </row>
    <row r="229" spans="9:18">
      <c r="I229" s="280">
        <v>45924</v>
      </c>
      <c r="J229" s="283">
        <v>25056.9</v>
      </c>
      <c r="K229" s="283" t="s">
        <v>1530</v>
      </c>
      <c r="L229" s="282">
        <f t="shared" si="7"/>
        <v>-4.4736685273842891E-3</v>
      </c>
      <c r="N229" s="280">
        <v>45924</v>
      </c>
      <c r="O229" s="283">
        <v>1213.0999999999999</v>
      </c>
      <c r="P229" s="283" t="s">
        <v>1041</v>
      </c>
      <c r="Q229" s="282">
        <f t="shared" si="6"/>
        <v>2.5443786982248362E-2</v>
      </c>
      <c r="R229" s="26"/>
    </row>
    <row r="230" spans="9:18">
      <c r="I230" s="280">
        <v>45923</v>
      </c>
      <c r="J230" s="283">
        <v>25169.5</v>
      </c>
      <c r="K230" s="283" t="s">
        <v>1531</v>
      </c>
      <c r="L230" s="282">
        <f t="shared" si="7"/>
        <v>-1.3034498766979485E-3</v>
      </c>
      <c r="N230" s="280">
        <v>45923</v>
      </c>
      <c r="O230" s="283">
        <v>1183</v>
      </c>
      <c r="P230" s="283" t="s">
        <v>1042</v>
      </c>
      <c r="Q230" s="282">
        <f t="shared" si="6"/>
        <v>-1.4166666666666661E-2</v>
      </c>
      <c r="R230" s="26"/>
    </row>
    <row r="231" spans="9:18">
      <c r="I231" s="280">
        <v>45922</v>
      </c>
      <c r="J231" s="283">
        <v>25202.35</v>
      </c>
      <c r="K231" s="283" t="s">
        <v>1532</v>
      </c>
      <c r="L231" s="282">
        <f t="shared" si="7"/>
        <v>-4.9235896008418267E-3</v>
      </c>
      <c r="N231" s="280">
        <v>45922</v>
      </c>
      <c r="O231" s="283">
        <v>1200</v>
      </c>
      <c r="P231" s="283" t="s">
        <v>1043</v>
      </c>
      <c r="Q231" s="282">
        <f t="shared" si="6"/>
        <v>-4.1493775933609811E-3</v>
      </c>
      <c r="R231" s="26"/>
    </row>
    <row r="232" spans="9:18">
      <c r="I232" s="280">
        <v>45919</v>
      </c>
      <c r="J232" s="283">
        <v>25327.05</v>
      </c>
      <c r="K232" s="283" t="s">
        <v>1533</v>
      </c>
      <c r="L232" s="282">
        <f t="shared" si="7"/>
        <v>-3.7976525747730472E-3</v>
      </c>
      <c r="N232" s="280">
        <v>45919</v>
      </c>
      <c r="O232" s="283">
        <v>1205</v>
      </c>
      <c r="P232" s="283" t="s">
        <v>1044</v>
      </c>
      <c r="Q232" s="282">
        <f t="shared" si="6"/>
        <v>-1.1728040679078178E-2</v>
      </c>
      <c r="R232" s="26"/>
    </row>
    <row r="233" spans="9:18">
      <c r="I233" s="280">
        <v>45918</v>
      </c>
      <c r="J233" s="283">
        <v>25423.599999999999</v>
      </c>
      <c r="K233" s="283" t="s">
        <v>1534</v>
      </c>
      <c r="L233" s="282">
        <f t="shared" si="7"/>
        <v>3.685316962919849E-3</v>
      </c>
      <c r="N233" s="280">
        <v>45918</v>
      </c>
      <c r="O233" s="283">
        <v>1219.3</v>
      </c>
      <c r="P233" s="283" t="s">
        <v>1045</v>
      </c>
      <c r="Q233" s="282">
        <f t="shared" si="6"/>
        <v>-1.0950681375730076E-2</v>
      </c>
      <c r="R233" s="26"/>
    </row>
    <row r="234" spans="9:18">
      <c r="I234" s="280">
        <v>45917</v>
      </c>
      <c r="J234" s="283">
        <v>25330.25</v>
      </c>
      <c r="K234" s="283" t="s">
        <v>1535</v>
      </c>
      <c r="L234" s="282">
        <f t="shared" si="7"/>
        <v>3.6114599965926253E-3</v>
      </c>
      <c r="N234" s="280">
        <v>45917</v>
      </c>
      <c r="O234" s="283">
        <v>1232.8</v>
      </c>
      <c r="P234" s="283" t="s">
        <v>1046</v>
      </c>
      <c r="Q234" s="282">
        <f t="shared" si="6"/>
        <v>-2.0237998866672324E-3</v>
      </c>
      <c r="R234" s="26"/>
    </row>
    <row r="235" spans="9:18">
      <c r="I235" s="280">
        <v>45916</v>
      </c>
      <c r="J235" s="283">
        <v>25239.1</v>
      </c>
      <c r="K235" s="283" t="s">
        <v>1536</v>
      </c>
      <c r="L235" s="282">
        <f t="shared" si="7"/>
        <v>6.7772405980246475E-3</v>
      </c>
      <c r="N235" s="280">
        <v>45916</v>
      </c>
      <c r="O235" s="283">
        <v>1235.3</v>
      </c>
      <c r="P235" s="283" t="s">
        <v>1047</v>
      </c>
      <c r="Q235" s="282">
        <f t="shared" si="6"/>
        <v>1.2375020488444521E-2</v>
      </c>
      <c r="R235" s="26"/>
    </row>
    <row r="236" spans="9:18">
      <c r="I236" s="280">
        <v>45915</v>
      </c>
      <c r="J236" s="283">
        <v>25069.200000000001</v>
      </c>
      <c r="K236" s="283" t="s">
        <v>1537</v>
      </c>
      <c r="L236" s="282">
        <f t="shared" si="7"/>
        <v>-1.7838655729871533E-3</v>
      </c>
      <c r="N236" s="280">
        <v>45915</v>
      </c>
      <c r="O236" s="283">
        <v>1220.2</v>
      </c>
      <c r="P236" s="283" t="s">
        <v>1048</v>
      </c>
      <c r="Q236" s="282">
        <f t="shared" si="6"/>
        <v>-4.4872317859182553E-3</v>
      </c>
      <c r="R236" s="26"/>
    </row>
    <row r="237" spans="9:18">
      <c r="I237" s="280">
        <v>45912</v>
      </c>
      <c r="J237" s="283">
        <v>25114</v>
      </c>
      <c r="K237" s="283" t="s">
        <v>1538</v>
      </c>
      <c r="L237" s="282">
        <f t="shared" si="7"/>
        <v>4.3390454100098452E-3</v>
      </c>
      <c r="N237" s="280">
        <v>45912</v>
      </c>
      <c r="O237" s="283">
        <v>1225.7</v>
      </c>
      <c r="P237" s="283" t="s">
        <v>1049</v>
      </c>
      <c r="Q237" s="282">
        <f t="shared" si="6"/>
        <v>-6.9675119500930416E-3</v>
      </c>
      <c r="R237" s="26"/>
    </row>
    <row r="238" spans="9:18">
      <c r="I238" s="280">
        <v>45911</v>
      </c>
      <c r="J238" s="283">
        <v>25005.5</v>
      </c>
      <c r="K238" s="283" t="s">
        <v>1539</v>
      </c>
      <c r="L238" s="282">
        <f t="shared" si="7"/>
        <v>1.2973959980939753E-3</v>
      </c>
      <c r="N238" s="280">
        <v>45911</v>
      </c>
      <c r="O238" s="283">
        <v>1234.3</v>
      </c>
      <c r="P238" s="283" t="s">
        <v>1050</v>
      </c>
      <c r="Q238" s="282">
        <f t="shared" si="6"/>
        <v>-7.4782888388549296E-3</v>
      </c>
      <c r="R238" s="26"/>
    </row>
    <row r="239" spans="9:18">
      <c r="I239" s="280">
        <v>45910</v>
      </c>
      <c r="J239" s="283">
        <v>24973.1</v>
      </c>
      <c r="K239" s="283" t="s">
        <v>1540</v>
      </c>
      <c r="L239" s="282">
        <f t="shared" si="7"/>
        <v>4.2020861648826013E-3</v>
      </c>
      <c r="N239" s="280">
        <v>45910</v>
      </c>
      <c r="O239" s="283">
        <v>1243.5999999999999</v>
      </c>
      <c r="P239" s="283" t="s">
        <v>1051</v>
      </c>
      <c r="Q239" s="282">
        <f t="shared" si="6"/>
        <v>2.903225806451637E-3</v>
      </c>
      <c r="R239" s="26"/>
    </row>
    <row r="240" spans="9:18">
      <c r="I240" s="280">
        <v>45909</v>
      </c>
      <c r="J240" s="283">
        <v>24868.6</v>
      </c>
      <c r="K240" s="283" t="s">
        <v>1541</v>
      </c>
      <c r="L240" s="282">
        <f t="shared" si="7"/>
        <v>3.8529617751474898E-3</v>
      </c>
      <c r="N240" s="280">
        <v>45909</v>
      </c>
      <c r="O240" s="283">
        <v>1240</v>
      </c>
      <c r="P240" s="283" t="s">
        <v>1052</v>
      </c>
      <c r="Q240" s="282">
        <f t="shared" si="6"/>
        <v>5.188067444876765E-3</v>
      </c>
      <c r="R240" s="26"/>
    </row>
    <row r="241" spans="9:18">
      <c r="I241" s="280">
        <v>45908</v>
      </c>
      <c r="J241" s="283">
        <v>24773.15</v>
      </c>
      <c r="K241" s="283" t="s">
        <v>1542</v>
      </c>
      <c r="L241" s="282">
        <f t="shared" si="7"/>
        <v>1.2994624307829383E-3</v>
      </c>
      <c r="N241" s="280">
        <v>45908</v>
      </c>
      <c r="O241" s="283">
        <v>1233.5999999999999</v>
      </c>
      <c r="P241" s="283" t="s">
        <v>1053</v>
      </c>
      <c r="Q241" s="282">
        <f t="shared" si="6"/>
        <v>8.5847436840813529E-3</v>
      </c>
      <c r="R241" s="26"/>
    </row>
    <row r="242" spans="9:18">
      <c r="I242" s="280">
        <v>45905</v>
      </c>
      <c r="J242" s="283">
        <v>24741</v>
      </c>
      <c r="K242" s="283" t="s">
        <v>1543</v>
      </c>
      <c r="L242" s="282">
        <f t="shared" si="7"/>
        <v>2.7087890095933709E-4</v>
      </c>
      <c r="N242" s="280">
        <v>45905</v>
      </c>
      <c r="O242" s="283">
        <v>1223.0999999999999</v>
      </c>
      <c r="P242" s="283" t="s">
        <v>1054</v>
      </c>
      <c r="Q242" s="282">
        <f t="shared" si="6"/>
        <v>-1.553444945267235E-2</v>
      </c>
      <c r="R242" s="26"/>
    </row>
    <row r="243" spans="9:18">
      <c r="I243" s="280">
        <v>45904</v>
      </c>
      <c r="J243" s="283">
        <v>24734.3</v>
      </c>
      <c r="K243" s="283" t="s">
        <v>1544</v>
      </c>
      <c r="L243" s="282">
        <f t="shared" si="7"/>
        <v>7.7887764742534671E-4</v>
      </c>
      <c r="N243" s="280">
        <v>45904</v>
      </c>
      <c r="O243" s="283">
        <v>1242.4000000000001</v>
      </c>
      <c r="P243" s="283" t="s">
        <v>1055</v>
      </c>
      <c r="Q243" s="282">
        <f t="shared" si="6"/>
        <v>7.4602659747000644E-3</v>
      </c>
      <c r="R243" s="26"/>
    </row>
    <row r="244" spans="9:18">
      <c r="I244" s="280">
        <v>45903</v>
      </c>
      <c r="J244" s="283">
        <v>24715.05</v>
      </c>
      <c r="K244" s="283" t="s">
        <v>1545</v>
      </c>
      <c r="L244" s="282">
        <f t="shared" si="7"/>
        <v>5.510667382707668E-3</v>
      </c>
      <c r="N244" s="280">
        <v>45903</v>
      </c>
      <c r="O244" s="283">
        <v>1233.2</v>
      </c>
      <c r="P244" s="283" t="s">
        <v>1056</v>
      </c>
      <c r="Q244" s="282">
        <f t="shared" si="6"/>
        <v>1.934204000661266E-2</v>
      </c>
      <c r="R244" s="26"/>
    </row>
    <row r="245" spans="9:18">
      <c r="I245" s="280">
        <v>45902</v>
      </c>
      <c r="J245" s="283">
        <v>24579.599999999999</v>
      </c>
      <c r="K245" s="283" t="s">
        <v>1546</v>
      </c>
      <c r="L245" s="282">
        <f t="shared" si="7"/>
        <v>-1.8456815316111319E-3</v>
      </c>
      <c r="N245" s="280">
        <v>45902</v>
      </c>
      <c r="O245" s="283">
        <v>1209.8</v>
      </c>
      <c r="P245" s="283" t="s">
        <v>1057</v>
      </c>
      <c r="Q245" s="282">
        <f t="shared" si="6"/>
        <v>-1.3052700277369933E-2</v>
      </c>
      <c r="R245" s="26"/>
    </row>
    <row r="246" spans="9:18">
      <c r="I246" s="280">
        <v>45901</v>
      </c>
      <c r="J246" s="283">
        <v>24625.05</v>
      </c>
      <c r="K246" s="283" t="s">
        <v>1547</v>
      </c>
      <c r="L246" s="282">
        <f t="shared" si="7"/>
        <v>8.1140220699762455E-3</v>
      </c>
      <c r="N246" s="280">
        <v>45901</v>
      </c>
      <c r="O246" s="283">
        <v>1225.8</v>
      </c>
      <c r="P246" s="283" t="s">
        <v>1058</v>
      </c>
      <c r="Q246" s="282">
        <f t="shared" si="6"/>
        <v>1.3392857142857206E-2</v>
      </c>
      <c r="R246" s="26"/>
    </row>
    <row r="247" spans="9:18">
      <c r="I247" s="280">
        <v>45898</v>
      </c>
      <c r="J247" s="283">
        <v>24426.85</v>
      </c>
      <c r="K247" s="283" t="s">
        <v>1548</v>
      </c>
      <c r="L247" s="282">
        <f t="shared" si="7"/>
        <v>-3.0223379549323415E-3</v>
      </c>
      <c r="N247" s="280">
        <v>45898</v>
      </c>
      <c r="O247" s="283">
        <v>1209.5999999999999</v>
      </c>
      <c r="P247" s="283" t="s">
        <v>1059</v>
      </c>
      <c r="Q247" s="282">
        <f t="shared" si="6"/>
        <v>-9.6610447028001589E-3</v>
      </c>
      <c r="R247" s="26"/>
    </row>
    <row r="248" spans="9:18">
      <c r="I248" s="280">
        <v>45897</v>
      </c>
      <c r="J248" s="283">
        <v>24500.9</v>
      </c>
      <c r="K248" s="283" t="s">
        <v>1549</v>
      </c>
      <c r="L248" s="282">
        <f t="shared" si="7"/>
        <v>-8.5444145669824056E-3</v>
      </c>
      <c r="N248" s="280">
        <v>45897</v>
      </c>
      <c r="O248" s="283">
        <v>1221.4000000000001</v>
      </c>
      <c r="P248" s="283" t="s">
        <v>1060</v>
      </c>
      <c r="Q248" s="282">
        <f t="shared" si="6"/>
        <v>-1.5476382395614885E-2</v>
      </c>
      <c r="R248" s="26"/>
    </row>
    <row r="249" spans="9:18">
      <c r="I249" s="280">
        <v>45895</v>
      </c>
      <c r="J249" s="283">
        <v>24712.05</v>
      </c>
      <c r="K249" s="283" t="s">
        <v>1550</v>
      </c>
      <c r="L249" s="282">
        <f t="shared" si="7"/>
        <v>-1.0241211162399511E-2</v>
      </c>
      <c r="N249" s="280">
        <v>45895</v>
      </c>
      <c r="O249" s="283">
        <v>1240.5999999999999</v>
      </c>
      <c r="P249" s="283" t="s">
        <v>1061</v>
      </c>
      <c r="Q249" s="282">
        <f t="shared" si="6"/>
        <v>-1.8201962646407055E-2</v>
      </c>
      <c r="R249" s="26"/>
    </row>
    <row r="250" spans="9:18">
      <c r="I250" s="280">
        <v>45894</v>
      </c>
      <c r="J250" s="283">
        <v>24967.75</v>
      </c>
      <c r="K250" s="283" t="s">
        <v>1551</v>
      </c>
      <c r="L250" s="282">
        <f t="shared" si="7"/>
        <v>3.9264015826234733E-3</v>
      </c>
      <c r="N250" s="280">
        <v>45894</v>
      </c>
      <c r="O250" s="283">
        <v>1263.5999999999999</v>
      </c>
      <c r="P250" s="283" t="s">
        <v>1062</v>
      </c>
      <c r="Q250" s="282">
        <f t="shared" si="6"/>
        <v>-8.3189452205306713E-3</v>
      </c>
      <c r="R250" s="26"/>
    </row>
    <row r="251" spans="9:18">
      <c r="I251" s="280">
        <v>45891</v>
      </c>
      <c r="J251" s="283">
        <v>24870.1</v>
      </c>
      <c r="K251" s="283" t="s">
        <v>1552</v>
      </c>
      <c r="L251" s="282">
        <f t="shared" si="7"/>
        <v>-8.5174664872676997E-3</v>
      </c>
      <c r="N251" s="280">
        <v>45891</v>
      </c>
      <c r="O251" s="283">
        <v>1274.2</v>
      </c>
      <c r="P251" s="283" t="s">
        <v>1063</v>
      </c>
      <c r="Q251" s="282">
        <f t="shared" si="6"/>
        <v>-1.8018018018017834E-3</v>
      </c>
      <c r="R251" s="26"/>
    </row>
    <row r="252" spans="9:18">
      <c r="I252" s="280">
        <v>45890</v>
      </c>
      <c r="J252" s="283">
        <v>25083.75</v>
      </c>
      <c r="K252" s="283" t="s">
        <v>1553</v>
      </c>
      <c r="L252" s="282">
        <f t="shared" si="7"/>
        <v>1.3253202025504951E-3</v>
      </c>
      <c r="N252" s="280">
        <v>45890</v>
      </c>
      <c r="O252" s="283">
        <v>1276.5</v>
      </c>
      <c r="P252" s="283" t="s">
        <v>1064</v>
      </c>
      <c r="Q252" s="282">
        <f t="shared" si="6"/>
        <v>-3.9154267815189048E-4</v>
      </c>
      <c r="R252" s="26"/>
    </row>
    <row r="253" spans="9:18">
      <c r="I253" s="280">
        <v>45889</v>
      </c>
      <c r="J253" s="283">
        <v>25050.55</v>
      </c>
      <c r="K253" s="283" t="s">
        <v>1554</v>
      </c>
      <c r="L253" s="282">
        <f t="shared" si="7"/>
        <v>2.7981657803137772E-3</v>
      </c>
      <c r="N253" s="280">
        <v>45889</v>
      </c>
      <c r="O253" s="283">
        <v>1277</v>
      </c>
      <c r="P253" s="283" t="s">
        <v>1065</v>
      </c>
      <c r="Q253" s="282">
        <f t="shared" si="6"/>
        <v>-1.1762885002321699E-2</v>
      </c>
      <c r="R253" s="26"/>
    </row>
    <row r="254" spans="9:18">
      <c r="I254" s="280">
        <v>45888</v>
      </c>
      <c r="J254" s="283">
        <v>24980.65</v>
      </c>
      <c r="K254" s="283" t="s">
        <v>1555</v>
      </c>
      <c r="L254" s="282">
        <f t="shared" si="7"/>
        <v>4.1685174428538474E-3</v>
      </c>
      <c r="N254" s="280">
        <v>45888</v>
      </c>
      <c r="O254" s="283">
        <v>1292.2</v>
      </c>
      <c r="P254" s="283" t="s">
        <v>1066</v>
      </c>
      <c r="Q254" s="282">
        <f t="shared" si="6"/>
        <v>7.4062524362672466E-3</v>
      </c>
      <c r="R254" s="26"/>
    </row>
    <row r="255" spans="9:18">
      <c r="I255" s="280">
        <v>45887</v>
      </c>
      <c r="J255" s="283">
        <v>24876.95</v>
      </c>
      <c r="K255" s="283" t="s">
        <v>1556</v>
      </c>
      <c r="L255" s="282">
        <f t="shared" si="7"/>
        <v>9.9730830285045258E-3</v>
      </c>
      <c r="N255" s="280">
        <v>45887</v>
      </c>
      <c r="O255" s="283">
        <v>1282.7</v>
      </c>
      <c r="P255" s="283" t="s">
        <v>1067</v>
      </c>
      <c r="Q255" s="282">
        <f t="shared" si="6"/>
        <v>1.1752642372613975E-2</v>
      </c>
      <c r="R255" s="26"/>
    </row>
    <row r="256" spans="9:18">
      <c r="I256" s="280">
        <v>45883</v>
      </c>
      <c r="J256" s="283">
        <v>24631.3</v>
      </c>
      <c r="K256" s="283" t="s">
        <v>1557</v>
      </c>
      <c r="L256" s="282">
        <f t="shared" si="7"/>
        <v>4.8539055661511732E-4</v>
      </c>
      <c r="N256" s="280">
        <v>45883</v>
      </c>
      <c r="O256" s="283">
        <v>1267.8</v>
      </c>
      <c r="P256" s="283" t="s">
        <v>1068</v>
      </c>
      <c r="Q256" s="282">
        <f t="shared" si="6"/>
        <v>-5.4910574207719387E-3</v>
      </c>
      <c r="R256" s="26"/>
    </row>
    <row r="257" spans="9:18">
      <c r="I257" s="280">
        <v>45882</v>
      </c>
      <c r="J257" s="283">
        <v>24619.35</v>
      </c>
      <c r="K257" s="283" t="s">
        <v>1558</v>
      </c>
      <c r="L257" s="282">
        <f t="shared" si="7"/>
        <v>5.3884855068320192E-3</v>
      </c>
      <c r="N257" s="280">
        <v>45882</v>
      </c>
      <c r="O257" s="283">
        <v>1274.8</v>
      </c>
      <c r="P257" s="283" t="s">
        <v>1069</v>
      </c>
      <c r="Q257" s="282">
        <f t="shared" si="6"/>
        <v>1.41607000795545E-2</v>
      </c>
      <c r="R257" s="26"/>
    </row>
    <row r="258" spans="9:18">
      <c r="I258" s="280">
        <v>45881</v>
      </c>
      <c r="J258" s="283">
        <v>24487.4</v>
      </c>
      <c r="K258" s="283" t="s">
        <v>1559</v>
      </c>
      <c r="L258" s="282">
        <f t="shared" si="7"/>
        <v>-3.9719260282162772E-3</v>
      </c>
      <c r="N258" s="280">
        <v>45881</v>
      </c>
      <c r="O258" s="283">
        <v>1257</v>
      </c>
      <c r="P258" s="283" t="s">
        <v>1070</v>
      </c>
      <c r="Q258" s="282">
        <f t="shared" si="6"/>
        <v>-3.9798334733786467E-2</v>
      </c>
      <c r="R258" s="26"/>
    </row>
    <row r="259" spans="9:18">
      <c r="I259" s="280">
        <v>45880</v>
      </c>
      <c r="J259" s="283">
        <v>24585.05</v>
      </c>
      <c r="K259" s="283" t="s">
        <v>1560</v>
      </c>
      <c r="L259" s="282">
        <f t="shared" si="7"/>
        <v>9.1018047637225763E-3</v>
      </c>
      <c r="N259" s="280">
        <v>45880</v>
      </c>
      <c r="O259" s="283">
        <v>1309.0999999999999</v>
      </c>
      <c r="P259" s="283" t="s">
        <v>1071</v>
      </c>
      <c r="Q259" s="282">
        <f t="shared" si="6"/>
        <v>4.5854031333592005E-4</v>
      </c>
      <c r="R259" s="26"/>
    </row>
    <row r="260" spans="9:18">
      <c r="I260" s="280">
        <v>45877</v>
      </c>
      <c r="J260" s="283">
        <v>24363.3</v>
      </c>
      <c r="K260" s="283" t="s">
        <v>1561</v>
      </c>
      <c r="L260" s="282">
        <f t="shared" si="7"/>
        <v>-9.4669287673071478E-3</v>
      </c>
      <c r="N260" s="280">
        <v>45877</v>
      </c>
      <c r="O260" s="283">
        <v>1308.5</v>
      </c>
      <c r="P260" s="283" t="s">
        <v>1072</v>
      </c>
      <c r="Q260" s="282">
        <f t="shared" ref="Q260:Q323" si="8">+O260/O261-1</f>
        <v>3.5041923746242709E-2</v>
      </c>
      <c r="R260" s="26"/>
    </row>
    <row r="261" spans="9:18">
      <c r="I261" s="280">
        <v>45876</v>
      </c>
      <c r="J261" s="283">
        <v>24596.15</v>
      </c>
      <c r="K261" s="283" t="s">
        <v>1562</v>
      </c>
      <c r="L261" s="282">
        <f t="shared" si="7"/>
        <v>8.9321320734758736E-4</v>
      </c>
      <c r="N261" s="280">
        <v>45876</v>
      </c>
      <c r="O261" s="283">
        <v>1264.2</v>
      </c>
      <c r="P261" s="283" t="s">
        <v>1073</v>
      </c>
      <c r="Q261" s="282">
        <f t="shared" si="8"/>
        <v>6.2263675321401646E-2</v>
      </c>
      <c r="R261" s="26"/>
    </row>
    <row r="262" spans="9:18">
      <c r="I262" s="280">
        <v>45875</v>
      </c>
      <c r="J262" s="283">
        <v>24574.2</v>
      </c>
      <c r="K262" s="283" t="s">
        <v>1563</v>
      </c>
      <c r="L262" s="282">
        <f t="shared" si="7"/>
        <v>-3.0568509364268248E-3</v>
      </c>
      <c r="N262" s="280">
        <v>45875</v>
      </c>
      <c r="O262" s="283">
        <v>1190.0999999999999</v>
      </c>
      <c r="P262" s="283" t="s">
        <v>1074</v>
      </c>
      <c r="Q262" s="282">
        <f t="shared" si="8"/>
        <v>2.6116259477673154E-3</v>
      </c>
      <c r="R262" s="26"/>
    </row>
    <row r="263" spans="9:18">
      <c r="I263" s="280">
        <v>45874</v>
      </c>
      <c r="J263" s="283">
        <v>24649.55</v>
      </c>
      <c r="K263" s="283" t="s">
        <v>1564</v>
      </c>
      <c r="L263" s="282">
        <f t="shared" si="7"/>
        <v>-2.9608356675532299E-3</v>
      </c>
      <c r="N263" s="280">
        <v>45874</v>
      </c>
      <c r="O263" s="283">
        <v>1187</v>
      </c>
      <c r="P263" s="283" t="s">
        <v>1075</v>
      </c>
      <c r="Q263" s="282">
        <f t="shared" si="8"/>
        <v>-2.3533366952428469E-3</v>
      </c>
      <c r="R263" s="26"/>
    </row>
    <row r="264" spans="9:18">
      <c r="I264" s="280">
        <v>45873</v>
      </c>
      <c r="J264" s="283">
        <v>24722.75</v>
      </c>
      <c r="K264" s="283" t="s">
        <v>1565</v>
      </c>
      <c r="L264" s="282">
        <f t="shared" ref="L264:L327" si="9">+J264/J265-1</f>
        <v>6.4073990397044422E-3</v>
      </c>
      <c r="N264" s="280">
        <v>45873</v>
      </c>
      <c r="O264" s="283">
        <v>1189.8</v>
      </c>
      <c r="P264" s="283" t="s">
        <v>1076</v>
      </c>
      <c r="Q264" s="282">
        <f t="shared" si="8"/>
        <v>5.3231939163498332E-3</v>
      </c>
      <c r="R264" s="26"/>
    </row>
    <row r="265" spans="9:18">
      <c r="I265" s="280">
        <v>45870</v>
      </c>
      <c r="J265" s="283">
        <v>24565.35</v>
      </c>
      <c r="K265" s="283" t="s">
        <v>1566</v>
      </c>
      <c r="L265" s="282">
        <f t="shared" si="9"/>
        <v>-8.195943613522938E-3</v>
      </c>
      <c r="N265" s="280">
        <v>45870</v>
      </c>
      <c r="O265" s="283">
        <v>1183.5</v>
      </c>
      <c r="P265" s="283" t="s">
        <v>1077</v>
      </c>
      <c r="Q265" s="282">
        <f t="shared" si="8"/>
        <v>5.5225148683093472E-3</v>
      </c>
      <c r="R265" s="26"/>
    </row>
    <row r="266" spans="9:18">
      <c r="I266" s="280">
        <v>45869</v>
      </c>
      <c r="J266" s="283">
        <v>24768.35</v>
      </c>
      <c r="K266" s="283" t="s">
        <v>1567</v>
      </c>
      <c r="L266" s="282">
        <f t="shared" si="9"/>
        <v>-3.4882247269669708E-3</v>
      </c>
      <c r="N266" s="280">
        <v>45869</v>
      </c>
      <c r="O266" s="283">
        <v>1177</v>
      </c>
      <c r="P266" s="283" t="s">
        <v>1078</v>
      </c>
      <c r="Q266" s="282">
        <f t="shared" si="8"/>
        <v>6.8434559452523747E-3</v>
      </c>
      <c r="R266" s="26"/>
    </row>
    <row r="267" spans="9:18">
      <c r="I267" s="280">
        <v>45868</v>
      </c>
      <c r="J267" s="283">
        <v>24855.05</v>
      </c>
      <c r="K267" s="283" t="s">
        <v>1568</v>
      </c>
      <c r="L267" s="282">
        <f t="shared" si="9"/>
        <v>1.3677878901419138E-3</v>
      </c>
      <c r="N267" s="280">
        <v>45868</v>
      </c>
      <c r="O267" s="283">
        <v>1169</v>
      </c>
      <c r="P267" s="283" t="s">
        <v>1079</v>
      </c>
      <c r="Q267" s="282">
        <f t="shared" si="8"/>
        <v>5.4184226369655697E-3</v>
      </c>
      <c r="R267" s="26"/>
    </row>
    <row r="268" spans="9:18">
      <c r="I268" s="280">
        <v>45867</v>
      </c>
      <c r="J268" s="283">
        <v>24821.1</v>
      </c>
      <c r="K268" s="283" t="s">
        <v>1569</v>
      </c>
      <c r="L268" s="282">
        <f t="shared" si="9"/>
        <v>5.6805059783069378E-3</v>
      </c>
      <c r="N268" s="280">
        <v>45867</v>
      </c>
      <c r="O268" s="283">
        <v>1162.7</v>
      </c>
      <c r="P268" s="283" t="s">
        <v>797</v>
      </c>
      <c r="Q268" s="282">
        <f t="shared" si="8"/>
        <v>-8.1890301117460984E-3</v>
      </c>
      <c r="R268" s="26"/>
    </row>
    <row r="269" spans="9:18">
      <c r="I269" s="280">
        <v>45866</v>
      </c>
      <c r="J269" s="283">
        <v>24680.9</v>
      </c>
      <c r="K269" s="283" t="s">
        <v>1570</v>
      </c>
      <c r="L269" s="282">
        <f t="shared" si="9"/>
        <v>-6.2849780569311786E-3</v>
      </c>
      <c r="N269" s="280">
        <v>45866</v>
      </c>
      <c r="O269" s="283">
        <v>1172.3</v>
      </c>
      <c r="P269" s="283" t="s">
        <v>1080</v>
      </c>
      <c r="Q269" s="282">
        <f t="shared" si="8"/>
        <v>1.5378043571123712E-3</v>
      </c>
      <c r="R269" s="26"/>
    </row>
    <row r="270" spans="9:18">
      <c r="I270" s="280">
        <v>45863</v>
      </c>
      <c r="J270" s="283">
        <v>24837</v>
      </c>
      <c r="K270" s="283" t="s">
        <v>1571</v>
      </c>
      <c r="L270" s="282">
        <f t="shared" si="9"/>
        <v>-8.9816894833233407E-3</v>
      </c>
      <c r="N270" s="280">
        <v>45863</v>
      </c>
      <c r="O270" s="283">
        <v>1170.5</v>
      </c>
      <c r="P270" s="283" t="s">
        <v>1081</v>
      </c>
      <c r="Q270" s="282">
        <f t="shared" si="8"/>
        <v>-7.2936985836654644E-3</v>
      </c>
      <c r="R270" s="26"/>
    </row>
    <row r="271" spans="9:18">
      <c r="I271" s="280">
        <v>45862</v>
      </c>
      <c r="J271" s="283">
        <v>25062.1</v>
      </c>
      <c r="K271" s="283" t="s">
        <v>1572</v>
      </c>
      <c r="L271" s="282">
        <f t="shared" si="9"/>
        <v>-6.2569637468825601E-3</v>
      </c>
      <c r="N271" s="280">
        <v>45862</v>
      </c>
      <c r="O271" s="283">
        <v>1179.0999999999999</v>
      </c>
      <c r="P271" s="283" t="s">
        <v>1082</v>
      </c>
      <c r="Q271" s="282">
        <f t="shared" si="8"/>
        <v>-2.9147797447509283E-2</v>
      </c>
      <c r="R271" s="26"/>
    </row>
    <row r="272" spans="9:18">
      <c r="I272" s="280">
        <v>45861</v>
      </c>
      <c r="J272" s="283">
        <v>25219.9</v>
      </c>
      <c r="K272" s="283" t="s">
        <v>1573</v>
      </c>
      <c r="L272" s="282">
        <f t="shared" si="9"/>
        <v>6.3445446891372548E-3</v>
      </c>
      <c r="N272" s="280">
        <v>45861</v>
      </c>
      <c r="O272" s="283">
        <v>1214.5</v>
      </c>
      <c r="P272" s="283" t="s">
        <v>1083</v>
      </c>
      <c r="Q272" s="282">
        <f t="shared" si="8"/>
        <v>-2.1826675257731853E-2</v>
      </c>
      <c r="R272" s="26"/>
    </row>
    <row r="273" spans="9:18">
      <c r="I273" s="280">
        <v>45860</v>
      </c>
      <c r="J273" s="283">
        <v>25060.9</v>
      </c>
      <c r="K273" s="283" t="s">
        <v>1574</v>
      </c>
      <c r="L273" s="282">
        <f t="shared" si="9"/>
        <v>-1.1876910568456855E-3</v>
      </c>
      <c r="N273" s="280">
        <v>45860</v>
      </c>
      <c r="O273" s="283">
        <v>1241.5999999999999</v>
      </c>
      <c r="P273" s="283" t="s">
        <v>1084</v>
      </c>
      <c r="Q273" s="282">
        <f t="shared" si="8"/>
        <v>-9.177240443699608E-3</v>
      </c>
      <c r="R273" s="26"/>
    </row>
    <row r="274" spans="9:18">
      <c r="I274" s="280">
        <v>45859</v>
      </c>
      <c r="J274" s="283">
        <v>25090.7</v>
      </c>
      <c r="K274" s="283" t="s">
        <v>1575</v>
      </c>
      <c r="L274" s="282">
        <f t="shared" si="9"/>
        <v>4.8981913138206323E-3</v>
      </c>
      <c r="N274" s="280">
        <v>45859</v>
      </c>
      <c r="O274" s="283">
        <v>1253.0999999999999</v>
      </c>
      <c r="P274" s="283" t="s">
        <v>1085</v>
      </c>
      <c r="Q274" s="282">
        <f t="shared" si="8"/>
        <v>2.1937693687815951E-2</v>
      </c>
      <c r="R274" s="26"/>
    </row>
    <row r="275" spans="9:18">
      <c r="I275" s="280">
        <v>45856</v>
      </c>
      <c r="J275" s="283">
        <v>24968.400000000001</v>
      </c>
      <c r="K275" s="283" t="s">
        <v>1576</v>
      </c>
      <c r="L275" s="282">
        <f t="shared" si="9"/>
        <v>-5.6966045369741813E-3</v>
      </c>
      <c r="N275" s="280">
        <v>45856</v>
      </c>
      <c r="O275" s="283">
        <v>1226.2</v>
      </c>
      <c r="P275" s="283" t="s">
        <v>1086</v>
      </c>
      <c r="Q275" s="282">
        <f t="shared" si="8"/>
        <v>-2.1970868256164788E-3</v>
      </c>
      <c r="R275" s="26"/>
    </row>
    <row r="276" spans="9:18">
      <c r="I276" s="280">
        <v>45855</v>
      </c>
      <c r="J276" s="283">
        <v>25111.45</v>
      </c>
      <c r="K276" s="283" t="s">
        <v>1577</v>
      </c>
      <c r="L276" s="282">
        <f t="shared" si="9"/>
        <v>-3.9901555010400935E-3</v>
      </c>
      <c r="N276" s="280">
        <v>45855</v>
      </c>
      <c r="O276" s="283">
        <v>1228.9000000000001</v>
      </c>
      <c r="P276" s="283" t="s">
        <v>1087</v>
      </c>
      <c r="Q276" s="282">
        <f t="shared" si="8"/>
        <v>3.8273065224738279E-2</v>
      </c>
      <c r="R276" s="26"/>
    </row>
    <row r="277" spans="9:18">
      <c r="I277" s="280">
        <v>45854</v>
      </c>
      <c r="J277" s="283">
        <v>25212.05</v>
      </c>
      <c r="K277" s="283" t="s">
        <v>1578</v>
      </c>
      <c r="L277" s="282">
        <f t="shared" si="9"/>
        <v>6.4494876130138934E-4</v>
      </c>
      <c r="N277" s="280">
        <v>45854</v>
      </c>
      <c r="O277" s="283">
        <v>1183.5999999999999</v>
      </c>
      <c r="P277" s="283" t="s">
        <v>1088</v>
      </c>
      <c r="Q277" s="282">
        <f t="shared" si="8"/>
        <v>-1.4342360583818881E-3</v>
      </c>
      <c r="R277" s="26"/>
    </row>
    <row r="278" spans="9:18">
      <c r="I278" s="280">
        <v>45853</v>
      </c>
      <c r="J278" s="283">
        <v>25195.8</v>
      </c>
      <c r="K278" s="283" t="s">
        <v>1579</v>
      </c>
      <c r="L278" s="282">
        <f t="shared" si="9"/>
        <v>4.5251033597397683E-3</v>
      </c>
      <c r="N278" s="280">
        <v>45853</v>
      </c>
      <c r="O278" s="283">
        <v>1185.3</v>
      </c>
      <c r="P278" s="283" t="s">
        <v>1089</v>
      </c>
      <c r="Q278" s="282">
        <f t="shared" si="8"/>
        <v>1.3516938413449253E-3</v>
      </c>
      <c r="R278" s="26"/>
    </row>
    <row r="279" spans="9:18">
      <c r="I279" s="280">
        <v>45852</v>
      </c>
      <c r="J279" s="283">
        <v>25082.3</v>
      </c>
      <c r="K279" s="283" t="s">
        <v>1580</v>
      </c>
      <c r="L279" s="282">
        <f t="shared" si="9"/>
        <v>-2.68590071113739E-3</v>
      </c>
      <c r="N279" s="280">
        <v>45852</v>
      </c>
      <c r="O279" s="283">
        <v>1183.7</v>
      </c>
      <c r="P279" s="283" t="s">
        <v>1090</v>
      </c>
      <c r="Q279" s="282">
        <f t="shared" si="8"/>
        <v>3.7310268803527613E-3</v>
      </c>
      <c r="R279" s="26"/>
    </row>
    <row r="280" spans="9:18">
      <c r="I280" s="280">
        <v>45849</v>
      </c>
      <c r="J280" s="283">
        <v>25149.85</v>
      </c>
      <c r="K280" s="283" t="s">
        <v>1581</v>
      </c>
      <c r="L280" s="282">
        <f t="shared" si="9"/>
        <v>-8.1008864041963724E-3</v>
      </c>
      <c r="N280" s="280">
        <v>45849</v>
      </c>
      <c r="O280" s="283">
        <v>1179.3</v>
      </c>
      <c r="P280" s="283" t="s">
        <v>1091</v>
      </c>
      <c r="Q280" s="282">
        <f t="shared" si="8"/>
        <v>-1.3468295131336849E-2</v>
      </c>
      <c r="R280" s="26"/>
    </row>
    <row r="281" spans="9:18">
      <c r="I281" s="280">
        <v>45848</v>
      </c>
      <c r="J281" s="283">
        <v>25355.25</v>
      </c>
      <c r="K281" s="283" t="s">
        <v>1582</v>
      </c>
      <c r="L281" s="282">
        <f t="shared" si="9"/>
        <v>-4.7436617064621212E-3</v>
      </c>
      <c r="N281" s="280">
        <v>45848</v>
      </c>
      <c r="O281" s="283">
        <v>1195.4000000000001</v>
      </c>
      <c r="P281" s="283" t="s">
        <v>1092</v>
      </c>
      <c r="Q281" s="282">
        <f t="shared" si="8"/>
        <v>9.7136582481629485E-3</v>
      </c>
      <c r="R281" s="26"/>
    </row>
    <row r="282" spans="9:18">
      <c r="I282" s="280">
        <v>45847</v>
      </c>
      <c r="J282" s="283">
        <v>25476.1</v>
      </c>
      <c r="K282" s="283" t="s">
        <v>1583</v>
      </c>
      <c r="L282" s="282">
        <f t="shared" si="9"/>
        <v>-1.8180037222059742E-3</v>
      </c>
      <c r="N282" s="280">
        <v>45847</v>
      </c>
      <c r="O282" s="283">
        <v>1183.9000000000001</v>
      </c>
      <c r="P282" s="283" t="s">
        <v>1093</v>
      </c>
      <c r="Q282" s="282">
        <f t="shared" si="8"/>
        <v>1.3005903995892965E-2</v>
      </c>
      <c r="R282" s="26"/>
    </row>
    <row r="283" spans="9:18">
      <c r="I283" s="280">
        <v>45846</v>
      </c>
      <c r="J283" s="283">
        <v>25522.5</v>
      </c>
      <c r="K283" s="283" t="s">
        <v>1584</v>
      </c>
      <c r="L283" s="282">
        <f t="shared" si="9"/>
        <v>2.403647889149374E-3</v>
      </c>
      <c r="N283" s="280">
        <v>45846</v>
      </c>
      <c r="O283" s="283">
        <v>1168.7</v>
      </c>
      <c r="P283" s="283" t="s">
        <v>1094</v>
      </c>
      <c r="Q283" s="282">
        <f t="shared" si="8"/>
        <v>1.1135857461024301E-3</v>
      </c>
      <c r="R283" s="26"/>
    </row>
    <row r="284" spans="9:18">
      <c r="I284" s="280">
        <v>45845</v>
      </c>
      <c r="J284" s="283">
        <v>25461.3</v>
      </c>
      <c r="K284" s="283" t="s">
        <v>1585</v>
      </c>
      <c r="L284" s="282">
        <f t="shared" si="9"/>
        <v>1.1782726522913123E-5</v>
      </c>
      <c r="N284" s="280">
        <v>45845</v>
      </c>
      <c r="O284" s="283">
        <v>1167.4000000000001</v>
      </c>
      <c r="P284" s="283" t="s">
        <v>1095</v>
      </c>
      <c r="Q284" s="282">
        <f t="shared" si="8"/>
        <v>1.4865687212031853E-2</v>
      </c>
      <c r="R284" s="26"/>
    </row>
    <row r="285" spans="9:18">
      <c r="I285" s="280">
        <v>45842</v>
      </c>
      <c r="J285" s="283">
        <v>25461</v>
      </c>
      <c r="K285" s="283" t="s">
        <v>1586</v>
      </c>
      <c r="L285" s="282">
        <f t="shared" si="9"/>
        <v>2.1924559048702719E-3</v>
      </c>
      <c r="N285" s="280">
        <v>45842</v>
      </c>
      <c r="O285" s="283">
        <v>1150.3</v>
      </c>
      <c r="P285" s="283" t="s">
        <v>1096</v>
      </c>
      <c r="Q285" s="282">
        <f t="shared" si="8"/>
        <v>8.5042959845695876E-3</v>
      </c>
      <c r="R285" s="26"/>
    </row>
    <row r="286" spans="9:18">
      <c r="I286" s="280">
        <v>45841</v>
      </c>
      <c r="J286" s="283">
        <v>25405.3</v>
      </c>
      <c r="K286" s="283" t="s">
        <v>1587</v>
      </c>
      <c r="L286" s="282">
        <f t="shared" si="9"/>
        <v>-1.8897278948981633E-3</v>
      </c>
      <c r="N286" s="280">
        <v>45841</v>
      </c>
      <c r="O286" s="283">
        <v>1140.5999999999999</v>
      </c>
      <c r="P286" s="283" t="s">
        <v>1097</v>
      </c>
      <c r="Q286" s="282">
        <f t="shared" si="8"/>
        <v>1.7847581652685962E-2</v>
      </c>
      <c r="R286" s="26"/>
    </row>
    <row r="287" spans="9:18">
      <c r="I287" s="280">
        <v>45840</v>
      </c>
      <c r="J287" s="283">
        <v>25453.4</v>
      </c>
      <c r="K287" s="283" t="s">
        <v>1588</v>
      </c>
      <c r="L287" s="282">
        <f t="shared" si="9"/>
        <v>-3.4609933520737268E-3</v>
      </c>
      <c r="N287" s="280">
        <v>45840</v>
      </c>
      <c r="O287" s="283">
        <v>1120.5999999999999</v>
      </c>
      <c r="P287" s="283" t="s">
        <v>1098</v>
      </c>
      <c r="Q287" s="282">
        <f t="shared" si="8"/>
        <v>4.2806625721198532E-2</v>
      </c>
      <c r="R287" s="26"/>
    </row>
    <row r="288" spans="9:18">
      <c r="I288" s="280">
        <v>45839</v>
      </c>
      <c r="J288" s="283">
        <v>25541.8</v>
      </c>
      <c r="K288" s="283" t="s">
        <v>1589</v>
      </c>
      <c r="L288" s="282">
        <f t="shared" si="9"/>
        <v>9.6993970698022736E-4</v>
      </c>
      <c r="N288" s="280">
        <v>45839</v>
      </c>
      <c r="O288" s="283">
        <v>1074.5999999999999</v>
      </c>
      <c r="P288" s="283" t="s">
        <v>1099</v>
      </c>
      <c r="Q288" s="282">
        <f t="shared" si="8"/>
        <v>-5.9204440333026076E-3</v>
      </c>
      <c r="R288" s="26"/>
    </row>
    <row r="289" spans="9:18">
      <c r="I289" s="280">
        <v>45838</v>
      </c>
      <c r="J289" s="283">
        <v>25517.05</v>
      </c>
      <c r="K289" s="283" t="s">
        <v>1590</v>
      </c>
      <c r="L289" s="282">
        <f t="shared" si="9"/>
        <v>-4.7098424981862896E-3</v>
      </c>
      <c r="N289" s="280">
        <v>45838</v>
      </c>
      <c r="O289" s="283">
        <v>1081</v>
      </c>
      <c r="P289" s="283" t="s">
        <v>1100</v>
      </c>
      <c r="Q289" s="282">
        <f t="shared" si="8"/>
        <v>-7.1638501102130325E-3</v>
      </c>
      <c r="R289" s="26"/>
    </row>
    <row r="290" spans="9:18">
      <c r="I290" s="280">
        <v>45835</v>
      </c>
      <c r="J290" s="283">
        <v>25637.8</v>
      </c>
      <c r="K290" s="283" t="s">
        <v>1591</v>
      </c>
      <c r="L290" s="282">
        <f t="shared" si="9"/>
        <v>3.4756741946846414E-3</v>
      </c>
      <c r="N290" s="280">
        <v>45835</v>
      </c>
      <c r="O290" s="283">
        <v>1088.8</v>
      </c>
      <c r="P290" s="283" t="s">
        <v>1101</v>
      </c>
      <c r="Q290" s="282">
        <f t="shared" si="8"/>
        <v>-2.6814444047193464E-2</v>
      </c>
      <c r="R290" s="26"/>
    </row>
    <row r="291" spans="9:18">
      <c r="I291" s="280">
        <v>45834</v>
      </c>
      <c r="J291" s="283">
        <v>25549</v>
      </c>
      <c r="K291" s="283" t="s">
        <v>1592</v>
      </c>
      <c r="L291" s="282">
        <f t="shared" si="9"/>
        <v>1.2052010814129765E-2</v>
      </c>
      <c r="N291" s="280">
        <v>45834</v>
      </c>
      <c r="O291" s="283">
        <v>1118.8</v>
      </c>
      <c r="P291" s="283" t="s">
        <v>1102</v>
      </c>
      <c r="Q291" s="282">
        <f t="shared" si="8"/>
        <v>1.1847698290675446E-2</v>
      </c>
      <c r="R291" s="26"/>
    </row>
    <row r="292" spans="9:18">
      <c r="I292" s="280">
        <v>45833</v>
      </c>
      <c r="J292" s="283">
        <v>25244.75</v>
      </c>
      <c r="K292" s="283" t="s">
        <v>1593</v>
      </c>
      <c r="L292" s="282">
        <f t="shared" si="9"/>
        <v>8.001804798287937E-3</v>
      </c>
      <c r="N292" s="280">
        <v>45833</v>
      </c>
      <c r="O292" s="283">
        <v>1105.7</v>
      </c>
      <c r="P292" s="283" t="s">
        <v>1103</v>
      </c>
      <c r="Q292" s="282">
        <f t="shared" si="8"/>
        <v>3.6189269881492514E-4</v>
      </c>
      <c r="R292" s="26"/>
    </row>
    <row r="293" spans="9:18">
      <c r="I293" s="280">
        <v>45832</v>
      </c>
      <c r="J293" s="283">
        <v>25044.35</v>
      </c>
      <c r="K293" s="283" t="s">
        <v>1594</v>
      </c>
      <c r="L293" s="282">
        <f t="shared" si="9"/>
        <v>2.9012610173835274E-3</v>
      </c>
      <c r="N293" s="280">
        <v>45832</v>
      </c>
      <c r="O293" s="283">
        <v>1105.3</v>
      </c>
      <c r="P293" s="283" t="s">
        <v>1104</v>
      </c>
      <c r="Q293" s="282">
        <f t="shared" si="8"/>
        <v>4.8572241722796727E-2</v>
      </c>
      <c r="R293" s="26"/>
    </row>
    <row r="294" spans="9:18">
      <c r="I294" s="280">
        <v>45831</v>
      </c>
      <c r="J294" s="283">
        <v>24971.9</v>
      </c>
      <c r="K294" s="283" t="s">
        <v>1595</v>
      </c>
      <c r="L294" s="282">
        <f t="shared" si="9"/>
        <v>-5.594845574297902E-3</v>
      </c>
      <c r="N294" s="280">
        <v>45831</v>
      </c>
      <c r="O294" s="283">
        <v>1054.0999999999999</v>
      </c>
      <c r="P294" s="283" t="s">
        <v>1105</v>
      </c>
      <c r="Q294" s="282">
        <f t="shared" si="8"/>
        <v>3.1005477308294171E-2</v>
      </c>
      <c r="R294" s="26"/>
    </row>
    <row r="295" spans="9:18">
      <c r="I295" s="280">
        <v>45828</v>
      </c>
      <c r="J295" s="283">
        <v>25112.400000000001</v>
      </c>
      <c r="K295" s="283" t="s">
        <v>1596</v>
      </c>
      <c r="L295" s="282">
        <f t="shared" si="9"/>
        <v>1.2872455204541611E-2</v>
      </c>
      <c r="N295" s="280">
        <v>45828</v>
      </c>
      <c r="O295" s="283">
        <v>1022.4</v>
      </c>
      <c r="P295" s="283" t="s">
        <v>1106</v>
      </c>
      <c r="Q295" s="282">
        <f t="shared" si="8"/>
        <v>1.7636684303350414E-3</v>
      </c>
      <c r="R295" s="26"/>
    </row>
    <row r="296" spans="9:18">
      <c r="I296" s="280">
        <v>45827</v>
      </c>
      <c r="J296" s="283">
        <v>24793.25</v>
      </c>
      <c r="K296" s="283" t="s">
        <v>1597</v>
      </c>
      <c r="L296" s="282">
        <f t="shared" si="9"/>
        <v>-7.5769636124378703E-4</v>
      </c>
      <c r="N296" s="280">
        <v>45827</v>
      </c>
      <c r="O296" s="283">
        <v>1020.6</v>
      </c>
      <c r="P296" s="283" t="s">
        <v>1107</v>
      </c>
      <c r="Q296" s="282">
        <f t="shared" si="8"/>
        <v>-2.9385836027029377E-4</v>
      </c>
      <c r="R296" s="26"/>
    </row>
    <row r="297" spans="9:18">
      <c r="I297" s="280">
        <v>45826</v>
      </c>
      <c r="J297" s="283">
        <v>24812.05</v>
      </c>
      <c r="K297" s="283" t="s">
        <v>1598</v>
      </c>
      <c r="L297" s="282">
        <f t="shared" si="9"/>
        <v>-1.6637562667483063E-3</v>
      </c>
      <c r="N297" s="280">
        <v>45826</v>
      </c>
      <c r="O297" s="283">
        <v>1020.9</v>
      </c>
      <c r="P297" s="283" t="s">
        <v>1108</v>
      </c>
      <c r="Q297" s="282">
        <f t="shared" si="8"/>
        <v>-2.1503274362233427E-3</v>
      </c>
      <c r="R297" s="26"/>
    </row>
    <row r="298" spans="9:18">
      <c r="I298" s="280">
        <v>45825</v>
      </c>
      <c r="J298" s="283">
        <v>24853.4</v>
      </c>
      <c r="K298" s="283" t="s">
        <v>1599</v>
      </c>
      <c r="L298" s="282">
        <f t="shared" si="9"/>
        <v>-3.7319864510051426E-3</v>
      </c>
      <c r="N298" s="280">
        <v>45825</v>
      </c>
      <c r="O298" s="283">
        <v>1023.1</v>
      </c>
      <c r="P298" s="283" t="s">
        <v>1109</v>
      </c>
      <c r="Q298" s="282">
        <f t="shared" si="8"/>
        <v>-1.0445884514943438E-2</v>
      </c>
      <c r="R298" s="26"/>
    </row>
    <row r="299" spans="9:18">
      <c r="I299" s="280">
        <v>45824</v>
      </c>
      <c r="J299" s="283">
        <v>24946.5</v>
      </c>
      <c r="K299" s="283" t="s">
        <v>1600</v>
      </c>
      <c r="L299" s="282">
        <f t="shared" si="9"/>
        <v>9.2197778191323021E-3</v>
      </c>
      <c r="N299" s="280">
        <v>45824</v>
      </c>
      <c r="O299" s="283">
        <v>1033.9000000000001</v>
      </c>
      <c r="P299" s="283" t="s">
        <v>1110</v>
      </c>
      <c r="Q299" s="282">
        <f t="shared" si="8"/>
        <v>-7.297167546807426E-3</v>
      </c>
      <c r="R299" s="26"/>
    </row>
    <row r="300" spans="9:18">
      <c r="I300" s="280">
        <v>45821</v>
      </c>
      <c r="J300" s="283">
        <v>24718.6</v>
      </c>
      <c r="K300" s="283" t="s">
        <v>1601</v>
      </c>
      <c r="L300" s="282">
        <f t="shared" si="9"/>
        <v>-6.8144743292002374E-3</v>
      </c>
      <c r="N300" s="280">
        <v>45821</v>
      </c>
      <c r="O300" s="283">
        <v>1041.5</v>
      </c>
      <c r="P300" s="283" t="s">
        <v>1111</v>
      </c>
      <c r="Q300" s="282">
        <f t="shared" si="8"/>
        <v>-9.51022349025199E-3</v>
      </c>
      <c r="R300" s="26"/>
    </row>
    <row r="301" spans="9:18">
      <c r="I301" s="280">
        <v>45820</v>
      </c>
      <c r="J301" s="283">
        <v>24888.2</v>
      </c>
      <c r="K301" s="283" t="s">
        <v>1602</v>
      </c>
      <c r="L301" s="282">
        <f t="shared" si="9"/>
        <v>-1.0071038207896121E-2</v>
      </c>
      <c r="N301" s="280">
        <v>45820</v>
      </c>
      <c r="O301" s="283">
        <v>1051.5</v>
      </c>
      <c r="P301" s="283" t="s">
        <v>1112</v>
      </c>
      <c r="Q301" s="282">
        <f t="shared" si="8"/>
        <v>-5.2034058656574844E-3</v>
      </c>
      <c r="R301" s="26"/>
    </row>
    <row r="302" spans="9:18">
      <c r="I302" s="280">
        <v>45819</v>
      </c>
      <c r="J302" s="283">
        <v>25141.4</v>
      </c>
      <c r="K302" s="283" t="s">
        <v>1603</v>
      </c>
      <c r="L302" s="282">
        <f t="shared" si="9"/>
        <v>1.4798291126005836E-3</v>
      </c>
      <c r="N302" s="280">
        <v>45819</v>
      </c>
      <c r="O302" s="283">
        <v>1057</v>
      </c>
      <c r="P302" s="283" t="s">
        <v>1113</v>
      </c>
      <c r="Q302" s="282">
        <f t="shared" si="8"/>
        <v>-7.3253193087903234E-3</v>
      </c>
      <c r="R302" s="26"/>
    </row>
    <row r="303" spans="9:18">
      <c r="I303" s="280">
        <v>45818</v>
      </c>
      <c r="J303" s="283">
        <v>25104.25</v>
      </c>
      <c r="K303" s="283" t="s">
        <v>1604</v>
      </c>
      <c r="L303" s="282">
        <f t="shared" si="9"/>
        <v>4.1827336753952338E-5</v>
      </c>
      <c r="N303" s="280">
        <v>45818</v>
      </c>
      <c r="O303" s="283">
        <v>1064.8</v>
      </c>
      <c r="P303" s="283" t="s">
        <v>1114</v>
      </c>
      <c r="Q303" s="282">
        <f t="shared" si="8"/>
        <v>3.1782945736434032E-2</v>
      </c>
      <c r="R303" s="26"/>
    </row>
    <row r="304" spans="9:18">
      <c r="I304" s="280">
        <v>45817</v>
      </c>
      <c r="J304" s="283">
        <v>25103.200000000001</v>
      </c>
      <c r="K304" s="283" t="s">
        <v>1605</v>
      </c>
      <c r="L304" s="282">
        <f t="shared" si="9"/>
        <v>4.0055113276180609E-3</v>
      </c>
      <c r="N304" s="280">
        <v>45817</v>
      </c>
      <c r="O304" s="283">
        <v>1032</v>
      </c>
      <c r="P304" s="283" t="s">
        <v>1115</v>
      </c>
      <c r="Q304" s="282">
        <f t="shared" si="8"/>
        <v>1.9359936783879927E-2</v>
      </c>
      <c r="R304" s="26"/>
    </row>
    <row r="305" spans="9:18">
      <c r="I305" s="280">
        <v>45814</v>
      </c>
      <c r="J305" s="283">
        <v>25003.05</v>
      </c>
      <c r="K305" s="283" t="s">
        <v>1606</v>
      </c>
      <c r="L305" s="282">
        <f t="shared" si="9"/>
        <v>1.0187508333030282E-2</v>
      </c>
      <c r="N305" s="280">
        <v>45814</v>
      </c>
      <c r="O305" s="283">
        <v>1012.4</v>
      </c>
      <c r="P305" s="283" t="s">
        <v>1116</v>
      </c>
      <c r="Q305" s="282">
        <f t="shared" si="8"/>
        <v>-3.949447077409296E-4</v>
      </c>
      <c r="R305" s="26"/>
    </row>
    <row r="306" spans="9:18">
      <c r="I306" s="280">
        <v>45813</v>
      </c>
      <c r="J306" s="283">
        <v>24750.9</v>
      </c>
      <c r="K306" s="283" t="s">
        <v>1607</v>
      </c>
      <c r="L306" s="282">
        <f t="shared" si="9"/>
        <v>5.3086489955402882E-3</v>
      </c>
      <c r="N306" s="280">
        <v>45813</v>
      </c>
      <c r="O306" s="283">
        <v>1012.8</v>
      </c>
      <c r="P306" s="283" t="s">
        <v>1117</v>
      </c>
      <c r="Q306" s="282">
        <f t="shared" si="8"/>
        <v>-1.1227179537244947E-2</v>
      </c>
      <c r="R306" s="26"/>
    </row>
    <row r="307" spans="9:18">
      <c r="I307" s="280">
        <v>45812</v>
      </c>
      <c r="J307" s="283">
        <v>24620.2</v>
      </c>
      <c r="K307" s="283" t="s">
        <v>1608</v>
      </c>
      <c r="L307" s="282">
        <f t="shared" si="9"/>
        <v>3.1659366405216716E-3</v>
      </c>
      <c r="N307" s="280">
        <v>45812</v>
      </c>
      <c r="O307" s="283">
        <v>1024.3</v>
      </c>
      <c r="P307" s="283" t="s">
        <v>1118</v>
      </c>
      <c r="Q307" s="282">
        <f t="shared" si="8"/>
        <v>-8.1340176237049144E-3</v>
      </c>
      <c r="R307" s="26"/>
    </row>
    <row r="308" spans="9:18">
      <c r="I308" s="280">
        <v>45811</v>
      </c>
      <c r="J308" s="283">
        <v>24542.5</v>
      </c>
      <c r="K308" s="283" t="s">
        <v>1609</v>
      </c>
      <c r="L308" s="282">
        <f t="shared" si="9"/>
        <v>-7.0438490730925229E-3</v>
      </c>
      <c r="N308" s="280">
        <v>45811</v>
      </c>
      <c r="O308" s="283">
        <v>1032.7</v>
      </c>
      <c r="P308" s="283" t="s">
        <v>1119</v>
      </c>
      <c r="Q308" s="282">
        <f t="shared" si="8"/>
        <v>-2.132297194844579E-2</v>
      </c>
      <c r="R308" s="26"/>
    </row>
    <row r="309" spans="9:18">
      <c r="I309" s="280">
        <v>45810</v>
      </c>
      <c r="J309" s="283">
        <v>24716.6</v>
      </c>
      <c r="K309" s="283" t="s">
        <v>1610</v>
      </c>
      <c r="L309" s="282">
        <f t="shared" si="9"/>
        <v>-1.3777388114276645E-3</v>
      </c>
      <c r="N309" s="280">
        <v>45810</v>
      </c>
      <c r="O309" s="283">
        <v>1055.2</v>
      </c>
      <c r="P309" s="283" t="s">
        <v>1120</v>
      </c>
      <c r="Q309" s="282">
        <f t="shared" si="8"/>
        <v>1.4859341187785535E-2</v>
      </c>
      <c r="R309" s="26"/>
    </row>
    <row r="310" spans="9:18">
      <c r="I310" s="280">
        <v>45807</v>
      </c>
      <c r="J310" s="283">
        <v>24750.7</v>
      </c>
      <c r="K310" s="283" t="s">
        <v>1611</v>
      </c>
      <c r="L310" s="282">
        <f t="shared" si="9"/>
        <v>-3.3382191869080202E-3</v>
      </c>
      <c r="N310" s="280">
        <v>45807</v>
      </c>
      <c r="O310" s="283">
        <v>1039.75</v>
      </c>
      <c r="P310" s="283" t="s">
        <v>1121</v>
      </c>
      <c r="Q310" s="282">
        <f t="shared" si="8"/>
        <v>-9.620421965042536E-3</v>
      </c>
      <c r="R310" s="26"/>
    </row>
    <row r="311" spans="9:18">
      <c r="I311" s="280">
        <v>45806</v>
      </c>
      <c r="J311" s="283">
        <v>24833.599999999999</v>
      </c>
      <c r="K311" s="283" t="s">
        <v>1612</v>
      </c>
      <c r="L311" s="282">
        <f t="shared" si="9"/>
        <v>3.2784633440325894E-3</v>
      </c>
      <c r="N311" s="280">
        <v>45806</v>
      </c>
      <c r="O311" s="283">
        <v>1049.8499999999999</v>
      </c>
      <c r="P311" s="283" t="s">
        <v>1122</v>
      </c>
      <c r="Q311" s="282">
        <f t="shared" si="8"/>
        <v>6.7123747422928037E-3</v>
      </c>
      <c r="R311" s="26"/>
    </row>
    <row r="312" spans="9:18">
      <c r="I312" s="280">
        <v>45805</v>
      </c>
      <c r="J312" s="283">
        <v>24752.45</v>
      </c>
      <c r="K312" s="283" t="s">
        <v>1613</v>
      </c>
      <c r="L312" s="282">
        <f t="shared" si="9"/>
        <v>-2.9706519725128944E-3</v>
      </c>
      <c r="N312" s="280">
        <v>45805</v>
      </c>
      <c r="O312" s="283">
        <v>1042.8499999999999</v>
      </c>
      <c r="P312" s="283" t="s">
        <v>1123</v>
      </c>
      <c r="Q312" s="282">
        <f t="shared" si="8"/>
        <v>2.0600900371892772E-2</v>
      </c>
      <c r="R312" s="26"/>
    </row>
    <row r="313" spans="9:18">
      <c r="I313" s="280">
        <v>45804</v>
      </c>
      <c r="J313" s="283">
        <v>24826.2</v>
      </c>
      <c r="K313" s="283" t="s">
        <v>1614</v>
      </c>
      <c r="L313" s="282">
        <f t="shared" si="9"/>
        <v>-6.9976781068070704E-3</v>
      </c>
      <c r="N313" s="280">
        <v>45804</v>
      </c>
      <c r="O313" s="283">
        <v>1021.8</v>
      </c>
      <c r="P313" s="283" t="s">
        <v>1124</v>
      </c>
      <c r="Q313" s="282">
        <f t="shared" si="8"/>
        <v>-2.6393520724154351E-2</v>
      </c>
      <c r="R313" s="26"/>
    </row>
    <row r="314" spans="9:18">
      <c r="I314" s="280">
        <v>45803</v>
      </c>
      <c r="J314" s="283">
        <v>25001.15</v>
      </c>
      <c r="K314" s="283" t="s">
        <v>1615</v>
      </c>
      <c r="L314" s="282">
        <f t="shared" si="9"/>
        <v>5.954979549875894E-3</v>
      </c>
      <c r="N314" s="280">
        <v>45803</v>
      </c>
      <c r="O314" s="283">
        <v>1049.5</v>
      </c>
      <c r="P314" s="283" t="s">
        <v>1125</v>
      </c>
      <c r="Q314" s="282">
        <f t="shared" si="8"/>
        <v>5.5781902318796872E-2</v>
      </c>
      <c r="R314" s="26"/>
    </row>
    <row r="315" spans="9:18">
      <c r="I315" s="280">
        <v>45800</v>
      </c>
      <c r="J315" s="283">
        <v>24853.15</v>
      </c>
      <c r="K315" s="283" t="s">
        <v>1616</v>
      </c>
      <c r="L315" s="282">
        <f t="shared" si="9"/>
        <v>9.8924407855438545E-3</v>
      </c>
      <c r="N315" s="280">
        <v>45800</v>
      </c>
      <c r="O315" s="283">
        <v>994.05</v>
      </c>
      <c r="P315" s="283" t="s">
        <v>1126</v>
      </c>
      <c r="Q315" s="282">
        <f t="shared" si="8"/>
        <v>-3.5197103781181571E-4</v>
      </c>
      <c r="R315" s="26"/>
    </row>
    <row r="316" spans="9:18">
      <c r="I316" s="280">
        <v>45799</v>
      </c>
      <c r="J316" s="283">
        <v>24609.7</v>
      </c>
      <c r="K316" s="283" t="s">
        <v>1617</v>
      </c>
      <c r="L316" s="282">
        <f t="shared" si="9"/>
        <v>-8.2112725155107924E-3</v>
      </c>
      <c r="N316" s="280">
        <v>45799</v>
      </c>
      <c r="O316" s="283">
        <v>994.4</v>
      </c>
      <c r="P316" s="283" t="s">
        <v>1127</v>
      </c>
      <c r="Q316" s="282">
        <f t="shared" si="8"/>
        <v>-9.4630939336587394E-3</v>
      </c>
      <c r="R316" s="26"/>
    </row>
    <row r="317" spans="9:18">
      <c r="I317" s="280">
        <v>45798</v>
      </c>
      <c r="J317" s="283">
        <v>24813.45</v>
      </c>
      <c r="K317" s="283" t="s">
        <v>1618</v>
      </c>
      <c r="L317" s="282">
        <f t="shared" si="9"/>
        <v>5.2483602672186436E-3</v>
      </c>
      <c r="N317" s="280">
        <v>45798</v>
      </c>
      <c r="O317" s="283">
        <v>1003.9</v>
      </c>
      <c r="P317" s="283" t="s">
        <v>1128</v>
      </c>
      <c r="Q317" s="282">
        <f t="shared" si="8"/>
        <v>3.8374017376913594E-2</v>
      </c>
      <c r="R317" s="26"/>
    </row>
    <row r="318" spans="9:18">
      <c r="I318" s="280">
        <v>45797</v>
      </c>
      <c r="J318" s="283">
        <v>24683.9</v>
      </c>
      <c r="K318" s="283" t="s">
        <v>1619</v>
      </c>
      <c r="L318" s="282">
        <f t="shared" si="9"/>
        <v>-1.0484878003804265E-2</v>
      </c>
      <c r="N318" s="280">
        <v>45797</v>
      </c>
      <c r="O318" s="283">
        <v>966.8</v>
      </c>
      <c r="P318" s="283" t="s">
        <v>1129</v>
      </c>
      <c r="Q318" s="282">
        <f t="shared" si="8"/>
        <v>-1.462569433827654E-2</v>
      </c>
      <c r="R318" s="26"/>
    </row>
    <row r="319" spans="9:18">
      <c r="I319" s="280">
        <v>45796</v>
      </c>
      <c r="J319" s="283">
        <v>24945.45</v>
      </c>
      <c r="K319" s="283" t="s">
        <v>1620</v>
      </c>
      <c r="L319" s="282">
        <f t="shared" si="9"/>
        <v>-2.9716464560067823E-3</v>
      </c>
      <c r="N319" s="280">
        <v>45796</v>
      </c>
      <c r="O319" s="283">
        <v>981.15</v>
      </c>
      <c r="P319" s="283" t="s">
        <v>1130</v>
      </c>
      <c r="Q319" s="282">
        <f t="shared" si="8"/>
        <v>3.5186748259126377E-2</v>
      </c>
      <c r="R319" s="26"/>
    </row>
    <row r="320" spans="9:18">
      <c r="I320" s="280">
        <v>45793</v>
      </c>
      <c r="J320" s="283">
        <v>25019.8</v>
      </c>
      <c r="K320" s="283" t="s">
        <v>1621</v>
      </c>
      <c r="L320" s="282">
        <f t="shared" si="9"/>
        <v>-1.6878074862042292E-3</v>
      </c>
      <c r="N320" s="280">
        <v>45793</v>
      </c>
      <c r="O320" s="283">
        <v>947.8</v>
      </c>
      <c r="P320" s="283" t="s">
        <v>1131</v>
      </c>
      <c r="Q320" s="282">
        <f t="shared" si="8"/>
        <v>1.7717169547943667E-2</v>
      </c>
      <c r="R320" s="26"/>
    </row>
    <row r="321" spans="9:18">
      <c r="I321" s="280">
        <v>45792</v>
      </c>
      <c r="J321" s="283">
        <v>25062.1</v>
      </c>
      <c r="K321" s="283" t="s">
        <v>1622</v>
      </c>
      <c r="L321" s="282">
        <f t="shared" si="9"/>
        <v>1.6021470067175025E-2</v>
      </c>
      <c r="N321" s="280">
        <v>45792</v>
      </c>
      <c r="O321" s="283">
        <v>931.3</v>
      </c>
      <c r="P321" s="283" t="s">
        <v>1132</v>
      </c>
      <c r="Q321" s="282">
        <f t="shared" si="8"/>
        <v>7.527999076319114E-2</v>
      </c>
      <c r="R321" s="26"/>
    </row>
    <row r="322" spans="9:18">
      <c r="I322" s="280">
        <v>45791</v>
      </c>
      <c r="J322" s="283">
        <v>24666.9</v>
      </c>
      <c r="K322" s="283" t="s">
        <v>1623</v>
      </c>
      <c r="L322" s="282">
        <f t="shared" si="9"/>
        <v>3.602764221357635E-3</v>
      </c>
      <c r="N322" s="280">
        <v>45791</v>
      </c>
      <c r="O322" s="283">
        <v>866.1</v>
      </c>
      <c r="P322" s="283" t="s">
        <v>1133</v>
      </c>
      <c r="Q322" s="282">
        <f t="shared" si="8"/>
        <v>1.8641576007056848E-2</v>
      </c>
      <c r="R322" s="26"/>
    </row>
    <row r="323" spans="9:18">
      <c r="I323" s="280">
        <v>45790</v>
      </c>
      <c r="J323" s="283">
        <v>24578.35</v>
      </c>
      <c r="K323" s="283" t="s">
        <v>1624</v>
      </c>
      <c r="L323" s="282">
        <f t="shared" si="9"/>
        <v>-1.3895854313191403E-2</v>
      </c>
      <c r="N323" s="280">
        <v>45790</v>
      </c>
      <c r="O323" s="283">
        <v>850.25</v>
      </c>
      <c r="P323" s="283" t="s">
        <v>1134</v>
      </c>
      <c r="Q323" s="282">
        <f t="shared" si="8"/>
        <v>6.5108020124298172E-3</v>
      </c>
      <c r="R323" s="26"/>
    </row>
    <row r="324" spans="9:18">
      <c r="I324" s="280">
        <v>45789</v>
      </c>
      <c r="J324" s="283">
        <v>24924.7</v>
      </c>
      <c r="K324" s="283" t="s">
        <v>1625</v>
      </c>
      <c r="L324" s="282">
        <f t="shared" si="9"/>
        <v>3.8183105631456105E-2</v>
      </c>
      <c r="N324" s="280">
        <v>45789</v>
      </c>
      <c r="O324" s="283">
        <v>844.75</v>
      </c>
      <c r="P324" s="283" t="s">
        <v>1135</v>
      </c>
      <c r="Q324" s="282">
        <f t="shared" ref="Q324:Q387" si="10">+O324/O325-1</f>
        <v>-1.2854221443178493E-2</v>
      </c>
      <c r="R324" s="26"/>
    </row>
    <row r="325" spans="9:18">
      <c r="I325" s="280">
        <v>45786</v>
      </c>
      <c r="J325" s="283">
        <v>24008</v>
      </c>
      <c r="K325" s="283" t="s">
        <v>1626</v>
      </c>
      <c r="L325" s="282">
        <f t="shared" si="9"/>
        <v>-1.0950077861727414E-2</v>
      </c>
      <c r="N325" s="280">
        <v>45786</v>
      </c>
      <c r="O325" s="283">
        <v>855.75</v>
      </c>
      <c r="P325" s="283" t="s">
        <v>800</v>
      </c>
      <c r="Q325" s="282">
        <f t="shared" si="10"/>
        <v>3.2018813314037553E-2</v>
      </c>
      <c r="R325" s="26"/>
    </row>
    <row r="326" spans="9:18">
      <c r="I326" s="280">
        <v>45785</v>
      </c>
      <c r="J326" s="283">
        <v>24273.8</v>
      </c>
      <c r="K326" s="283" t="s">
        <v>1627</v>
      </c>
      <c r="L326" s="282">
        <f t="shared" si="9"/>
        <v>-5.758896389016388E-3</v>
      </c>
      <c r="N326" s="280">
        <v>45785</v>
      </c>
      <c r="O326" s="283">
        <v>829.2</v>
      </c>
      <c r="P326" s="283" t="s">
        <v>1136</v>
      </c>
      <c r="Q326" s="282">
        <f t="shared" si="10"/>
        <v>0</v>
      </c>
      <c r="R326" s="26"/>
    </row>
    <row r="327" spans="9:18">
      <c r="I327" s="280">
        <v>45784</v>
      </c>
      <c r="J327" s="283">
        <v>24414.400000000001</v>
      </c>
      <c r="K327" s="283" t="s">
        <v>1628</v>
      </c>
      <c r="L327" s="282">
        <f t="shared" si="9"/>
        <v>1.4274229273656402E-3</v>
      </c>
      <c r="N327" s="280">
        <v>45784</v>
      </c>
      <c r="O327" s="283">
        <v>829.2</v>
      </c>
      <c r="P327" s="283" t="s">
        <v>1137</v>
      </c>
      <c r="Q327" s="282">
        <f t="shared" si="10"/>
        <v>3.6953667229412845E-2</v>
      </c>
      <c r="R327" s="26"/>
    </row>
    <row r="328" spans="9:18">
      <c r="I328" s="280">
        <v>45783</v>
      </c>
      <c r="J328" s="283">
        <v>24379.599999999999</v>
      </c>
      <c r="K328" s="283" t="s">
        <v>1629</v>
      </c>
      <c r="L328" s="282">
        <f t="shared" ref="L328:L391" si="11">+J328/J329-1</f>
        <v>-3.3338579747886898E-3</v>
      </c>
      <c r="N328" s="280">
        <v>45783</v>
      </c>
      <c r="O328" s="283">
        <v>799.65</v>
      </c>
      <c r="P328" s="283" t="s">
        <v>798</v>
      </c>
      <c r="Q328" s="282">
        <f t="shared" si="10"/>
        <v>-2.724895079374734E-2</v>
      </c>
      <c r="R328" s="26"/>
    </row>
    <row r="329" spans="9:18">
      <c r="I329" s="280">
        <v>45782</v>
      </c>
      <c r="J329" s="283">
        <v>24461.15</v>
      </c>
      <c r="K329" s="283" t="s">
        <v>1630</v>
      </c>
      <c r="L329" s="282">
        <f t="shared" si="11"/>
        <v>4.7008424139616256E-3</v>
      </c>
      <c r="N329" s="280">
        <v>45782</v>
      </c>
      <c r="O329" s="283">
        <v>822.05</v>
      </c>
      <c r="P329" s="283" t="s">
        <v>1138</v>
      </c>
      <c r="Q329" s="282">
        <f t="shared" si="10"/>
        <v>4.6440574396577894E-3</v>
      </c>
      <c r="R329" s="26"/>
    </row>
    <row r="330" spans="9:18">
      <c r="I330" s="280">
        <v>45779</v>
      </c>
      <c r="J330" s="283">
        <v>24346.7</v>
      </c>
      <c r="K330" s="283" t="s">
        <v>1631</v>
      </c>
      <c r="L330" s="282">
        <f t="shared" si="11"/>
        <v>5.1368033467302787E-4</v>
      </c>
      <c r="N330" s="280">
        <v>45779</v>
      </c>
      <c r="O330" s="283">
        <v>818.25</v>
      </c>
      <c r="P330" s="283" t="s">
        <v>1139</v>
      </c>
      <c r="Q330" s="282">
        <f t="shared" si="10"/>
        <v>1.7091361093847013E-2</v>
      </c>
      <c r="R330" s="26"/>
    </row>
    <row r="331" spans="9:18">
      <c r="I331" s="280">
        <v>45777</v>
      </c>
      <c r="J331" s="283">
        <v>24334.2</v>
      </c>
      <c r="K331" s="283" t="s">
        <v>1632</v>
      </c>
      <c r="L331" s="282">
        <f t="shared" si="11"/>
        <v>-7.1910075423398112E-5</v>
      </c>
      <c r="N331" s="280">
        <v>45777</v>
      </c>
      <c r="O331" s="283">
        <v>804.5</v>
      </c>
      <c r="P331" s="283" t="s">
        <v>1140</v>
      </c>
      <c r="Q331" s="282">
        <f t="shared" si="10"/>
        <v>-1.3488657265481319E-2</v>
      </c>
      <c r="R331" s="26"/>
    </row>
    <row r="332" spans="9:18">
      <c r="I332" s="280">
        <v>45776</v>
      </c>
      <c r="J332" s="283">
        <v>24335.95</v>
      </c>
      <c r="K332" s="283" t="s">
        <v>1633</v>
      </c>
      <c r="L332" s="282">
        <f t="shared" si="11"/>
        <v>3.0622520911682827E-4</v>
      </c>
      <c r="N332" s="280">
        <v>45776</v>
      </c>
      <c r="O332" s="283">
        <v>815.5</v>
      </c>
      <c r="P332" s="283" t="s">
        <v>1141</v>
      </c>
      <c r="Q332" s="282">
        <f t="shared" si="10"/>
        <v>1.8611041718710863E-2</v>
      </c>
      <c r="R332" s="26"/>
    </row>
    <row r="333" spans="9:18">
      <c r="I333" s="280">
        <v>45775</v>
      </c>
      <c r="J333" s="283">
        <v>24328.5</v>
      </c>
      <c r="K333" s="283" t="s">
        <v>1634</v>
      </c>
      <c r="L333" s="282">
        <f t="shared" si="11"/>
        <v>1.2028195437896683E-2</v>
      </c>
      <c r="N333" s="280">
        <v>45775</v>
      </c>
      <c r="O333" s="283">
        <v>800.6</v>
      </c>
      <c r="P333" s="283" t="s">
        <v>1142</v>
      </c>
      <c r="Q333" s="282">
        <f t="shared" si="10"/>
        <v>8.7510938867363386E-4</v>
      </c>
      <c r="R333" s="26"/>
    </row>
    <row r="334" spans="9:18">
      <c r="I334" s="280">
        <v>45772</v>
      </c>
      <c r="J334" s="283">
        <v>24039.35</v>
      </c>
      <c r="K334" s="283" t="s">
        <v>1635</v>
      </c>
      <c r="L334" s="282">
        <f t="shared" si="11"/>
        <v>-8.5516791975815964E-3</v>
      </c>
      <c r="N334" s="280">
        <v>45772</v>
      </c>
      <c r="O334" s="283">
        <v>799.9</v>
      </c>
      <c r="P334" s="283" t="s">
        <v>1143</v>
      </c>
      <c r="Q334" s="282">
        <f t="shared" si="10"/>
        <v>-2.1169848262359348E-2</v>
      </c>
      <c r="R334" s="26"/>
    </row>
    <row r="335" spans="9:18">
      <c r="I335" s="280">
        <v>45771</v>
      </c>
      <c r="J335" s="283">
        <v>24246.7</v>
      </c>
      <c r="K335" s="283" t="s">
        <v>1636</v>
      </c>
      <c r="L335" s="282">
        <f t="shared" si="11"/>
        <v>-3.380745983694311E-3</v>
      </c>
      <c r="N335" s="280">
        <v>45771</v>
      </c>
      <c r="O335" s="283">
        <v>817.2</v>
      </c>
      <c r="P335" s="283" t="s">
        <v>1144</v>
      </c>
      <c r="Q335" s="282">
        <f t="shared" si="10"/>
        <v>6.3419740163783711E-3</v>
      </c>
      <c r="R335" s="26"/>
    </row>
    <row r="336" spans="9:18">
      <c r="I336" s="280">
        <v>45770</v>
      </c>
      <c r="J336" s="283">
        <v>24328.95</v>
      </c>
      <c r="K336" s="283" t="s">
        <v>1637</v>
      </c>
      <c r="L336" s="282">
        <f t="shared" si="11"/>
        <v>6.6908729789281196E-3</v>
      </c>
      <c r="N336" s="280">
        <v>45770</v>
      </c>
      <c r="O336" s="283">
        <v>812.05</v>
      </c>
      <c r="P336" s="283" t="s">
        <v>1145</v>
      </c>
      <c r="Q336" s="282">
        <f t="shared" si="10"/>
        <v>-2.5181181673014086E-3</v>
      </c>
      <c r="R336" s="26"/>
    </row>
    <row r="337" spans="9:18">
      <c r="I337" s="280">
        <v>45769</v>
      </c>
      <c r="J337" s="283">
        <v>24167.25</v>
      </c>
      <c r="K337" s="283" t="s">
        <v>1638</v>
      </c>
      <c r="L337" s="282">
        <f t="shared" si="11"/>
        <v>1.7284580040661801E-3</v>
      </c>
      <c r="N337" s="280">
        <v>45769</v>
      </c>
      <c r="O337" s="283">
        <v>814.1</v>
      </c>
      <c r="P337" s="283" t="s">
        <v>799</v>
      </c>
      <c r="Q337" s="282">
        <f t="shared" si="10"/>
        <v>-6.4075181546348059E-3</v>
      </c>
      <c r="R337" s="26"/>
    </row>
    <row r="338" spans="9:18">
      <c r="I338" s="280">
        <v>45768</v>
      </c>
      <c r="J338" s="283">
        <v>24125.55</v>
      </c>
      <c r="K338" s="283" t="s">
        <v>1639</v>
      </c>
      <c r="L338" s="282">
        <f t="shared" si="11"/>
        <v>1.1483482274811108E-2</v>
      </c>
      <c r="N338" s="280">
        <v>45768</v>
      </c>
      <c r="O338" s="283">
        <v>819.35</v>
      </c>
      <c r="P338" s="283" t="s">
        <v>1146</v>
      </c>
      <c r="Q338" s="282">
        <f t="shared" si="10"/>
        <v>8.6169754416201005E-3</v>
      </c>
      <c r="R338" s="26"/>
    </row>
    <row r="339" spans="9:18">
      <c r="I339" s="280">
        <v>45764</v>
      </c>
      <c r="J339" s="283">
        <v>23851.65</v>
      </c>
      <c r="K339" s="283" t="s">
        <v>1640</v>
      </c>
      <c r="L339" s="282">
        <f t="shared" si="11"/>
        <v>1.7683426347857356E-2</v>
      </c>
      <c r="N339" s="280">
        <v>45764</v>
      </c>
      <c r="O339" s="283">
        <v>812.35</v>
      </c>
      <c r="P339" s="283" t="s">
        <v>1147</v>
      </c>
      <c r="Q339" s="282">
        <f t="shared" si="10"/>
        <v>2.6926237279565113E-2</v>
      </c>
      <c r="R339" s="26"/>
    </row>
    <row r="340" spans="9:18">
      <c r="I340" s="280">
        <v>45763</v>
      </c>
      <c r="J340" s="283">
        <v>23437.200000000001</v>
      </c>
      <c r="K340" s="283" t="s">
        <v>1641</v>
      </c>
      <c r="L340" s="282">
        <f t="shared" si="11"/>
        <v>4.6573833350123106E-3</v>
      </c>
      <c r="N340" s="280">
        <v>45763</v>
      </c>
      <c r="O340" s="283">
        <v>791.05</v>
      </c>
      <c r="P340" s="283" t="s">
        <v>1148</v>
      </c>
      <c r="Q340" s="282">
        <f t="shared" si="10"/>
        <v>-2.0977722772277274E-2</v>
      </c>
      <c r="R340" s="26"/>
    </row>
    <row r="341" spans="9:18">
      <c r="I341" s="280">
        <v>45762</v>
      </c>
      <c r="J341" s="283">
        <v>23328.55</v>
      </c>
      <c r="K341" s="283" t="s">
        <v>1642</v>
      </c>
      <c r="L341" s="282">
        <f t="shared" si="11"/>
        <v>2.1902398531663314E-2</v>
      </c>
      <c r="N341" s="280">
        <v>45762</v>
      </c>
      <c r="O341" s="283">
        <v>808</v>
      </c>
      <c r="P341" s="283" t="s">
        <v>1149</v>
      </c>
      <c r="Q341" s="282">
        <f t="shared" si="10"/>
        <v>8.4872690963553321E-3</v>
      </c>
      <c r="R341" s="26"/>
    </row>
    <row r="342" spans="9:18">
      <c r="I342" s="280">
        <v>45758</v>
      </c>
      <c r="J342" s="283">
        <v>22828.55</v>
      </c>
      <c r="K342" s="283" t="s">
        <v>1643</v>
      </c>
      <c r="L342" s="282">
        <f t="shared" si="11"/>
        <v>1.91703703042303E-2</v>
      </c>
      <c r="N342" s="280">
        <v>45758</v>
      </c>
      <c r="O342" s="283">
        <v>801.2</v>
      </c>
      <c r="P342" s="283" t="s">
        <v>1150</v>
      </c>
      <c r="Q342" s="282">
        <f t="shared" si="10"/>
        <v>2.7904291487587329E-2</v>
      </c>
      <c r="R342" s="26"/>
    </row>
    <row r="343" spans="9:18">
      <c r="I343" s="280">
        <v>45756</v>
      </c>
      <c r="J343" s="283">
        <v>22399.15</v>
      </c>
      <c r="K343" s="283" t="s">
        <v>1644</v>
      </c>
      <c r="L343" s="282">
        <f t="shared" si="11"/>
        <v>-6.0658905699140231E-3</v>
      </c>
      <c r="N343" s="280">
        <v>45756</v>
      </c>
      <c r="O343" s="283">
        <v>779.45</v>
      </c>
      <c r="P343" s="283" t="s">
        <v>1151</v>
      </c>
      <c r="Q343" s="282">
        <f t="shared" si="10"/>
        <v>-1.1352105530187617E-2</v>
      </c>
      <c r="R343" s="26"/>
    </row>
    <row r="344" spans="9:18">
      <c r="I344" s="280">
        <v>45755</v>
      </c>
      <c r="J344" s="283">
        <v>22535.85</v>
      </c>
      <c r="K344" s="283" t="s">
        <v>1645</v>
      </c>
      <c r="L344" s="282">
        <f t="shared" si="11"/>
        <v>1.68873186051548E-2</v>
      </c>
      <c r="N344" s="280">
        <v>45755</v>
      </c>
      <c r="O344" s="283">
        <v>788.4</v>
      </c>
      <c r="P344" s="283" t="s">
        <v>1152</v>
      </c>
      <c r="Q344" s="282">
        <f t="shared" si="10"/>
        <v>4.203286205578749E-3</v>
      </c>
      <c r="R344" s="26"/>
    </row>
    <row r="345" spans="9:18">
      <c r="I345" s="280">
        <v>45754</v>
      </c>
      <c r="J345" s="283">
        <v>22161.599999999999</v>
      </c>
      <c r="K345" s="283" t="s">
        <v>1646</v>
      </c>
      <c r="L345" s="282">
        <f t="shared" si="11"/>
        <v>-3.2432562231356932E-2</v>
      </c>
      <c r="N345" s="280">
        <v>45754</v>
      </c>
      <c r="O345" s="283">
        <v>785.1</v>
      </c>
      <c r="P345" s="283" t="s">
        <v>1153</v>
      </c>
      <c r="Q345" s="282">
        <f t="shared" si="10"/>
        <v>-2.3082187519442465E-2</v>
      </c>
      <c r="R345" s="26"/>
    </row>
    <row r="346" spans="9:18">
      <c r="I346" s="280">
        <v>45751</v>
      </c>
      <c r="J346" s="283">
        <v>22904.45</v>
      </c>
      <c r="K346" s="283" t="s">
        <v>1647</v>
      </c>
      <c r="L346" s="282">
        <f t="shared" si="11"/>
        <v>-1.4866602724289302E-2</v>
      </c>
      <c r="N346" s="280">
        <v>45751</v>
      </c>
      <c r="O346" s="283">
        <v>803.65</v>
      </c>
      <c r="P346" s="283" t="s">
        <v>1154</v>
      </c>
      <c r="Q346" s="282">
        <f t="shared" si="10"/>
        <v>-2.9173713457356865E-2</v>
      </c>
      <c r="R346" s="26"/>
    </row>
    <row r="347" spans="9:18">
      <c r="I347" s="280">
        <v>45750</v>
      </c>
      <c r="J347" s="283">
        <v>23250.1</v>
      </c>
      <c r="K347" s="283" t="s">
        <v>1648</v>
      </c>
      <c r="L347" s="282">
        <f t="shared" si="11"/>
        <v>-3.5251485598322141E-3</v>
      </c>
      <c r="N347" s="280">
        <v>45750</v>
      </c>
      <c r="O347" s="283">
        <v>827.8</v>
      </c>
      <c r="P347" s="283" t="s">
        <v>1155</v>
      </c>
      <c r="Q347" s="282">
        <f t="shared" si="10"/>
        <v>-3.251053582179475E-3</v>
      </c>
      <c r="R347" s="26"/>
    </row>
    <row r="348" spans="9:18">
      <c r="I348" s="280">
        <v>45749</v>
      </c>
      <c r="J348" s="283">
        <v>23332.35</v>
      </c>
      <c r="K348" s="283" t="s">
        <v>1649</v>
      </c>
      <c r="L348" s="282">
        <f t="shared" si="11"/>
        <v>7.1938253538634811E-3</v>
      </c>
      <c r="N348" s="280">
        <v>45749</v>
      </c>
      <c r="O348" s="283">
        <v>830.5</v>
      </c>
      <c r="P348" s="283" t="s">
        <v>1156</v>
      </c>
      <c r="Q348" s="282">
        <f t="shared" si="10"/>
        <v>-2.1156226059284577E-2</v>
      </c>
      <c r="R348" s="26"/>
    </row>
    <row r="349" spans="9:18">
      <c r="I349" s="280">
        <v>45748</v>
      </c>
      <c r="J349" s="283">
        <v>23165.7</v>
      </c>
      <c r="K349" s="283" t="s">
        <v>1650</v>
      </c>
      <c r="L349" s="282">
        <f t="shared" si="11"/>
        <v>-1.5036555006834651E-2</v>
      </c>
      <c r="N349" s="280">
        <v>45748</v>
      </c>
      <c r="O349" s="283">
        <v>848.45</v>
      </c>
      <c r="P349" s="283" t="s">
        <v>1157</v>
      </c>
      <c r="Q349" s="282">
        <f t="shared" si="10"/>
        <v>-1.2166724880661284E-2</v>
      </c>
      <c r="R349" s="26"/>
    </row>
    <row r="350" spans="9:18">
      <c r="I350" s="280">
        <v>45744</v>
      </c>
      <c r="J350" s="283">
        <v>23519.35</v>
      </c>
      <c r="K350" s="283" t="s">
        <v>1651</v>
      </c>
      <c r="L350" s="282">
        <f t="shared" si="11"/>
        <v>-3.0773208658039231E-3</v>
      </c>
      <c r="N350" s="280">
        <v>45744</v>
      </c>
      <c r="O350" s="283">
        <v>858.9</v>
      </c>
      <c r="P350" s="283" t="s">
        <v>1158</v>
      </c>
      <c r="Q350" s="282">
        <f t="shared" si="10"/>
        <v>-2.2477664599100944E-2</v>
      </c>
      <c r="R350" s="26"/>
    </row>
    <row r="351" spans="9:18">
      <c r="I351" s="280">
        <v>45743</v>
      </c>
      <c r="J351" s="283">
        <v>23591.95</v>
      </c>
      <c r="K351" s="283" t="s">
        <v>1652</v>
      </c>
      <c r="L351" s="282">
        <f t="shared" si="11"/>
        <v>4.4748444342259663E-3</v>
      </c>
      <c r="N351" s="280">
        <v>45743</v>
      </c>
      <c r="O351" s="283">
        <v>878.65</v>
      </c>
      <c r="P351" s="283" t="s">
        <v>1159</v>
      </c>
      <c r="Q351" s="282">
        <f t="shared" si="10"/>
        <v>-1.3140899646206572E-2</v>
      </c>
      <c r="R351" s="26"/>
    </row>
    <row r="352" spans="9:18">
      <c r="I352" s="280">
        <v>45742</v>
      </c>
      <c r="J352" s="283">
        <v>23486.85</v>
      </c>
      <c r="K352" s="283" t="s">
        <v>1653</v>
      </c>
      <c r="L352" s="282">
        <f t="shared" si="11"/>
        <v>-7.6810464475161044E-3</v>
      </c>
      <c r="N352" s="280">
        <v>45742</v>
      </c>
      <c r="O352" s="283">
        <v>890.35</v>
      </c>
      <c r="P352" s="283" t="s">
        <v>1160</v>
      </c>
      <c r="Q352" s="282">
        <f t="shared" si="10"/>
        <v>-2.8070963395465665E-4</v>
      </c>
      <c r="R352" s="26"/>
    </row>
    <row r="353" spans="9:18">
      <c r="I353" s="280">
        <v>45741</v>
      </c>
      <c r="J353" s="283">
        <v>23668.65</v>
      </c>
      <c r="K353" s="283" t="s">
        <v>1459</v>
      </c>
      <c r="L353" s="282">
        <f t="shared" si="11"/>
        <v>4.353642582852757E-4</v>
      </c>
      <c r="N353" s="280">
        <v>45741</v>
      </c>
      <c r="O353" s="283">
        <v>890.6</v>
      </c>
      <c r="P353" s="283" t="s">
        <v>1161</v>
      </c>
      <c r="Q353" s="282">
        <f t="shared" si="10"/>
        <v>3.931479921370773E-4</v>
      </c>
      <c r="R353" s="26"/>
    </row>
    <row r="354" spans="9:18">
      <c r="I354" s="280">
        <v>45740</v>
      </c>
      <c r="J354" s="283">
        <v>23658.35</v>
      </c>
      <c r="K354" s="283" t="s">
        <v>1654</v>
      </c>
      <c r="L354" s="282">
        <f t="shared" si="11"/>
        <v>1.3188210908592346E-2</v>
      </c>
      <c r="N354" s="280">
        <v>45740</v>
      </c>
      <c r="O354" s="283">
        <v>890.25</v>
      </c>
      <c r="P354" s="283" t="s">
        <v>1162</v>
      </c>
      <c r="Q354" s="282">
        <f t="shared" si="10"/>
        <v>5.875374272640066E-3</v>
      </c>
      <c r="R354" s="26"/>
    </row>
    <row r="355" spans="9:18">
      <c r="I355" s="280">
        <v>45737</v>
      </c>
      <c r="J355" s="283">
        <v>23350.400000000001</v>
      </c>
      <c r="K355" s="283" t="s">
        <v>1655</v>
      </c>
      <c r="L355" s="282">
        <f t="shared" si="11"/>
        <v>6.8885520673203082E-3</v>
      </c>
      <c r="N355" s="280">
        <v>45737</v>
      </c>
      <c r="O355" s="283">
        <v>885.05</v>
      </c>
      <c r="P355" s="283" t="s">
        <v>1163</v>
      </c>
      <c r="Q355" s="282">
        <f t="shared" si="10"/>
        <v>-7.7358596333876317E-3</v>
      </c>
      <c r="R355" s="26"/>
    </row>
    <row r="356" spans="9:18">
      <c r="I356" s="280">
        <v>45736</v>
      </c>
      <c r="J356" s="283">
        <v>23190.65</v>
      </c>
      <c r="K356" s="283" t="s">
        <v>1656</v>
      </c>
      <c r="L356" s="282">
        <f t="shared" si="11"/>
        <v>1.2356161273987754E-2</v>
      </c>
      <c r="N356" s="280">
        <v>45736</v>
      </c>
      <c r="O356" s="283">
        <v>891.95</v>
      </c>
      <c r="P356" s="283" t="s">
        <v>1164</v>
      </c>
      <c r="Q356" s="282">
        <f t="shared" si="10"/>
        <v>-1.3111307811462636E-2</v>
      </c>
      <c r="R356" s="26"/>
    </row>
    <row r="357" spans="9:18">
      <c r="I357" s="280">
        <v>45735</v>
      </c>
      <c r="J357" s="283">
        <v>22907.599999999999</v>
      </c>
      <c r="K357" s="283" t="s">
        <v>1657</v>
      </c>
      <c r="L357" s="282">
        <f t="shared" si="11"/>
        <v>3.2100830767747279E-3</v>
      </c>
      <c r="N357" s="280">
        <v>45735</v>
      </c>
      <c r="O357" s="283">
        <v>903.8</v>
      </c>
      <c r="P357" s="283" t="s">
        <v>1165</v>
      </c>
      <c r="Q357" s="282">
        <f t="shared" si="10"/>
        <v>2.1012200632625211E-2</v>
      </c>
      <c r="R357" s="26"/>
    </row>
    <row r="358" spans="9:18">
      <c r="I358" s="280">
        <v>45734</v>
      </c>
      <c r="J358" s="283">
        <v>22834.3</v>
      </c>
      <c r="K358" s="283" t="s">
        <v>1658</v>
      </c>
      <c r="L358" s="282">
        <f t="shared" si="11"/>
        <v>1.4463264286110888E-2</v>
      </c>
      <c r="N358" s="280">
        <v>45734</v>
      </c>
      <c r="O358" s="283">
        <v>885.2</v>
      </c>
      <c r="P358" s="283" t="s">
        <v>1166</v>
      </c>
      <c r="Q358" s="282">
        <f t="shared" si="10"/>
        <v>1.7237416685819351E-2</v>
      </c>
      <c r="R358" s="26"/>
    </row>
    <row r="359" spans="9:18">
      <c r="I359" s="280">
        <v>45733</v>
      </c>
      <c r="J359" s="283">
        <v>22508.75</v>
      </c>
      <c r="K359" s="283" t="s">
        <v>1659</v>
      </c>
      <c r="L359" s="282">
        <f t="shared" si="11"/>
        <v>4.9805332809458314E-3</v>
      </c>
      <c r="N359" s="280">
        <v>45733</v>
      </c>
      <c r="O359" s="283">
        <v>870.2</v>
      </c>
      <c r="P359" s="283" t="s">
        <v>1167</v>
      </c>
      <c r="Q359" s="282">
        <f t="shared" si="10"/>
        <v>1.1742820602255621E-2</v>
      </c>
      <c r="R359" s="26"/>
    </row>
    <row r="360" spans="9:18">
      <c r="I360" s="280">
        <v>45729</v>
      </c>
      <c r="J360" s="283">
        <v>22397.200000000001</v>
      </c>
      <c r="K360" s="283" t="s">
        <v>1660</v>
      </c>
      <c r="L360" s="282">
        <f t="shared" si="11"/>
        <v>-3.2620546939320372E-3</v>
      </c>
      <c r="N360" s="280">
        <v>45729</v>
      </c>
      <c r="O360" s="283">
        <v>860.1</v>
      </c>
      <c r="P360" s="283" t="s">
        <v>1168</v>
      </c>
      <c r="Q360" s="282">
        <f t="shared" si="10"/>
        <v>-1.6522783145617614E-2</v>
      </c>
      <c r="R360" s="26"/>
    </row>
    <row r="361" spans="9:18">
      <c r="I361" s="280">
        <v>45728</v>
      </c>
      <c r="J361" s="283">
        <v>22470.5</v>
      </c>
      <c r="K361" s="283" t="s">
        <v>1661</v>
      </c>
      <c r="L361" s="282">
        <f t="shared" si="11"/>
        <v>-1.2178914476462799E-3</v>
      </c>
      <c r="N361" s="280">
        <v>45728</v>
      </c>
      <c r="O361" s="283">
        <v>874.55</v>
      </c>
      <c r="P361" s="283" t="s">
        <v>1169</v>
      </c>
      <c r="Q361" s="282">
        <f t="shared" si="10"/>
        <v>-1.1975371405976376E-2</v>
      </c>
      <c r="R361" s="26"/>
    </row>
    <row r="362" spans="9:18">
      <c r="I362" s="280">
        <v>45727</v>
      </c>
      <c r="J362" s="283">
        <v>22497.9</v>
      </c>
      <c r="K362" s="283" t="s">
        <v>1662</v>
      </c>
      <c r="L362" s="282">
        <f t="shared" si="11"/>
        <v>1.6740649056334878E-3</v>
      </c>
      <c r="N362" s="280">
        <v>45727</v>
      </c>
      <c r="O362" s="283">
        <v>885.15</v>
      </c>
      <c r="P362" s="283" t="s">
        <v>1170</v>
      </c>
      <c r="Q362" s="282">
        <f t="shared" si="10"/>
        <v>8.0860998804168638E-3</v>
      </c>
      <c r="R362" s="26"/>
    </row>
    <row r="363" spans="9:18">
      <c r="I363" s="280">
        <v>45726</v>
      </c>
      <c r="J363" s="283">
        <v>22460.3</v>
      </c>
      <c r="K363" s="283" t="s">
        <v>1663</v>
      </c>
      <c r="L363" s="282">
        <f t="shared" si="11"/>
        <v>-4.0882385544840361E-3</v>
      </c>
      <c r="N363" s="280">
        <v>45726</v>
      </c>
      <c r="O363" s="283">
        <v>878.05</v>
      </c>
      <c r="P363" s="283" t="s">
        <v>1171</v>
      </c>
      <c r="Q363" s="282">
        <f t="shared" si="10"/>
        <v>1.711254349438196E-3</v>
      </c>
      <c r="R363" s="26"/>
    </row>
    <row r="364" spans="9:18">
      <c r="I364" s="280">
        <v>45723</v>
      </c>
      <c r="J364" s="283">
        <v>22552.5</v>
      </c>
      <c r="K364" s="283" t="s">
        <v>1664</v>
      </c>
      <c r="L364" s="282">
        <f t="shared" si="11"/>
        <v>3.459793210820461E-4</v>
      </c>
      <c r="N364" s="280">
        <v>45723</v>
      </c>
      <c r="O364" s="283">
        <v>876.55</v>
      </c>
      <c r="P364" s="283" t="s">
        <v>1172</v>
      </c>
      <c r="Q364" s="282">
        <f t="shared" si="10"/>
        <v>-1.0665914221218986E-2</v>
      </c>
      <c r="R364" s="26"/>
    </row>
    <row r="365" spans="9:18">
      <c r="I365" s="280">
        <v>45722</v>
      </c>
      <c r="J365" s="283">
        <v>22544.7</v>
      </c>
      <c r="K365" s="283" t="s">
        <v>1665</v>
      </c>
      <c r="L365" s="282">
        <f t="shared" si="11"/>
        <v>9.2849180518683738E-3</v>
      </c>
      <c r="N365" s="280">
        <v>45722</v>
      </c>
      <c r="O365" s="283">
        <v>886</v>
      </c>
      <c r="P365" s="283" t="s">
        <v>1173</v>
      </c>
      <c r="Q365" s="282">
        <f t="shared" si="10"/>
        <v>1.3498055364904893E-2</v>
      </c>
      <c r="R365" s="26"/>
    </row>
    <row r="366" spans="9:18">
      <c r="I366" s="280">
        <v>45721</v>
      </c>
      <c r="J366" s="283">
        <v>22337.3</v>
      </c>
      <c r="K366" s="283" t="s">
        <v>1666</v>
      </c>
      <c r="L366" s="282">
        <f t="shared" si="11"/>
        <v>1.1531677583985545E-2</v>
      </c>
      <c r="N366" s="280">
        <v>45721</v>
      </c>
      <c r="O366" s="283">
        <v>874.2</v>
      </c>
      <c r="P366" s="283" t="s">
        <v>1174</v>
      </c>
      <c r="Q366" s="282">
        <f t="shared" si="10"/>
        <v>9.8186438720111457E-3</v>
      </c>
      <c r="R366" s="26"/>
    </row>
    <row r="367" spans="9:18">
      <c r="I367" s="280">
        <v>45720</v>
      </c>
      <c r="J367" s="283">
        <v>22082.65</v>
      </c>
      <c r="K367" s="283" t="s">
        <v>1667</v>
      </c>
      <c r="L367" s="282">
        <f t="shared" si="11"/>
        <v>-1.6569240437083188E-3</v>
      </c>
      <c r="N367" s="280">
        <v>45720</v>
      </c>
      <c r="O367" s="283">
        <v>865.7</v>
      </c>
      <c r="P367" s="283" t="s">
        <v>1175</v>
      </c>
      <c r="Q367" s="282">
        <f t="shared" si="10"/>
        <v>7.7997671711291794E-3</v>
      </c>
      <c r="R367" s="26"/>
    </row>
    <row r="368" spans="9:18">
      <c r="I368" s="280">
        <v>45719</v>
      </c>
      <c r="J368" s="283">
        <v>22119.3</v>
      </c>
      <c r="K368" s="283" t="s">
        <v>1668</v>
      </c>
      <c r="L368" s="282">
        <f t="shared" si="11"/>
        <v>-2.4407110604895976E-4</v>
      </c>
      <c r="N368" s="280">
        <v>45719</v>
      </c>
      <c r="O368" s="283">
        <v>859</v>
      </c>
      <c r="P368" s="283" t="s">
        <v>1176</v>
      </c>
      <c r="Q368" s="282">
        <f t="shared" si="10"/>
        <v>7.8610817787163612E-3</v>
      </c>
      <c r="R368" s="26"/>
    </row>
    <row r="369" spans="9:18">
      <c r="I369" s="280">
        <v>45716</v>
      </c>
      <c r="J369" s="283">
        <v>22124.7</v>
      </c>
      <c r="K369" s="283" t="s">
        <v>1669</v>
      </c>
      <c r="L369" s="282">
        <f t="shared" si="11"/>
        <v>-1.8644891007116748E-2</v>
      </c>
      <c r="N369" s="280">
        <v>45716</v>
      </c>
      <c r="O369" s="283">
        <v>852.3</v>
      </c>
      <c r="P369" s="283" t="s">
        <v>1177</v>
      </c>
      <c r="Q369" s="282">
        <f t="shared" si="10"/>
        <v>-2.5664475564447065E-2</v>
      </c>
      <c r="R369" s="26"/>
    </row>
    <row r="370" spans="9:18">
      <c r="I370" s="280">
        <v>45715</v>
      </c>
      <c r="J370" s="283">
        <v>22545.05</v>
      </c>
      <c r="K370" s="283" t="s">
        <v>1670</v>
      </c>
      <c r="L370" s="282">
        <f t="shared" si="11"/>
        <v>-1.1087679149179852E-4</v>
      </c>
      <c r="N370" s="280">
        <v>45715</v>
      </c>
      <c r="O370" s="283">
        <v>874.75</v>
      </c>
      <c r="P370" s="283" t="s">
        <v>1178</v>
      </c>
      <c r="Q370" s="282">
        <f t="shared" si="10"/>
        <v>5.146974722636255E-4</v>
      </c>
      <c r="R370" s="26"/>
    </row>
    <row r="371" spans="9:18">
      <c r="I371" s="280">
        <v>45713</v>
      </c>
      <c r="J371" s="283">
        <v>22547.55</v>
      </c>
      <c r="K371" s="283" t="s">
        <v>1671</v>
      </c>
      <c r="L371" s="282">
        <f t="shared" si="11"/>
        <v>-2.5716800386632599E-4</v>
      </c>
      <c r="N371" s="280">
        <v>45713</v>
      </c>
      <c r="O371" s="283">
        <v>874.3</v>
      </c>
      <c r="P371" s="283" t="s">
        <v>1179</v>
      </c>
      <c r="Q371" s="282">
        <f t="shared" si="10"/>
        <v>1.3328697264719525E-2</v>
      </c>
      <c r="R371" s="26"/>
    </row>
    <row r="372" spans="9:18">
      <c r="I372" s="280">
        <v>45712</v>
      </c>
      <c r="J372" s="283">
        <v>22553.35</v>
      </c>
      <c r="K372" s="283" t="s">
        <v>1672</v>
      </c>
      <c r="L372" s="282">
        <f t="shared" si="11"/>
        <v>-1.0640071240881177E-2</v>
      </c>
      <c r="N372" s="280">
        <v>45712</v>
      </c>
      <c r="O372" s="283">
        <v>862.8</v>
      </c>
      <c r="P372" s="283" t="s">
        <v>1180</v>
      </c>
      <c r="Q372" s="282">
        <f t="shared" si="10"/>
        <v>-2.104725704884558E-2</v>
      </c>
      <c r="R372" s="26"/>
    </row>
    <row r="373" spans="9:18">
      <c r="I373" s="280">
        <v>45709</v>
      </c>
      <c r="J373" s="283">
        <v>22795.9</v>
      </c>
      <c r="K373" s="283" t="s">
        <v>1673</v>
      </c>
      <c r="L373" s="282">
        <f t="shared" si="11"/>
        <v>-5.1171488861200265E-3</v>
      </c>
      <c r="N373" s="280">
        <v>45709</v>
      </c>
      <c r="O373" s="283">
        <v>881.35</v>
      </c>
      <c r="P373" s="283" t="s">
        <v>1181</v>
      </c>
      <c r="Q373" s="282">
        <f t="shared" si="10"/>
        <v>9.3912844299375298E-3</v>
      </c>
      <c r="R373" s="26"/>
    </row>
    <row r="374" spans="9:18">
      <c r="I374" s="280">
        <v>45708</v>
      </c>
      <c r="J374" s="283">
        <v>22913.15</v>
      </c>
      <c r="K374" s="283" t="s">
        <v>1674</v>
      </c>
      <c r="L374" s="282">
        <f t="shared" si="11"/>
        <v>-8.6120813329326751E-4</v>
      </c>
      <c r="N374" s="280">
        <v>45708</v>
      </c>
      <c r="O374" s="283">
        <v>873.15</v>
      </c>
      <c r="P374" s="283" t="s">
        <v>1182</v>
      </c>
      <c r="Q374" s="282">
        <f t="shared" si="10"/>
        <v>-8.6290093670168266E-3</v>
      </c>
      <c r="R374" s="26"/>
    </row>
    <row r="375" spans="9:18">
      <c r="I375" s="280">
        <v>45707</v>
      </c>
      <c r="J375" s="283">
        <v>22932.9</v>
      </c>
      <c r="K375" s="283" t="s">
        <v>1675</v>
      </c>
      <c r="L375" s="282">
        <f t="shared" si="11"/>
        <v>-5.4041568425766684E-4</v>
      </c>
      <c r="N375" s="280">
        <v>45707</v>
      </c>
      <c r="O375" s="283">
        <v>880.75</v>
      </c>
      <c r="P375" s="283" t="s">
        <v>1183</v>
      </c>
      <c r="Q375" s="282">
        <f t="shared" si="10"/>
        <v>1.1426274689940286E-2</v>
      </c>
      <c r="R375" s="26"/>
    </row>
    <row r="376" spans="9:18">
      <c r="I376" s="280">
        <v>45706</v>
      </c>
      <c r="J376" s="283">
        <v>22945.3</v>
      </c>
      <c r="K376" s="283" t="s">
        <v>1676</v>
      </c>
      <c r="L376" s="282">
        <f t="shared" si="11"/>
        <v>-6.1848036760381309E-4</v>
      </c>
      <c r="N376" s="280">
        <v>45706</v>
      </c>
      <c r="O376" s="283">
        <v>870.8</v>
      </c>
      <c r="P376" s="283" t="s">
        <v>1184</v>
      </c>
      <c r="Q376" s="282">
        <f t="shared" si="10"/>
        <v>-2.195765710114006E-2</v>
      </c>
      <c r="R376" s="26"/>
    </row>
    <row r="377" spans="9:18">
      <c r="I377" s="280">
        <v>45705</v>
      </c>
      <c r="J377" s="283">
        <v>22959.5</v>
      </c>
      <c r="K377" s="283" t="s">
        <v>1677</v>
      </c>
      <c r="L377" s="282">
        <f t="shared" si="11"/>
        <v>1.3192755977626813E-3</v>
      </c>
      <c r="N377" s="280">
        <v>45705</v>
      </c>
      <c r="O377" s="283">
        <v>890.35</v>
      </c>
      <c r="P377" s="283" t="s">
        <v>1185</v>
      </c>
      <c r="Q377" s="282">
        <f t="shared" si="10"/>
        <v>-2.2828293914284092E-2</v>
      </c>
      <c r="R377" s="26"/>
    </row>
    <row r="378" spans="9:18">
      <c r="I378" s="280">
        <v>45702</v>
      </c>
      <c r="J378" s="283">
        <v>22929.25</v>
      </c>
      <c r="K378" s="283" t="s">
        <v>1678</v>
      </c>
      <c r="L378" s="282">
        <f t="shared" si="11"/>
        <v>-4.4352492683902289E-3</v>
      </c>
      <c r="N378" s="280">
        <v>45702</v>
      </c>
      <c r="O378" s="283">
        <v>911.15</v>
      </c>
      <c r="P378" s="283" t="s">
        <v>1186</v>
      </c>
      <c r="Q378" s="282">
        <f t="shared" si="10"/>
        <v>-2.000537778972844E-2</v>
      </c>
      <c r="R378" s="26"/>
    </row>
    <row r="379" spans="9:18">
      <c r="I379" s="280">
        <v>45701</v>
      </c>
      <c r="J379" s="283">
        <v>23031.4</v>
      </c>
      <c r="K379" s="283" t="s">
        <v>1679</v>
      </c>
      <c r="L379" s="282">
        <f t="shared" si="11"/>
        <v>-6.0099152753811946E-4</v>
      </c>
      <c r="N379" s="280">
        <v>45701</v>
      </c>
      <c r="O379" s="283">
        <v>929.75</v>
      </c>
      <c r="P379" s="283" t="s">
        <v>1187</v>
      </c>
      <c r="Q379" s="282">
        <f t="shared" si="10"/>
        <v>8.9527943570266721E-3</v>
      </c>
      <c r="R379" s="26"/>
    </row>
    <row r="380" spans="9:18">
      <c r="I380" s="280">
        <v>45700</v>
      </c>
      <c r="J380" s="283">
        <v>23045.25</v>
      </c>
      <c r="K380" s="283" t="s">
        <v>1680</v>
      </c>
      <c r="L380" s="282">
        <f t="shared" si="11"/>
        <v>-1.1507554677138154E-3</v>
      </c>
      <c r="N380" s="280">
        <v>45700</v>
      </c>
      <c r="O380" s="283">
        <v>921.5</v>
      </c>
      <c r="P380" s="283" t="s">
        <v>1188</v>
      </c>
      <c r="Q380" s="282">
        <f t="shared" si="10"/>
        <v>-1.8950282124986617E-2</v>
      </c>
      <c r="R380" s="26"/>
    </row>
    <row r="381" spans="9:18">
      <c r="I381" s="280">
        <v>45699</v>
      </c>
      <c r="J381" s="283">
        <v>23071.8</v>
      </c>
      <c r="K381" s="283" t="s">
        <v>1681</v>
      </c>
      <c r="L381" s="282">
        <f t="shared" si="11"/>
        <v>-1.3249734834228644E-2</v>
      </c>
      <c r="N381" s="280">
        <v>45699</v>
      </c>
      <c r="O381" s="283">
        <v>939.3</v>
      </c>
      <c r="P381" s="283" t="s">
        <v>1189</v>
      </c>
      <c r="Q381" s="282">
        <f t="shared" si="10"/>
        <v>-2.0082416149392324E-2</v>
      </c>
      <c r="R381" s="26"/>
    </row>
    <row r="382" spans="9:18">
      <c r="I382" s="280">
        <v>45698</v>
      </c>
      <c r="J382" s="283">
        <v>23381.599999999999</v>
      </c>
      <c r="K382" s="283" t="s">
        <v>1682</v>
      </c>
      <c r="L382" s="282">
        <f t="shared" si="11"/>
        <v>-7.5700500213287114E-3</v>
      </c>
      <c r="N382" s="280">
        <v>45698</v>
      </c>
      <c r="O382" s="283">
        <v>958.55</v>
      </c>
      <c r="P382" s="283" t="s">
        <v>1190</v>
      </c>
      <c r="Q382" s="282">
        <f t="shared" si="10"/>
        <v>-1.0784313725490269E-2</v>
      </c>
      <c r="R382" s="26"/>
    </row>
    <row r="383" spans="9:18">
      <c r="I383" s="280">
        <v>45695</v>
      </c>
      <c r="J383" s="283">
        <v>23559.95</v>
      </c>
      <c r="K383" s="283" t="s">
        <v>1683</v>
      </c>
      <c r="L383" s="282">
        <f t="shared" si="11"/>
        <v>-1.8387220458111475E-3</v>
      </c>
      <c r="N383" s="280">
        <v>45695</v>
      </c>
      <c r="O383" s="283">
        <v>969</v>
      </c>
      <c r="P383" s="283" t="s">
        <v>1191</v>
      </c>
      <c r="Q383" s="282">
        <f t="shared" si="10"/>
        <v>-4.3156596794081681E-3</v>
      </c>
      <c r="R383" s="26"/>
    </row>
    <row r="384" spans="9:18">
      <c r="I384" s="280">
        <v>45694</v>
      </c>
      <c r="J384" s="283">
        <v>23603.35</v>
      </c>
      <c r="K384" s="283" t="s">
        <v>1684</v>
      </c>
      <c r="L384" s="282">
        <f t="shared" si="11"/>
        <v>-3.922553310010457E-3</v>
      </c>
      <c r="N384" s="280">
        <v>45694</v>
      </c>
      <c r="O384" s="283">
        <v>973.2</v>
      </c>
      <c r="P384" s="283" t="s">
        <v>1192</v>
      </c>
      <c r="Q384" s="282">
        <f t="shared" si="10"/>
        <v>-6.8881065360477667E-3</v>
      </c>
      <c r="R384" s="26"/>
    </row>
    <row r="385" spans="9:18">
      <c r="I385" s="280">
        <v>45693</v>
      </c>
      <c r="J385" s="283">
        <v>23696.3</v>
      </c>
      <c r="K385" s="283" t="s">
        <v>1685</v>
      </c>
      <c r="L385" s="282">
        <f t="shared" si="11"/>
        <v>-1.8092399717767327E-3</v>
      </c>
      <c r="N385" s="280">
        <v>45693</v>
      </c>
      <c r="O385" s="283">
        <v>979.95</v>
      </c>
      <c r="P385" s="283" t="s">
        <v>1193</v>
      </c>
      <c r="Q385" s="282">
        <f t="shared" si="10"/>
        <v>2.0940771995624274E-2</v>
      </c>
      <c r="R385" s="26"/>
    </row>
    <row r="386" spans="9:18">
      <c r="I386" s="280">
        <v>45692</v>
      </c>
      <c r="J386" s="283">
        <v>23739.25</v>
      </c>
      <c r="K386" s="283" t="s">
        <v>1686</v>
      </c>
      <c r="L386" s="282">
        <f t="shared" si="11"/>
        <v>1.6189340804458663E-2</v>
      </c>
      <c r="N386" s="280">
        <v>45692</v>
      </c>
      <c r="O386" s="283">
        <v>959.85</v>
      </c>
      <c r="P386" s="283" t="s">
        <v>1194</v>
      </c>
      <c r="Q386" s="282">
        <f t="shared" si="10"/>
        <v>-2.3997152880166794E-2</v>
      </c>
      <c r="R386" s="26"/>
    </row>
    <row r="387" spans="9:18">
      <c r="I387" s="280">
        <v>45691</v>
      </c>
      <c r="J387" s="283">
        <v>23361.05</v>
      </c>
      <c r="K387" s="283" t="s">
        <v>1687</v>
      </c>
      <c r="L387" s="282">
        <f t="shared" si="11"/>
        <v>-5.1571086974575575E-3</v>
      </c>
      <c r="N387" s="280">
        <v>45691</v>
      </c>
      <c r="O387" s="283">
        <v>983.45</v>
      </c>
      <c r="P387" s="283" t="s">
        <v>1195</v>
      </c>
      <c r="Q387" s="282">
        <f t="shared" si="10"/>
        <v>-9.9662757336286267E-3</v>
      </c>
      <c r="R387" s="26"/>
    </row>
    <row r="388" spans="9:18">
      <c r="I388" s="280">
        <v>45689</v>
      </c>
      <c r="J388" s="283">
        <v>23482.15</v>
      </c>
      <c r="K388" s="283" t="s">
        <v>1688</v>
      </c>
      <c r="L388" s="282">
        <f t="shared" si="11"/>
        <v>-1.1166221435742196E-3</v>
      </c>
      <c r="N388" s="280">
        <v>45689</v>
      </c>
      <c r="O388" s="283">
        <v>993.35</v>
      </c>
      <c r="P388" s="283" t="s">
        <v>1196</v>
      </c>
      <c r="Q388" s="282">
        <f t="shared" ref="Q388:Q451" si="12">+O388/O389-1</f>
        <v>1.9669154730683758E-3</v>
      </c>
      <c r="R388" s="26"/>
    </row>
    <row r="389" spans="9:18">
      <c r="I389" s="280">
        <v>45688</v>
      </c>
      <c r="J389" s="283">
        <v>23508.400000000001</v>
      </c>
      <c r="K389" s="283" t="s">
        <v>1689</v>
      </c>
      <c r="L389" s="282">
        <f t="shared" si="11"/>
        <v>1.1135723348889348E-2</v>
      </c>
      <c r="N389" s="280">
        <v>45688</v>
      </c>
      <c r="O389" s="283">
        <v>991.4</v>
      </c>
      <c r="P389" s="283" t="s">
        <v>1197</v>
      </c>
      <c r="Q389" s="282">
        <f t="shared" si="12"/>
        <v>-3.7682761392754394E-3</v>
      </c>
      <c r="R389" s="26"/>
    </row>
    <row r="390" spans="9:18">
      <c r="I390" s="280">
        <v>45687</v>
      </c>
      <c r="J390" s="283">
        <v>23249.5</v>
      </c>
      <c r="K390" s="283" t="s">
        <v>1690</v>
      </c>
      <c r="L390" s="282">
        <f t="shared" si="11"/>
        <v>3.7300706727512178E-3</v>
      </c>
      <c r="N390" s="280">
        <v>45687</v>
      </c>
      <c r="O390" s="283">
        <v>995.15</v>
      </c>
      <c r="P390" s="283" t="s">
        <v>1198</v>
      </c>
      <c r="Q390" s="282">
        <f t="shared" si="12"/>
        <v>-5.496427322240538E-3</v>
      </c>
      <c r="R390" s="26"/>
    </row>
    <row r="391" spans="9:18">
      <c r="I391" s="280">
        <v>45686</v>
      </c>
      <c r="J391" s="283">
        <v>23163.1</v>
      </c>
      <c r="K391" s="283" t="s">
        <v>1691</v>
      </c>
      <c r="L391" s="282">
        <f t="shared" si="11"/>
        <v>8.9666663036731542E-3</v>
      </c>
      <c r="N391" s="280">
        <v>45686</v>
      </c>
      <c r="O391" s="283">
        <v>1000.65</v>
      </c>
      <c r="P391" s="283" t="s">
        <v>1199</v>
      </c>
      <c r="Q391" s="282">
        <f t="shared" si="12"/>
        <v>1.1472758516122505E-2</v>
      </c>
      <c r="R391" s="26"/>
    </row>
    <row r="392" spans="9:18">
      <c r="I392" s="280">
        <v>45685</v>
      </c>
      <c r="J392" s="283">
        <v>22957.25</v>
      </c>
      <c r="K392" s="283" t="s">
        <v>1692</v>
      </c>
      <c r="L392" s="282">
        <f t="shared" ref="L392:L455" si="13">+J392/J393-1</f>
        <v>5.6112470240896606E-3</v>
      </c>
      <c r="N392" s="280">
        <v>45685</v>
      </c>
      <c r="O392" s="283">
        <v>989.3</v>
      </c>
      <c r="P392" s="283" t="s">
        <v>1200</v>
      </c>
      <c r="Q392" s="282">
        <f t="shared" si="12"/>
        <v>-1.8259402599980268E-2</v>
      </c>
      <c r="R392" s="26"/>
    </row>
    <row r="393" spans="9:18">
      <c r="I393" s="280">
        <v>45684</v>
      </c>
      <c r="J393" s="283">
        <v>22829.15</v>
      </c>
      <c r="K393" s="283" t="s">
        <v>1506</v>
      </c>
      <c r="L393" s="282">
        <f t="shared" si="13"/>
        <v>-1.139129229783209E-2</v>
      </c>
      <c r="N393" s="280">
        <v>45684</v>
      </c>
      <c r="O393" s="283">
        <v>1007.7</v>
      </c>
      <c r="P393" s="283" t="s">
        <v>1201</v>
      </c>
      <c r="Q393" s="282">
        <f t="shared" si="12"/>
        <v>-3.0778109069924064E-2</v>
      </c>
      <c r="R393" s="26"/>
    </row>
    <row r="394" spans="9:18">
      <c r="I394" s="280">
        <v>45681</v>
      </c>
      <c r="J394" s="283">
        <v>23092.2</v>
      </c>
      <c r="K394" s="283" t="s">
        <v>1693</v>
      </c>
      <c r="L394" s="282">
        <f t="shared" si="13"/>
        <v>-4.876030742910431E-3</v>
      </c>
      <c r="N394" s="280">
        <v>45681</v>
      </c>
      <c r="O394" s="283">
        <v>1039.7</v>
      </c>
      <c r="P394" s="283" t="s">
        <v>1202</v>
      </c>
      <c r="Q394" s="282">
        <f t="shared" si="12"/>
        <v>-6.3079422727706502E-3</v>
      </c>
      <c r="R394" s="26"/>
    </row>
    <row r="395" spans="9:18">
      <c r="I395" s="280">
        <v>45680</v>
      </c>
      <c r="J395" s="283">
        <v>23205.35</v>
      </c>
      <c r="K395" s="283" t="s">
        <v>1694</v>
      </c>
      <c r="L395" s="282">
        <f t="shared" si="13"/>
        <v>2.1593281898135697E-3</v>
      </c>
      <c r="N395" s="280">
        <v>45680</v>
      </c>
      <c r="O395" s="283">
        <v>1046.3</v>
      </c>
      <c r="P395" s="283" t="s">
        <v>1203</v>
      </c>
      <c r="Q395" s="282">
        <f t="shared" si="12"/>
        <v>1.4200552512964482E-2</v>
      </c>
      <c r="R395" s="26"/>
    </row>
    <row r="396" spans="9:18">
      <c r="I396" s="280">
        <v>45679</v>
      </c>
      <c r="J396" s="283">
        <v>23155.35</v>
      </c>
      <c r="K396" s="283" t="s">
        <v>1695</v>
      </c>
      <c r="L396" s="282">
        <f t="shared" si="13"/>
        <v>5.6765249417471964E-3</v>
      </c>
      <c r="N396" s="280">
        <v>45679</v>
      </c>
      <c r="O396" s="283">
        <v>1031.6500000000001</v>
      </c>
      <c r="P396" s="283" t="s">
        <v>1204</v>
      </c>
      <c r="Q396" s="282">
        <f t="shared" si="12"/>
        <v>-1.1545463255724808E-2</v>
      </c>
      <c r="R396" s="26"/>
    </row>
    <row r="397" spans="9:18">
      <c r="I397" s="280">
        <v>45678</v>
      </c>
      <c r="J397" s="283">
        <v>23024.65</v>
      </c>
      <c r="K397" s="283" t="s">
        <v>1696</v>
      </c>
      <c r="L397" s="282">
        <f t="shared" si="13"/>
        <v>-1.3711862410177855E-2</v>
      </c>
      <c r="N397" s="280">
        <v>45678</v>
      </c>
      <c r="O397" s="283">
        <v>1043.7</v>
      </c>
      <c r="P397" s="283" t="s">
        <v>1205</v>
      </c>
      <c r="Q397" s="282">
        <f t="shared" si="12"/>
        <v>-1.1460503883311102E-2</v>
      </c>
      <c r="R397" s="26"/>
    </row>
    <row r="398" spans="9:18">
      <c r="I398" s="280">
        <v>45677</v>
      </c>
      <c r="J398" s="283">
        <v>23344.75</v>
      </c>
      <c r="K398" s="283" t="s">
        <v>1697</v>
      </c>
      <c r="L398" s="282">
        <f t="shared" si="13"/>
        <v>6.1004516618397009E-3</v>
      </c>
      <c r="N398" s="280">
        <v>45677</v>
      </c>
      <c r="O398" s="283">
        <v>1055.8</v>
      </c>
      <c r="P398" s="283" t="s">
        <v>1206</v>
      </c>
      <c r="Q398" s="282">
        <f t="shared" si="12"/>
        <v>9.9549656316666457E-4</v>
      </c>
      <c r="R398" s="26"/>
    </row>
    <row r="399" spans="9:18">
      <c r="I399" s="280">
        <v>45674</v>
      </c>
      <c r="J399" s="283">
        <v>23203.200000000001</v>
      </c>
      <c r="K399" s="283" t="s">
        <v>1698</v>
      </c>
      <c r="L399" s="282">
        <f t="shared" si="13"/>
        <v>-4.6585849226571385E-3</v>
      </c>
      <c r="N399" s="280">
        <v>45674</v>
      </c>
      <c r="O399" s="283">
        <v>1054.75</v>
      </c>
      <c r="P399" s="283" t="s">
        <v>1063</v>
      </c>
      <c r="Q399" s="282">
        <f t="shared" si="12"/>
        <v>-7.4342445772362931E-3</v>
      </c>
      <c r="R399" s="26"/>
    </row>
    <row r="400" spans="9:18">
      <c r="I400" s="280">
        <v>45673</v>
      </c>
      <c r="J400" s="283">
        <v>23311.8</v>
      </c>
      <c r="K400" s="283" t="s">
        <v>1699</v>
      </c>
      <c r="L400" s="282">
        <f t="shared" si="13"/>
        <v>4.2475832715866968E-3</v>
      </c>
      <c r="N400" s="280">
        <v>45673</v>
      </c>
      <c r="O400" s="283">
        <v>1062.6500000000001</v>
      </c>
      <c r="P400" s="283" t="s">
        <v>996</v>
      </c>
      <c r="Q400" s="282">
        <f t="shared" si="12"/>
        <v>1.5772116809253056E-2</v>
      </c>
      <c r="R400" s="26"/>
    </row>
    <row r="401" spans="9:18">
      <c r="I401" s="280">
        <v>45672</v>
      </c>
      <c r="J401" s="283">
        <v>23213.200000000001</v>
      </c>
      <c r="K401" s="283" t="s">
        <v>1700</v>
      </c>
      <c r="L401" s="282">
        <f t="shared" si="13"/>
        <v>1.6029478707546563E-3</v>
      </c>
      <c r="N401" s="280">
        <v>45672</v>
      </c>
      <c r="O401" s="283">
        <v>1046.1500000000001</v>
      </c>
      <c r="P401" s="283" t="s">
        <v>1207</v>
      </c>
      <c r="Q401" s="282">
        <f t="shared" si="12"/>
        <v>1.3073161284074875E-2</v>
      </c>
      <c r="R401" s="26"/>
    </row>
    <row r="402" spans="9:18">
      <c r="I402" s="280">
        <v>45671</v>
      </c>
      <c r="J402" s="283">
        <v>23176.05</v>
      </c>
      <c r="K402" s="283" t="s">
        <v>1701</v>
      </c>
      <c r="L402" s="282">
        <f t="shared" si="13"/>
        <v>3.9028066854513987E-3</v>
      </c>
      <c r="N402" s="280">
        <v>45671</v>
      </c>
      <c r="O402" s="283">
        <v>1032.6500000000001</v>
      </c>
      <c r="P402" s="283" t="s">
        <v>1208</v>
      </c>
      <c r="Q402" s="282">
        <f t="shared" si="12"/>
        <v>1.2104283054003906E-2</v>
      </c>
      <c r="R402" s="26"/>
    </row>
    <row r="403" spans="9:18">
      <c r="I403" s="280">
        <v>45670</v>
      </c>
      <c r="J403" s="283">
        <v>23085.95</v>
      </c>
      <c r="K403" s="283" t="s">
        <v>1702</v>
      </c>
      <c r="L403" s="282">
        <f t="shared" si="13"/>
        <v>-1.4747241960608504E-2</v>
      </c>
      <c r="N403" s="280">
        <v>45670</v>
      </c>
      <c r="O403" s="283">
        <v>1020.3</v>
      </c>
      <c r="P403" s="283" t="s">
        <v>1209</v>
      </c>
      <c r="Q403" s="282">
        <f t="shared" si="12"/>
        <v>-4.7561260210035039E-2</v>
      </c>
      <c r="R403" s="26"/>
    </row>
    <row r="404" spans="9:18">
      <c r="I404" s="280">
        <v>45667</v>
      </c>
      <c r="J404" s="283">
        <v>23431.5</v>
      </c>
      <c r="K404" s="283" t="s">
        <v>1703</v>
      </c>
      <c r="L404" s="282">
        <f t="shared" si="13"/>
        <v>-4.037999702463213E-3</v>
      </c>
      <c r="N404" s="280">
        <v>45667</v>
      </c>
      <c r="O404" s="283">
        <v>1071.25</v>
      </c>
      <c r="P404" s="283" t="s">
        <v>1210</v>
      </c>
      <c r="Q404" s="282">
        <f t="shared" si="12"/>
        <v>-1.0072540775308503E-2</v>
      </c>
      <c r="R404" s="26"/>
    </row>
    <row r="405" spans="9:18">
      <c r="I405" s="280">
        <v>45666</v>
      </c>
      <c r="J405" s="283">
        <v>23526.5</v>
      </c>
      <c r="K405" s="283" t="s">
        <v>1704</v>
      </c>
      <c r="L405" s="282">
        <f t="shared" si="13"/>
        <v>-6.8576277124988705E-3</v>
      </c>
      <c r="N405" s="280">
        <v>45666</v>
      </c>
      <c r="O405" s="283">
        <v>1082.1500000000001</v>
      </c>
      <c r="P405" s="283" t="s">
        <v>1211</v>
      </c>
      <c r="Q405" s="282">
        <f t="shared" si="12"/>
        <v>2.0222494579051675E-2</v>
      </c>
      <c r="R405" s="26"/>
    </row>
    <row r="406" spans="9:18">
      <c r="I406" s="280">
        <v>45665</v>
      </c>
      <c r="J406" s="283">
        <v>23688.95</v>
      </c>
      <c r="K406" s="283" t="s">
        <v>1705</v>
      </c>
      <c r="L406" s="282">
        <f t="shared" si="13"/>
        <v>-7.9931162186441806E-4</v>
      </c>
      <c r="N406" s="280">
        <v>45665</v>
      </c>
      <c r="O406" s="283">
        <v>1060.7</v>
      </c>
      <c r="P406" s="283" t="s">
        <v>1212</v>
      </c>
      <c r="Q406" s="282">
        <f t="shared" si="12"/>
        <v>-2.1223585863246242E-2</v>
      </c>
      <c r="R406" s="26"/>
    </row>
    <row r="407" spans="9:18">
      <c r="I407" s="280">
        <v>45664</v>
      </c>
      <c r="J407" s="283">
        <v>23707.9</v>
      </c>
      <c r="K407" s="283" t="s">
        <v>1706</v>
      </c>
      <c r="L407" s="282">
        <f t="shared" si="13"/>
        <v>3.8893040961549552E-3</v>
      </c>
      <c r="N407" s="280">
        <v>45664</v>
      </c>
      <c r="O407" s="283">
        <v>1083.7</v>
      </c>
      <c r="P407" s="283" t="s">
        <v>1213</v>
      </c>
      <c r="Q407" s="282">
        <f t="shared" si="12"/>
        <v>-2.122471098265899E-2</v>
      </c>
      <c r="R407" s="26"/>
    </row>
    <row r="408" spans="9:18">
      <c r="I408" s="280">
        <v>45663</v>
      </c>
      <c r="J408" s="283">
        <v>23616.05</v>
      </c>
      <c r="K408" s="283" t="s">
        <v>1707</v>
      </c>
      <c r="L408" s="282">
        <f t="shared" si="13"/>
        <v>-1.6192628542267662E-2</v>
      </c>
      <c r="N408" s="280">
        <v>45663</v>
      </c>
      <c r="O408" s="283">
        <v>1107.2</v>
      </c>
      <c r="P408" s="283" t="s">
        <v>1214</v>
      </c>
      <c r="Q408" s="282">
        <f t="shared" si="12"/>
        <v>-2.7876552965450663E-2</v>
      </c>
      <c r="R408" s="26"/>
    </row>
    <row r="409" spans="9:18">
      <c r="I409" s="280">
        <v>45660</v>
      </c>
      <c r="J409" s="283">
        <v>24004.75</v>
      </c>
      <c r="K409" s="283" t="s">
        <v>1708</v>
      </c>
      <c r="L409" s="282">
        <f t="shared" si="13"/>
        <v>-7.6027393012839672E-3</v>
      </c>
      <c r="N409" s="280">
        <v>45660</v>
      </c>
      <c r="O409" s="283">
        <v>1138.95</v>
      </c>
      <c r="P409" s="283" t="s">
        <v>1215</v>
      </c>
      <c r="Q409" s="282">
        <f t="shared" si="12"/>
        <v>-5.0231501703502657E-3</v>
      </c>
      <c r="R409" s="26"/>
    </row>
    <row r="410" spans="9:18">
      <c r="I410" s="280">
        <v>45659</v>
      </c>
      <c r="J410" s="283">
        <v>24188.65</v>
      </c>
      <c r="K410" s="283" t="s">
        <v>1648</v>
      </c>
      <c r="L410" s="282">
        <f t="shared" si="13"/>
        <v>1.8774033500541298E-2</v>
      </c>
      <c r="N410" s="280">
        <v>45659</v>
      </c>
      <c r="O410" s="283">
        <v>1144.7</v>
      </c>
      <c r="P410" s="283" t="s">
        <v>1216</v>
      </c>
      <c r="Q410" s="282">
        <f t="shared" si="12"/>
        <v>-2.3543461571270075E-2</v>
      </c>
      <c r="R410" s="26"/>
    </row>
    <row r="411" spans="9:18">
      <c r="I411" s="280">
        <v>45658</v>
      </c>
      <c r="J411" s="283">
        <v>23742.9</v>
      </c>
      <c r="K411" s="283" t="s">
        <v>1709</v>
      </c>
      <c r="L411" s="282">
        <f t="shared" si="13"/>
        <v>4.1489037758830616E-3</v>
      </c>
      <c r="N411" s="280">
        <v>45658</v>
      </c>
      <c r="O411" s="283">
        <v>1172.3</v>
      </c>
      <c r="P411" s="283" t="s">
        <v>1217</v>
      </c>
      <c r="Q411" s="282">
        <f t="shared" si="12"/>
        <v>1.1519047413607097E-2</v>
      </c>
      <c r="R411" s="26"/>
    </row>
    <row r="412" spans="9:18">
      <c r="I412" s="280">
        <v>45657</v>
      </c>
      <c r="J412" s="283">
        <v>23644.799999999999</v>
      </c>
      <c r="K412" s="283" t="s">
        <v>1710</v>
      </c>
      <c r="L412" s="282">
        <f t="shared" si="13"/>
        <v>-4.2292418238609741E-6</v>
      </c>
      <c r="N412" s="280">
        <v>45657</v>
      </c>
      <c r="O412" s="283">
        <v>1158.95</v>
      </c>
      <c r="P412" s="283" t="s">
        <v>1218</v>
      </c>
      <c r="Q412" s="282">
        <f t="shared" si="12"/>
        <v>1.0462531060638991E-2</v>
      </c>
      <c r="R412" s="26"/>
    </row>
    <row r="413" spans="9:18">
      <c r="I413" s="280">
        <v>45656</v>
      </c>
      <c r="J413" s="283">
        <v>23644.9</v>
      </c>
      <c r="K413" s="283" t="s">
        <v>1711</v>
      </c>
      <c r="L413" s="282">
        <f t="shared" si="13"/>
        <v>-7.0758480519371725E-3</v>
      </c>
      <c r="N413" s="280">
        <v>45656</v>
      </c>
      <c r="O413" s="283">
        <v>1146.95</v>
      </c>
      <c r="P413" s="283" t="s">
        <v>1219</v>
      </c>
      <c r="Q413" s="282">
        <f t="shared" si="12"/>
        <v>2.5527539341916983E-2</v>
      </c>
      <c r="R413" s="26"/>
    </row>
    <row r="414" spans="9:18">
      <c r="I414" s="280">
        <v>45653</v>
      </c>
      <c r="J414" s="283">
        <v>23813.4</v>
      </c>
      <c r="K414" s="283" t="s">
        <v>1712</v>
      </c>
      <c r="L414" s="282">
        <f t="shared" si="13"/>
        <v>2.6610302229033156E-3</v>
      </c>
      <c r="N414" s="280">
        <v>45653</v>
      </c>
      <c r="O414" s="283">
        <v>1118.4000000000001</v>
      </c>
      <c r="P414" s="283" t="s">
        <v>1220</v>
      </c>
      <c r="Q414" s="282">
        <f t="shared" si="12"/>
        <v>7.4314281853804509E-3</v>
      </c>
      <c r="R414" s="26"/>
    </row>
    <row r="415" spans="9:18">
      <c r="I415" s="280">
        <v>45652</v>
      </c>
      <c r="J415" s="283">
        <v>23750.2</v>
      </c>
      <c r="K415" s="283" t="s">
        <v>1713</v>
      </c>
      <c r="L415" s="282">
        <f t="shared" si="13"/>
        <v>9.5036803054671104E-4</v>
      </c>
      <c r="N415" s="280">
        <v>45652</v>
      </c>
      <c r="O415" s="283">
        <v>1110.1500000000001</v>
      </c>
      <c r="P415" s="283" t="s">
        <v>1221</v>
      </c>
      <c r="Q415" s="282">
        <f t="shared" si="12"/>
        <v>-1.70879631679135E-2</v>
      </c>
      <c r="R415" s="26"/>
    </row>
    <row r="416" spans="9:18">
      <c r="I416" s="280">
        <v>45650</v>
      </c>
      <c r="J416" s="283">
        <v>23727.65</v>
      </c>
      <c r="K416" s="283" t="s">
        <v>1714</v>
      </c>
      <c r="L416" s="282">
        <f t="shared" si="13"/>
        <v>-1.0861580107310864E-3</v>
      </c>
      <c r="N416" s="280">
        <v>45650</v>
      </c>
      <c r="O416" s="283">
        <v>1129.45</v>
      </c>
      <c r="P416" s="283" t="s">
        <v>1222</v>
      </c>
      <c r="Q416" s="282">
        <f t="shared" si="12"/>
        <v>-2.3848429978360342E-3</v>
      </c>
      <c r="R416" s="26"/>
    </row>
    <row r="417" spans="9:18">
      <c r="I417" s="280">
        <v>45649</v>
      </c>
      <c r="J417" s="283">
        <v>23753.45</v>
      </c>
      <c r="K417" s="283" t="s">
        <v>1715</v>
      </c>
      <c r="L417" s="282">
        <f t="shared" si="13"/>
        <v>7.0355060943296799E-3</v>
      </c>
      <c r="N417" s="280">
        <v>45649</v>
      </c>
      <c r="O417" s="283">
        <v>1132.1500000000001</v>
      </c>
      <c r="P417" s="283" t="s">
        <v>1223</v>
      </c>
      <c r="Q417" s="282">
        <f t="shared" si="12"/>
        <v>-1.3161908912617037E-2</v>
      </c>
      <c r="R417" s="26"/>
    </row>
    <row r="418" spans="9:18">
      <c r="I418" s="280">
        <v>45646</v>
      </c>
      <c r="J418" s="283">
        <v>23587.5</v>
      </c>
      <c r="K418" s="283" t="s">
        <v>1716</v>
      </c>
      <c r="L418" s="282">
        <f t="shared" si="13"/>
        <v>-1.5205601272561098E-2</v>
      </c>
      <c r="N418" s="280">
        <v>45646</v>
      </c>
      <c r="O418" s="283">
        <v>1147.25</v>
      </c>
      <c r="P418" s="283" t="s">
        <v>1224</v>
      </c>
      <c r="Q418" s="282">
        <f t="shared" si="12"/>
        <v>-3.3879164313947996E-3</v>
      </c>
      <c r="R418" s="26"/>
    </row>
    <row r="419" spans="9:18">
      <c r="I419" s="280">
        <v>45645</v>
      </c>
      <c r="J419" s="283">
        <v>23951.7</v>
      </c>
      <c r="K419" s="283" t="s">
        <v>1717</v>
      </c>
      <c r="L419" s="282">
        <f t="shared" si="13"/>
        <v>-1.0213295259898669E-2</v>
      </c>
      <c r="N419" s="280">
        <v>45645</v>
      </c>
      <c r="O419" s="283">
        <v>1151.1500000000001</v>
      </c>
      <c r="P419" s="283" t="s">
        <v>1225</v>
      </c>
      <c r="Q419" s="282">
        <f t="shared" si="12"/>
        <v>4.2748091603053151E-3</v>
      </c>
      <c r="R419" s="26"/>
    </row>
    <row r="420" spans="9:18">
      <c r="I420" s="280">
        <v>45644</v>
      </c>
      <c r="J420" s="283">
        <v>24198.85</v>
      </c>
      <c r="K420" s="283" t="s">
        <v>1718</v>
      </c>
      <c r="L420" s="282">
        <f t="shared" si="13"/>
        <v>-5.6356837606837962E-3</v>
      </c>
      <c r="N420" s="280">
        <v>45644</v>
      </c>
      <c r="O420" s="283">
        <v>1146.25</v>
      </c>
      <c r="P420" s="283" t="s">
        <v>1226</v>
      </c>
      <c r="Q420" s="282">
        <f t="shared" si="12"/>
        <v>6.0119361067227928E-3</v>
      </c>
      <c r="R420" s="26"/>
    </row>
    <row r="421" spans="9:18">
      <c r="I421" s="280">
        <v>45643</v>
      </c>
      <c r="J421" s="283">
        <v>24336</v>
      </c>
      <c r="K421" s="283" t="s">
        <v>1719</v>
      </c>
      <c r="L421" s="282">
        <f t="shared" si="13"/>
        <v>-1.3468730047733413E-2</v>
      </c>
      <c r="N421" s="280">
        <v>45643</v>
      </c>
      <c r="O421" s="283">
        <v>1139.4000000000001</v>
      </c>
      <c r="P421" s="283" t="s">
        <v>1227</v>
      </c>
      <c r="Q421" s="282">
        <f t="shared" si="12"/>
        <v>-1.2694423985095904E-2</v>
      </c>
      <c r="R421" s="26"/>
    </row>
    <row r="422" spans="9:18">
      <c r="I422" s="280">
        <v>45642</v>
      </c>
      <c r="J422" s="283">
        <v>24668.25</v>
      </c>
      <c r="K422" s="283" t="s">
        <v>1720</v>
      </c>
      <c r="L422" s="282">
        <f t="shared" si="13"/>
        <v>-4.0394375068131261E-3</v>
      </c>
      <c r="N422" s="280">
        <v>45642</v>
      </c>
      <c r="O422" s="283">
        <v>1154.05</v>
      </c>
      <c r="P422" s="283" t="s">
        <v>1228</v>
      </c>
      <c r="Q422" s="282">
        <f t="shared" si="12"/>
        <v>-4.7003018542475239E-3</v>
      </c>
      <c r="R422" s="26"/>
    </row>
    <row r="423" spans="9:18">
      <c r="I423" s="280">
        <v>45639</v>
      </c>
      <c r="J423" s="283">
        <v>24768.3</v>
      </c>
      <c r="K423" s="283" t="s">
        <v>1721</v>
      </c>
      <c r="L423" s="282">
        <f t="shared" si="13"/>
        <v>8.9454838749098986E-3</v>
      </c>
      <c r="N423" s="280">
        <v>45639</v>
      </c>
      <c r="O423" s="283">
        <v>1159.5</v>
      </c>
      <c r="P423" s="283" t="s">
        <v>1229</v>
      </c>
      <c r="Q423" s="282">
        <f t="shared" si="12"/>
        <v>-1.6372582287071613E-2</v>
      </c>
      <c r="R423" s="26"/>
    </row>
    <row r="424" spans="9:18">
      <c r="I424" s="280">
        <v>45638</v>
      </c>
      <c r="J424" s="283">
        <v>24548.7</v>
      </c>
      <c r="K424" s="283" t="s">
        <v>1722</v>
      </c>
      <c r="L424" s="282">
        <f t="shared" si="13"/>
        <v>-3.778133090926783E-3</v>
      </c>
      <c r="N424" s="280">
        <v>45638</v>
      </c>
      <c r="O424" s="283">
        <v>1178.8</v>
      </c>
      <c r="P424" s="283" t="s">
        <v>1230</v>
      </c>
      <c r="Q424" s="282">
        <f t="shared" si="12"/>
        <v>-2.5342097647691131E-2</v>
      </c>
      <c r="R424" s="26"/>
    </row>
    <row r="425" spans="9:18">
      <c r="I425" s="280">
        <v>45637</v>
      </c>
      <c r="J425" s="283">
        <v>24641.8</v>
      </c>
      <c r="K425" s="283" t="s">
        <v>1723</v>
      </c>
      <c r="L425" s="282">
        <f t="shared" si="13"/>
        <v>1.2901233439184256E-3</v>
      </c>
      <c r="N425" s="280">
        <v>45637</v>
      </c>
      <c r="O425" s="283">
        <v>1209.45</v>
      </c>
      <c r="P425" s="283" t="s">
        <v>1231</v>
      </c>
      <c r="Q425" s="282">
        <f t="shared" si="12"/>
        <v>-3.3061949828483428E-4</v>
      </c>
      <c r="R425" s="26"/>
    </row>
    <row r="426" spans="9:18">
      <c r="I426" s="280">
        <v>45636</v>
      </c>
      <c r="J426" s="283">
        <v>24610.05</v>
      </c>
      <c r="K426" s="283" t="s">
        <v>1724</v>
      </c>
      <c r="L426" s="282">
        <f t="shared" si="13"/>
        <v>-3.6354035501040549E-4</v>
      </c>
      <c r="N426" s="280">
        <v>45636</v>
      </c>
      <c r="O426" s="283">
        <v>1209.8499999999999</v>
      </c>
      <c r="P426" s="283" t="s">
        <v>1232</v>
      </c>
      <c r="Q426" s="282">
        <f t="shared" si="12"/>
        <v>4.5407413808001396E-2</v>
      </c>
      <c r="R426" s="26"/>
    </row>
    <row r="427" spans="9:18">
      <c r="I427" s="280">
        <v>45635</v>
      </c>
      <c r="J427" s="283">
        <v>24619</v>
      </c>
      <c r="K427" s="283" t="s">
        <v>1725</v>
      </c>
      <c r="L427" s="282">
        <f t="shared" si="13"/>
        <v>-2.3827083451523068E-3</v>
      </c>
      <c r="N427" s="280">
        <v>45635</v>
      </c>
      <c r="O427" s="283">
        <v>1157.3</v>
      </c>
      <c r="P427" s="283" t="s">
        <v>1233</v>
      </c>
      <c r="Q427" s="282">
        <f t="shared" si="12"/>
        <v>-2.1269398283225605E-2</v>
      </c>
      <c r="R427" s="26"/>
    </row>
    <row r="428" spans="9:18">
      <c r="I428" s="280">
        <v>45632</v>
      </c>
      <c r="J428" s="283">
        <v>24677.8</v>
      </c>
      <c r="K428" s="283" t="s">
        <v>1726</v>
      </c>
      <c r="L428" s="282">
        <f t="shared" si="13"/>
        <v>-1.2384452251057443E-3</v>
      </c>
      <c r="N428" s="280">
        <v>45632</v>
      </c>
      <c r="O428" s="283">
        <v>1182.45</v>
      </c>
      <c r="P428" s="283" t="s">
        <v>1234</v>
      </c>
      <c r="Q428" s="282">
        <f t="shared" si="12"/>
        <v>-1.8265598405911465E-2</v>
      </c>
      <c r="R428" s="26"/>
    </row>
    <row r="429" spans="9:18">
      <c r="I429" s="280">
        <v>45631</v>
      </c>
      <c r="J429" s="283">
        <v>24708.400000000001</v>
      </c>
      <c r="K429" s="283" t="s">
        <v>1727</v>
      </c>
      <c r="L429" s="282">
        <f t="shared" si="13"/>
        <v>9.8477773531773227E-3</v>
      </c>
      <c r="N429" s="280">
        <v>45631</v>
      </c>
      <c r="O429" s="283">
        <v>1204.45</v>
      </c>
      <c r="P429" s="283" t="s">
        <v>1235</v>
      </c>
      <c r="Q429" s="282">
        <f t="shared" si="12"/>
        <v>-6.9258358412003229E-3</v>
      </c>
      <c r="R429" s="26"/>
    </row>
    <row r="430" spans="9:18">
      <c r="I430" s="280">
        <v>45630</v>
      </c>
      <c r="J430" s="283">
        <v>24467.45</v>
      </c>
      <c r="K430" s="283" t="s">
        <v>1728</v>
      </c>
      <c r="L430" s="282">
        <f t="shared" si="13"/>
        <v>4.2114473681520437E-4</v>
      </c>
      <c r="N430" s="280">
        <v>45630</v>
      </c>
      <c r="O430" s="283">
        <v>1212.8499999999999</v>
      </c>
      <c r="P430" s="283" t="s">
        <v>1236</v>
      </c>
      <c r="Q430" s="282">
        <f t="shared" si="12"/>
        <v>-2.6314707454463404E-3</v>
      </c>
      <c r="R430" s="26"/>
    </row>
    <row r="431" spans="9:18">
      <c r="I431" s="280">
        <v>45629</v>
      </c>
      <c r="J431" s="283">
        <v>24457.15</v>
      </c>
      <c r="K431" s="283" t="s">
        <v>1729</v>
      </c>
      <c r="L431" s="282">
        <f t="shared" si="13"/>
        <v>7.4600274756395635E-3</v>
      </c>
      <c r="N431" s="280">
        <v>45629</v>
      </c>
      <c r="O431" s="283">
        <v>1216.05</v>
      </c>
      <c r="P431" s="283" t="s">
        <v>1237</v>
      </c>
      <c r="Q431" s="282">
        <f t="shared" si="12"/>
        <v>-7.9135223332653659E-3</v>
      </c>
      <c r="R431" s="26"/>
    </row>
    <row r="432" spans="9:18">
      <c r="I432" s="280">
        <v>45628</v>
      </c>
      <c r="J432" s="283">
        <v>24276.05</v>
      </c>
      <c r="K432" s="283" t="s">
        <v>1730</v>
      </c>
      <c r="L432" s="282">
        <f t="shared" si="13"/>
        <v>6.0067713448621607E-3</v>
      </c>
      <c r="N432" s="280">
        <v>45628</v>
      </c>
      <c r="O432" s="283">
        <v>1225.75</v>
      </c>
      <c r="P432" s="283" t="s">
        <v>1238</v>
      </c>
      <c r="Q432" s="282">
        <f t="shared" si="12"/>
        <v>1.5618526804209054E-2</v>
      </c>
      <c r="R432" s="26"/>
    </row>
    <row r="433" spans="9:18">
      <c r="I433" s="280">
        <v>45625</v>
      </c>
      <c r="J433" s="283">
        <v>24131.1</v>
      </c>
      <c r="K433" s="283" t="s">
        <v>1731</v>
      </c>
      <c r="L433" s="282">
        <f t="shared" si="13"/>
        <v>9.0720347576642713E-3</v>
      </c>
      <c r="N433" s="280">
        <v>45625</v>
      </c>
      <c r="O433" s="283">
        <v>1206.9000000000001</v>
      </c>
      <c r="P433" s="283" t="s">
        <v>1239</v>
      </c>
      <c r="Q433" s="282">
        <f t="shared" si="12"/>
        <v>-1.7782556552664586E-3</v>
      </c>
      <c r="R433" s="26"/>
    </row>
    <row r="434" spans="9:18">
      <c r="I434" s="280">
        <v>45624</v>
      </c>
      <c r="J434" s="283">
        <v>23914.15</v>
      </c>
      <c r="K434" s="283" t="s">
        <v>1732</v>
      </c>
      <c r="L434" s="282">
        <f t="shared" si="13"/>
        <v>-1.4861029293632533E-2</v>
      </c>
      <c r="N434" s="280">
        <v>45624</v>
      </c>
      <c r="O434" s="283">
        <v>1209.05</v>
      </c>
      <c r="P434" s="283" t="s">
        <v>1240</v>
      </c>
      <c r="Q434" s="282">
        <f t="shared" si="12"/>
        <v>-1.2939831823006065E-2</v>
      </c>
      <c r="R434" s="26"/>
    </row>
    <row r="435" spans="9:18">
      <c r="I435" s="280">
        <v>45623</v>
      </c>
      <c r="J435" s="283">
        <v>24274.9</v>
      </c>
      <c r="K435" s="283" t="s">
        <v>1733</v>
      </c>
      <c r="L435" s="282">
        <f t="shared" si="13"/>
        <v>3.3230692926078387E-3</v>
      </c>
      <c r="N435" s="280">
        <v>45623</v>
      </c>
      <c r="O435" s="283">
        <v>1224.9000000000001</v>
      </c>
      <c r="P435" s="283" t="s">
        <v>1241</v>
      </c>
      <c r="Q435" s="282">
        <f t="shared" si="12"/>
        <v>1.9631901840491128E-3</v>
      </c>
      <c r="R435" s="26"/>
    </row>
    <row r="436" spans="9:18">
      <c r="I436" s="280">
        <v>45622</v>
      </c>
      <c r="J436" s="283">
        <v>24194.5</v>
      </c>
      <c r="K436" s="283" t="s">
        <v>1734</v>
      </c>
      <c r="L436" s="282">
        <f t="shared" si="13"/>
        <v>-1.1312077087264338E-3</v>
      </c>
      <c r="N436" s="280">
        <v>45622</v>
      </c>
      <c r="O436" s="283">
        <v>1222.5</v>
      </c>
      <c r="P436" s="283" t="s">
        <v>1242</v>
      </c>
      <c r="Q436" s="282">
        <f t="shared" si="12"/>
        <v>-4.1544477028346849E-3</v>
      </c>
      <c r="R436" s="26"/>
    </row>
    <row r="437" spans="9:18">
      <c r="I437" s="280">
        <v>45621</v>
      </c>
      <c r="J437" s="283">
        <v>24221.9</v>
      </c>
      <c r="K437" s="283" t="s">
        <v>1735</v>
      </c>
      <c r="L437" s="282">
        <f t="shared" si="13"/>
        <v>1.3161279528176584E-2</v>
      </c>
      <c r="N437" s="280">
        <v>45621</v>
      </c>
      <c r="O437" s="283">
        <v>1227.5999999999999</v>
      </c>
      <c r="P437" s="283" t="s">
        <v>1243</v>
      </c>
      <c r="Q437" s="282">
        <f t="shared" si="12"/>
        <v>4.6948957400537283E-2</v>
      </c>
      <c r="R437" s="26"/>
    </row>
    <row r="438" spans="9:18">
      <c r="I438" s="280">
        <v>45618</v>
      </c>
      <c r="J438" s="283">
        <v>23907.25</v>
      </c>
      <c r="K438" s="283" t="s">
        <v>1736</v>
      </c>
      <c r="L438" s="282">
        <f t="shared" si="13"/>
        <v>2.3869481239748191E-2</v>
      </c>
      <c r="N438" s="280">
        <v>45618</v>
      </c>
      <c r="O438" s="283">
        <v>1172.55</v>
      </c>
      <c r="P438" s="283" t="s">
        <v>1244</v>
      </c>
      <c r="Q438" s="282">
        <f t="shared" si="12"/>
        <v>2.7696218063893996E-2</v>
      </c>
      <c r="R438" s="26"/>
    </row>
    <row r="439" spans="9:18">
      <c r="I439" s="280">
        <v>45617</v>
      </c>
      <c r="J439" s="283">
        <v>23349.9</v>
      </c>
      <c r="K439" s="283" t="s">
        <v>1737</v>
      </c>
      <c r="L439" s="282">
        <f t="shared" si="13"/>
        <v>-7.1688245423814356E-3</v>
      </c>
      <c r="N439" s="280">
        <v>45617</v>
      </c>
      <c r="O439" s="283">
        <v>1140.95</v>
      </c>
      <c r="P439" s="283" t="s">
        <v>1245</v>
      </c>
      <c r="Q439" s="282">
        <f t="shared" si="12"/>
        <v>-2.1105915662133712E-2</v>
      </c>
      <c r="R439" s="26"/>
    </row>
    <row r="440" spans="9:18">
      <c r="I440" s="280">
        <v>45615</v>
      </c>
      <c r="J440" s="283">
        <v>23518.5</v>
      </c>
      <c r="K440" s="283" t="s">
        <v>1738</v>
      </c>
      <c r="L440" s="282">
        <f t="shared" si="13"/>
        <v>2.758614808687776E-3</v>
      </c>
      <c r="N440" s="280">
        <v>45615</v>
      </c>
      <c r="O440" s="283">
        <v>1165.55</v>
      </c>
      <c r="P440" s="283" t="s">
        <v>1246</v>
      </c>
      <c r="Q440" s="282">
        <f t="shared" si="12"/>
        <v>3.3380618849188526E-2</v>
      </c>
      <c r="R440" s="26"/>
    </row>
    <row r="441" spans="9:18">
      <c r="I441" s="280">
        <v>45614</v>
      </c>
      <c r="J441" s="283">
        <v>23453.8</v>
      </c>
      <c r="K441" s="283" t="s">
        <v>1739</v>
      </c>
      <c r="L441" s="282">
        <f t="shared" si="13"/>
        <v>-3.3527814487925856E-3</v>
      </c>
      <c r="N441" s="280">
        <v>45614</v>
      </c>
      <c r="O441" s="283">
        <v>1127.9000000000001</v>
      </c>
      <c r="P441" s="283" t="s">
        <v>1247</v>
      </c>
      <c r="Q441" s="282">
        <f t="shared" si="12"/>
        <v>-2.3167193521846485E-2</v>
      </c>
      <c r="R441" s="26"/>
    </row>
    <row r="442" spans="9:18">
      <c r="I442" s="280">
        <v>45610</v>
      </c>
      <c r="J442" s="283">
        <v>23532.7</v>
      </c>
      <c r="K442" s="283" t="s">
        <v>1740</v>
      </c>
      <c r="L442" s="282">
        <f t="shared" si="13"/>
        <v>-1.1184661520731165E-3</v>
      </c>
      <c r="N442" s="280">
        <v>45610</v>
      </c>
      <c r="O442" s="283">
        <v>1154.6500000000001</v>
      </c>
      <c r="P442" s="283" t="s">
        <v>1248</v>
      </c>
      <c r="Q442" s="282">
        <f t="shared" si="12"/>
        <v>1.0944271768156488E-2</v>
      </c>
      <c r="R442" s="26"/>
    </row>
    <row r="443" spans="9:18">
      <c r="I443" s="280">
        <v>45609</v>
      </c>
      <c r="J443" s="283">
        <v>23559.05</v>
      </c>
      <c r="K443" s="283" t="s">
        <v>1741</v>
      </c>
      <c r="L443" s="282">
        <f t="shared" si="13"/>
        <v>-1.3582627300494754E-2</v>
      </c>
      <c r="N443" s="280">
        <v>45609</v>
      </c>
      <c r="O443" s="283">
        <v>1142.1500000000001</v>
      </c>
      <c r="P443" s="283" t="s">
        <v>1249</v>
      </c>
      <c r="Q443" s="282">
        <f t="shared" si="12"/>
        <v>-2.4262099013284244E-2</v>
      </c>
      <c r="R443" s="26"/>
    </row>
    <row r="444" spans="9:18">
      <c r="I444" s="280">
        <v>45608</v>
      </c>
      <c r="J444" s="283">
        <v>23883.45</v>
      </c>
      <c r="K444" s="283" t="s">
        <v>1742</v>
      </c>
      <c r="L444" s="282">
        <f t="shared" si="13"/>
        <v>-1.0680866399075395E-2</v>
      </c>
      <c r="N444" s="280">
        <v>45608</v>
      </c>
      <c r="O444" s="283">
        <v>1170.55</v>
      </c>
      <c r="P444" s="283" t="s">
        <v>1250</v>
      </c>
      <c r="Q444" s="282">
        <f t="shared" si="12"/>
        <v>-1.7994966442953064E-2</v>
      </c>
      <c r="R444" s="26"/>
    </row>
    <row r="445" spans="9:18">
      <c r="I445" s="280">
        <v>45607</v>
      </c>
      <c r="J445" s="283">
        <v>24141.3</v>
      </c>
      <c r="K445" s="283" t="s">
        <v>1743</v>
      </c>
      <c r="L445" s="282">
        <f t="shared" si="13"/>
        <v>-2.8573558277644739E-4</v>
      </c>
      <c r="N445" s="280">
        <v>45607</v>
      </c>
      <c r="O445" s="283">
        <v>1192</v>
      </c>
      <c r="P445" s="283" t="s">
        <v>1251</v>
      </c>
      <c r="Q445" s="282">
        <f t="shared" si="12"/>
        <v>-7.3284477015322924E-3</v>
      </c>
      <c r="R445" s="26"/>
    </row>
    <row r="446" spans="9:18">
      <c r="I446" s="280">
        <v>45604</v>
      </c>
      <c r="J446" s="283">
        <v>24148.2</v>
      </c>
      <c r="K446" s="283" t="s">
        <v>1744</v>
      </c>
      <c r="L446" s="282">
        <f t="shared" si="13"/>
        <v>-2.1136931363857636E-3</v>
      </c>
      <c r="N446" s="280">
        <v>45604</v>
      </c>
      <c r="O446" s="283">
        <v>1200.8</v>
      </c>
      <c r="P446" s="283" t="s">
        <v>1252</v>
      </c>
      <c r="Q446" s="282">
        <f t="shared" si="12"/>
        <v>-1.8031647381117843E-2</v>
      </c>
      <c r="R446" s="26"/>
    </row>
    <row r="447" spans="9:18">
      <c r="I447" s="280">
        <v>45603</v>
      </c>
      <c r="J447" s="283">
        <v>24199.35</v>
      </c>
      <c r="K447" s="283" t="s">
        <v>1745</v>
      </c>
      <c r="L447" s="282">
        <f t="shared" si="13"/>
        <v>-1.1627978214388546E-2</v>
      </c>
      <c r="N447" s="280">
        <v>45603</v>
      </c>
      <c r="O447" s="283">
        <v>1222.8499999999999</v>
      </c>
      <c r="P447" s="283" t="s">
        <v>1253</v>
      </c>
      <c r="Q447" s="282">
        <f t="shared" si="12"/>
        <v>-1.1039223615042504E-2</v>
      </c>
      <c r="R447" s="26"/>
    </row>
    <row r="448" spans="9:18">
      <c r="I448" s="280">
        <v>45602</v>
      </c>
      <c r="J448" s="283">
        <v>24484.05</v>
      </c>
      <c r="K448" s="283" t="s">
        <v>1746</v>
      </c>
      <c r="L448" s="282">
        <f t="shared" si="13"/>
        <v>1.1181871120417242E-2</v>
      </c>
      <c r="N448" s="280">
        <v>45602</v>
      </c>
      <c r="O448" s="283">
        <v>1236.5</v>
      </c>
      <c r="P448" s="283" t="s">
        <v>1254</v>
      </c>
      <c r="Q448" s="282">
        <f t="shared" si="12"/>
        <v>4.794409231269281E-3</v>
      </c>
      <c r="R448" s="26"/>
    </row>
    <row r="449" spans="9:18">
      <c r="I449" s="280">
        <v>45601</v>
      </c>
      <c r="J449" s="283">
        <v>24213.3</v>
      </c>
      <c r="K449" s="283" t="s">
        <v>1747</v>
      </c>
      <c r="L449" s="282">
        <f t="shared" si="13"/>
        <v>9.0830098331551312E-3</v>
      </c>
      <c r="N449" s="280">
        <v>45601</v>
      </c>
      <c r="O449" s="283">
        <v>1230.5999999999999</v>
      </c>
      <c r="P449" s="283" t="s">
        <v>1255</v>
      </c>
      <c r="Q449" s="282">
        <f t="shared" si="12"/>
        <v>8.1513947486993032E-3</v>
      </c>
      <c r="R449" s="26"/>
    </row>
    <row r="450" spans="9:18">
      <c r="I450" s="280">
        <v>45600</v>
      </c>
      <c r="J450" s="283">
        <v>23995.35</v>
      </c>
      <c r="K450" s="283" t="s">
        <v>1748</v>
      </c>
      <c r="L450" s="282">
        <f t="shared" si="13"/>
        <v>-1.2713773460306443E-2</v>
      </c>
      <c r="N450" s="280">
        <v>45600</v>
      </c>
      <c r="O450" s="283">
        <v>1220.6500000000001</v>
      </c>
      <c r="P450" s="283" t="s">
        <v>1256</v>
      </c>
      <c r="Q450" s="282">
        <f t="shared" si="12"/>
        <v>5.7379400795110058E-4</v>
      </c>
      <c r="R450" s="26"/>
    </row>
    <row r="451" spans="9:18">
      <c r="I451" s="280">
        <v>45597</v>
      </c>
      <c r="J451" s="283">
        <v>24304.35</v>
      </c>
      <c r="K451" s="283" t="s">
        <v>1749</v>
      </c>
      <c r="L451" s="282">
        <f t="shared" si="13"/>
        <v>4.0900048956118429E-3</v>
      </c>
      <c r="N451" s="280">
        <v>45597</v>
      </c>
      <c r="O451" s="283">
        <v>1219.95</v>
      </c>
      <c r="P451" s="283" t="s">
        <v>1257</v>
      </c>
      <c r="Q451" s="282">
        <f t="shared" si="12"/>
        <v>1.6074626244117818E-2</v>
      </c>
      <c r="R451" s="26"/>
    </row>
    <row r="452" spans="9:18">
      <c r="I452" s="280">
        <v>45596</v>
      </c>
      <c r="J452" s="283">
        <v>24205.35</v>
      </c>
      <c r="K452" s="283" t="s">
        <v>1750</v>
      </c>
      <c r="L452" s="282">
        <f t="shared" si="13"/>
        <v>-5.5667735514577377E-3</v>
      </c>
      <c r="N452" s="280">
        <v>45596</v>
      </c>
      <c r="O452" s="283">
        <v>1200.6500000000001</v>
      </c>
      <c r="P452" s="283" t="s">
        <v>1258</v>
      </c>
      <c r="Q452" s="282">
        <f t="shared" ref="Q452:Q503" si="14">+O452/O453-1</f>
        <v>-8.8740300478784562E-3</v>
      </c>
      <c r="R452" s="26"/>
    </row>
    <row r="453" spans="9:18">
      <c r="I453" s="280">
        <v>45595</v>
      </c>
      <c r="J453" s="283">
        <v>24340.85</v>
      </c>
      <c r="K453" s="283" t="s">
        <v>1751</v>
      </c>
      <c r="L453" s="282">
        <f t="shared" si="13"/>
        <v>-5.1498251716097787E-3</v>
      </c>
      <c r="N453" s="280">
        <v>45595</v>
      </c>
      <c r="O453" s="283">
        <v>1211.4000000000001</v>
      </c>
      <c r="P453" s="283" t="s">
        <v>1259</v>
      </c>
      <c r="Q453" s="282">
        <f t="shared" si="14"/>
        <v>1.8608113137328353E-3</v>
      </c>
      <c r="R453" s="26"/>
    </row>
    <row r="454" spans="9:18">
      <c r="I454" s="280">
        <v>45594</v>
      </c>
      <c r="J454" s="283">
        <v>24466.85</v>
      </c>
      <c r="K454" s="283" t="s">
        <v>1752</v>
      </c>
      <c r="L454" s="282">
        <f t="shared" si="13"/>
        <v>5.2466910307056303E-3</v>
      </c>
      <c r="N454" s="280">
        <v>45594</v>
      </c>
      <c r="O454" s="283">
        <v>1209.1500000000001</v>
      </c>
      <c r="P454" s="283" t="s">
        <v>1260</v>
      </c>
      <c r="Q454" s="282">
        <f t="shared" si="14"/>
        <v>-3.1129807692307665E-2</v>
      </c>
      <c r="R454" s="26"/>
    </row>
    <row r="455" spans="9:18">
      <c r="I455" s="280">
        <v>45593</v>
      </c>
      <c r="J455" s="283">
        <v>24339.15</v>
      </c>
      <c r="K455" s="283" t="s">
        <v>1753</v>
      </c>
      <c r="L455" s="282">
        <f t="shared" si="13"/>
        <v>6.5485840005294893E-3</v>
      </c>
      <c r="N455" s="280">
        <v>45593</v>
      </c>
      <c r="O455" s="283">
        <v>1248</v>
      </c>
      <c r="P455" s="283" t="s">
        <v>1261</v>
      </c>
      <c r="Q455" s="282">
        <f t="shared" si="14"/>
        <v>1.3851090621064932E-2</v>
      </c>
      <c r="R455" s="26"/>
    </row>
    <row r="456" spans="9:18">
      <c r="I456" s="280">
        <v>45590</v>
      </c>
      <c r="J456" s="283">
        <v>24180.799999999999</v>
      </c>
      <c r="K456" s="283" t="s">
        <v>1754</v>
      </c>
      <c r="L456" s="282">
        <f t="shared" ref="L456:L500" si="15">+J456/J457-1</f>
        <v>-8.9592367025419506E-3</v>
      </c>
      <c r="N456" s="280">
        <v>45590</v>
      </c>
      <c r="O456" s="283">
        <v>1230.95</v>
      </c>
      <c r="P456" s="283" t="s">
        <v>1262</v>
      </c>
      <c r="Q456" s="282">
        <f t="shared" si="14"/>
        <v>1.3419503560696544E-2</v>
      </c>
      <c r="R456" s="26"/>
    </row>
    <row r="457" spans="9:18">
      <c r="I457" s="280">
        <v>45589</v>
      </c>
      <c r="J457" s="283">
        <v>24399.4</v>
      </c>
      <c r="K457" s="283" t="s">
        <v>1755</v>
      </c>
      <c r="L457" s="282">
        <f t="shared" si="15"/>
        <v>-1.4773587608192251E-3</v>
      </c>
      <c r="N457" s="280">
        <v>45589</v>
      </c>
      <c r="O457" s="283">
        <v>1214.6500000000001</v>
      </c>
      <c r="P457" s="283" t="s">
        <v>1263</v>
      </c>
      <c r="Q457" s="282">
        <f t="shared" si="14"/>
        <v>-3.7367253130448419E-2</v>
      </c>
      <c r="R457" s="26"/>
    </row>
    <row r="458" spans="9:18">
      <c r="I458" s="280">
        <v>45588</v>
      </c>
      <c r="J458" s="283">
        <v>24435.5</v>
      </c>
      <c r="K458" s="283" t="s">
        <v>1756</v>
      </c>
      <c r="L458" s="282">
        <f t="shared" si="15"/>
        <v>-1.4955806816742134E-3</v>
      </c>
      <c r="N458" s="280">
        <v>45588</v>
      </c>
      <c r="O458" s="283">
        <v>1261.8</v>
      </c>
      <c r="P458" s="283" t="s">
        <v>1264</v>
      </c>
      <c r="Q458" s="282">
        <f t="shared" si="14"/>
        <v>-1.9389935884981613E-2</v>
      </c>
      <c r="R458" s="26"/>
    </row>
    <row r="459" spans="9:18">
      <c r="I459" s="280">
        <v>45587</v>
      </c>
      <c r="J459" s="283">
        <v>24472.1</v>
      </c>
      <c r="K459" s="283" t="s">
        <v>1757</v>
      </c>
      <c r="L459" s="282">
        <f t="shared" si="15"/>
        <v>-1.2469180141317371E-2</v>
      </c>
      <c r="N459" s="280">
        <v>45587</v>
      </c>
      <c r="O459" s="283">
        <v>1286.75</v>
      </c>
      <c r="P459" s="283" t="s">
        <v>1265</v>
      </c>
      <c r="Q459" s="282">
        <f t="shared" si="14"/>
        <v>-5.0088587036763554E-2</v>
      </c>
      <c r="R459" s="26"/>
    </row>
    <row r="460" spans="9:18">
      <c r="I460" s="280">
        <v>45586</v>
      </c>
      <c r="J460" s="283">
        <v>24781.1</v>
      </c>
      <c r="K460" s="283" t="s">
        <v>1758</v>
      </c>
      <c r="L460" s="282">
        <f t="shared" si="15"/>
        <v>-2.9351353199982277E-3</v>
      </c>
      <c r="N460" s="280">
        <v>45586</v>
      </c>
      <c r="O460" s="283">
        <v>1354.6</v>
      </c>
      <c r="P460" s="283" t="s">
        <v>1266</v>
      </c>
      <c r="Q460" s="282">
        <f t="shared" si="14"/>
        <v>-2.9829901521933766E-2</v>
      </c>
      <c r="R460" s="26"/>
    </row>
    <row r="461" spans="9:18">
      <c r="I461" s="280">
        <v>45583</v>
      </c>
      <c r="J461" s="283">
        <v>24854.05</v>
      </c>
      <c r="K461" s="283" t="s">
        <v>1759</v>
      </c>
      <c r="L461" s="282">
        <f t="shared" si="15"/>
        <v>4.2101265260194864E-3</v>
      </c>
      <c r="N461" s="280">
        <v>45583</v>
      </c>
      <c r="O461" s="283">
        <v>1396.25</v>
      </c>
      <c r="P461" s="283" t="s">
        <v>1267</v>
      </c>
      <c r="Q461" s="282">
        <f t="shared" si="14"/>
        <v>4.1713114459347445E-3</v>
      </c>
      <c r="R461" s="26"/>
    </row>
    <row r="462" spans="9:18">
      <c r="I462" s="280">
        <v>45582</v>
      </c>
      <c r="J462" s="283">
        <v>24749.85</v>
      </c>
      <c r="K462" s="283" t="s">
        <v>1760</v>
      </c>
      <c r="L462" s="282">
        <f t="shared" si="15"/>
        <v>-8.8681806714108191E-3</v>
      </c>
      <c r="N462" s="280">
        <v>45582</v>
      </c>
      <c r="O462" s="283">
        <v>1390.45</v>
      </c>
      <c r="P462" s="283" t="s">
        <v>1268</v>
      </c>
      <c r="Q462" s="282">
        <f t="shared" si="14"/>
        <v>1.0078830855622112E-3</v>
      </c>
      <c r="R462" s="26"/>
    </row>
    <row r="463" spans="9:18">
      <c r="I463" s="280">
        <v>45581</v>
      </c>
      <c r="J463" s="283">
        <v>24971.3</v>
      </c>
      <c r="K463" s="283" t="s">
        <v>1761</v>
      </c>
      <c r="L463" s="282">
        <f t="shared" si="15"/>
        <v>-3.4341221238478603E-3</v>
      </c>
      <c r="N463" s="280">
        <v>45581</v>
      </c>
      <c r="O463" s="283">
        <v>1389.05</v>
      </c>
      <c r="P463" s="283" t="s">
        <v>1269</v>
      </c>
      <c r="Q463" s="282">
        <f t="shared" si="14"/>
        <v>-1.2195989190726841E-2</v>
      </c>
      <c r="R463" s="26"/>
    </row>
    <row r="464" spans="9:18">
      <c r="I464" s="280">
        <v>45580</v>
      </c>
      <c r="J464" s="283">
        <v>25057.35</v>
      </c>
      <c r="K464" s="283" t="s">
        <v>1762</v>
      </c>
      <c r="L464" s="282">
        <f t="shared" si="15"/>
        <v>-2.809620362982379E-3</v>
      </c>
      <c r="N464" s="280">
        <v>45580</v>
      </c>
      <c r="O464" s="283">
        <v>1406.2</v>
      </c>
      <c r="P464" s="283" t="s">
        <v>1270</v>
      </c>
      <c r="Q464" s="282">
        <f t="shared" si="14"/>
        <v>9.9658314350814514E-4</v>
      </c>
      <c r="R464" s="26"/>
    </row>
    <row r="465" spans="9:18">
      <c r="I465" s="280">
        <v>45579</v>
      </c>
      <c r="J465" s="283">
        <v>25127.95</v>
      </c>
      <c r="K465" s="283" t="s">
        <v>1763</v>
      </c>
      <c r="L465" s="282">
        <f t="shared" si="15"/>
        <v>6.5573770491802463E-3</v>
      </c>
      <c r="N465" s="280">
        <v>45579</v>
      </c>
      <c r="O465" s="283">
        <v>1404.8</v>
      </c>
      <c r="P465" s="283" t="s">
        <v>1271</v>
      </c>
      <c r="Q465" s="282">
        <f t="shared" si="14"/>
        <v>-2.2727272727273151E-3</v>
      </c>
      <c r="R465" s="26"/>
    </row>
    <row r="466" spans="9:18">
      <c r="I466" s="280">
        <v>45576</v>
      </c>
      <c r="J466" s="283">
        <v>24964.25</v>
      </c>
      <c r="K466" s="283" t="s">
        <v>1764</v>
      </c>
      <c r="L466" s="282">
        <f t="shared" si="15"/>
        <v>-1.3680848212589414E-3</v>
      </c>
      <c r="N466" s="280">
        <v>45576</v>
      </c>
      <c r="O466" s="283">
        <v>1408</v>
      </c>
      <c r="P466" s="283" t="s">
        <v>1272</v>
      </c>
      <c r="Q466" s="282">
        <f t="shared" si="14"/>
        <v>1.298607863592216E-2</v>
      </c>
      <c r="R466" s="26"/>
    </row>
    <row r="467" spans="9:18">
      <c r="I467" s="280">
        <v>45575</v>
      </c>
      <c r="J467" s="283">
        <v>24998.45</v>
      </c>
      <c r="K467" s="283" t="s">
        <v>1765</v>
      </c>
      <c r="L467" s="282">
        <f t="shared" si="15"/>
        <v>6.6047686429593355E-4</v>
      </c>
      <c r="N467" s="280">
        <v>45575</v>
      </c>
      <c r="O467" s="283">
        <v>1389.95</v>
      </c>
      <c r="P467" s="283" t="s">
        <v>1273</v>
      </c>
      <c r="Q467" s="282">
        <f t="shared" si="14"/>
        <v>-7.2140280704260373E-3</v>
      </c>
      <c r="R467" s="26"/>
    </row>
    <row r="468" spans="9:18">
      <c r="I468" s="280">
        <v>45574</v>
      </c>
      <c r="J468" s="283">
        <v>24981.95</v>
      </c>
      <c r="K468" s="283" t="s">
        <v>1766</v>
      </c>
      <c r="L468" s="282">
        <f t="shared" si="15"/>
        <v>-1.2473438971101203E-3</v>
      </c>
      <c r="N468" s="280">
        <v>45574</v>
      </c>
      <c r="O468" s="283">
        <v>1400.05</v>
      </c>
      <c r="P468" s="283" t="s">
        <v>1274</v>
      </c>
      <c r="Q468" s="282">
        <f t="shared" si="14"/>
        <v>-5.1163616983478377E-3</v>
      </c>
      <c r="R468" s="26"/>
    </row>
    <row r="469" spans="9:18">
      <c r="I469" s="280">
        <v>45573</v>
      </c>
      <c r="J469" s="283">
        <v>25013.15</v>
      </c>
      <c r="K469" s="283" t="s">
        <v>1767</v>
      </c>
      <c r="L469" s="282">
        <f t="shared" si="15"/>
        <v>8.7676315497615676E-3</v>
      </c>
      <c r="N469" s="280">
        <v>45573</v>
      </c>
      <c r="O469" s="283">
        <v>1407.25</v>
      </c>
      <c r="P469" s="283" t="s">
        <v>1275</v>
      </c>
      <c r="Q469" s="282">
        <f t="shared" si="14"/>
        <v>-9.7808113147803688E-3</v>
      </c>
      <c r="R469" s="26"/>
    </row>
    <row r="470" spans="9:18">
      <c r="I470" s="280">
        <v>45572</v>
      </c>
      <c r="J470" s="283">
        <v>24795.75</v>
      </c>
      <c r="K470" s="283" t="s">
        <v>1768</v>
      </c>
      <c r="L470" s="282">
        <f t="shared" si="15"/>
        <v>-8.7488906478615514E-3</v>
      </c>
      <c r="N470" s="280">
        <v>45572</v>
      </c>
      <c r="O470" s="283">
        <v>1421.15</v>
      </c>
      <c r="P470" s="283" t="s">
        <v>1276</v>
      </c>
      <c r="Q470" s="282">
        <f t="shared" si="14"/>
        <v>-2.3566594524030315E-2</v>
      </c>
      <c r="R470" s="26"/>
    </row>
    <row r="471" spans="9:18">
      <c r="I471" s="280">
        <v>45569</v>
      </c>
      <c r="J471" s="283">
        <v>25014.6</v>
      </c>
      <c r="K471" s="283" t="s">
        <v>1769</v>
      </c>
      <c r="L471" s="282">
        <f t="shared" si="15"/>
        <v>-9.3266957358584257E-3</v>
      </c>
      <c r="N471" s="280">
        <v>45569</v>
      </c>
      <c r="O471" s="283">
        <v>1455.45</v>
      </c>
      <c r="P471" s="283" t="s">
        <v>1277</v>
      </c>
      <c r="Q471" s="282">
        <f t="shared" si="14"/>
        <v>-1.2785728820457143E-2</v>
      </c>
      <c r="R471" s="26"/>
    </row>
    <row r="472" spans="9:18">
      <c r="I472" s="280">
        <v>45568</v>
      </c>
      <c r="J472" s="283">
        <v>25250.1</v>
      </c>
      <c r="K472" s="283" t="s">
        <v>1770</v>
      </c>
      <c r="L472" s="282">
        <f t="shared" si="15"/>
        <v>-2.1196345297303298E-2</v>
      </c>
      <c r="N472" s="280">
        <v>45568</v>
      </c>
      <c r="O472" s="283">
        <v>1474.3</v>
      </c>
      <c r="P472" s="283" t="s">
        <v>1278</v>
      </c>
      <c r="Q472" s="282">
        <f t="shared" si="14"/>
        <v>-4.7927636019982067E-3</v>
      </c>
      <c r="R472" s="26"/>
    </row>
    <row r="473" spans="9:18">
      <c r="I473" s="280">
        <v>45566</v>
      </c>
      <c r="J473" s="283">
        <v>25796.9</v>
      </c>
      <c r="K473" s="283" t="s">
        <v>1771</v>
      </c>
      <c r="L473" s="282">
        <f t="shared" si="15"/>
        <v>-5.4047038357885047E-4</v>
      </c>
      <c r="N473" s="280">
        <v>45566</v>
      </c>
      <c r="O473" s="283">
        <v>1481.4</v>
      </c>
      <c r="P473" s="283" t="s">
        <v>1279</v>
      </c>
      <c r="Q473" s="282">
        <f t="shared" si="14"/>
        <v>1.0573708984241703E-2</v>
      </c>
      <c r="R473" s="26"/>
    </row>
    <row r="474" spans="9:18">
      <c r="I474" s="280">
        <v>45565</v>
      </c>
      <c r="J474" s="283">
        <v>25810.85</v>
      </c>
      <c r="K474" s="283" t="s">
        <v>1772</v>
      </c>
      <c r="L474" s="282">
        <f t="shared" si="15"/>
        <v>-1.4060915353747983E-2</v>
      </c>
      <c r="N474" s="280">
        <v>45565</v>
      </c>
      <c r="O474" s="283">
        <v>1465.9</v>
      </c>
      <c r="P474" s="283" t="s">
        <v>1280</v>
      </c>
      <c r="Q474" s="282">
        <f t="shared" si="14"/>
        <v>-6.4726015791791713E-3</v>
      </c>
      <c r="R474" s="26"/>
    </row>
    <row r="475" spans="9:18">
      <c r="I475" s="280">
        <v>45562</v>
      </c>
      <c r="J475" s="283">
        <v>26178.95</v>
      </c>
      <c r="K475" s="283" t="s">
        <v>1773</v>
      </c>
      <c r="L475" s="282">
        <f t="shared" si="15"/>
        <v>-1.4151636116043198E-3</v>
      </c>
      <c r="N475" s="280">
        <v>45562</v>
      </c>
      <c r="O475" s="283">
        <v>1475.45</v>
      </c>
      <c r="P475" s="283" t="s">
        <v>1281</v>
      </c>
      <c r="Q475" s="282">
        <f t="shared" si="14"/>
        <v>-1.3637731055921254E-2</v>
      </c>
      <c r="R475" s="26"/>
    </row>
    <row r="476" spans="9:18">
      <c r="I476" s="280">
        <v>45561</v>
      </c>
      <c r="J476" s="283">
        <v>26216.05</v>
      </c>
      <c r="K476" s="283" t="s">
        <v>1774</v>
      </c>
      <c r="L476" s="282">
        <f t="shared" si="15"/>
        <v>8.1486993422204002E-3</v>
      </c>
      <c r="N476" s="280">
        <v>45561</v>
      </c>
      <c r="O476" s="283">
        <v>1495.85</v>
      </c>
      <c r="P476" s="283" t="s">
        <v>1282</v>
      </c>
      <c r="Q476" s="282">
        <f t="shared" si="14"/>
        <v>-1.6179420566279856E-2</v>
      </c>
      <c r="R476" s="26"/>
    </row>
    <row r="477" spans="9:18">
      <c r="I477" s="280">
        <v>45560</v>
      </c>
      <c r="J477" s="283">
        <v>26004.15</v>
      </c>
      <c r="K477" s="283" t="s">
        <v>1775</v>
      </c>
      <c r="L477" s="282">
        <f t="shared" si="15"/>
        <v>2.4575565527131804E-3</v>
      </c>
      <c r="N477" s="280">
        <v>45560</v>
      </c>
      <c r="O477" s="283">
        <v>1520.45</v>
      </c>
      <c r="P477" s="283" t="s">
        <v>1283</v>
      </c>
      <c r="Q477" s="282">
        <f t="shared" si="14"/>
        <v>-1.7828881496075644E-2</v>
      </c>
      <c r="R477" s="26"/>
    </row>
    <row r="478" spans="9:18">
      <c r="I478" s="280">
        <v>45559</v>
      </c>
      <c r="J478" s="283">
        <v>25940.400000000001</v>
      </c>
      <c r="K478" s="283" t="s">
        <v>1776</v>
      </c>
      <c r="L478" s="282">
        <f t="shared" si="15"/>
        <v>5.2045082607143911E-5</v>
      </c>
      <c r="N478" s="280">
        <v>45559</v>
      </c>
      <c r="O478" s="283">
        <v>1548.05</v>
      </c>
      <c r="P478" s="283" t="s">
        <v>1284</v>
      </c>
      <c r="Q478" s="282">
        <f t="shared" si="14"/>
        <v>2.4723638048586682E-2</v>
      </c>
      <c r="R478" s="26"/>
    </row>
    <row r="479" spans="9:18">
      <c r="I479" s="280">
        <v>45558</v>
      </c>
      <c r="J479" s="283">
        <v>25939.05</v>
      </c>
      <c r="K479" s="283" t="s">
        <v>1777</v>
      </c>
      <c r="L479" s="282">
        <f t="shared" si="15"/>
        <v>5.7423243424534753E-3</v>
      </c>
      <c r="N479" s="280">
        <v>45558</v>
      </c>
      <c r="O479" s="283">
        <v>1510.7</v>
      </c>
      <c r="P479" s="283" t="s">
        <v>1285</v>
      </c>
      <c r="Q479" s="282">
        <f t="shared" si="14"/>
        <v>4.9225038249185449E-3</v>
      </c>
      <c r="R479" s="26"/>
    </row>
    <row r="480" spans="9:18">
      <c r="I480" s="280">
        <v>45555</v>
      </c>
      <c r="J480" s="283">
        <v>25790.95</v>
      </c>
      <c r="K480" s="283" t="s">
        <v>1778</v>
      </c>
      <c r="L480" s="282">
        <f t="shared" si="15"/>
        <v>1.4760503308965278E-2</v>
      </c>
      <c r="N480" s="280">
        <v>45555</v>
      </c>
      <c r="O480" s="283">
        <v>1503.3</v>
      </c>
      <c r="P480" s="283" t="s">
        <v>1286</v>
      </c>
      <c r="Q480" s="282">
        <f t="shared" si="14"/>
        <v>8.2494969818913688E-3</v>
      </c>
      <c r="R480" s="26"/>
    </row>
    <row r="481" spans="9:18">
      <c r="I481" s="280">
        <v>45554</v>
      </c>
      <c r="J481" s="283">
        <v>25415.8</v>
      </c>
      <c r="K481" s="283" t="s">
        <v>1779</v>
      </c>
      <c r="L481" s="282">
        <f t="shared" si="15"/>
        <v>1.5072376963103373E-3</v>
      </c>
      <c r="N481" s="280">
        <v>45554</v>
      </c>
      <c r="O481" s="283">
        <v>1491</v>
      </c>
      <c r="P481" s="283" t="s">
        <v>1287</v>
      </c>
      <c r="Q481" s="282">
        <f t="shared" si="14"/>
        <v>1.0231045463784838E-2</v>
      </c>
      <c r="R481" s="26"/>
    </row>
    <row r="482" spans="9:18">
      <c r="I482" s="280">
        <v>45553</v>
      </c>
      <c r="J482" s="283">
        <v>25377.55</v>
      </c>
      <c r="K482" s="283" t="s">
        <v>1780</v>
      </c>
      <c r="L482" s="282">
        <f t="shared" si="15"/>
        <v>-1.6129952337957665E-3</v>
      </c>
      <c r="N482" s="280">
        <v>45553</v>
      </c>
      <c r="O482" s="283">
        <v>1475.9</v>
      </c>
      <c r="P482" s="283" t="s">
        <v>1288</v>
      </c>
      <c r="Q482" s="282">
        <f t="shared" si="14"/>
        <v>-2.2309356408869441E-3</v>
      </c>
      <c r="R482" s="26"/>
    </row>
    <row r="483" spans="9:18">
      <c r="I483" s="280">
        <v>45552</v>
      </c>
      <c r="J483" s="283">
        <v>25418.55</v>
      </c>
      <c r="K483" s="283" t="s">
        <v>1781</v>
      </c>
      <c r="L483" s="282">
        <f t="shared" si="15"/>
        <v>1.3709558280394774E-3</v>
      </c>
      <c r="N483" s="280">
        <v>45552</v>
      </c>
      <c r="O483" s="283">
        <v>1479.2</v>
      </c>
      <c r="P483" s="283" t="s">
        <v>1289</v>
      </c>
      <c r="Q483" s="282">
        <f t="shared" si="14"/>
        <v>5.3694012098144395E-3</v>
      </c>
      <c r="R483" s="26"/>
    </row>
    <row r="484" spans="9:18">
      <c r="I484" s="280">
        <v>45551</v>
      </c>
      <c r="J484" s="283">
        <v>25383.75</v>
      </c>
      <c r="K484" s="283" t="s">
        <v>1782</v>
      </c>
      <c r="L484" s="282">
        <f t="shared" si="15"/>
        <v>1.0746751326089488E-3</v>
      </c>
      <c r="N484" s="280">
        <v>45551</v>
      </c>
      <c r="O484" s="283">
        <v>1471.3</v>
      </c>
      <c r="P484" s="283" t="s">
        <v>1290</v>
      </c>
      <c r="Q484" s="282">
        <f t="shared" si="14"/>
        <v>1.4095185580866421E-2</v>
      </c>
      <c r="R484" s="26"/>
    </row>
    <row r="485" spans="9:18">
      <c r="I485" s="280">
        <v>45548</v>
      </c>
      <c r="J485" s="283">
        <v>25356.5</v>
      </c>
      <c r="K485" s="283" t="s">
        <v>1783</v>
      </c>
      <c r="L485" s="282">
        <f t="shared" si="15"/>
        <v>-1.276148238009589E-3</v>
      </c>
      <c r="N485" s="280">
        <v>45548</v>
      </c>
      <c r="O485" s="283">
        <v>1450.85</v>
      </c>
      <c r="P485" s="283" t="s">
        <v>1291</v>
      </c>
      <c r="Q485" s="282">
        <f t="shared" si="14"/>
        <v>3.9789633935367608E-3</v>
      </c>
      <c r="R485" s="26"/>
    </row>
    <row r="486" spans="9:18">
      <c r="I486" s="280">
        <v>45547</v>
      </c>
      <c r="J486" s="283">
        <v>25388.9</v>
      </c>
      <c r="K486" s="283" t="s">
        <v>1784</v>
      </c>
      <c r="L486" s="282">
        <f t="shared" si="15"/>
        <v>1.8879585206944993E-2</v>
      </c>
      <c r="N486" s="280">
        <v>45547</v>
      </c>
      <c r="O486" s="283">
        <v>1445.1</v>
      </c>
      <c r="P486" s="283" t="s">
        <v>1292</v>
      </c>
      <c r="Q486" s="282">
        <f t="shared" si="14"/>
        <v>9.6768558951965122E-3</v>
      </c>
      <c r="R486" s="26"/>
    </row>
    <row r="487" spans="9:18">
      <c r="I487" s="280">
        <v>45546</v>
      </c>
      <c r="J487" s="283">
        <v>24918.45</v>
      </c>
      <c r="K487" s="283" t="s">
        <v>1785</v>
      </c>
      <c r="L487" s="282">
        <f t="shared" si="15"/>
        <v>-4.8979477738596566E-3</v>
      </c>
      <c r="N487" s="280">
        <v>45546</v>
      </c>
      <c r="O487" s="283">
        <v>1431.25</v>
      </c>
      <c r="P487" s="283" t="s">
        <v>1293</v>
      </c>
      <c r="Q487" s="282">
        <f t="shared" si="14"/>
        <v>1.7497812773403787E-3</v>
      </c>
      <c r="R487" s="26"/>
    </row>
    <row r="488" spans="9:18">
      <c r="I488" s="280">
        <v>45545</v>
      </c>
      <c r="J488" s="283">
        <v>25041.1</v>
      </c>
      <c r="K488" s="283" t="s">
        <v>1786</v>
      </c>
      <c r="L488" s="282">
        <f t="shared" si="15"/>
        <v>4.1986814455974297E-3</v>
      </c>
      <c r="N488" s="280">
        <v>45545</v>
      </c>
      <c r="O488" s="283">
        <v>1428.75</v>
      </c>
      <c r="P488" s="283" t="s">
        <v>1294</v>
      </c>
      <c r="Q488" s="282">
        <f t="shared" si="14"/>
        <v>9.7529948054702054E-3</v>
      </c>
      <c r="R488" s="26"/>
    </row>
    <row r="489" spans="9:18">
      <c r="I489" s="280">
        <v>45544</v>
      </c>
      <c r="J489" s="283">
        <v>24936.400000000001</v>
      </c>
      <c r="K489" s="283" t="s">
        <v>1787</v>
      </c>
      <c r="L489" s="282">
        <f t="shared" si="15"/>
        <v>3.3900487482974029E-3</v>
      </c>
      <c r="N489" s="280">
        <v>45544</v>
      </c>
      <c r="O489" s="283">
        <v>1414.95</v>
      </c>
      <c r="P489" s="283" t="s">
        <v>1295</v>
      </c>
      <c r="Q489" s="282">
        <f t="shared" si="14"/>
        <v>-1.6371220020855004E-2</v>
      </c>
      <c r="R489" s="26"/>
    </row>
    <row r="490" spans="9:18">
      <c r="I490" s="280">
        <v>45541</v>
      </c>
      <c r="J490" s="283">
        <v>24852.15</v>
      </c>
      <c r="K490" s="283" t="s">
        <v>1788</v>
      </c>
      <c r="L490" s="282">
        <f t="shared" si="15"/>
        <v>-1.16503811875871E-2</v>
      </c>
      <c r="N490" s="280">
        <v>45541</v>
      </c>
      <c r="O490" s="283">
        <v>1438.5</v>
      </c>
      <c r="P490" s="283" t="s">
        <v>1296</v>
      </c>
      <c r="Q490" s="282">
        <f t="shared" si="14"/>
        <v>-1.8390255552901857E-2</v>
      </c>
      <c r="R490" s="26"/>
    </row>
    <row r="491" spans="9:18">
      <c r="I491" s="280">
        <v>45540</v>
      </c>
      <c r="J491" s="283">
        <v>25145.1</v>
      </c>
      <c r="K491" s="283" t="s">
        <v>1789</v>
      </c>
      <c r="L491" s="282">
        <f t="shared" si="15"/>
        <v>-2.127093858016571E-3</v>
      </c>
      <c r="N491" s="280">
        <v>45540</v>
      </c>
      <c r="O491" s="283">
        <v>1465.45</v>
      </c>
      <c r="P491" s="283" t="s">
        <v>1297</v>
      </c>
      <c r="Q491" s="282">
        <f t="shared" si="14"/>
        <v>8.2909040869685313E-3</v>
      </c>
      <c r="R491" s="26"/>
    </row>
    <row r="492" spans="9:18">
      <c r="I492" s="280">
        <v>45539</v>
      </c>
      <c r="J492" s="283">
        <v>25198.7</v>
      </c>
      <c r="K492" s="283" t="s">
        <v>1790</v>
      </c>
      <c r="L492" s="282">
        <f t="shared" si="15"/>
        <v>-3.2100665154262131E-3</v>
      </c>
      <c r="N492" s="280">
        <v>45539</v>
      </c>
      <c r="O492" s="283">
        <v>1453.4</v>
      </c>
      <c r="P492" s="283" t="s">
        <v>797</v>
      </c>
      <c r="Q492" s="282">
        <f t="shared" si="14"/>
        <v>4.8477853123647385E-2</v>
      </c>
      <c r="R492" s="26"/>
    </row>
    <row r="493" spans="9:18">
      <c r="I493" s="280">
        <v>45538</v>
      </c>
      <c r="J493" s="283">
        <v>25279.85</v>
      </c>
      <c r="K493" s="283" t="s">
        <v>1791</v>
      </c>
      <c r="L493" s="282">
        <f t="shared" si="15"/>
        <v>4.5492845755390476E-5</v>
      </c>
      <c r="N493" s="280">
        <v>45538</v>
      </c>
      <c r="O493" s="283">
        <v>1386.2</v>
      </c>
      <c r="P493" s="283" t="s">
        <v>1298</v>
      </c>
      <c r="Q493" s="282">
        <f t="shared" si="14"/>
        <v>2.0540381359051896E-2</v>
      </c>
      <c r="R493" s="26"/>
    </row>
    <row r="494" spans="9:18">
      <c r="I494" s="280">
        <v>45537</v>
      </c>
      <c r="J494" s="283">
        <v>25278.7</v>
      </c>
      <c r="K494" s="283" t="s">
        <v>1792</v>
      </c>
      <c r="L494" s="282">
        <f t="shared" si="15"/>
        <v>1.6959965763059248E-3</v>
      </c>
      <c r="N494" s="280">
        <v>45537</v>
      </c>
      <c r="O494" s="283">
        <v>1358.3</v>
      </c>
      <c r="P494" s="283" t="s">
        <v>1299</v>
      </c>
      <c r="Q494" s="282">
        <f t="shared" si="14"/>
        <v>5.5150460820965197E-3</v>
      </c>
      <c r="R494" s="26"/>
    </row>
    <row r="495" spans="9:18">
      <c r="I495" s="280">
        <v>45534</v>
      </c>
      <c r="J495" s="283">
        <v>25235.9</v>
      </c>
      <c r="K495" s="283" t="s">
        <v>1793</v>
      </c>
      <c r="L495" s="282">
        <f t="shared" si="15"/>
        <v>3.3377133780880808E-3</v>
      </c>
      <c r="N495" s="280">
        <v>45534</v>
      </c>
      <c r="O495" s="283">
        <v>1350.85</v>
      </c>
      <c r="P495" s="283" t="s">
        <v>1300</v>
      </c>
      <c r="Q495" s="282">
        <f t="shared" si="14"/>
        <v>-2.9891504908112765E-3</v>
      </c>
      <c r="R495" s="26"/>
    </row>
    <row r="496" spans="9:18">
      <c r="I496" s="280">
        <v>45533</v>
      </c>
      <c r="J496" s="283">
        <v>25151.95</v>
      </c>
      <c r="K496" s="283" t="s">
        <v>1794</v>
      </c>
      <c r="L496" s="282">
        <f t="shared" si="15"/>
        <v>3.975674936682605E-3</v>
      </c>
      <c r="N496" s="280">
        <v>45533</v>
      </c>
      <c r="O496" s="283">
        <v>1354.9</v>
      </c>
      <c r="P496" s="283" t="s">
        <v>1301</v>
      </c>
      <c r="Q496" s="282">
        <f t="shared" si="14"/>
        <v>9.4244738312536658E-3</v>
      </c>
      <c r="R496" s="26"/>
    </row>
    <row r="497" spans="9:18">
      <c r="I497" s="280">
        <v>45532</v>
      </c>
      <c r="J497" s="283">
        <v>25052.35</v>
      </c>
      <c r="K497" s="283" t="s">
        <v>1795</v>
      </c>
      <c r="L497" s="282">
        <f t="shared" si="15"/>
        <v>1.3830180571794415E-3</v>
      </c>
      <c r="N497" s="280">
        <v>45532</v>
      </c>
      <c r="O497" s="283">
        <v>1342.25</v>
      </c>
      <c r="P497" s="283" t="s">
        <v>1302</v>
      </c>
      <c r="Q497" s="282">
        <f t="shared" si="14"/>
        <v>-9.2267946115519583E-3</v>
      </c>
      <c r="R497" s="26"/>
    </row>
    <row r="498" spans="9:18">
      <c r="I498" s="280">
        <v>45531</v>
      </c>
      <c r="J498" s="283">
        <v>25017.75</v>
      </c>
      <c r="K498" s="283" t="s">
        <v>1796</v>
      </c>
      <c r="L498" s="282">
        <f t="shared" si="15"/>
        <v>2.8587878739427808E-4</v>
      </c>
      <c r="N498" s="280">
        <v>45531</v>
      </c>
      <c r="O498" s="283">
        <v>1354.75</v>
      </c>
      <c r="P498" s="283" t="s">
        <v>1303</v>
      </c>
      <c r="Q498" s="282">
        <f t="shared" si="14"/>
        <v>5.0074183976260844E-3</v>
      </c>
      <c r="R498" s="26"/>
    </row>
    <row r="499" spans="9:18">
      <c r="I499" s="280">
        <v>45530</v>
      </c>
      <c r="J499" s="283">
        <v>25010.6</v>
      </c>
      <c r="K499" s="283" t="s">
        <v>1797</v>
      </c>
      <c r="L499" s="282">
        <f t="shared" si="15"/>
        <v>7.5514187361394036E-3</v>
      </c>
      <c r="N499" s="280">
        <v>45530</v>
      </c>
      <c r="O499" s="283">
        <v>1348</v>
      </c>
      <c r="P499" s="283" t="s">
        <v>1304</v>
      </c>
      <c r="Q499" s="282">
        <f t="shared" si="14"/>
        <v>3.6109146409559756E-3</v>
      </c>
      <c r="R499" s="26"/>
    </row>
    <row r="500" spans="9:18">
      <c r="I500" s="280">
        <v>45527</v>
      </c>
      <c r="J500" s="283">
        <v>24823.15</v>
      </c>
      <c r="K500" s="283" t="s">
        <v>1798</v>
      </c>
      <c r="L500" s="282">
        <f t="shared" si="15"/>
        <v>4.6954033411927831E-4</v>
      </c>
      <c r="N500" s="280">
        <v>45527</v>
      </c>
      <c r="O500" s="283">
        <v>1343.15</v>
      </c>
      <c r="P500" s="283" t="s">
        <v>1305</v>
      </c>
      <c r="Q500" s="282">
        <f t="shared" si="14"/>
        <v>-4.5579189209218329E-3</v>
      </c>
      <c r="R500" s="26"/>
    </row>
    <row r="501" spans="9:18">
      <c r="I501" s="280">
        <v>45526</v>
      </c>
      <c r="J501" s="283">
        <v>24811.5</v>
      </c>
      <c r="K501" s="283" t="s">
        <v>1799</v>
      </c>
      <c r="L501" s="282">
        <f t="shared" ref="L501" si="16">+J501/J502-1</f>
        <v>1.6673260611541618E-3</v>
      </c>
      <c r="N501" s="280">
        <v>45526</v>
      </c>
      <c r="O501" s="283">
        <v>1349.3</v>
      </c>
      <c r="P501" s="283" t="s">
        <v>1306</v>
      </c>
      <c r="Q501" s="282">
        <f t="shared" si="14"/>
        <v>-1.4102002045886297E-2</v>
      </c>
      <c r="R501" s="26"/>
    </row>
    <row r="502" spans="9:18">
      <c r="I502" s="280">
        <v>45525</v>
      </c>
      <c r="J502" s="283">
        <v>24770.2</v>
      </c>
      <c r="K502" s="283" t="s">
        <v>1800</v>
      </c>
      <c r="L502" s="282">
        <f t="shared" ref="L502" si="17">+J502/J503-1</f>
        <v>2.888798466325504E-3</v>
      </c>
      <c r="N502" s="280">
        <v>45525</v>
      </c>
      <c r="O502" s="283">
        <v>1368.6</v>
      </c>
      <c r="P502" s="283" t="s">
        <v>1307</v>
      </c>
      <c r="Q502" s="282">
        <f t="shared" si="14"/>
        <v>2.086765513453992E-3</v>
      </c>
      <c r="R502" s="26"/>
    </row>
    <row r="503" spans="9:18">
      <c r="I503" s="280">
        <v>45524</v>
      </c>
      <c r="J503" s="283">
        <v>24698.85</v>
      </c>
      <c r="K503" s="283" t="s">
        <v>1801</v>
      </c>
      <c r="L503" s="282">
        <f t="shared" ref="L503" si="18">+J503/J504-1</f>
        <v>5.1357912150296059E-3</v>
      </c>
      <c r="N503" s="280">
        <v>45524</v>
      </c>
      <c r="O503" s="283">
        <v>1365.75</v>
      </c>
      <c r="P503" s="283" t="s">
        <v>1308</v>
      </c>
      <c r="Q503" s="282">
        <f t="shared" si="14"/>
        <v>-6.2936554132713152E-3</v>
      </c>
      <c r="R503" s="26"/>
    </row>
    <row r="504" spans="9:18">
      <c r="I504" s="280">
        <v>45523</v>
      </c>
      <c r="J504" s="283">
        <v>24572.65</v>
      </c>
      <c r="K504" s="283" t="s">
        <v>1802</v>
      </c>
      <c r="L504" s="282"/>
      <c r="N504" s="280">
        <v>45523</v>
      </c>
      <c r="O504" s="283">
        <v>1374.4</v>
      </c>
      <c r="P504" s="283" t="s">
        <v>1309</v>
      </c>
      <c r="Q504" s="282"/>
      <c r="R504" s="26"/>
    </row>
    <row r="505" spans="9:18">
      <c r="R505" s="26"/>
    </row>
    <row r="506" spans="9:18">
      <c r="R506" s="26"/>
    </row>
    <row r="507" spans="9:18">
      <c r="R507" s="26"/>
    </row>
    <row r="508" spans="9:18">
      <c r="R508" s="26"/>
    </row>
  </sheetData>
  <mergeCells count="1">
    <mergeCell ref="B26:D2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7950-EF76-49E5-8783-79ED80DDBE84}">
  <dimension ref="A2:R46"/>
  <sheetViews>
    <sheetView showGridLines="0" zoomScale="85" zoomScaleNormal="85" workbookViewId="0">
      <pane xSplit="2" ySplit="5" topLeftCell="C6" activePane="bottomRight" state="frozen"/>
      <selection pane="topRight"/>
      <selection pane="bottomLeft"/>
      <selection pane="bottomRight"/>
    </sheetView>
  </sheetViews>
  <sheetFormatPr defaultRowHeight="14.4"/>
  <cols>
    <col min="1" max="1" width="1.88671875" customWidth="1"/>
    <col min="2" max="2" width="45.44140625" bestFit="1" customWidth="1"/>
    <col min="3" max="4" width="11.33203125" customWidth="1"/>
    <col min="5" max="14" width="11.33203125" bestFit="1" customWidth="1"/>
  </cols>
  <sheetData>
    <row r="2" spans="1:18" ht="21">
      <c r="B2" s="43" t="s">
        <v>1808</v>
      </c>
      <c r="C2" s="43"/>
      <c r="D2" s="43"/>
      <c r="R2" s="202" t="s">
        <v>780</v>
      </c>
    </row>
    <row r="3" spans="1:18">
      <c r="B3" s="215" t="s">
        <v>547</v>
      </c>
      <c r="C3" s="215"/>
      <c r="D3" s="215"/>
      <c r="R3" s="202" t="s">
        <v>781</v>
      </c>
    </row>
    <row r="5" spans="1:18">
      <c r="B5" s="2" t="s">
        <v>101</v>
      </c>
      <c r="C5" s="2"/>
      <c r="D5" s="2"/>
      <c r="E5" s="115">
        <f>+'3-Statement Model'!H5</f>
        <v>46477</v>
      </c>
      <c r="F5" s="115">
        <f>+'3-Statement Model'!I5</f>
        <v>46842</v>
      </c>
      <c r="G5" s="115">
        <f>+'3-Statement Model'!J5</f>
        <v>47207</v>
      </c>
      <c r="H5" s="115">
        <f>+'3-Statement Model'!K5</f>
        <v>47572</v>
      </c>
      <c r="I5" s="115">
        <f>+'3-Statement Model'!L5</f>
        <v>47937</v>
      </c>
      <c r="J5" s="115">
        <f>+'3-Statement Model'!M5</f>
        <v>48302</v>
      </c>
      <c r="K5" s="115">
        <f>+'3-Statement Model'!N5</f>
        <v>48667</v>
      </c>
      <c r="L5" s="115">
        <f>+'3-Statement Model'!O5</f>
        <v>49032</v>
      </c>
      <c r="M5" s="115">
        <f>+'3-Statement Model'!P5</f>
        <v>49397</v>
      </c>
      <c r="N5" s="115">
        <f>+'3-Statement Model'!Q5</f>
        <v>49762</v>
      </c>
    </row>
    <row r="7" spans="1:18" ht="18">
      <c r="A7" s="202" t="s">
        <v>239</v>
      </c>
      <c r="B7" s="61" t="s">
        <v>1809</v>
      </c>
      <c r="C7" s="61"/>
      <c r="D7" s="61"/>
      <c r="E7" s="61"/>
      <c r="F7" s="61"/>
      <c r="G7" s="61"/>
      <c r="H7" s="61"/>
      <c r="I7" s="61"/>
      <c r="J7" s="61"/>
      <c r="K7" s="61"/>
      <c r="L7" s="61"/>
      <c r="M7" s="61"/>
      <c r="N7" s="61"/>
    </row>
    <row r="9" spans="1:18">
      <c r="B9" t="s">
        <v>107</v>
      </c>
      <c r="E9" s="25">
        <f>+'3-Statement Model'!H16</f>
        <v>1055.4336599999997</v>
      </c>
      <c r="F9" s="25">
        <f>+'3-Statement Model'!I16</f>
        <v>1181.8079534999993</v>
      </c>
      <c r="G9" s="25">
        <f>+'3-Statement Model'!J16</f>
        <v>1394.5333851299993</v>
      </c>
      <c r="H9" s="25">
        <f>+'3-Statement Model'!K16</f>
        <v>1601.0750864951988</v>
      </c>
      <c r="I9" s="25">
        <f>+'3-Statement Model'!L16</f>
        <v>1857.2471003344299</v>
      </c>
      <c r="J9" s="25">
        <f>+'3-Statement Model'!M16</f>
        <v>2117.2616943812509</v>
      </c>
      <c r="K9" s="25">
        <f>+'3-Statement Model'!N16</f>
        <v>2371.3330977070018</v>
      </c>
      <c r="L9" s="25">
        <f>+'3-Statement Model'!O16</f>
        <v>2632.1797384547717</v>
      </c>
      <c r="M9" s="25">
        <f>+'3-Statement Model'!P16</f>
        <v>2895.3977123002487</v>
      </c>
      <c r="N9" s="25">
        <f>+'3-Statement Model'!Q16</f>
        <v>3184.9374835302751</v>
      </c>
    </row>
    <row r="10" spans="1:18">
      <c r="B10" t="s">
        <v>1810</v>
      </c>
      <c r="E10" s="25">
        <f>+'3-Statement Model'!H19</f>
        <v>166.64741999999995</v>
      </c>
      <c r="F10" s="25">
        <f>+'3-Statement Model'!I19</f>
        <v>191.64453299999994</v>
      </c>
      <c r="G10" s="25">
        <f>+'3-Statement Model'!J19</f>
        <v>226.14054893999992</v>
      </c>
      <c r="H10" s="25">
        <f>+'3-Statement Model'!K19</f>
        <v>266.84584774919989</v>
      </c>
      <c r="I10" s="25">
        <f>+'3-Statement Model'!L19</f>
        <v>309.54118338907182</v>
      </c>
      <c r="J10" s="25">
        <f>+'3-Statement Model'!M19</f>
        <v>352.87694906354193</v>
      </c>
      <c r="K10" s="25">
        <f>+'3-Statement Model'!N19</f>
        <v>395.22218295116699</v>
      </c>
      <c r="L10" s="25">
        <f>+'3-Statement Model'!O19</f>
        <v>438.6966230757954</v>
      </c>
      <c r="M10" s="25">
        <f>+'3-Statement Model'!P19</f>
        <v>482.56628538337498</v>
      </c>
      <c r="N10" s="25">
        <f>+'3-Statement Model'!Q19</f>
        <v>530.8229139217126</v>
      </c>
    </row>
    <row r="11" spans="1:18">
      <c r="B11" s="36" t="s">
        <v>109</v>
      </c>
      <c r="C11" s="36"/>
      <c r="D11" s="36"/>
      <c r="E11" s="153">
        <f t="shared" ref="E11:N11" si="0">+E9-E10</f>
        <v>888.78623999999968</v>
      </c>
      <c r="F11" s="153">
        <f t="shared" si="0"/>
        <v>990.16342049999935</v>
      </c>
      <c r="G11" s="153">
        <f t="shared" si="0"/>
        <v>1168.3928361899993</v>
      </c>
      <c r="H11" s="153">
        <f t="shared" si="0"/>
        <v>1334.2292387459988</v>
      </c>
      <c r="I11" s="153">
        <f t="shared" si="0"/>
        <v>1547.705916945358</v>
      </c>
      <c r="J11" s="153">
        <f t="shared" si="0"/>
        <v>1764.3847453177091</v>
      </c>
      <c r="K11" s="153">
        <f t="shared" si="0"/>
        <v>1976.1109147558348</v>
      </c>
      <c r="L11" s="153">
        <f t="shared" si="0"/>
        <v>2193.4831153789764</v>
      </c>
      <c r="M11" s="153">
        <f t="shared" si="0"/>
        <v>2412.8314269168736</v>
      </c>
      <c r="N11" s="153">
        <f t="shared" si="0"/>
        <v>2654.1145696085623</v>
      </c>
    </row>
    <row r="12" spans="1:18">
      <c r="B12" t="s">
        <v>1811</v>
      </c>
      <c r="E12" s="25">
        <f>+'3-Statement Model'!H29</f>
        <v>228.9426952499999</v>
      </c>
      <c r="F12" s="25">
        <f>+'3-Statement Model'!I29</f>
        <v>253.06105091249984</v>
      </c>
      <c r="G12" s="25">
        <f>+'3-Statement Model'!J29</f>
        <v>298.75785656924984</v>
      </c>
      <c r="H12" s="25">
        <f>+'3-Statement Model'!K29</f>
        <v>341.41569376216472</v>
      </c>
      <c r="I12" s="25">
        <f>+'3-Statement Model'!L29</f>
        <v>395.91028944389592</v>
      </c>
      <c r="J12" s="25">
        <f>+'3-Statement Model'!M29</f>
        <v>451.18206988818787</v>
      </c>
      <c r="K12" s="25">
        <f>+'3-Statement Model'!N29</f>
        <v>505.14335258446022</v>
      </c>
      <c r="L12" s="25">
        <f>+'3-Statement Model'!O29</f>
        <v>560.60619892527393</v>
      </c>
      <c r="M12" s="25">
        <f>+'3-Statement Model'!P29</f>
        <v>616.5515456811072</v>
      </c>
      <c r="N12" s="25">
        <f>+'3-Statement Model'!Q29</f>
        <v>678.20670024921822</v>
      </c>
    </row>
    <row r="13" spans="1:18">
      <c r="B13" s="36" t="s">
        <v>1812</v>
      </c>
      <c r="C13" s="36"/>
      <c r="D13" s="36"/>
      <c r="E13" s="153">
        <f t="shared" ref="E13:N13" si="1">+E11-E12</f>
        <v>659.84354474999975</v>
      </c>
      <c r="F13" s="153">
        <f t="shared" si="1"/>
        <v>737.10236958749954</v>
      </c>
      <c r="G13" s="153">
        <f t="shared" si="1"/>
        <v>869.6349796207495</v>
      </c>
      <c r="H13" s="153">
        <f t="shared" si="1"/>
        <v>992.81354498383416</v>
      </c>
      <c r="I13" s="153">
        <f t="shared" si="1"/>
        <v>1151.7956275014621</v>
      </c>
      <c r="J13" s="153">
        <f t="shared" si="1"/>
        <v>1313.2026754295212</v>
      </c>
      <c r="K13" s="153">
        <f t="shared" si="1"/>
        <v>1470.9675621713745</v>
      </c>
      <c r="L13" s="153">
        <f t="shared" si="1"/>
        <v>1632.8769164537025</v>
      </c>
      <c r="M13" s="153">
        <f t="shared" si="1"/>
        <v>1796.2798812357664</v>
      </c>
      <c r="N13" s="153">
        <f t="shared" si="1"/>
        <v>1975.9078693593442</v>
      </c>
    </row>
    <row r="14" spans="1:18">
      <c r="B14" t="s">
        <v>455</v>
      </c>
      <c r="E14" s="25">
        <f t="shared" ref="E14:N14" si="2">+E10</f>
        <v>166.64741999999995</v>
      </c>
      <c r="F14" s="25">
        <f t="shared" si="2"/>
        <v>191.64453299999994</v>
      </c>
      <c r="G14" s="25">
        <f t="shared" si="2"/>
        <v>226.14054893999992</v>
      </c>
      <c r="H14" s="25">
        <f t="shared" si="2"/>
        <v>266.84584774919989</v>
      </c>
      <c r="I14" s="25">
        <f t="shared" si="2"/>
        <v>309.54118338907182</v>
      </c>
      <c r="J14" s="25">
        <f t="shared" si="2"/>
        <v>352.87694906354193</v>
      </c>
      <c r="K14" s="25">
        <f t="shared" si="2"/>
        <v>395.22218295116699</v>
      </c>
      <c r="L14" s="25">
        <f t="shared" si="2"/>
        <v>438.6966230757954</v>
      </c>
      <c r="M14" s="25">
        <f t="shared" si="2"/>
        <v>482.56628538337498</v>
      </c>
      <c r="N14" s="25">
        <f t="shared" si="2"/>
        <v>530.8229139217126</v>
      </c>
    </row>
    <row r="15" spans="1:18">
      <c r="B15" s="36" t="s">
        <v>1813</v>
      </c>
      <c r="C15" s="36"/>
      <c r="D15" s="36"/>
      <c r="E15" s="153">
        <f t="shared" ref="E15:N15" si="3">+E13+E14</f>
        <v>826.49096474999965</v>
      </c>
      <c r="F15" s="153">
        <f t="shared" si="3"/>
        <v>928.74690258749945</v>
      </c>
      <c r="G15" s="153">
        <f t="shared" si="3"/>
        <v>1095.7755285607495</v>
      </c>
      <c r="H15" s="153">
        <f t="shared" si="3"/>
        <v>1259.6593927330341</v>
      </c>
      <c r="I15" s="153">
        <f t="shared" si="3"/>
        <v>1461.336810890534</v>
      </c>
      <c r="J15" s="153">
        <f t="shared" si="3"/>
        <v>1666.079624493063</v>
      </c>
      <c r="K15" s="153">
        <f t="shared" si="3"/>
        <v>1866.1897451225416</v>
      </c>
      <c r="L15" s="153">
        <f t="shared" si="3"/>
        <v>2071.5735395294978</v>
      </c>
      <c r="M15" s="153">
        <f t="shared" si="3"/>
        <v>2278.8461666191415</v>
      </c>
      <c r="N15" s="153">
        <f t="shared" si="3"/>
        <v>2506.7307832810566</v>
      </c>
    </row>
    <row r="16" spans="1:18">
      <c r="B16" t="s">
        <v>1814</v>
      </c>
    </row>
    <row r="17" spans="1:14">
      <c r="B17" s="289" t="s">
        <v>1816</v>
      </c>
      <c r="C17" s="289"/>
      <c r="D17" s="289"/>
      <c r="E17" s="25">
        <f>+Schedules!M134</f>
        <v>128.81126027397244</v>
      </c>
      <c r="F17" s="25">
        <f>+Schedules!N134</f>
        <v>148.38468904109567</v>
      </c>
      <c r="G17" s="25">
        <f>+Schedules!O134</f>
        <v>246.07508072876703</v>
      </c>
      <c r="H17" s="25">
        <f>+Schedules!P134</f>
        <v>249.06438540789009</v>
      </c>
      <c r="I17" s="25">
        <f>+Schedules!Q134</f>
        <v>261.24086647227602</v>
      </c>
      <c r="J17" s="25">
        <f>+Schedules!R134</f>
        <v>265.15947946936035</v>
      </c>
      <c r="K17" s="25">
        <f>+Schedules!S134</f>
        <v>259.0986913672034</v>
      </c>
      <c r="L17" s="25">
        <f>+Schedules!T134</f>
        <v>266.00798980366255</v>
      </c>
      <c r="M17" s="25">
        <f>+Schedules!U134</f>
        <v>268.42624425642305</v>
      </c>
      <c r="N17" s="25">
        <f>+Schedules!V134</f>
        <v>295.26886868206543</v>
      </c>
    </row>
    <row r="18" spans="1:14">
      <c r="B18" s="289" t="s">
        <v>1815</v>
      </c>
      <c r="C18" s="289"/>
      <c r="D18" s="289"/>
      <c r="E18" s="25">
        <f>-'3-Statement Model'!H99</f>
        <v>320.15842000000021</v>
      </c>
      <c r="F18" s="25">
        <f>-'3-Statement Model'!I99</f>
        <v>360.50663299999997</v>
      </c>
      <c r="G18" s="25">
        <f>-'3-Statement Model'!J99</f>
        <v>411.88885894000009</v>
      </c>
      <c r="H18" s="25">
        <f>-'3-Statement Model'!K99</f>
        <v>471.16898874920025</v>
      </c>
      <c r="I18" s="25">
        <f>-'3-Statement Model'!L99</f>
        <v>534.29663848907194</v>
      </c>
      <c r="J18" s="25">
        <f>-'3-Statement Model'!M99</f>
        <v>600.10794967354195</v>
      </c>
      <c r="K18" s="25">
        <f>-'3-Statement Model'!N99</f>
        <v>667.17628362216738</v>
      </c>
      <c r="L18" s="25">
        <f>-'3-Statement Model'!O99</f>
        <v>737.8461338138959</v>
      </c>
      <c r="M18" s="25">
        <f>-'3-Statement Model'!P99</f>
        <v>811.63074719528504</v>
      </c>
      <c r="N18" s="25">
        <f>-'3-Statement Model'!Q99</f>
        <v>892.79382191481454</v>
      </c>
    </row>
    <row r="19" spans="1:14">
      <c r="B19" s="36" t="s">
        <v>1809</v>
      </c>
      <c r="C19" s="36"/>
      <c r="D19" s="36"/>
      <c r="E19" s="193">
        <f>+E15-E17-E18</f>
        <v>377.52128447602695</v>
      </c>
      <c r="F19" s="193">
        <f t="shared" ref="F19:N19" si="4">+F15-F17-F18</f>
        <v>419.85558054640387</v>
      </c>
      <c r="G19" s="193">
        <f t="shared" si="4"/>
        <v>437.81158889198241</v>
      </c>
      <c r="H19" s="193">
        <f t="shared" si="4"/>
        <v>539.42601857594377</v>
      </c>
      <c r="I19" s="193">
        <f t="shared" si="4"/>
        <v>665.79930592918618</v>
      </c>
      <c r="J19" s="193">
        <f t="shared" si="4"/>
        <v>800.81219535016066</v>
      </c>
      <c r="K19" s="193">
        <f t="shared" si="4"/>
        <v>939.9147701331708</v>
      </c>
      <c r="L19" s="193">
        <f t="shared" si="4"/>
        <v>1067.7194159119394</v>
      </c>
      <c r="M19" s="193">
        <f t="shared" si="4"/>
        <v>1198.7891751674333</v>
      </c>
      <c r="N19" s="193">
        <f t="shared" si="4"/>
        <v>1318.6680926841764</v>
      </c>
    </row>
    <row r="22" spans="1:14">
      <c r="B22" t="s">
        <v>1817</v>
      </c>
      <c r="C22" s="290" t="s">
        <v>1818</v>
      </c>
      <c r="D22" s="291" t="s">
        <v>781</v>
      </c>
      <c r="E22">
        <f>(IF(D22="Yes",(F5-E5)/2,F5-E5))/365</f>
        <v>1</v>
      </c>
      <c r="F22">
        <f>+E22+1</f>
        <v>2</v>
      </c>
      <c r="G22">
        <f t="shared" ref="G22:N22" si="5">+F22+1</f>
        <v>3</v>
      </c>
      <c r="H22">
        <f t="shared" si="5"/>
        <v>4</v>
      </c>
      <c r="I22">
        <f t="shared" si="5"/>
        <v>5</v>
      </c>
      <c r="J22">
        <f t="shared" si="5"/>
        <v>6</v>
      </c>
      <c r="K22">
        <f t="shared" si="5"/>
        <v>7</v>
      </c>
      <c r="L22">
        <f t="shared" si="5"/>
        <v>8</v>
      </c>
      <c r="M22">
        <f t="shared" si="5"/>
        <v>9</v>
      </c>
      <c r="N22">
        <f t="shared" si="5"/>
        <v>10</v>
      </c>
    </row>
    <row r="23" spans="1:14">
      <c r="B23" t="s">
        <v>1819</v>
      </c>
      <c r="C23" s="292">
        <f>+WACC!D23</f>
        <v>0.11</v>
      </c>
    </row>
    <row r="24" spans="1:14">
      <c r="B24" t="s">
        <v>1820</v>
      </c>
      <c r="E24" s="24">
        <f>1/((1+$C$23)^E22)</f>
        <v>0.9009009009009008</v>
      </c>
      <c r="F24" s="24">
        <f t="shared" ref="F24:N24" si="6">1/((1+$C$23)^F22)</f>
        <v>0.8116224332440547</v>
      </c>
      <c r="G24" s="24">
        <f t="shared" si="6"/>
        <v>0.73119138130095018</v>
      </c>
      <c r="H24" s="24">
        <f t="shared" si="6"/>
        <v>0.65873097414500015</v>
      </c>
      <c r="I24" s="24">
        <f t="shared" si="6"/>
        <v>0.5934513280585586</v>
      </c>
      <c r="J24" s="24">
        <f t="shared" si="6"/>
        <v>0.53464083608879154</v>
      </c>
      <c r="K24" s="24">
        <f t="shared" si="6"/>
        <v>0.48165841089080319</v>
      </c>
      <c r="L24" s="24">
        <f t="shared" si="6"/>
        <v>0.43392649629802077</v>
      </c>
      <c r="M24" s="24">
        <f t="shared" si="6"/>
        <v>0.39092477143965831</v>
      </c>
      <c r="N24" s="24">
        <f t="shared" si="6"/>
        <v>0.3521844787744669</v>
      </c>
    </row>
    <row r="26" spans="1:14" ht="15" thickBot="1">
      <c r="B26" s="31" t="s">
        <v>1821</v>
      </c>
      <c r="C26" s="244"/>
      <c r="D26" s="244"/>
      <c r="E26" s="293">
        <f>+E24*E19</f>
        <v>340.10926529371795</v>
      </c>
      <c r="F26" s="293">
        <f t="shared" ref="F26:N26" si="7">+F24*F19</f>
        <v>340.7642078941675</v>
      </c>
      <c r="G26" s="293">
        <f t="shared" si="7"/>
        <v>320.12406043149235</v>
      </c>
      <c r="H26" s="293">
        <f t="shared" si="7"/>
        <v>355.33662669569037</v>
      </c>
      <c r="I26" s="293">
        <f t="shared" si="7"/>
        <v>395.1194823241421</v>
      </c>
      <c r="J26" s="293">
        <f t="shared" si="7"/>
        <v>428.14690167211057</v>
      </c>
      <c r="K26" s="293">
        <f t="shared" si="7"/>
        <v>452.71785455513759</v>
      </c>
      <c r="L26" s="293">
        <f t="shared" si="7"/>
        <v>463.31174517603711</v>
      </c>
      <c r="M26" s="293">
        <f t="shared" si="7"/>
        <v>468.63638430666538</v>
      </c>
      <c r="N26" s="293">
        <f t="shared" si="7"/>
        <v>464.41443489849706</v>
      </c>
    </row>
    <row r="28" spans="1:14" ht="18">
      <c r="A28" s="202" t="s">
        <v>239</v>
      </c>
      <c r="B28" s="61" t="s">
        <v>1822</v>
      </c>
      <c r="C28" s="61"/>
      <c r="D28" s="61"/>
      <c r="E28" s="61"/>
      <c r="F28" s="61"/>
      <c r="G28" s="61"/>
      <c r="H28" s="61"/>
      <c r="I28" s="61"/>
      <c r="J28" s="61"/>
      <c r="K28" s="61"/>
      <c r="L28" s="61"/>
      <c r="M28" s="61"/>
      <c r="N28" s="61"/>
    </row>
    <row r="30" spans="1:14">
      <c r="B30" t="s">
        <v>1823</v>
      </c>
      <c r="C30" s="196">
        <v>0.05</v>
      </c>
    </row>
    <row r="31" spans="1:14">
      <c r="B31" t="s">
        <v>1824</v>
      </c>
      <c r="C31" s="25">
        <f>+N19*(1+C30)</f>
        <v>1384.6014973183853</v>
      </c>
    </row>
    <row r="32" spans="1:14">
      <c r="B32" s="36" t="s">
        <v>1825</v>
      </c>
      <c r="C32" s="153">
        <f>+C31/(C23-C30)</f>
        <v>23076.691621973088</v>
      </c>
    </row>
    <row r="33" spans="2:3">
      <c r="B33" s="2"/>
      <c r="C33" s="294"/>
    </row>
    <row r="34" spans="2:3">
      <c r="B34" t="s">
        <v>1826</v>
      </c>
      <c r="C34" s="295">
        <f>+C32*N24</f>
        <v>8127.252610723699</v>
      </c>
    </row>
    <row r="35" spans="2:3">
      <c r="B35" t="s">
        <v>1827</v>
      </c>
      <c r="C35" s="100">
        <f>+SUM(E26:N26)</f>
        <v>4028.6809632476584</v>
      </c>
    </row>
    <row r="36" spans="2:3">
      <c r="B36" s="36" t="s">
        <v>98</v>
      </c>
      <c r="C36" s="193">
        <f>+C34+C35</f>
        <v>12155.933573971357</v>
      </c>
    </row>
    <row r="37" spans="2:3">
      <c r="B37" s="289" t="s">
        <v>1828</v>
      </c>
      <c r="C37" s="183">
        <f>'3-Statement Model'!G47+'3-Statement Model'!G54</f>
        <v>130.32</v>
      </c>
    </row>
    <row r="38" spans="2:3">
      <c r="B38" s="289" t="s">
        <v>1829</v>
      </c>
      <c r="C38" s="183">
        <f>+'3-Statement Model'!G78</f>
        <v>755.12</v>
      </c>
    </row>
    <row r="39" spans="2:3">
      <c r="B39" s="289" t="s">
        <v>1830</v>
      </c>
      <c r="C39" s="183">
        <f>+'3-Statement Model'!G44</f>
        <v>64.900000000000006</v>
      </c>
    </row>
    <row r="40" spans="2:3">
      <c r="B40" s="289" t="s">
        <v>1831</v>
      </c>
      <c r="C40" s="183">
        <f>+'3-Statement Model'!G68+'3-Statement Model'!G71+'3-Statement Model'!G75</f>
        <v>352.43</v>
      </c>
    </row>
    <row r="41" spans="2:3">
      <c r="B41" s="36" t="s">
        <v>1832</v>
      </c>
      <c r="C41" s="153">
        <f>+C36-C37+C38-C39+C40</f>
        <v>13068.263573971359</v>
      </c>
    </row>
    <row r="42" spans="2:3">
      <c r="B42" s="182" t="s">
        <v>1833</v>
      </c>
      <c r="C42">
        <v>14</v>
      </c>
    </row>
    <row r="43" spans="2:3">
      <c r="B43" s="297" t="s">
        <v>1834</v>
      </c>
      <c r="C43" s="193">
        <f>+C41-C42</f>
        <v>13054.263573971359</v>
      </c>
    </row>
    <row r="44" spans="2:3">
      <c r="B44" s="296" t="s">
        <v>1863</v>
      </c>
      <c r="C44" s="54">
        <f>+'Historical Data'!L34</f>
        <v>15.927229000000001</v>
      </c>
    </row>
    <row r="45" spans="2:3">
      <c r="B45" s="2" t="s">
        <v>1847</v>
      </c>
      <c r="C45" s="42">
        <f>C43/'Historical Data'!$L$34</f>
        <v>819.61925542549545</v>
      </c>
    </row>
    <row r="46" spans="2:3">
      <c r="B46" s="2" t="s">
        <v>1862</v>
      </c>
      <c r="C46" s="42">
        <f>+'DCF Simulation'!L12</f>
        <v>1209.5999999999999</v>
      </c>
    </row>
  </sheetData>
  <dataValidations disablePrompts="1" count="1">
    <dataValidation type="list" allowBlank="1" showInputMessage="1" showErrorMessage="1" sqref="D22" xr:uid="{129F7ACE-DE89-4430-9265-477AD144DEA8}">
      <formula1>$R$2:$R$3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2541-9BFB-43B3-9C0F-EA052BBD0B13}">
  <dimension ref="B2:N5014"/>
  <sheetViews>
    <sheetView showGridLines="0" workbookViewId="0"/>
  </sheetViews>
  <sheetFormatPr defaultRowHeight="14.4"/>
  <cols>
    <col min="1" max="1" width="1.88671875" customWidth="1"/>
    <col min="2" max="2" width="14.6640625" bestFit="1" customWidth="1"/>
    <col min="3" max="3" width="21.33203125" bestFit="1" customWidth="1"/>
    <col min="4" max="4" width="16" customWidth="1"/>
    <col min="5" max="5" width="10.77734375" customWidth="1"/>
    <col min="6" max="6" width="14.44140625" bestFit="1" customWidth="1"/>
    <col min="7" max="7" width="14.77734375" bestFit="1" customWidth="1"/>
    <col min="8" max="8" width="11.5546875" bestFit="1" customWidth="1"/>
    <col min="9" max="9" width="11.44140625" bestFit="1" customWidth="1"/>
    <col min="11" max="11" width="22" bestFit="1" customWidth="1"/>
    <col min="12" max="12" width="27.21875" customWidth="1"/>
  </cols>
  <sheetData>
    <row r="2" spans="2:14" ht="18">
      <c r="B2" s="401" t="s">
        <v>1835</v>
      </c>
      <c r="C2" s="401"/>
      <c r="D2" s="401"/>
      <c r="E2" s="401"/>
      <c r="F2" s="401"/>
      <c r="G2" s="401"/>
      <c r="H2" s="401"/>
      <c r="I2" s="401"/>
      <c r="J2" s="401"/>
      <c r="K2" s="401"/>
      <c r="L2" s="401"/>
      <c r="M2" s="401"/>
      <c r="N2" s="401"/>
    </row>
    <row r="4" spans="2:14">
      <c r="B4" s="402" t="s">
        <v>1836</v>
      </c>
      <c r="C4" s="402"/>
      <c r="D4" s="402"/>
      <c r="E4" s="402"/>
      <c r="F4" s="402"/>
    </row>
    <row r="5" spans="2:14">
      <c r="B5" s="35" t="s">
        <v>1837</v>
      </c>
      <c r="C5" s="35" t="s">
        <v>1842</v>
      </c>
      <c r="D5" s="35" t="s">
        <v>1838</v>
      </c>
      <c r="E5" s="35" t="s">
        <v>1839</v>
      </c>
      <c r="F5" s="35"/>
    </row>
    <row r="6" spans="2:14">
      <c r="B6" t="s">
        <v>350</v>
      </c>
      <c r="C6" t="s">
        <v>1843</v>
      </c>
      <c r="D6" s="5">
        <v>1.2E-2</v>
      </c>
      <c r="E6" s="5">
        <v>0.33200000000000002</v>
      </c>
      <c r="K6" s="5"/>
      <c r="L6" s="5"/>
    </row>
    <row r="7" spans="2:14">
      <c r="B7" t="s">
        <v>342</v>
      </c>
      <c r="C7" t="s">
        <v>1843</v>
      </c>
      <c r="D7" s="5">
        <v>0.13500000000000001</v>
      </c>
      <c r="E7" s="5">
        <v>0.19500000000000001</v>
      </c>
    </row>
    <row r="8" spans="2:14">
      <c r="B8" t="s">
        <v>1841</v>
      </c>
      <c r="C8" t="s">
        <v>1843</v>
      </c>
      <c r="D8" s="5">
        <v>0.1</v>
      </c>
      <c r="E8" s="5">
        <v>0.11</v>
      </c>
    </row>
    <row r="9" spans="2:14">
      <c r="B9" t="s">
        <v>1840</v>
      </c>
      <c r="C9" t="s">
        <v>1843</v>
      </c>
      <c r="D9" s="107">
        <v>0.02</v>
      </c>
      <c r="E9" s="107">
        <v>0.06</v>
      </c>
    </row>
    <row r="11" spans="2:14">
      <c r="B11" s="403" t="s">
        <v>1844</v>
      </c>
      <c r="C11" s="403"/>
      <c r="D11" s="403"/>
      <c r="E11" s="403"/>
      <c r="F11" s="403"/>
      <c r="G11" s="403"/>
      <c r="H11" s="403"/>
      <c r="I11" s="403"/>
      <c r="K11" s="82" t="s">
        <v>1848</v>
      </c>
      <c r="L11" s="81"/>
    </row>
    <row r="12" spans="2:14">
      <c r="B12" s="308" t="s">
        <v>239</v>
      </c>
      <c r="C12" s="308" t="s">
        <v>350</v>
      </c>
      <c r="D12" s="308" t="s">
        <v>342</v>
      </c>
      <c r="E12" s="308" t="s">
        <v>1841</v>
      </c>
      <c r="F12" s="308" t="s">
        <v>1840</v>
      </c>
      <c r="G12" s="308" t="s">
        <v>98</v>
      </c>
      <c r="H12" s="308" t="s">
        <v>1832</v>
      </c>
      <c r="I12" s="308" t="s">
        <v>1845</v>
      </c>
      <c r="K12" s="309" t="s">
        <v>1859</v>
      </c>
      <c r="L12" s="42">
        <v>1209.5999999999999</v>
      </c>
    </row>
    <row r="13" spans="2:14">
      <c r="B13" s="300">
        <v>1</v>
      </c>
      <c r="C13" s="275">
        <f ca="1">RAND()*($E$6-$D$6)+$D$6</f>
        <v>0.21954709652963839</v>
      </c>
      <c r="D13" s="275">
        <f ca="1">RAND()*($E$7-$D$7)+$D$7</f>
        <v>0.14613765261778158</v>
      </c>
      <c r="E13" s="275">
        <f ca="1">RAND()*($E$8-$D$8)+$D$8</f>
        <v>0.10046470552922433</v>
      </c>
      <c r="F13" s="275">
        <f ca="1">RAND()*($E$9-$D$9)+$D$9</f>
        <v>3.5003779833472193E-2</v>
      </c>
      <c r="G13" s="301">
        <f t="array" aca="1" ref="G13" ca="1">IF(E13&gt;F13,('3-Statement Model'!$G$8*(1+'DCF Simulation'!C13)*'DCF Simulation'!D13)/('DCF Simulation'!E13-'DCF Simulation'!F13))</f>
        <v>13150.978280678075</v>
      </c>
      <c r="H13" s="302">
        <f ca="1">+G13-'DCF Analysis'!$C$37+'DCF Analysis'!$C$38+'DCF Analysis'!$C$40-'DCF Analysis'!$C$39</f>
        <v>14063.308280678077</v>
      </c>
      <c r="I13" s="303">
        <f ca="1">+H13/'Historical Data'!$L$34</f>
        <v>882.97269290710119</v>
      </c>
      <c r="K13" s="75" t="s">
        <v>1849</v>
      </c>
      <c r="L13" s="100">
        <f ca="1">AVERAGE(I13:I5012)</f>
        <v>994.09299695593188</v>
      </c>
    </row>
    <row r="14" spans="2:14">
      <c r="B14" s="300">
        <f>+B13+1</f>
        <v>2</v>
      </c>
      <c r="C14" s="275">
        <f t="shared" ref="C14:C77" ca="1" si="0">RAND()*($E$6-$D$6)+$D$6</f>
        <v>0.16127838070075506</v>
      </c>
      <c r="D14" s="275">
        <f t="shared" ref="D14:D77" ca="1" si="1">RAND()*($E$7-$D$7)+$D$7</f>
        <v>0.1698163824191766</v>
      </c>
      <c r="E14" s="275">
        <f t="shared" ref="E14:E77" ca="1" si="2">RAND()*($E$8-$D$8)+$D$8</f>
        <v>0.10037555114336713</v>
      </c>
      <c r="F14" s="275">
        <f t="shared" ref="F14:F77" ca="1" si="3">RAND()*($E$9-$D$9)+$D$9</f>
        <v>4.2759956436413879E-2</v>
      </c>
      <c r="G14" s="301">
        <f t="array" aca="1" ref="G14" ca="1">IF(E14&gt;F14,('3-Statement Model'!$G$8*(1+'DCF Simulation'!C14)*'DCF Simulation'!D14)/('DCF Simulation'!E14-'DCF Simulation'!F14))</f>
        <v>16533.141250541805</v>
      </c>
      <c r="H14" s="302">
        <f ca="1">+G14-'DCF Analysis'!$C$37+'DCF Analysis'!$C$38+'DCF Analysis'!$C$40-'DCF Analysis'!$C$39</f>
        <v>17445.471250541803</v>
      </c>
      <c r="I14" s="303">
        <f ca="1">+H14/'Historical Data'!$L$34</f>
        <v>1095.3236906772547</v>
      </c>
      <c r="K14" t="s">
        <v>1850</v>
      </c>
      <c r="L14" s="25">
        <f ca="1">+MEDIAN(I13:I5012)</f>
        <v>962.21988844083148</v>
      </c>
    </row>
    <row r="15" spans="2:14">
      <c r="B15" s="300">
        <f t="shared" ref="B15:B78" si="4">+B14+1</f>
        <v>3</v>
      </c>
      <c r="C15" s="275">
        <f t="shared" ca="1" si="0"/>
        <v>5.0656643236631604E-2</v>
      </c>
      <c r="D15" s="275">
        <f t="shared" ca="1" si="1"/>
        <v>0.17752303480001258</v>
      </c>
      <c r="E15" s="275">
        <f t="shared" ca="1" si="2"/>
        <v>0.10331318172791279</v>
      </c>
      <c r="F15" s="275">
        <f t="shared" ca="1" si="3"/>
        <v>5.9660543393787929E-2</v>
      </c>
      <c r="G15" s="301">
        <f ca="1">IF(E15&gt;F15,('3-Statement Model'!$G$8*(1+'DCF Simulation'!C15)*'DCF Simulation'!D15)/('DCF Simulation'!E15-'DCF Simulation'!F15))</f>
        <v>20638.803993567177</v>
      </c>
      <c r="H15" s="302">
        <f ca="1">+G15-'DCF Analysis'!$C$37+'DCF Analysis'!$C$38+'DCF Analysis'!$C$40-'DCF Analysis'!$C$39</f>
        <v>21551.133993567175</v>
      </c>
      <c r="I15" s="303">
        <f ca="1">+H15/'Historical Data'!$L$34</f>
        <v>1353.1000272280367</v>
      </c>
      <c r="K15" t="s">
        <v>1851</v>
      </c>
      <c r="L15" s="25">
        <f ca="1">_xlfn.STDEV.P(I13:I5012)</f>
        <v>218.35639206451751</v>
      </c>
    </row>
    <row r="16" spans="2:14">
      <c r="B16" s="300">
        <f t="shared" si="4"/>
        <v>4</v>
      </c>
      <c r="C16" s="275">
        <f t="shared" ca="1" si="0"/>
        <v>0.23291005072068929</v>
      </c>
      <c r="D16" s="275">
        <f t="shared" ca="1" si="1"/>
        <v>0.16950918744141613</v>
      </c>
      <c r="E16" s="275">
        <f t="shared" ca="1" si="2"/>
        <v>0.1069030116452169</v>
      </c>
      <c r="F16" s="275">
        <f t="shared" ca="1" si="3"/>
        <v>2.5193302125694941E-2</v>
      </c>
      <c r="G16" s="301">
        <f t="array" aca="1" ref="G16" ca="1">IF(E16&gt;F16,('3-Statement Model'!$G$8*(1+'DCF Simulation'!C16)*'DCF Simulation'!D16)/('DCF Simulation'!E16-'DCF Simulation'!F16))</f>
        <v>12354.650602293534</v>
      </c>
      <c r="H16" s="302">
        <f ca="1">+G16-'DCF Analysis'!$C$37+'DCF Analysis'!$C$38+'DCF Analysis'!$C$40-'DCF Analysis'!$C$39</f>
        <v>13266.980602293535</v>
      </c>
      <c r="I16" s="303">
        <f ca="1">+H16/'Historical Data'!$L$34</f>
        <v>832.97481327690684</v>
      </c>
      <c r="K16" t="s">
        <v>1852</v>
      </c>
      <c r="L16" s="25">
        <f ca="1">MIN(I13:I5012)</f>
        <v>543.45548177762214</v>
      </c>
    </row>
    <row r="17" spans="2:12">
      <c r="B17" s="300">
        <f t="shared" si="4"/>
        <v>5</v>
      </c>
      <c r="C17" s="275">
        <f t="shared" ca="1" si="0"/>
        <v>0.30694128626011757</v>
      </c>
      <c r="D17" s="275">
        <f t="shared" ca="1" si="1"/>
        <v>0.19262516014226883</v>
      </c>
      <c r="E17" s="275">
        <f t="shared" ca="1" si="2"/>
        <v>0.10554133703047</v>
      </c>
      <c r="F17" s="275">
        <f t="shared" ca="1" si="3"/>
        <v>3.5054301168393233E-2</v>
      </c>
      <c r="G17" s="301">
        <f t="array" aca="1" ref="G17" ca="1">IF(E17&gt;F17,('3-Statement Model'!$G$8*(1+'DCF Simulation'!C17)*'DCF Simulation'!D17)/('DCF Simulation'!E17-'DCF Simulation'!F17))</f>
        <v>17251.995720669478</v>
      </c>
      <c r="H17" s="302">
        <f ca="1">+G17-'DCF Analysis'!$C$37+'DCF Analysis'!$C$38+'DCF Analysis'!$C$40-'DCF Analysis'!$C$39</f>
        <v>18164.325720669476</v>
      </c>
      <c r="I17" s="303">
        <f ca="1">+H17/'Historical Data'!$L$34</f>
        <v>1140.4573715031959</v>
      </c>
      <c r="K17" t="s">
        <v>1853</v>
      </c>
      <c r="L17" s="25">
        <f ca="1">MAX(I13:I5012)</f>
        <v>1924.9448849294324</v>
      </c>
    </row>
    <row r="18" spans="2:12">
      <c r="B18" s="300">
        <f t="shared" si="4"/>
        <v>6</v>
      </c>
      <c r="C18" s="275">
        <f t="shared" ca="1" si="0"/>
        <v>0.32383731495837481</v>
      </c>
      <c r="D18" s="275">
        <f t="shared" ca="1" si="1"/>
        <v>0.16074340634592821</v>
      </c>
      <c r="E18" s="275">
        <f t="shared" ca="1" si="2"/>
        <v>0.10775312710722471</v>
      </c>
      <c r="F18" s="275">
        <f t="shared" ca="1" si="3"/>
        <v>5.3863368282826923E-2</v>
      </c>
      <c r="G18" s="301">
        <f t="array" aca="1" ref="G18" ca="1">IF(E18&gt;F18,('3-Statement Model'!$G$8*(1+'DCF Simulation'!C18)*'DCF Simulation'!D18)/('DCF Simulation'!E18-'DCF Simulation'!F18))</f>
        <v>19073.967794817821</v>
      </c>
      <c r="H18" s="302">
        <f ca="1">+G18-'DCF Analysis'!$C$37+'DCF Analysis'!$C$38+'DCF Analysis'!$C$40-'DCF Analysis'!$C$39</f>
        <v>19986.29779481782</v>
      </c>
      <c r="I18" s="303">
        <f ca="1">+H18/'Historical Data'!$L$34</f>
        <v>1254.8509093965949</v>
      </c>
      <c r="K18" t="s">
        <v>1854</v>
      </c>
      <c r="L18" s="25">
        <f ca="1">PERCENTILE($I$13:$I$5012,0.25)</f>
        <v>831.88996010799644</v>
      </c>
    </row>
    <row r="19" spans="2:12">
      <c r="B19" s="300">
        <f t="shared" si="4"/>
        <v>7</v>
      </c>
      <c r="C19" s="275">
        <f t="shared" ca="1" si="0"/>
        <v>0.10785212775575688</v>
      </c>
      <c r="D19" s="275">
        <f t="shared" ca="1" si="1"/>
        <v>0.15239828991562884</v>
      </c>
      <c r="E19" s="275">
        <f t="shared" ca="1" si="2"/>
        <v>0.10814174420497738</v>
      </c>
      <c r="F19" s="275">
        <f t="shared" ca="1" si="3"/>
        <v>2.401333828764372E-2</v>
      </c>
      <c r="G19" s="301">
        <f t="array" aca="1" ref="G19" ca="1">IF(E19&gt;F19,('3-Statement Model'!$G$8*(1+'DCF Simulation'!C19)*'DCF Simulation'!D19)/('DCF Simulation'!E19-'DCF Simulation'!F19))</f>
        <v>9693.904330101268</v>
      </c>
      <c r="H19" s="302">
        <f ca="1">+G19-'DCF Analysis'!$C$37+'DCF Analysis'!$C$38+'DCF Analysis'!$C$40-'DCF Analysis'!$C$39</f>
        <v>10606.23433010127</v>
      </c>
      <c r="I19" s="303">
        <f ca="1">+H19/'Historical Data'!$L$34</f>
        <v>665.91836722516325</v>
      </c>
      <c r="K19" t="s">
        <v>1855</v>
      </c>
      <c r="L19" s="25">
        <f ca="1">PERCENTILE($I$13:$I$5012,0.75)</f>
        <v>1132.8850673792049</v>
      </c>
    </row>
    <row r="20" spans="2:12">
      <c r="B20" s="300">
        <f t="shared" si="4"/>
        <v>8</v>
      </c>
      <c r="C20" s="275">
        <f t="shared" ca="1" si="0"/>
        <v>0.12993828113299563</v>
      </c>
      <c r="D20" s="275">
        <f t="shared" ca="1" si="1"/>
        <v>0.15641886751485906</v>
      </c>
      <c r="E20" s="275">
        <f t="shared" ca="1" si="2"/>
        <v>0.10319106844993547</v>
      </c>
      <c r="F20" s="275">
        <f t="shared" ca="1" si="3"/>
        <v>4.5615566753664419E-2</v>
      </c>
      <c r="G20" s="301">
        <f t="array" aca="1" ref="G20" ca="1">IF(E20&gt;F20,('3-Statement Model'!$G$8*(1+'DCF Simulation'!C20)*'DCF Simulation'!D20)/('DCF Simulation'!E20-'DCF Simulation'!F20))</f>
        <v>14828.104155057694</v>
      </c>
      <c r="H20" s="302">
        <f ca="1">+G20-'DCF Analysis'!$C$37+'DCF Analysis'!$C$38+'DCF Analysis'!$C$40-'DCF Analysis'!$C$39</f>
        <v>15740.434155057696</v>
      </c>
      <c r="I20" s="303">
        <f ca="1">+H20/'Historical Data'!$L$34</f>
        <v>988.2719809615154</v>
      </c>
      <c r="K20" t="s">
        <v>1856</v>
      </c>
      <c r="L20" s="25">
        <f ca="1">PERCENTILE($I$13:$I$5012,0.05)</f>
        <v>689.44773411876736</v>
      </c>
    </row>
    <row r="21" spans="2:12">
      <c r="B21" s="300">
        <f t="shared" si="4"/>
        <v>9</v>
      </c>
      <c r="C21" s="275">
        <f t="shared" ca="1" si="0"/>
        <v>0.19320205745811275</v>
      </c>
      <c r="D21" s="275">
        <f t="shared" ca="1" si="1"/>
        <v>0.18077467430907129</v>
      </c>
      <c r="E21" s="275">
        <f t="shared" ca="1" si="2"/>
        <v>0.109413364708314</v>
      </c>
      <c r="F21" s="275">
        <f t="shared" ca="1" si="3"/>
        <v>2.4368348671934631E-2</v>
      </c>
      <c r="G21" s="301">
        <f t="array" aca="1" ref="G21" ca="1">IF(E21&gt;F21,('3-Statement Model'!$G$8*(1+'DCF Simulation'!C21)*'DCF Simulation'!D21)/('DCF Simulation'!E21-'DCF Simulation'!F21))</f>
        <v>12251.301089247818</v>
      </c>
      <c r="H21" s="302">
        <f ca="1">+G21-'DCF Analysis'!$C$37+'DCF Analysis'!$C$38+'DCF Analysis'!$C$40-'DCF Analysis'!$C$39</f>
        <v>13163.63108924782</v>
      </c>
      <c r="I21" s="303">
        <f ca="1">+H21/'Historical Data'!$L$34</f>
        <v>826.48595617277931</v>
      </c>
      <c r="K21" t="s">
        <v>1857</v>
      </c>
      <c r="L21" s="25">
        <f ca="1">PERCENTILE($I$13:$I$5012,0.95)</f>
        <v>1396.205912702934</v>
      </c>
    </row>
    <row r="22" spans="2:12">
      <c r="B22" s="300">
        <f t="shared" si="4"/>
        <v>10</v>
      </c>
      <c r="C22" s="275">
        <f t="shared" ca="1" si="0"/>
        <v>5.2256176101983284E-2</v>
      </c>
      <c r="D22" s="275">
        <f t="shared" ca="1" si="1"/>
        <v>0.1513722137254265</v>
      </c>
      <c r="E22" s="275">
        <f t="shared" ca="1" si="2"/>
        <v>0.10295344762318354</v>
      </c>
      <c r="F22" s="275">
        <f t="shared" ca="1" si="3"/>
        <v>3.109115338027809E-2</v>
      </c>
      <c r="G22" s="301">
        <f t="array" aca="1" ref="G22" ca="1">IF(E22&gt;F22,('3-Statement Model'!$G$8*(1+'DCF Simulation'!C22)*'DCF Simulation'!D22)/('DCF Simulation'!E22-'DCF Simulation'!F22))</f>
        <v>10706.4641438409</v>
      </c>
      <c r="H22" s="302">
        <f ca="1">+G22-'DCF Analysis'!$C$37+'DCF Analysis'!$C$38+'DCF Analysis'!$C$40-'DCF Analysis'!$C$39</f>
        <v>11618.794143840902</v>
      </c>
      <c r="I22" s="303">
        <f ca="1">+H22/'Historical Data'!$L$34</f>
        <v>729.49250267205309</v>
      </c>
      <c r="K22" t="s">
        <v>1858</v>
      </c>
      <c r="L22" s="62">
        <f ca="1">(COUNTIF(I13:I5012,"&gt;"&amp;L12)/COUNTA(I13:I5012))</f>
        <v>0.1706</v>
      </c>
    </row>
    <row r="23" spans="2:12">
      <c r="B23" s="300">
        <f t="shared" si="4"/>
        <v>11</v>
      </c>
      <c r="C23" s="275">
        <f t="shared" ca="1" si="0"/>
        <v>3.3478252313247733E-2</v>
      </c>
      <c r="D23" s="275">
        <f t="shared" ca="1" si="1"/>
        <v>0.17853316259198282</v>
      </c>
      <c r="E23" s="275">
        <f t="shared" ca="1" si="2"/>
        <v>0.10947945680468493</v>
      </c>
      <c r="F23" s="275">
        <f t="shared" ca="1" si="3"/>
        <v>3.9105931679415201E-2</v>
      </c>
      <c r="G23" s="301">
        <f t="array" aca="1" ref="G23" ca="1">IF(E23&gt;F23,('3-Statement Model'!$G$8*(1+'DCF Simulation'!C23)*'DCF Simulation'!D23)/('DCF Simulation'!E23-'DCF Simulation'!F23))</f>
        <v>12664.569557889547</v>
      </c>
      <c r="H23" s="302">
        <f ca="1">+G23-'DCF Analysis'!$C$37+'DCF Analysis'!$C$38+'DCF Analysis'!$C$40-'DCF Analysis'!$C$39</f>
        <v>13576.899557889548</v>
      </c>
      <c r="I23" s="303">
        <f ca="1">+H23/'Historical Data'!$L$34</f>
        <v>852.43324861402743</v>
      </c>
      <c r="K23" t="s">
        <v>1860</v>
      </c>
      <c r="L23" s="100">
        <f ca="1">AVERAGE($H$13:$H$5012)</f>
        <v>15833.146809813452</v>
      </c>
    </row>
    <row r="24" spans="2:12">
      <c r="B24" s="300">
        <f t="shared" si="4"/>
        <v>12</v>
      </c>
      <c r="C24" s="275">
        <f t="shared" ca="1" si="0"/>
        <v>0.24296306339482948</v>
      </c>
      <c r="D24" s="275">
        <f t="shared" ca="1" si="1"/>
        <v>0.17347269783592228</v>
      </c>
      <c r="E24" s="275">
        <f t="shared" ca="1" si="2"/>
        <v>0.10732593222853874</v>
      </c>
      <c r="F24" s="275">
        <f t="shared" ca="1" si="3"/>
        <v>2.2741834592714678E-2</v>
      </c>
      <c r="G24" s="301">
        <f t="array" aca="1" ref="G24" ca="1">IF(E24&gt;F24,('3-Statement Model'!$G$8*(1+'DCF Simulation'!C24)*'DCF Simulation'!D24)/('DCF Simulation'!E24-'DCF Simulation'!F24))</f>
        <v>12313.460868518556</v>
      </c>
      <c r="H24" s="302">
        <f ca="1">+G24-'DCF Analysis'!$C$37+'DCF Analysis'!$C$38+'DCF Analysis'!$C$40-'DCF Analysis'!$C$39</f>
        <v>13225.790868518558</v>
      </c>
      <c r="I24" s="303">
        <f ca="1">+H24/'Historical Data'!$L$34</f>
        <v>830.38869275493914</v>
      </c>
      <c r="K24" t="s">
        <v>1861</v>
      </c>
      <c r="L24" s="100">
        <f ca="1">MEDIAN($H$13:$H$5012)</f>
        <v>15325.496511551575</v>
      </c>
    </row>
    <row r="25" spans="2:12">
      <c r="B25" s="300">
        <f t="shared" si="4"/>
        <v>13</v>
      </c>
      <c r="C25" s="275">
        <f t="shared" ca="1" si="0"/>
        <v>0.32283059794330837</v>
      </c>
      <c r="D25" s="275">
        <f t="shared" ca="1" si="1"/>
        <v>0.13901385720651746</v>
      </c>
      <c r="E25" s="275">
        <f t="shared" ca="1" si="2"/>
        <v>0.10976990619554115</v>
      </c>
      <c r="F25" s="275">
        <f t="shared" ca="1" si="3"/>
        <v>3.6623537213141294E-2</v>
      </c>
      <c r="G25" s="301">
        <f t="array" aca="1" ref="G25" ca="1">IF(E25&gt;F25,('3-Statement Model'!$G$8*(1+'DCF Simulation'!C25)*'DCF Simulation'!D25)/('DCF Simulation'!E25-'DCF Simulation'!F25))</f>
        <v>12143.644714008682</v>
      </c>
      <c r="H25" s="302">
        <f ca="1">+G25-'DCF Analysis'!$C$37+'DCF Analysis'!$C$38+'DCF Analysis'!$C$40-'DCF Analysis'!$C$39</f>
        <v>13055.974714008684</v>
      </c>
      <c r="I25" s="303">
        <f ca="1">+H25/'Historical Data'!$L$34</f>
        <v>819.72669031183534</v>
      </c>
    </row>
    <row r="26" spans="2:12">
      <c r="B26" s="300">
        <f t="shared" si="4"/>
        <v>14</v>
      </c>
      <c r="C26" s="275">
        <f t="shared" ca="1" si="0"/>
        <v>0.28897337008153651</v>
      </c>
      <c r="D26" s="275">
        <f t="shared" ca="1" si="1"/>
        <v>0.16326604837071892</v>
      </c>
      <c r="E26" s="275">
        <f t="shared" ca="1" si="2"/>
        <v>0.10258831115105953</v>
      </c>
      <c r="F26" s="275">
        <f t="shared" ca="1" si="3"/>
        <v>5.7003165609125467E-2</v>
      </c>
      <c r="G26" s="301">
        <f t="array" aca="1" ref="G26" ca="1">IF(E26&gt;F26,('3-Statement Model'!$G$8*(1+'DCF Simulation'!C26)*'DCF Simulation'!D26)/('DCF Simulation'!E26-'DCF Simulation'!F26))</f>
        <v>22299.543880106161</v>
      </c>
      <c r="H26" s="302">
        <f ca="1">+G26-'DCF Analysis'!$C$37+'DCF Analysis'!$C$38+'DCF Analysis'!$C$40-'DCF Analysis'!$C$39</f>
        <v>23211.873880106159</v>
      </c>
      <c r="I26" s="303">
        <f ca="1">+H26/'Historical Data'!$L$34</f>
        <v>1457.3705118515065</v>
      </c>
    </row>
    <row r="27" spans="2:12">
      <c r="B27" s="300">
        <f t="shared" si="4"/>
        <v>15</v>
      </c>
      <c r="C27" s="275">
        <f t="shared" ca="1" si="0"/>
        <v>0.33065006684388076</v>
      </c>
      <c r="D27" s="275">
        <f t="shared" ca="1" si="1"/>
        <v>0.16711825364983288</v>
      </c>
      <c r="E27" s="275">
        <f t="shared" ca="1" si="2"/>
        <v>0.10814020552645981</v>
      </c>
      <c r="F27" s="275">
        <f t="shared" ca="1" si="3"/>
        <v>2.4695315939609355E-2</v>
      </c>
      <c r="G27" s="301">
        <f t="array" aca="1" ref="G27" ca="1">IF(E27&gt;F27,('3-Statement Model'!$G$8*(1+'DCF Simulation'!C27)*'DCF Simulation'!D27)/('DCF Simulation'!E27-'DCF Simulation'!F27))</f>
        <v>12872.636442824489</v>
      </c>
      <c r="H27" s="302">
        <f ca="1">+G27-'DCF Analysis'!$C$37+'DCF Analysis'!$C$38+'DCF Analysis'!$C$40-'DCF Analysis'!$C$39</f>
        <v>13784.966442824491</v>
      </c>
      <c r="I27" s="303">
        <f ca="1">+H27/'Historical Data'!$L$34</f>
        <v>865.49684460645915</v>
      </c>
    </row>
    <row r="28" spans="2:12">
      <c r="B28" s="300">
        <f t="shared" si="4"/>
        <v>16</v>
      </c>
      <c r="C28" s="275">
        <f t="shared" ca="1" si="0"/>
        <v>0.28128785067330658</v>
      </c>
      <c r="D28" s="275">
        <f t="shared" ca="1" si="1"/>
        <v>0.13790521907356787</v>
      </c>
      <c r="E28" s="275">
        <f t="shared" ca="1" si="2"/>
        <v>0.10413228020510892</v>
      </c>
      <c r="F28" s="275">
        <f t="shared" ca="1" si="3"/>
        <v>5.8620647535069445E-2</v>
      </c>
      <c r="G28" s="301">
        <f t="array" aca="1" ref="G28" ca="1">IF(E28&gt;F28,('3-Statement Model'!$G$8*(1+'DCF Simulation'!C28)*'DCF Simulation'!D28)/('DCF Simulation'!E28-'DCF Simulation'!F28))</f>
        <v>18753.593343266999</v>
      </c>
      <c r="H28" s="302">
        <f ca="1">+G28-'DCF Analysis'!$C$37+'DCF Analysis'!$C$38+'DCF Analysis'!$C$40-'DCF Analysis'!$C$39</f>
        <v>19665.923343266997</v>
      </c>
      <c r="I28" s="303">
        <f ca="1">+H28/'Historical Data'!$L$34</f>
        <v>1234.7360198856309</v>
      </c>
    </row>
    <row r="29" spans="2:12">
      <c r="B29" s="300">
        <f t="shared" si="4"/>
        <v>17</v>
      </c>
      <c r="C29" s="275">
        <f t="shared" ca="1" si="0"/>
        <v>3.4101411468029044E-2</v>
      </c>
      <c r="D29" s="275">
        <f t="shared" ca="1" si="1"/>
        <v>0.14884412066901906</v>
      </c>
      <c r="E29" s="275">
        <f t="shared" ca="1" si="2"/>
        <v>0.1075644141832663</v>
      </c>
      <c r="F29" s="275">
        <f t="shared" ca="1" si="3"/>
        <v>5.2048628758245577E-2</v>
      </c>
      <c r="G29" s="301">
        <f t="array" aca="1" ref="G29" ca="1">IF(E29&gt;F29,('3-Statement Model'!$G$8*(1+'DCF Simulation'!C29)*'DCF Simulation'!D29)/('DCF Simulation'!E29-'DCF Simulation'!F29))</f>
        <v>13392.381936846899</v>
      </c>
      <c r="H29" s="302">
        <f ca="1">+G29-'DCF Analysis'!$C$37+'DCF Analysis'!$C$38+'DCF Analysis'!$C$40-'DCF Analysis'!$C$39</f>
        <v>14304.711936846901</v>
      </c>
      <c r="I29" s="303">
        <f ca="1">+H29/'Historical Data'!$L$34</f>
        <v>898.12935676676091</v>
      </c>
    </row>
    <row r="30" spans="2:12">
      <c r="B30" s="300">
        <f t="shared" si="4"/>
        <v>18</v>
      </c>
      <c r="C30" s="275">
        <f t="shared" ca="1" si="0"/>
        <v>0.13339814803440092</v>
      </c>
      <c r="D30" s="275">
        <f t="shared" ca="1" si="1"/>
        <v>0.14538972955359084</v>
      </c>
      <c r="E30" s="275">
        <f t="shared" ca="1" si="2"/>
        <v>0.10900764308622385</v>
      </c>
      <c r="F30" s="275">
        <f t="shared" ca="1" si="3"/>
        <v>5.3984283815639841E-2</v>
      </c>
      <c r="G30" s="301">
        <f t="array" aca="1" ref="G30" ca="1">IF(E30&gt;F30,('3-Statement Model'!$G$8*(1+'DCF Simulation'!C30)*'DCF Simulation'!D30)/('DCF Simulation'!E30-'DCF Simulation'!F30))</f>
        <v>14466.005484086238</v>
      </c>
      <c r="H30" s="302">
        <f ca="1">+G30-'DCF Analysis'!$C$37+'DCF Analysis'!$C$38+'DCF Analysis'!$C$40-'DCF Analysis'!$C$39</f>
        <v>15378.335484086239</v>
      </c>
      <c r="I30" s="303">
        <f ca="1">+H30/'Historical Data'!$L$34</f>
        <v>965.53741294774113</v>
      </c>
    </row>
    <row r="31" spans="2:12">
      <c r="B31" s="300">
        <f t="shared" si="4"/>
        <v>19</v>
      </c>
      <c r="C31" s="275">
        <f t="shared" ca="1" si="0"/>
        <v>0.20649793041988246</v>
      </c>
      <c r="D31" s="275">
        <f t="shared" ca="1" si="1"/>
        <v>0.16132131314318507</v>
      </c>
      <c r="E31" s="275">
        <f t="shared" ca="1" si="2"/>
        <v>0.10502604002086031</v>
      </c>
      <c r="F31" s="275">
        <f t="shared" ca="1" si="3"/>
        <v>2.2586325120334035E-2</v>
      </c>
      <c r="G31" s="301">
        <f t="array" aca="1" ref="G31" ca="1">IF(E31&gt;F31,('3-Statement Model'!$G$8*(1+'DCF Simulation'!C31)*'DCF Simulation'!D31)/('DCF Simulation'!E31-'DCF Simulation'!F31))</f>
        <v>11404.108691277526</v>
      </c>
      <c r="H31" s="302">
        <f ca="1">+G31-'DCF Analysis'!$C$37+'DCF Analysis'!$C$38+'DCF Analysis'!$C$40-'DCF Analysis'!$C$39</f>
        <v>12316.438691277528</v>
      </c>
      <c r="I31" s="303">
        <f ca="1">+H31/'Historical Data'!$L$34</f>
        <v>773.29450661364433</v>
      </c>
    </row>
    <row r="32" spans="2:12">
      <c r="B32" s="300">
        <f t="shared" si="4"/>
        <v>20</v>
      </c>
      <c r="C32" s="275">
        <f t="shared" ca="1" si="0"/>
        <v>0.2991551169056435</v>
      </c>
      <c r="D32" s="275">
        <f t="shared" ca="1" si="1"/>
        <v>0.19432079040095307</v>
      </c>
      <c r="E32" s="275">
        <f t="shared" ca="1" si="2"/>
        <v>0.10519155461466351</v>
      </c>
      <c r="F32" s="275">
        <f t="shared" ca="1" si="3"/>
        <v>4.7597394003501728E-2</v>
      </c>
      <c r="G32" s="301">
        <f t="array" aca="1" ref="G32" ca="1">IF(E32&gt;F32,('3-Statement Model'!$G$8*(1+'DCF Simulation'!C32)*'DCF Simulation'!D32)/('DCF Simulation'!E32-'DCF Simulation'!F32))</f>
        <v>21172.947597106166</v>
      </c>
      <c r="H32" s="302">
        <f ca="1">+G32-'DCF Analysis'!$C$37+'DCF Analysis'!$C$38+'DCF Analysis'!$C$40-'DCF Analysis'!$C$39</f>
        <v>22085.277597106164</v>
      </c>
      <c r="I32" s="303">
        <f ca="1">+H32/'Historical Data'!$L$34</f>
        <v>1386.636532764498</v>
      </c>
    </row>
    <row r="33" spans="2:9">
      <c r="B33" s="300">
        <f t="shared" si="4"/>
        <v>21</v>
      </c>
      <c r="C33" s="275">
        <f t="shared" ca="1" si="0"/>
        <v>0.22870132346981137</v>
      </c>
      <c r="D33" s="275">
        <f t="shared" ca="1" si="1"/>
        <v>0.18202351633294483</v>
      </c>
      <c r="E33" s="275">
        <f t="shared" ca="1" si="2"/>
        <v>0.10344675531399147</v>
      </c>
      <c r="F33" s="275">
        <f t="shared" ca="1" si="3"/>
        <v>3.3806694706611837E-2</v>
      </c>
      <c r="G33" s="301">
        <f t="array" aca="1" ref="G33" ca="1">IF(E33&gt;F33,('3-Statement Model'!$G$8*(1+'DCF Simulation'!C33)*'DCF Simulation'!D33)/('DCF Simulation'!E33-'DCF Simulation'!F33))</f>
        <v>15512.942573190498</v>
      </c>
      <c r="H33" s="302">
        <f ca="1">+G33-'DCF Analysis'!$C$37+'DCF Analysis'!$C$38+'DCF Analysis'!$C$40-'DCF Analysis'!$C$39</f>
        <v>16425.272573190497</v>
      </c>
      <c r="I33" s="303">
        <f ca="1">+H33/'Historical Data'!$L$34</f>
        <v>1031.269944896912</v>
      </c>
    </row>
    <row r="34" spans="2:9">
      <c r="B34" s="300">
        <f t="shared" si="4"/>
        <v>22</v>
      </c>
      <c r="C34" s="275">
        <f t="shared" ca="1" si="0"/>
        <v>9.3226695217914018E-2</v>
      </c>
      <c r="D34" s="275">
        <f t="shared" ca="1" si="1"/>
        <v>0.16463135256731229</v>
      </c>
      <c r="E34" s="275">
        <f t="shared" ca="1" si="2"/>
        <v>0.10625160724067836</v>
      </c>
      <c r="F34" s="275">
        <f t="shared" ca="1" si="3"/>
        <v>5.6495034369111144E-2</v>
      </c>
      <c r="G34" s="301">
        <f t="array" aca="1" ref="G34" ca="1">IF(E34&gt;F34,('3-Statement Model'!$G$8*(1+'DCF Simulation'!C34)*'DCF Simulation'!D34)/('DCF Simulation'!E34-'DCF Simulation'!F34))</f>
        <v>17472.369853364758</v>
      </c>
      <c r="H34" s="302">
        <f ca="1">+G34-'DCF Analysis'!$C$37+'DCF Analysis'!$C$38+'DCF Analysis'!$C$40-'DCF Analysis'!$C$39</f>
        <v>18384.699853364757</v>
      </c>
      <c r="I34" s="303">
        <f ca="1">+H34/'Historical Data'!$L$34</f>
        <v>1154.2936849444907</v>
      </c>
    </row>
    <row r="35" spans="2:9">
      <c r="B35" s="300">
        <f t="shared" si="4"/>
        <v>23</v>
      </c>
      <c r="C35" s="275">
        <f t="shared" ca="1" si="0"/>
        <v>0.24158574855604101</v>
      </c>
      <c r="D35" s="275">
        <f t="shared" ca="1" si="1"/>
        <v>0.16577897800907809</v>
      </c>
      <c r="E35" s="275">
        <f t="shared" ca="1" si="2"/>
        <v>0.1007632757241768</v>
      </c>
      <c r="F35" s="275">
        <f t="shared" ca="1" si="3"/>
        <v>2.5373313235870359E-2</v>
      </c>
      <c r="G35" s="301">
        <f t="array" aca="1" ref="G35" ca="1">IF(E35&gt;F35,('3-Statement Model'!$G$8*(1+'DCF Simulation'!C35)*'DCF Simulation'!D35)/('DCF Simulation'!E35-'DCF Simulation'!F35))</f>
        <v>13187.793829362554</v>
      </c>
      <c r="H35" s="302">
        <f ca="1">+G35-'DCF Analysis'!$C$37+'DCF Analysis'!$C$38+'DCF Analysis'!$C$40-'DCF Analysis'!$C$39</f>
        <v>14100.123829362556</v>
      </c>
      <c r="I35" s="303">
        <f ca="1">+H35/'Historical Data'!$L$34</f>
        <v>885.2841777664247</v>
      </c>
    </row>
    <row r="36" spans="2:9">
      <c r="B36" s="300">
        <f t="shared" si="4"/>
        <v>24</v>
      </c>
      <c r="C36" s="275">
        <f t="shared" ca="1" si="0"/>
        <v>0.10263441128762499</v>
      </c>
      <c r="D36" s="275">
        <f t="shared" ca="1" si="1"/>
        <v>0.16829106117422332</v>
      </c>
      <c r="E36" s="275">
        <f t="shared" ca="1" si="2"/>
        <v>0.10306903314957119</v>
      </c>
      <c r="F36" s="275">
        <f t="shared" ca="1" si="3"/>
        <v>5.413146491133769E-2</v>
      </c>
      <c r="G36" s="301">
        <f t="array" aca="1" ref="G36" ca="1">IF(E36&gt;F36,('3-Statement Model'!$G$8*(1+'DCF Simulation'!C36)*'DCF Simulation'!D36)/('DCF Simulation'!E36-'DCF Simulation'!F36))</f>
        <v>18315.960791887992</v>
      </c>
      <c r="H36" s="302">
        <f ca="1">+G36-'DCF Analysis'!$C$37+'DCF Analysis'!$C$38+'DCF Analysis'!$C$40-'DCF Analysis'!$C$39</f>
        <v>19228.29079188799</v>
      </c>
      <c r="I36" s="303">
        <f ca="1">+H36/'Historical Data'!$L$34</f>
        <v>1207.259014853619</v>
      </c>
    </row>
    <row r="37" spans="2:9">
      <c r="B37" s="300">
        <f t="shared" si="4"/>
        <v>25</v>
      </c>
      <c r="C37" s="275">
        <f t="shared" ca="1" si="0"/>
        <v>9.3814246850460928E-2</v>
      </c>
      <c r="D37" s="275">
        <f t="shared" ca="1" si="1"/>
        <v>0.17239770068089041</v>
      </c>
      <c r="E37" s="275">
        <f t="shared" ca="1" si="2"/>
        <v>0.10487022767417829</v>
      </c>
      <c r="F37" s="275">
        <f t="shared" ca="1" si="3"/>
        <v>3.6253878732391789E-2</v>
      </c>
      <c r="G37" s="301">
        <f t="array" aca="1" ref="G37" ca="1">IF(E37&gt;F37,('3-Statement Model'!$G$8*(1+'DCF Simulation'!C37)*'DCF Simulation'!D37)/('DCF Simulation'!E37-'DCF Simulation'!F37))</f>
        <v>13274.767965400499</v>
      </c>
      <c r="H37" s="302">
        <f ca="1">+G37-'DCF Analysis'!$C$37+'DCF Analysis'!$C$38+'DCF Analysis'!$C$40-'DCF Analysis'!$C$39</f>
        <v>14187.0979654005</v>
      </c>
      <c r="I37" s="303">
        <f ca="1">+H37/'Historical Data'!$L$34</f>
        <v>890.7448976466967</v>
      </c>
    </row>
    <row r="38" spans="2:9">
      <c r="B38" s="300">
        <f t="shared" si="4"/>
        <v>26</v>
      </c>
      <c r="C38" s="275">
        <f t="shared" ca="1" si="0"/>
        <v>2.2380092416041789E-2</v>
      </c>
      <c r="D38" s="275">
        <f t="shared" ca="1" si="1"/>
        <v>0.18061026404735842</v>
      </c>
      <c r="E38" s="275">
        <f t="shared" ca="1" si="2"/>
        <v>0.10105694070149332</v>
      </c>
      <c r="F38" s="275">
        <f t="shared" ca="1" si="3"/>
        <v>5.1263457907423524E-2</v>
      </c>
      <c r="G38" s="301">
        <f t="array" aca="1" ref="G38" ca="1">IF(E38&gt;F38,('3-Statement Model'!$G$8*(1+'DCF Simulation'!C38)*'DCF Simulation'!D38)/('DCF Simulation'!E38-'DCF Simulation'!F38))</f>
        <v>17912.7311346059</v>
      </c>
      <c r="H38" s="302">
        <f ca="1">+G38-'DCF Analysis'!$C$37+'DCF Analysis'!$C$38+'DCF Analysis'!$C$40-'DCF Analysis'!$C$39</f>
        <v>18825.061134605898</v>
      </c>
      <c r="I38" s="303">
        <f ca="1">+H38/'Historical Data'!$L$34</f>
        <v>1181.9420148103538</v>
      </c>
    </row>
    <row r="39" spans="2:9">
      <c r="B39" s="300">
        <f t="shared" si="4"/>
        <v>27</v>
      </c>
      <c r="C39" s="275">
        <f t="shared" ca="1" si="0"/>
        <v>0.13156102859399146</v>
      </c>
      <c r="D39" s="275">
        <f t="shared" ca="1" si="1"/>
        <v>0.19481765751923957</v>
      </c>
      <c r="E39" s="275">
        <f t="shared" ca="1" si="2"/>
        <v>0.10877176048509984</v>
      </c>
      <c r="F39" s="275">
        <f t="shared" ca="1" si="3"/>
        <v>3.0665170595431862E-2</v>
      </c>
      <c r="G39" s="301">
        <f t="array" aca="1" ref="G39" ca="1">IF(E39&gt;F39,('3-Statement Model'!$G$8*(1+'DCF Simulation'!C39)*'DCF Simulation'!D39)/('DCF Simulation'!E39-'DCF Simulation'!F39))</f>
        <v>13633.209896174978</v>
      </c>
      <c r="H39" s="302">
        <f ca="1">+G39-'DCF Analysis'!$C$37+'DCF Analysis'!$C$38+'DCF Analysis'!$C$40-'DCF Analysis'!$C$39</f>
        <v>14545.53989617498</v>
      </c>
      <c r="I39" s="303">
        <f ca="1">+H39/'Historical Data'!$L$34</f>
        <v>913.24987517759553</v>
      </c>
    </row>
    <row r="40" spans="2:9">
      <c r="B40" s="300">
        <f t="shared" si="4"/>
        <v>28</v>
      </c>
      <c r="C40" s="275">
        <f t="shared" ca="1" si="0"/>
        <v>0.19704939088611409</v>
      </c>
      <c r="D40" s="275">
        <f t="shared" ca="1" si="1"/>
        <v>0.17608718476725782</v>
      </c>
      <c r="E40" s="275">
        <f t="shared" ca="1" si="2"/>
        <v>0.10624629625117288</v>
      </c>
      <c r="F40" s="275">
        <f t="shared" ca="1" si="3"/>
        <v>3.3671850527251766E-2</v>
      </c>
      <c r="G40" s="301">
        <f t="array" aca="1" ref="G40" ca="1">IF(E40&gt;F40,('3-Statement Model'!$G$8*(1+'DCF Simulation'!C40)*'DCF Simulation'!D40)/('DCF Simulation'!E40-'DCF Simulation'!F40))</f>
        <v>14029.28674234241</v>
      </c>
      <c r="H40" s="302">
        <f ca="1">+G40-'DCF Analysis'!$C$37+'DCF Analysis'!$C$38+'DCF Analysis'!$C$40-'DCF Analysis'!$C$39</f>
        <v>14941.616742342412</v>
      </c>
      <c r="I40" s="303">
        <f ca="1">+H40/'Historical Data'!$L$34</f>
        <v>938.11778196586556</v>
      </c>
    </row>
    <row r="41" spans="2:9">
      <c r="B41" s="300">
        <f t="shared" si="4"/>
        <v>29</v>
      </c>
      <c r="C41" s="275">
        <f t="shared" ca="1" si="0"/>
        <v>0.26598917391875065</v>
      </c>
      <c r="D41" s="275">
        <f t="shared" ca="1" si="1"/>
        <v>0.18024474745729591</v>
      </c>
      <c r="E41" s="275">
        <f t="shared" ca="1" si="2"/>
        <v>0.10785306541924064</v>
      </c>
      <c r="F41" s="275">
        <f t="shared" ca="1" si="3"/>
        <v>5.9706502038683967E-2</v>
      </c>
      <c r="G41" s="301">
        <f t="array" aca="1" ref="G41" ca="1">IF(E41&gt;F41,('3-Statement Model'!$G$8*(1+'DCF Simulation'!C41)*'DCF Simulation'!D41)/('DCF Simulation'!E41-'DCF Simulation'!F41))</f>
        <v>22893.216506347479</v>
      </c>
      <c r="H41" s="302">
        <f ca="1">+G41-'DCF Analysis'!$C$37+'DCF Analysis'!$C$38+'DCF Analysis'!$C$40-'DCF Analysis'!$C$39</f>
        <v>23805.546506347477</v>
      </c>
      <c r="I41" s="303">
        <f ca="1">+H41/'Historical Data'!$L$34</f>
        <v>1494.6445804444375</v>
      </c>
    </row>
    <row r="42" spans="2:9">
      <c r="B42" s="300">
        <f t="shared" si="4"/>
        <v>30</v>
      </c>
      <c r="C42" s="275">
        <f t="shared" ca="1" si="0"/>
        <v>0.16971015536913167</v>
      </c>
      <c r="D42" s="275">
        <f t="shared" ca="1" si="1"/>
        <v>0.13705596012546867</v>
      </c>
      <c r="E42" s="275">
        <f t="shared" ca="1" si="2"/>
        <v>0.10016022101169815</v>
      </c>
      <c r="F42" s="275">
        <f t="shared" ca="1" si="3"/>
        <v>3.0670375383150011E-2</v>
      </c>
      <c r="G42" s="301">
        <f t="array" aca="1" ref="G42" ca="1">IF(E42&gt;F42,('3-Statement Model'!$G$8*(1+'DCF Simulation'!C42)*'DCF Simulation'!D42)/('DCF Simulation'!E42-'DCF Simulation'!F42))</f>
        <v>11143.826432451933</v>
      </c>
      <c r="H42" s="302">
        <f ca="1">+G42-'DCF Analysis'!$C$37+'DCF Analysis'!$C$38+'DCF Analysis'!$C$40-'DCF Analysis'!$C$39</f>
        <v>12056.156432451935</v>
      </c>
      <c r="I42" s="303">
        <f ca="1">+H42/'Historical Data'!$L$34</f>
        <v>756.95253910469512</v>
      </c>
    </row>
    <row r="43" spans="2:9">
      <c r="B43" s="300">
        <f t="shared" si="4"/>
        <v>31</v>
      </c>
      <c r="C43" s="275">
        <f t="shared" ca="1" si="0"/>
        <v>0.19113598743378579</v>
      </c>
      <c r="D43" s="275">
        <f t="shared" ca="1" si="1"/>
        <v>0.16751587782173055</v>
      </c>
      <c r="E43" s="275">
        <f t="shared" ca="1" si="2"/>
        <v>0.10923681118711051</v>
      </c>
      <c r="F43" s="275">
        <f t="shared" ca="1" si="3"/>
        <v>5.8619834071148333E-2</v>
      </c>
      <c r="G43" s="301">
        <f t="array" aca="1" ref="G43" ca="1">IF(E43&gt;F43,('3-Statement Model'!$G$8*(1+'DCF Simulation'!C43)*'DCF Simulation'!D43)/('DCF Simulation'!E43-'DCF Simulation'!F43))</f>
        <v>19041.476349107561</v>
      </c>
      <c r="H43" s="302">
        <f ca="1">+G43-'DCF Analysis'!$C$37+'DCF Analysis'!$C$38+'DCF Analysis'!$C$40-'DCF Analysis'!$C$39</f>
        <v>19953.806349107559</v>
      </c>
      <c r="I43" s="303">
        <f ca="1">+H43/'Historical Data'!$L$34</f>
        <v>1252.8109157661736</v>
      </c>
    </row>
    <row r="44" spans="2:9">
      <c r="B44" s="300">
        <f t="shared" si="4"/>
        <v>32</v>
      </c>
      <c r="C44" s="275">
        <f t="shared" ca="1" si="0"/>
        <v>0.20675341290857999</v>
      </c>
      <c r="D44" s="275">
        <f t="shared" ca="1" si="1"/>
        <v>0.14407786119970128</v>
      </c>
      <c r="E44" s="275">
        <f t="shared" ca="1" si="2"/>
        <v>0.10092274819436692</v>
      </c>
      <c r="F44" s="275">
        <f t="shared" ca="1" si="3"/>
        <v>3.4340204928230332E-2</v>
      </c>
      <c r="G44" s="301">
        <f t="array" aca="1" ref="G44" ca="1">IF(E44&gt;F44,('3-Statement Model'!$G$8*(1+'DCF Simulation'!C44)*'DCF Simulation'!D44)/('DCF Simulation'!E44-'DCF Simulation'!F44))</f>
        <v>12613.47956593145</v>
      </c>
      <c r="H44" s="302">
        <f ca="1">+G44-'DCF Analysis'!$C$37+'DCF Analysis'!$C$38+'DCF Analysis'!$C$40-'DCF Analysis'!$C$39</f>
        <v>13525.809565931451</v>
      </c>
      <c r="I44" s="303">
        <f ca="1">+H44/'Historical Data'!$L$34</f>
        <v>849.22553483292359</v>
      </c>
    </row>
    <row r="45" spans="2:9">
      <c r="B45" s="300">
        <f t="shared" si="4"/>
        <v>33</v>
      </c>
      <c r="C45" s="275">
        <f t="shared" ca="1" si="0"/>
        <v>0.26609531656671315</v>
      </c>
      <c r="D45" s="275">
        <f t="shared" ca="1" si="1"/>
        <v>0.17160783043617317</v>
      </c>
      <c r="E45" s="275">
        <f t="shared" ca="1" si="2"/>
        <v>0.10571526440847465</v>
      </c>
      <c r="F45" s="275">
        <f t="shared" ca="1" si="3"/>
        <v>3.699084566814867E-2</v>
      </c>
      <c r="G45" s="301">
        <f t="array" aca="1" ref="G45" ca="1">IF(E45&gt;F45,('3-Statement Model'!$G$8*(1+'DCF Simulation'!C45)*'DCF Simulation'!D45)/('DCF Simulation'!E45-'DCF Simulation'!F45))</f>
        <v>15271.156470274333</v>
      </c>
      <c r="H45" s="302">
        <f ca="1">+G45-'DCF Analysis'!$C$37+'DCF Analysis'!$C$38+'DCF Analysis'!$C$40-'DCF Analysis'!$C$39</f>
        <v>16183.486470274334</v>
      </c>
      <c r="I45" s="303">
        <f ca="1">+H45/'Historical Data'!$L$34</f>
        <v>1016.0892689038585</v>
      </c>
    </row>
    <row r="46" spans="2:9">
      <c r="B46" s="300">
        <f t="shared" si="4"/>
        <v>34</v>
      </c>
      <c r="C46" s="275">
        <f t="shared" ca="1" si="0"/>
        <v>0.21525768659755423</v>
      </c>
      <c r="D46" s="275">
        <f t="shared" ca="1" si="1"/>
        <v>0.16903431501529065</v>
      </c>
      <c r="E46" s="275">
        <f t="shared" ca="1" si="2"/>
        <v>0.10859740097594607</v>
      </c>
      <c r="F46" s="275">
        <f t="shared" ca="1" si="3"/>
        <v>2.9778570016612899E-2</v>
      </c>
      <c r="G46" s="301">
        <f t="array" aca="1" ref="G46" ca="1">IF(E46&gt;F46,('3-Statement Model'!$G$8*(1+'DCF Simulation'!C46)*'DCF Simulation'!D46)/('DCF Simulation'!E46-'DCF Simulation'!F46))</f>
        <v>12589.044390952935</v>
      </c>
      <c r="H46" s="302">
        <f ca="1">+G46-'DCF Analysis'!$C$37+'DCF Analysis'!$C$38+'DCF Analysis'!$C$40-'DCF Analysis'!$C$39</f>
        <v>13501.374390952937</v>
      </c>
      <c r="I46" s="303">
        <f ca="1">+H46/'Historical Data'!$L$34</f>
        <v>847.6913586759465</v>
      </c>
    </row>
    <row r="47" spans="2:9">
      <c r="B47" s="300">
        <f t="shared" si="4"/>
        <v>35</v>
      </c>
      <c r="C47" s="275">
        <f t="shared" ca="1" si="0"/>
        <v>0.23011446062917687</v>
      </c>
      <c r="D47" s="275">
        <f t="shared" ca="1" si="1"/>
        <v>0.18791738874454897</v>
      </c>
      <c r="E47" s="275">
        <f t="shared" ca="1" si="2"/>
        <v>0.10057813200290559</v>
      </c>
      <c r="F47" s="275">
        <f t="shared" ca="1" si="3"/>
        <v>4.3999616956184831E-2</v>
      </c>
      <c r="G47" s="301">
        <f t="array" aca="1" ref="G47" ca="1">IF(E47&gt;F47,('3-Statement Model'!$G$8*(1+'DCF Simulation'!C47)*'DCF Simulation'!D47)/('DCF Simulation'!E47-'DCF Simulation'!F47))</f>
        <v>19735.15071210315</v>
      </c>
      <c r="H47" s="302">
        <f ca="1">+G47-'DCF Analysis'!$C$37+'DCF Analysis'!$C$38+'DCF Analysis'!$C$40-'DCF Analysis'!$C$39</f>
        <v>20647.480712103148</v>
      </c>
      <c r="I47" s="303">
        <f ca="1">+H47/'Historical Data'!$L$34</f>
        <v>1296.3636494523403</v>
      </c>
    </row>
    <row r="48" spans="2:9">
      <c r="B48" s="300">
        <f t="shared" si="4"/>
        <v>36</v>
      </c>
      <c r="C48" s="275">
        <f t="shared" ca="1" si="0"/>
        <v>0.32893067479949345</v>
      </c>
      <c r="D48" s="275">
        <f t="shared" ca="1" si="1"/>
        <v>0.15559910870633742</v>
      </c>
      <c r="E48" s="275">
        <f t="shared" ca="1" si="2"/>
        <v>0.10812816742718818</v>
      </c>
      <c r="F48" s="275">
        <f t="shared" ca="1" si="3"/>
        <v>5.2509756614682518E-2</v>
      </c>
      <c r="G48" s="301">
        <f t="array" aca="1" ref="G48" ca="1">IF(E48&gt;F48,('3-Statement Model'!$G$8*(1+'DCF Simulation'!C48)*'DCF Simulation'!D48)/('DCF Simulation'!E48-'DCF Simulation'!F48))</f>
        <v>17958.512229477947</v>
      </c>
      <c r="H48" s="302">
        <f ca="1">+G48-'DCF Analysis'!$C$37+'DCF Analysis'!$C$38+'DCF Analysis'!$C$40-'DCF Analysis'!$C$39</f>
        <v>18870.842229477945</v>
      </c>
      <c r="I48" s="303">
        <f ca="1">+H48/'Historical Data'!$L$34</f>
        <v>1184.8164065122655</v>
      </c>
    </row>
    <row r="49" spans="2:9">
      <c r="B49" s="300">
        <f t="shared" si="4"/>
        <v>37</v>
      </c>
      <c r="C49" s="275">
        <f t="shared" ca="1" si="0"/>
        <v>0.1826953813368547</v>
      </c>
      <c r="D49" s="275">
        <f t="shared" ca="1" si="1"/>
        <v>0.14930398386868279</v>
      </c>
      <c r="E49" s="275">
        <f t="shared" ca="1" si="2"/>
        <v>0.10587882309783449</v>
      </c>
      <c r="F49" s="275">
        <f t="shared" ca="1" si="3"/>
        <v>3.3312764547901337E-2</v>
      </c>
      <c r="G49" s="301">
        <f t="array" aca="1" ref="G49" ca="1">IF(E49&gt;F49,('3-Statement Model'!$G$8*(1+'DCF Simulation'!C49)*'DCF Simulation'!D49)/('DCF Simulation'!E49-'DCF Simulation'!F49))</f>
        <v>11754.123821412042</v>
      </c>
      <c r="H49" s="302">
        <f ca="1">+G49-'DCF Analysis'!$C$37+'DCF Analysis'!$C$38+'DCF Analysis'!$C$40-'DCF Analysis'!$C$39</f>
        <v>12666.453821412044</v>
      </c>
      <c r="I49" s="303">
        <f ca="1">+H49/'Historical Data'!$L$34</f>
        <v>795.27040274312901</v>
      </c>
    </row>
    <row r="50" spans="2:9">
      <c r="B50" s="300">
        <f t="shared" si="4"/>
        <v>38</v>
      </c>
      <c r="C50" s="275">
        <f t="shared" ca="1" si="0"/>
        <v>9.1481995933200874E-2</v>
      </c>
      <c r="D50" s="275">
        <f t="shared" ca="1" si="1"/>
        <v>0.16582627034009284</v>
      </c>
      <c r="E50" s="275">
        <f t="shared" ca="1" si="2"/>
        <v>0.10282355068980767</v>
      </c>
      <c r="F50" s="275">
        <f t="shared" ca="1" si="3"/>
        <v>2.3639074980342713E-2</v>
      </c>
      <c r="G50" s="301">
        <f t="array" aca="1" ref="G50" ca="1">IF(E50&gt;F50,('3-Statement Model'!$G$8*(1+'DCF Simulation'!C50)*'DCF Simulation'!D50)/('DCF Simulation'!E50-'DCF Simulation'!F50))</f>
        <v>11041.024234378548</v>
      </c>
      <c r="H50" s="302">
        <f ca="1">+G50-'DCF Analysis'!$C$37+'DCF Analysis'!$C$38+'DCF Analysis'!$C$40-'DCF Analysis'!$C$39</f>
        <v>11953.35423437855</v>
      </c>
      <c r="I50" s="303">
        <f ca="1">+H50/'Historical Data'!$L$34</f>
        <v>750.4980454778763</v>
      </c>
    </row>
    <row r="51" spans="2:9">
      <c r="B51" s="300">
        <f t="shared" si="4"/>
        <v>39</v>
      </c>
      <c r="C51" s="275">
        <f t="shared" ca="1" si="0"/>
        <v>0.26284893532585324</v>
      </c>
      <c r="D51" s="275">
        <f t="shared" ca="1" si="1"/>
        <v>0.14999949733351126</v>
      </c>
      <c r="E51" s="275">
        <f t="shared" ca="1" si="2"/>
        <v>0.10137248526965476</v>
      </c>
      <c r="F51" s="275">
        <f t="shared" ca="1" si="3"/>
        <v>4.492061822069815E-2</v>
      </c>
      <c r="G51" s="301">
        <f t="array" aca="1" ref="G51" ca="1">IF(E51&gt;F51,('3-Statement Model'!$G$8*(1+'DCF Simulation'!C51)*'DCF Simulation'!D51)/('DCF Simulation'!E51-'DCF Simulation'!F51))</f>
        <v>16208.483953585855</v>
      </c>
      <c r="H51" s="302">
        <f ca="1">+G51-'DCF Analysis'!$C$37+'DCF Analysis'!$C$38+'DCF Analysis'!$C$40-'DCF Analysis'!$C$39</f>
        <v>17120.813953585854</v>
      </c>
      <c r="I51" s="303">
        <f ca="1">+H51/'Historical Data'!$L$34</f>
        <v>1074.9399003169888</v>
      </c>
    </row>
    <row r="52" spans="2:9">
      <c r="B52" s="300">
        <f t="shared" si="4"/>
        <v>40</v>
      </c>
      <c r="C52" s="275">
        <f t="shared" ca="1" si="0"/>
        <v>0.19347416421667674</v>
      </c>
      <c r="D52" s="275">
        <f t="shared" ca="1" si="1"/>
        <v>0.16851524049867708</v>
      </c>
      <c r="E52" s="275">
        <f t="shared" ca="1" si="2"/>
        <v>0.10464063866310781</v>
      </c>
      <c r="F52" s="275">
        <f t="shared" ca="1" si="3"/>
        <v>4.8643757593710327E-2</v>
      </c>
      <c r="G52" s="301">
        <f t="array" aca="1" ref="G52" ca="1">IF(E52&gt;F52,('3-Statement Model'!$G$8*(1+'DCF Simulation'!C52)*'DCF Simulation'!D52)/('DCF Simulation'!E52-'DCF Simulation'!F52))</f>
        <v>17348.737172675028</v>
      </c>
      <c r="H52" s="302">
        <f ca="1">+G52-'DCF Analysis'!$C$37+'DCF Analysis'!$C$38+'DCF Analysis'!$C$40-'DCF Analysis'!$C$39</f>
        <v>18261.067172675026</v>
      </c>
      <c r="I52" s="303">
        <f ca="1">+H52/'Historical Data'!$L$34</f>
        <v>1146.5313377910888</v>
      </c>
    </row>
    <row r="53" spans="2:9">
      <c r="B53" s="300">
        <f t="shared" si="4"/>
        <v>41</v>
      </c>
      <c r="C53" s="275">
        <f t="shared" ca="1" si="0"/>
        <v>0.2907083759316636</v>
      </c>
      <c r="D53" s="275">
        <f t="shared" ca="1" si="1"/>
        <v>0.18720146589416922</v>
      </c>
      <c r="E53" s="275">
        <f t="shared" ca="1" si="2"/>
        <v>0.10516504640473605</v>
      </c>
      <c r="F53" s="275">
        <f t="shared" ca="1" si="3"/>
        <v>3.9924372123150934E-2</v>
      </c>
      <c r="G53" s="301">
        <f t="array" aca="1" ref="G53" ca="1">IF(E53&gt;F53,('3-Statement Model'!$G$8*(1+'DCF Simulation'!C53)*'DCF Simulation'!D53)/('DCF Simulation'!E53-'DCF Simulation'!F53))</f>
        <v>17889.50945143924</v>
      </c>
      <c r="H53" s="302">
        <f ca="1">+G53-'DCF Analysis'!$C$37+'DCF Analysis'!$C$38+'DCF Analysis'!$C$40-'DCF Analysis'!$C$39</f>
        <v>18801.839451439238</v>
      </c>
      <c r="I53" s="303">
        <f ca="1">+H53/'Historical Data'!$L$34</f>
        <v>1180.4840284169479</v>
      </c>
    </row>
    <row r="54" spans="2:9">
      <c r="B54" s="300">
        <f t="shared" si="4"/>
        <v>42</v>
      </c>
      <c r="C54" s="275">
        <f t="shared" ca="1" si="0"/>
        <v>0.18955953366570719</v>
      </c>
      <c r="D54" s="275">
        <f t="shared" ca="1" si="1"/>
        <v>0.16462122188658174</v>
      </c>
      <c r="E54" s="275">
        <f t="shared" ca="1" si="2"/>
        <v>0.10069568229640952</v>
      </c>
      <c r="F54" s="275">
        <f t="shared" ca="1" si="3"/>
        <v>3.8597854897057096E-2</v>
      </c>
      <c r="G54" s="301">
        <f t="array" aca="1" ref="G54" ca="1">IF(E54&gt;F54,('3-Statement Model'!$G$8*(1+'DCF Simulation'!C54)*'DCF Simulation'!D54)/('DCF Simulation'!E54-'DCF Simulation'!F54))</f>
        <v>15232.637122220447</v>
      </c>
      <c r="H54" s="302">
        <f ca="1">+G54-'DCF Analysis'!$C$37+'DCF Analysis'!$C$38+'DCF Analysis'!$C$40-'DCF Analysis'!$C$39</f>
        <v>16144.967122220449</v>
      </c>
      <c r="I54" s="303">
        <f ca="1">+H54/'Historical Data'!$L$34</f>
        <v>1013.6708100461448</v>
      </c>
    </row>
    <row r="55" spans="2:9">
      <c r="B55" s="300">
        <f t="shared" si="4"/>
        <v>43</v>
      </c>
      <c r="C55" s="275">
        <f t="shared" ca="1" si="0"/>
        <v>0.25533968749777158</v>
      </c>
      <c r="D55" s="275">
        <f t="shared" ca="1" si="1"/>
        <v>0.15115471907597056</v>
      </c>
      <c r="E55" s="275">
        <f t="shared" ca="1" si="2"/>
        <v>0.10597567037592147</v>
      </c>
      <c r="F55" s="275">
        <f t="shared" ca="1" si="3"/>
        <v>2.4030249966979313E-2</v>
      </c>
      <c r="G55" s="301">
        <f t="array" aca="1" ref="G55" ca="1">IF(E55&gt;F55,('3-Statement Model'!$G$8*(1+'DCF Simulation'!C55)*'DCF Simulation'!D55)/('DCF Simulation'!E55-'DCF Simulation'!F55))</f>
        <v>11185.046176200167</v>
      </c>
      <c r="H55" s="302">
        <f ca="1">+G55-'DCF Analysis'!$C$37+'DCF Analysis'!$C$38+'DCF Analysis'!$C$40-'DCF Analysis'!$C$39</f>
        <v>12097.376176200169</v>
      </c>
      <c r="I55" s="303">
        <f ca="1">+H55/'Historical Data'!$L$34</f>
        <v>759.54054381965432</v>
      </c>
    </row>
    <row r="56" spans="2:9">
      <c r="B56" s="300">
        <f t="shared" si="4"/>
        <v>44</v>
      </c>
      <c r="C56" s="275">
        <f t="shared" ca="1" si="0"/>
        <v>0.14054476052976519</v>
      </c>
      <c r="D56" s="275">
        <f t="shared" ca="1" si="1"/>
        <v>0.15355460817556996</v>
      </c>
      <c r="E56" s="275">
        <f t="shared" ca="1" si="2"/>
        <v>0.10656656518201812</v>
      </c>
      <c r="F56" s="275">
        <f t="shared" ca="1" si="3"/>
        <v>5.2054421208507506E-2</v>
      </c>
      <c r="G56" s="301">
        <f t="array" aca="1" ref="G56" ca="1">IF(E56&gt;F56,('3-Statement Model'!$G$8*(1+'DCF Simulation'!C56)*'DCF Simulation'!D56)/('DCF Simulation'!E56-'DCF Simulation'!F56))</f>
        <v>15518.917486313154</v>
      </c>
      <c r="H56" s="302">
        <f ca="1">+G56-'DCF Analysis'!$C$37+'DCF Analysis'!$C$38+'DCF Analysis'!$C$40-'DCF Analysis'!$C$39</f>
        <v>16431.247486313154</v>
      </c>
      <c r="I56" s="303">
        <f ca="1">+H56/'Historical Data'!$L$34</f>
        <v>1031.6450831662653</v>
      </c>
    </row>
    <row r="57" spans="2:9">
      <c r="B57" s="300">
        <f t="shared" si="4"/>
        <v>45</v>
      </c>
      <c r="C57" s="275">
        <f t="shared" ca="1" si="0"/>
        <v>0.23094977026048816</v>
      </c>
      <c r="D57" s="275">
        <f t="shared" ca="1" si="1"/>
        <v>0.1446156741466669</v>
      </c>
      <c r="E57" s="275">
        <f t="shared" ca="1" si="2"/>
        <v>0.1003049163021999</v>
      </c>
      <c r="F57" s="275">
        <f t="shared" ca="1" si="3"/>
        <v>4.5243067666193987E-2</v>
      </c>
      <c r="G57" s="301">
        <f t="array" aca="1" ref="G57" ca="1">IF(E57&gt;F57,('3-Statement Model'!$G$8*(1+'DCF Simulation'!C57)*'DCF Simulation'!D57)/('DCF Simulation'!E57-'DCF Simulation'!F57))</f>
        <v>15616.525301186075</v>
      </c>
      <c r="H57" s="302">
        <f ca="1">+G57-'DCF Analysis'!$C$37+'DCF Analysis'!$C$38+'DCF Analysis'!$C$40-'DCF Analysis'!$C$39</f>
        <v>16528.855301186075</v>
      </c>
      <c r="I57" s="303">
        <f ca="1">+H57/'Historical Data'!$L$34</f>
        <v>1037.7734445323838</v>
      </c>
    </row>
    <row r="58" spans="2:9">
      <c r="B58" s="300">
        <f t="shared" si="4"/>
        <v>46</v>
      </c>
      <c r="C58" s="275">
        <f t="shared" ca="1" si="0"/>
        <v>0.3151766703105508</v>
      </c>
      <c r="D58" s="275">
        <f t="shared" ca="1" si="1"/>
        <v>0.16350186484860926</v>
      </c>
      <c r="E58" s="275">
        <f t="shared" ca="1" si="2"/>
        <v>0.10155493730755234</v>
      </c>
      <c r="F58" s="275">
        <f t="shared" ca="1" si="3"/>
        <v>2.7379940808026484E-2</v>
      </c>
      <c r="G58" s="301">
        <f t="array" aca="1" ref="G58" ca="1">IF(E58&gt;F58,('3-Statement Model'!$G$8*(1+'DCF Simulation'!C58)*'DCF Simulation'!D58)/('DCF Simulation'!E58-'DCF Simulation'!F58))</f>
        <v>14003.24772108338</v>
      </c>
      <c r="H58" s="302">
        <f ca="1">+G58-'DCF Analysis'!$C$37+'DCF Analysis'!$C$38+'DCF Analysis'!$C$40-'DCF Analysis'!$C$39</f>
        <v>14915.577721083382</v>
      </c>
      <c r="I58" s="303">
        <f ca="1">+H58/'Historical Data'!$L$34</f>
        <v>936.4829074212081</v>
      </c>
    </row>
    <row r="59" spans="2:9">
      <c r="B59" s="300">
        <f t="shared" si="4"/>
        <v>47</v>
      </c>
      <c r="C59" s="275">
        <f t="shared" ca="1" si="0"/>
        <v>5.3004499770599706E-2</v>
      </c>
      <c r="D59" s="275">
        <f t="shared" ca="1" si="1"/>
        <v>0.14240030386264096</v>
      </c>
      <c r="E59" s="275">
        <f t="shared" ca="1" si="2"/>
        <v>0.10565485348160381</v>
      </c>
      <c r="F59" s="275">
        <f t="shared" ca="1" si="3"/>
        <v>2.0802982199681082E-2</v>
      </c>
      <c r="G59" s="301">
        <f t="array" aca="1" ref="G59" ca="1">IF(E59&gt;F59,('3-Statement Model'!$G$8*(1+'DCF Simulation'!C59)*'DCF Simulation'!D59)/('DCF Simulation'!E59-'DCF Simulation'!F59))</f>
        <v>8536.0945698713422</v>
      </c>
      <c r="H59" s="302">
        <f ca="1">+G59-'DCF Analysis'!$C$37+'DCF Analysis'!$C$38+'DCF Analysis'!$C$40-'DCF Analysis'!$C$39</f>
        <v>9448.4245698713439</v>
      </c>
      <c r="I59" s="303">
        <f ca="1">+H59/'Historical Data'!$L$34</f>
        <v>593.22463247507426</v>
      </c>
    </row>
    <row r="60" spans="2:9">
      <c r="B60" s="300">
        <f t="shared" si="4"/>
        <v>48</v>
      </c>
      <c r="C60" s="275">
        <f t="shared" ca="1" si="0"/>
        <v>0.22595907338517779</v>
      </c>
      <c r="D60" s="275">
        <f t="shared" ca="1" si="1"/>
        <v>0.14766312140646867</v>
      </c>
      <c r="E60" s="275">
        <f t="shared" ca="1" si="2"/>
        <v>0.10328586913684581</v>
      </c>
      <c r="F60" s="275">
        <f t="shared" ca="1" si="3"/>
        <v>4.0033971969260632E-2</v>
      </c>
      <c r="G60" s="301">
        <f t="array" aca="1" ref="G60" ca="1">IF(E60&gt;F60,('3-Statement Model'!$G$8*(1+'DCF Simulation'!C60)*'DCF Simulation'!D60)/('DCF Simulation'!E60-'DCF Simulation'!F60))</f>
        <v>13824.644107864307</v>
      </c>
      <c r="H60" s="302">
        <f ca="1">+G60-'DCF Analysis'!$C$37+'DCF Analysis'!$C$38+'DCF Analysis'!$C$40-'DCF Analysis'!$C$39</f>
        <v>14736.974107864309</v>
      </c>
      <c r="I60" s="303">
        <f ca="1">+H60/'Historical Data'!$L$34</f>
        <v>925.26917945766388</v>
      </c>
    </row>
    <row r="61" spans="2:9">
      <c r="B61" s="300">
        <f t="shared" si="4"/>
        <v>49</v>
      </c>
      <c r="C61" s="275">
        <f t="shared" ca="1" si="0"/>
        <v>0.12177360479046083</v>
      </c>
      <c r="D61" s="275">
        <f t="shared" ca="1" si="1"/>
        <v>0.16293710644156917</v>
      </c>
      <c r="E61" s="275">
        <f t="shared" ca="1" si="2"/>
        <v>0.10598188700628297</v>
      </c>
      <c r="F61" s="275">
        <f t="shared" ca="1" si="3"/>
        <v>4.3562740763315691E-2</v>
      </c>
      <c r="G61" s="301">
        <f t="array" aca="1" ref="G61" ca="1">IF(E61&gt;F61,('3-Statement Model'!$G$8*(1+'DCF Simulation'!C61)*'DCF Simulation'!D61)/('DCF Simulation'!E61-'DCF Simulation'!F61))</f>
        <v>14144.476926728048</v>
      </c>
      <c r="H61" s="302">
        <f ca="1">+G61-'DCF Analysis'!$C$37+'DCF Analysis'!$C$38+'DCF Analysis'!$C$40-'DCF Analysis'!$C$39</f>
        <v>15056.80692672805</v>
      </c>
      <c r="I61" s="303">
        <f ca="1">+H61/'Historical Data'!$L$34</f>
        <v>945.35006225678364</v>
      </c>
    </row>
    <row r="62" spans="2:9">
      <c r="B62" s="300">
        <f t="shared" si="4"/>
        <v>50</v>
      </c>
      <c r="C62" s="275">
        <f t="shared" ca="1" si="0"/>
        <v>0.13038946784986805</v>
      </c>
      <c r="D62" s="275">
        <f t="shared" ca="1" si="1"/>
        <v>0.14838817776840654</v>
      </c>
      <c r="E62" s="275">
        <f t="shared" ca="1" si="2"/>
        <v>0.10315041041948619</v>
      </c>
      <c r="F62" s="275">
        <f t="shared" ca="1" si="3"/>
        <v>5.3003025544054033E-2</v>
      </c>
      <c r="G62" s="301">
        <f t="array" aca="1" ref="G62" ca="1">IF(E62&gt;F62,('3-Statement Model'!$G$8*(1+'DCF Simulation'!C62)*'DCF Simulation'!D62)/('DCF Simulation'!E62-'DCF Simulation'!F62))</f>
        <v>16156.921442291403</v>
      </c>
      <c r="H62" s="302">
        <f ca="1">+G62-'DCF Analysis'!$C$37+'DCF Analysis'!$C$38+'DCF Analysis'!$C$40-'DCF Analysis'!$C$39</f>
        <v>17069.251442291403</v>
      </c>
      <c r="I62" s="303">
        <f ca="1">+H62/'Historical Data'!$L$34</f>
        <v>1071.7025191445041</v>
      </c>
    </row>
    <row r="63" spans="2:9">
      <c r="B63" s="300">
        <f t="shared" si="4"/>
        <v>51</v>
      </c>
      <c r="C63" s="275">
        <f t="shared" ca="1" si="0"/>
        <v>0.16698900833779853</v>
      </c>
      <c r="D63" s="275">
        <f t="shared" ca="1" si="1"/>
        <v>0.15196581791998168</v>
      </c>
      <c r="E63" s="275">
        <f t="shared" ca="1" si="2"/>
        <v>0.10042841574805982</v>
      </c>
      <c r="F63" s="275">
        <f t="shared" ca="1" si="3"/>
        <v>5.3537560565128164E-2</v>
      </c>
      <c r="G63" s="301">
        <f t="array" aca="1" ref="G63" ca="1">IF(E63&gt;F63,('3-Statement Model'!$G$8*(1+'DCF Simulation'!C63)*'DCF Simulation'!D63)/('DCF Simulation'!E63-'DCF Simulation'!F63))</f>
        <v>18268.547695667821</v>
      </c>
      <c r="H63" s="302">
        <f ca="1">+G63-'DCF Analysis'!$C$37+'DCF Analysis'!$C$38+'DCF Analysis'!$C$40-'DCF Analysis'!$C$39</f>
        <v>19180.877695667819</v>
      </c>
      <c r="I63" s="303">
        <f ca="1">+H63/'Historical Data'!$L$34</f>
        <v>1204.282157032326</v>
      </c>
    </row>
    <row r="64" spans="2:9">
      <c r="B64" s="300">
        <f t="shared" si="4"/>
        <v>52</v>
      </c>
      <c r="C64" s="275">
        <f t="shared" ca="1" si="0"/>
        <v>0.19059080328336162</v>
      </c>
      <c r="D64" s="275">
        <f t="shared" ca="1" si="1"/>
        <v>0.181975557422701</v>
      </c>
      <c r="E64" s="275">
        <f t="shared" ca="1" si="2"/>
        <v>0.10338213456851443</v>
      </c>
      <c r="F64" s="275">
        <f t="shared" ca="1" si="3"/>
        <v>4.162169232016466E-2</v>
      </c>
      <c r="G64" s="301">
        <f t="array" aca="1" ref="G64" ca="1">IF(E64&gt;F64,('3-Statement Model'!$G$8*(1+'DCF Simulation'!C64)*'DCF Simulation'!D64)/('DCF Simulation'!E64-'DCF Simulation'!F64))</f>
        <v>16945.121377346997</v>
      </c>
      <c r="H64" s="302">
        <f ca="1">+G64-'DCF Analysis'!$C$37+'DCF Analysis'!$C$38+'DCF Analysis'!$C$40-'DCF Analysis'!$C$39</f>
        <v>17857.451377346995</v>
      </c>
      <c r="I64" s="303">
        <f ca="1">+H64/'Historical Data'!$L$34</f>
        <v>1121.1900938541785</v>
      </c>
    </row>
    <row r="65" spans="2:9">
      <c r="B65" s="300">
        <f t="shared" si="4"/>
        <v>53</v>
      </c>
      <c r="C65" s="275">
        <f t="shared" ca="1" si="0"/>
        <v>6.3680241346203925E-2</v>
      </c>
      <c r="D65" s="275">
        <f t="shared" ca="1" si="1"/>
        <v>0.17837904681726388</v>
      </c>
      <c r="E65" s="275">
        <f t="shared" ca="1" si="2"/>
        <v>0.10254556793284778</v>
      </c>
      <c r="F65" s="275">
        <f t="shared" ca="1" si="3"/>
        <v>4.6897591403159494E-2</v>
      </c>
      <c r="G65" s="301">
        <f t="array" aca="1" ref="G65" ca="1">IF(E65&gt;F65,('3-Statement Model'!$G$8*(1+'DCF Simulation'!C65)*'DCF Simulation'!D65)/('DCF Simulation'!E65-'DCF Simulation'!F65))</f>
        <v>16469.675903650979</v>
      </c>
      <c r="H65" s="302">
        <f ca="1">+G65-'DCF Analysis'!$C$37+'DCF Analysis'!$C$38+'DCF Analysis'!$C$40-'DCF Analysis'!$C$39</f>
        <v>17382.005903650977</v>
      </c>
      <c r="I65" s="303">
        <f ca="1">+H65/'Historical Data'!$L$34</f>
        <v>1091.3389833002952</v>
      </c>
    </row>
    <row r="66" spans="2:9">
      <c r="B66" s="300">
        <f t="shared" si="4"/>
        <v>54</v>
      </c>
      <c r="C66" s="275">
        <f t="shared" ca="1" si="0"/>
        <v>0.11052740278482991</v>
      </c>
      <c r="D66" s="275">
        <f t="shared" ca="1" si="1"/>
        <v>0.16724584429637818</v>
      </c>
      <c r="E66" s="275">
        <f t="shared" ca="1" si="2"/>
        <v>0.10772541397861884</v>
      </c>
      <c r="F66" s="275">
        <f t="shared" ca="1" si="3"/>
        <v>5.7239265807870851E-2</v>
      </c>
      <c r="G66" s="301">
        <f t="array" aca="1" ref="G66" ca="1">IF(E66&gt;F66,('3-Statement Model'!$G$8*(1+'DCF Simulation'!C66)*'DCF Simulation'!D66)/('DCF Simulation'!E66-'DCF Simulation'!F66))</f>
        <v>17770.182026930299</v>
      </c>
      <c r="H66" s="302">
        <f ca="1">+G66-'DCF Analysis'!$C$37+'DCF Analysis'!$C$38+'DCF Analysis'!$C$40-'DCF Analysis'!$C$39</f>
        <v>18682.512026930297</v>
      </c>
      <c r="I66" s="303">
        <f ca="1">+H66/'Historical Data'!$L$34</f>
        <v>1172.9919891859593</v>
      </c>
    </row>
    <row r="67" spans="2:9">
      <c r="B67" s="300">
        <f t="shared" si="4"/>
        <v>55</v>
      </c>
      <c r="C67" s="275">
        <f t="shared" ca="1" si="0"/>
        <v>0.30756431238375531</v>
      </c>
      <c r="D67" s="275">
        <f t="shared" ca="1" si="1"/>
        <v>0.14151177385242772</v>
      </c>
      <c r="E67" s="275">
        <f t="shared" ca="1" si="2"/>
        <v>0.10269658795249875</v>
      </c>
      <c r="F67" s="275">
        <f t="shared" ca="1" si="3"/>
        <v>5.647417650826661E-2</v>
      </c>
      <c r="G67" s="301">
        <f t="array" aca="1" ref="G67" ca="1">IF(E67&gt;F67,('3-Statement Model'!$G$8*(1+'DCF Simulation'!C67)*'DCF Simulation'!D67)/('DCF Simulation'!E67-'DCF Simulation'!F67))</f>
        <v>19336.707770174988</v>
      </c>
      <c r="H67" s="302">
        <f ca="1">+G67-'DCF Analysis'!$C$37+'DCF Analysis'!$C$38+'DCF Analysis'!$C$40-'DCF Analysis'!$C$39</f>
        <v>20249.037770174986</v>
      </c>
      <c r="I67" s="303">
        <f ca="1">+H67/'Historical Data'!$L$34</f>
        <v>1271.3471860155325</v>
      </c>
    </row>
    <row r="68" spans="2:9">
      <c r="B68" s="300">
        <f t="shared" si="4"/>
        <v>56</v>
      </c>
      <c r="C68" s="275">
        <f t="shared" ca="1" si="0"/>
        <v>0.3044845499027673</v>
      </c>
      <c r="D68" s="275">
        <f t="shared" ca="1" si="1"/>
        <v>0.18484180042947898</v>
      </c>
      <c r="E68" s="275">
        <f t="shared" ca="1" si="2"/>
        <v>0.10947975501983838</v>
      </c>
      <c r="F68" s="275">
        <f t="shared" ca="1" si="3"/>
        <v>5.9329762091825292E-2</v>
      </c>
      <c r="G68" s="301">
        <f t="array" aca="1" ref="G68" ca="1">IF(E68&gt;F68,('3-Statement Model'!$G$8*(1+'DCF Simulation'!C68)*'DCF Simulation'!D68)/('DCF Simulation'!E68-'DCF Simulation'!F68))</f>
        <v>23224.573807023611</v>
      </c>
      <c r="H68" s="302">
        <f ca="1">+G68-'DCF Analysis'!$C$37+'DCF Analysis'!$C$38+'DCF Analysis'!$C$40-'DCF Analysis'!$C$39</f>
        <v>24136.903807023609</v>
      </c>
      <c r="I68" s="303">
        <f ca="1">+H68/'Historical Data'!$L$34</f>
        <v>1515.4490342936369</v>
      </c>
    </row>
    <row r="69" spans="2:9">
      <c r="B69" s="300">
        <f t="shared" si="4"/>
        <v>57</v>
      </c>
      <c r="C69" s="275">
        <f t="shared" ca="1" si="0"/>
        <v>0.19186967911371508</v>
      </c>
      <c r="D69" s="275">
        <f t="shared" ca="1" si="1"/>
        <v>0.15042896513173296</v>
      </c>
      <c r="E69" s="275">
        <f t="shared" ca="1" si="2"/>
        <v>0.10691902703065627</v>
      </c>
      <c r="F69" s="275">
        <f t="shared" ca="1" si="3"/>
        <v>2.7550432503721942E-2</v>
      </c>
      <c r="G69" s="301">
        <f t="array" aca="1" ref="G69" ca="1">IF(E69&gt;F69,('3-Statement Model'!$G$8*(1+'DCF Simulation'!C69)*'DCF Simulation'!D69)/('DCF Simulation'!E69-'DCF Simulation'!F69))</f>
        <v>10911.665620119245</v>
      </c>
      <c r="H69" s="302">
        <f ca="1">+G69-'DCF Analysis'!$C$37+'DCF Analysis'!$C$38+'DCF Analysis'!$C$40-'DCF Analysis'!$C$39</f>
        <v>11823.995620119247</v>
      </c>
      <c r="I69" s="303">
        <f ca="1">+H69/'Historical Data'!$L$34</f>
        <v>742.37619237591468</v>
      </c>
    </row>
    <row r="70" spans="2:9">
      <c r="B70" s="300">
        <f t="shared" si="4"/>
        <v>58</v>
      </c>
      <c r="C70" s="275">
        <f t="shared" ca="1" si="0"/>
        <v>0.18018416306491852</v>
      </c>
      <c r="D70" s="275">
        <f t="shared" ca="1" si="1"/>
        <v>0.18375898849206862</v>
      </c>
      <c r="E70" s="275">
        <f t="shared" ca="1" si="2"/>
        <v>0.10751334671758075</v>
      </c>
      <c r="F70" s="275">
        <f t="shared" ca="1" si="3"/>
        <v>2.9351056083875532E-2</v>
      </c>
      <c r="G70" s="301">
        <f t="array" aca="1" ref="G70" ca="1">IF(E70&gt;F70,('3-Statement Model'!$G$8*(1+'DCF Simulation'!C70)*'DCF Simulation'!D70)/('DCF Simulation'!E70-'DCF Simulation'!F70))</f>
        <v>13402.338884100547</v>
      </c>
      <c r="H70" s="302">
        <f ca="1">+G70-'DCF Analysis'!$C$37+'DCF Analysis'!$C$38+'DCF Analysis'!$C$40-'DCF Analysis'!$C$39</f>
        <v>14314.668884100549</v>
      </c>
      <c r="I70" s="303">
        <f ca="1">+H70/'Historical Data'!$L$34</f>
        <v>898.75450928096461</v>
      </c>
    </row>
    <row r="71" spans="2:9">
      <c r="B71" s="300">
        <f t="shared" si="4"/>
        <v>59</v>
      </c>
      <c r="C71" s="275">
        <f t="shared" ca="1" si="0"/>
        <v>4.2413936989286694E-2</v>
      </c>
      <c r="D71" s="275">
        <f t="shared" ca="1" si="1"/>
        <v>0.15973116881830357</v>
      </c>
      <c r="E71" s="275">
        <f t="shared" ca="1" si="2"/>
        <v>0.10778459179918688</v>
      </c>
      <c r="F71" s="275">
        <f t="shared" ca="1" si="3"/>
        <v>4.3030847768147307E-2</v>
      </c>
      <c r="G71" s="301">
        <f t="array" aca="1" ref="G71" ca="1">IF(E71&gt;F71,('3-Statement Model'!$G$8*(1+'DCF Simulation'!C71)*'DCF Simulation'!D71)/('DCF Simulation'!E71-'DCF Simulation'!F71))</f>
        <v>12420.654859725832</v>
      </c>
      <c r="H71" s="302">
        <f ca="1">+G71-'DCF Analysis'!$C$37+'DCF Analysis'!$C$38+'DCF Analysis'!$C$40-'DCF Analysis'!$C$39</f>
        <v>13332.984859725833</v>
      </c>
      <c r="I71" s="303">
        <f ca="1">+H71/'Historical Data'!$L$34</f>
        <v>837.11892757527585</v>
      </c>
    </row>
    <row r="72" spans="2:9">
      <c r="B72" s="300">
        <f t="shared" si="4"/>
        <v>60</v>
      </c>
      <c r="C72" s="275">
        <f t="shared" ca="1" si="0"/>
        <v>0.24580867361777306</v>
      </c>
      <c r="D72" s="275">
        <f t="shared" ca="1" si="1"/>
        <v>0.16102759968483812</v>
      </c>
      <c r="E72" s="275">
        <f t="shared" ca="1" si="2"/>
        <v>0.10753331482840234</v>
      </c>
      <c r="F72" s="275">
        <f t="shared" ca="1" si="3"/>
        <v>4.7445658269555643E-2</v>
      </c>
      <c r="G72" s="301">
        <f t="array" aca="1" ref="G72" ca="1">IF(E72&gt;F72,('3-Statement Model'!$G$8*(1+'DCF Simulation'!C72)*'DCF Simulation'!D72)/('DCF Simulation'!E72-'DCF Simulation'!F72))</f>
        <v>16126.714672780998</v>
      </c>
      <c r="H72" s="302">
        <f ca="1">+G72-'DCF Analysis'!$C$37+'DCF Analysis'!$C$38+'DCF Analysis'!$C$40-'DCF Analysis'!$C$39</f>
        <v>17039.044672780998</v>
      </c>
      <c r="I72" s="303">
        <f ca="1">+H72/'Historical Data'!$L$34</f>
        <v>1069.8059701898551</v>
      </c>
    </row>
    <row r="73" spans="2:9">
      <c r="B73" s="300">
        <f t="shared" si="4"/>
        <v>61</v>
      </c>
      <c r="C73" s="275">
        <f t="shared" ca="1" si="0"/>
        <v>0.29075376422233667</v>
      </c>
      <c r="D73" s="275">
        <f t="shared" ca="1" si="1"/>
        <v>0.16773635763620187</v>
      </c>
      <c r="E73" s="275">
        <f t="shared" ca="1" si="2"/>
        <v>0.10734059625335098</v>
      </c>
      <c r="F73" s="275">
        <f t="shared" ca="1" si="3"/>
        <v>5.9132483942849604E-2</v>
      </c>
      <c r="G73" s="301">
        <f t="array" aca="1" ref="G73" ca="1">IF(E73&gt;F73,('3-Statement Model'!$G$8*(1+'DCF Simulation'!C73)*'DCF Simulation'!D73)/('DCF Simulation'!E73-'DCF Simulation'!F73))</f>
        <v>21693.517756335255</v>
      </c>
      <c r="H73" s="302">
        <f ca="1">+G73-'DCF Analysis'!$C$37+'DCF Analysis'!$C$38+'DCF Analysis'!$C$40-'DCF Analysis'!$C$39</f>
        <v>22605.847756335254</v>
      </c>
      <c r="I73" s="303">
        <f ca="1">+H73/'Historical Data'!$L$34</f>
        <v>1419.320821992027</v>
      </c>
    </row>
    <row r="74" spans="2:9">
      <c r="B74" s="300">
        <f t="shared" si="4"/>
        <v>62</v>
      </c>
      <c r="C74" s="275">
        <f t="shared" ca="1" si="0"/>
        <v>0.16337645050312985</v>
      </c>
      <c r="D74" s="275">
        <f t="shared" ca="1" si="1"/>
        <v>0.16182617738911725</v>
      </c>
      <c r="E74" s="275">
        <f t="shared" ca="1" si="2"/>
        <v>0.10817489899014512</v>
      </c>
      <c r="F74" s="275">
        <f t="shared" ca="1" si="3"/>
        <v>2.7786858229904336E-2</v>
      </c>
      <c r="G74" s="301">
        <f t="array" aca="1" ref="G74" ca="1">IF(E74&gt;F74,('3-Statement Model'!$G$8*(1+'DCF Simulation'!C74)*'DCF Simulation'!D74)/('DCF Simulation'!E74-'DCF Simulation'!F74))</f>
        <v>11312.46110873697</v>
      </c>
      <c r="H74" s="302">
        <f ca="1">+G74-'DCF Analysis'!$C$37+'DCF Analysis'!$C$38+'DCF Analysis'!$C$40-'DCF Analysis'!$C$39</f>
        <v>12224.791108736972</v>
      </c>
      <c r="I74" s="303">
        <f ca="1">+H74/'Historical Data'!$L$34</f>
        <v>767.54036177523233</v>
      </c>
    </row>
    <row r="75" spans="2:9">
      <c r="B75" s="300">
        <f t="shared" si="4"/>
        <v>63</v>
      </c>
      <c r="C75" s="275">
        <f t="shared" ca="1" si="0"/>
        <v>0.1730430045395695</v>
      </c>
      <c r="D75" s="275">
        <f t="shared" ca="1" si="1"/>
        <v>0.17914667876680573</v>
      </c>
      <c r="E75" s="275">
        <f t="shared" ca="1" si="2"/>
        <v>0.10399047892117606</v>
      </c>
      <c r="F75" s="275">
        <f t="shared" ca="1" si="3"/>
        <v>3.9864279787822775E-2</v>
      </c>
      <c r="G75" s="301">
        <f t="array" aca="1" ref="G75" ca="1">IF(E75&gt;F75,('3-Statement Model'!$G$8*(1+'DCF Simulation'!C75)*'DCF Simulation'!D75)/('DCF Simulation'!E75-'DCF Simulation'!F75))</f>
        <v>15829.481697148634</v>
      </c>
      <c r="H75" s="302">
        <f ca="1">+G75-'DCF Analysis'!$C$37+'DCF Analysis'!$C$38+'DCF Analysis'!$C$40-'DCF Analysis'!$C$39</f>
        <v>16741.811697148634</v>
      </c>
      <c r="I75" s="303">
        <f ca="1">+H75/'Historical Data'!$L$34</f>
        <v>1051.1440312152624</v>
      </c>
    </row>
    <row r="76" spans="2:9">
      <c r="B76" s="300">
        <f t="shared" si="4"/>
        <v>64</v>
      </c>
      <c r="C76" s="275">
        <f t="shared" ca="1" si="0"/>
        <v>0.27704779332155099</v>
      </c>
      <c r="D76" s="275">
        <f t="shared" ca="1" si="1"/>
        <v>0.13653148498615281</v>
      </c>
      <c r="E76" s="275">
        <f t="shared" ca="1" si="2"/>
        <v>0.10912527590525072</v>
      </c>
      <c r="F76" s="275">
        <f t="shared" ca="1" si="3"/>
        <v>3.2034092678135992E-2</v>
      </c>
      <c r="G76" s="301">
        <f t="array" aca="1" ref="G76" ca="1">IF(E76&gt;F76,('3-Statement Model'!$G$8*(1+'DCF Simulation'!C76)*'DCF Simulation'!D76)/('DCF Simulation'!E76-'DCF Simulation'!F76))</f>
        <v>10924.83163540396</v>
      </c>
      <c r="H76" s="302">
        <f ca="1">+G76-'DCF Analysis'!$C$37+'DCF Analysis'!$C$38+'DCF Analysis'!$C$40-'DCF Analysis'!$C$39</f>
        <v>11837.161635403962</v>
      </c>
      <c r="I76" s="303">
        <f ca="1">+H76/'Historical Data'!$L$34</f>
        <v>743.20282802513611</v>
      </c>
    </row>
    <row r="77" spans="2:9">
      <c r="B77" s="300">
        <f t="shared" si="4"/>
        <v>65</v>
      </c>
      <c r="C77" s="275">
        <f t="shared" ca="1" si="0"/>
        <v>0.26237206705250565</v>
      </c>
      <c r="D77" s="275">
        <f t="shared" ca="1" si="1"/>
        <v>0.1845193338853936</v>
      </c>
      <c r="E77" s="275">
        <f t="shared" ca="1" si="2"/>
        <v>0.10033624372542338</v>
      </c>
      <c r="F77" s="275">
        <f t="shared" ca="1" si="3"/>
        <v>4.8570434478991245E-2</v>
      </c>
      <c r="G77" s="301">
        <f t="array" aca="1" ref="G77" ca="1">IF(E77&gt;F77,('3-Statement Model'!$G$8*(1+'DCF Simulation'!C77)*'DCF Simulation'!D77)/('DCF Simulation'!E77-'DCF Simulation'!F77))</f>
        <v>21735.305360055045</v>
      </c>
      <c r="H77" s="302">
        <f ca="1">+G77-'DCF Analysis'!$C$37+'DCF Analysis'!$C$38+'DCF Analysis'!$C$40-'DCF Analysis'!$C$39</f>
        <v>22647.635360055043</v>
      </c>
      <c r="I77" s="303">
        <f ca="1">+H77/'Historical Data'!$L$34</f>
        <v>1421.9444801135867</v>
      </c>
    </row>
    <row r="78" spans="2:9">
      <c r="B78" s="300">
        <f t="shared" si="4"/>
        <v>66</v>
      </c>
      <c r="C78" s="275">
        <f t="shared" ref="C78:C141" ca="1" si="5">RAND()*($E$6-$D$6)+$D$6</f>
        <v>2.2181341054863468E-2</v>
      </c>
      <c r="D78" s="275">
        <f t="shared" ref="D78:D141" ca="1" si="6">RAND()*($E$7-$D$7)+$D$7</f>
        <v>0.14988424241918633</v>
      </c>
      <c r="E78" s="275">
        <f t="shared" ref="E78:E141" ca="1" si="7">RAND()*($E$8-$D$8)+$D$8</f>
        <v>0.10556148831559105</v>
      </c>
      <c r="F78" s="275">
        <f t="shared" ref="F78:F141" ca="1" si="8">RAND()*($E$9-$D$9)+$D$9</f>
        <v>5.6183442295249367E-2</v>
      </c>
      <c r="G78" s="301">
        <f t="array" aca="1" ref="G78" ca="1">IF(E78&gt;F78,('3-Statement Model'!$G$8*(1+'DCF Simulation'!C78)*'DCF Simulation'!D78)/('DCF Simulation'!E78-'DCF Simulation'!F78))</f>
        <v>14987.5113644514</v>
      </c>
      <c r="H78" s="302">
        <f ca="1">+G78-'DCF Analysis'!$C$37+'DCF Analysis'!$C$38+'DCF Analysis'!$C$40-'DCF Analysis'!$C$39</f>
        <v>15899.841364451402</v>
      </c>
      <c r="I78" s="303">
        <f ca="1">+H78/'Historical Data'!$L$34</f>
        <v>998.28045195127174</v>
      </c>
    </row>
    <row r="79" spans="2:9">
      <c r="B79" s="300">
        <f t="shared" ref="B79:B142" si="9">+B78+1</f>
        <v>67</v>
      </c>
      <c r="C79" s="275">
        <f t="shared" ca="1" si="5"/>
        <v>0.24244775926089188</v>
      </c>
      <c r="D79" s="275">
        <f t="shared" ca="1" si="6"/>
        <v>0.14617738200845107</v>
      </c>
      <c r="E79" s="275">
        <f t="shared" ca="1" si="7"/>
        <v>0.1062805881686406</v>
      </c>
      <c r="F79" s="275">
        <f t="shared" ca="1" si="8"/>
        <v>3.0810804422487251E-2</v>
      </c>
      <c r="G79" s="301">
        <f t="array" aca="1" ref="G79" ca="1">IF(E79&gt;F79,('3-Statement Model'!$G$8*(1+'DCF Simulation'!C79)*'DCF Simulation'!D79)/('DCF Simulation'!E79-'DCF Simulation'!F79))</f>
        <v>11624.243812271699</v>
      </c>
      <c r="H79" s="302">
        <f ca="1">+G79-'DCF Analysis'!$C$37+'DCF Analysis'!$C$38+'DCF Analysis'!$C$40-'DCF Analysis'!$C$39</f>
        <v>12536.573812271701</v>
      </c>
      <c r="I79" s="303">
        <f ca="1">+H79/'Historical Data'!$L$34</f>
        <v>787.11581357131865</v>
      </c>
    </row>
    <row r="80" spans="2:9">
      <c r="B80" s="300">
        <f t="shared" si="9"/>
        <v>68</v>
      </c>
      <c r="C80" s="275">
        <f t="shared" ca="1" si="5"/>
        <v>0.1437856623405</v>
      </c>
      <c r="D80" s="275">
        <f t="shared" ca="1" si="6"/>
        <v>0.16087198058654981</v>
      </c>
      <c r="E80" s="275">
        <f t="shared" ca="1" si="7"/>
        <v>0.10641115452582361</v>
      </c>
      <c r="F80" s="275">
        <f t="shared" ca="1" si="8"/>
        <v>2.019330952266471E-2</v>
      </c>
      <c r="G80" s="301">
        <f t="array" aca="1" ref="G80" ca="1">IF(E80&gt;F80,('3-Statement Model'!$G$8*(1+'DCF Simulation'!C80)*'DCF Simulation'!D80)/('DCF Simulation'!E80-'DCF Simulation'!F80))</f>
        <v>10308.782878758288</v>
      </c>
      <c r="H80" s="302">
        <f ca="1">+G80-'DCF Analysis'!$C$37+'DCF Analysis'!$C$38+'DCF Analysis'!$C$40-'DCF Analysis'!$C$39</f>
        <v>11221.112878758289</v>
      </c>
      <c r="I80" s="303">
        <f ca="1">+H80/'Historical Data'!$L$34</f>
        <v>704.52386154291423</v>
      </c>
    </row>
    <row r="81" spans="2:9">
      <c r="B81" s="300">
        <f t="shared" si="9"/>
        <v>69</v>
      </c>
      <c r="C81" s="275">
        <f t="shared" ca="1" si="5"/>
        <v>1.4081121957956995E-2</v>
      </c>
      <c r="D81" s="275">
        <f t="shared" ca="1" si="6"/>
        <v>0.16635424354354211</v>
      </c>
      <c r="E81" s="275">
        <f t="shared" ca="1" si="7"/>
        <v>0.10973847322342062</v>
      </c>
      <c r="F81" s="275">
        <f t="shared" ca="1" si="8"/>
        <v>3.3952499023432989E-2</v>
      </c>
      <c r="G81" s="301">
        <f t="array" aca="1" ref="G81" ca="1">IF(E81&gt;F81,('3-Statement Model'!$G$8*(1+'DCF Simulation'!C81)*'DCF Simulation'!D81)/('DCF Simulation'!E81-'DCF Simulation'!F81))</f>
        <v>10752.197757430615</v>
      </c>
      <c r="H81" s="302">
        <f ca="1">+G81-'DCF Analysis'!$C$37+'DCF Analysis'!$C$38+'DCF Analysis'!$C$40-'DCF Analysis'!$C$39</f>
        <v>11664.527757430616</v>
      </c>
      <c r="I81" s="303">
        <f ca="1">+H81/'Historical Data'!$L$34</f>
        <v>732.36391323504017</v>
      </c>
    </row>
    <row r="82" spans="2:9">
      <c r="B82" s="300">
        <f t="shared" si="9"/>
        <v>70</v>
      </c>
      <c r="C82" s="275">
        <f t="shared" ca="1" si="5"/>
        <v>8.8370983985463919E-2</v>
      </c>
      <c r="D82" s="275">
        <f t="shared" ca="1" si="6"/>
        <v>0.18432548890375774</v>
      </c>
      <c r="E82" s="275">
        <f t="shared" ca="1" si="7"/>
        <v>0.10602106440197775</v>
      </c>
      <c r="F82" s="275">
        <f t="shared" ca="1" si="8"/>
        <v>3.5697001956908753E-2</v>
      </c>
      <c r="G82" s="301">
        <f t="array" aca="1" ref="G82" ca="1">IF(E82&gt;F82,('3-Statement Model'!$G$8*(1+'DCF Simulation'!C82)*'DCF Simulation'!D82)/('DCF Simulation'!E82-'DCF Simulation'!F82))</f>
        <v>13779.640834975824</v>
      </c>
      <c r="H82" s="302">
        <f ca="1">+G82-'DCF Analysis'!$C$37+'DCF Analysis'!$C$38+'DCF Analysis'!$C$40-'DCF Analysis'!$C$39</f>
        <v>14691.970834975826</v>
      </c>
      <c r="I82" s="303">
        <f ca="1">+H82/'Historical Data'!$L$34</f>
        <v>922.44362374496063</v>
      </c>
    </row>
    <row r="83" spans="2:9">
      <c r="B83" s="300">
        <f t="shared" si="9"/>
        <v>71</v>
      </c>
      <c r="C83" s="275">
        <f t="shared" ca="1" si="5"/>
        <v>0.32669569072145832</v>
      </c>
      <c r="D83" s="275">
        <f t="shared" ca="1" si="6"/>
        <v>0.190225598701183</v>
      </c>
      <c r="E83" s="275">
        <f t="shared" ca="1" si="7"/>
        <v>0.10830918354433583</v>
      </c>
      <c r="F83" s="275">
        <f t="shared" ca="1" si="8"/>
        <v>3.1129962632881595E-2</v>
      </c>
      <c r="G83" s="301">
        <f t="array" aca="1" ref="G83" ca="1">IF(E83&gt;F83,('3-Statement Model'!$G$8*(1+'DCF Simulation'!C83)*'DCF Simulation'!D83)/('DCF Simulation'!E83-'DCF Simulation'!F83))</f>
        <v>15794.991160774551</v>
      </c>
      <c r="H83" s="302">
        <f ca="1">+G83-'DCF Analysis'!$C$37+'DCF Analysis'!$C$38+'DCF Analysis'!$C$40-'DCF Analysis'!$C$39</f>
        <v>16707.321160774551</v>
      </c>
      <c r="I83" s="303">
        <f ca="1">+H83/'Historical Data'!$L$34</f>
        <v>1048.9785235570198</v>
      </c>
    </row>
    <row r="84" spans="2:9">
      <c r="B84" s="300">
        <f t="shared" si="9"/>
        <v>72</v>
      </c>
      <c r="C84" s="275">
        <f t="shared" ca="1" si="5"/>
        <v>0.17600446445313997</v>
      </c>
      <c r="D84" s="275">
        <f t="shared" ca="1" si="6"/>
        <v>0.15909538857887257</v>
      </c>
      <c r="E84" s="275">
        <f t="shared" ca="1" si="7"/>
        <v>0.10034374182307261</v>
      </c>
      <c r="F84" s="275">
        <f t="shared" ca="1" si="8"/>
        <v>5.0540847932896725E-2</v>
      </c>
      <c r="G84" s="301">
        <f t="array" aca="1" ref="G84" ca="1">IF(E84&gt;F84,('3-Statement Model'!$G$8*(1+'DCF Simulation'!C84)*'DCF Simulation'!D84)/('DCF Simulation'!E84-'DCF Simulation'!F84))</f>
        <v>18146.441896617052</v>
      </c>
      <c r="H84" s="302">
        <f ca="1">+G84-'DCF Analysis'!$C$37+'DCF Analysis'!$C$38+'DCF Analysis'!$C$40-'DCF Analysis'!$C$39</f>
        <v>19058.771896617051</v>
      </c>
      <c r="I84" s="303">
        <f ca="1">+H84/'Historical Data'!$L$34</f>
        <v>1196.6156759984458</v>
      </c>
    </row>
    <row r="85" spans="2:9">
      <c r="B85" s="300">
        <f t="shared" si="9"/>
        <v>73</v>
      </c>
      <c r="C85" s="275">
        <f t="shared" ca="1" si="5"/>
        <v>0.20874391822723512</v>
      </c>
      <c r="D85" s="275">
        <f t="shared" ca="1" si="6"/>
        <v>0.19433479953194888</v>
      </c>
      <c r="E85" s="275">
        <f t="shared" ca="1" si="7"/>
        <v>0.10085246777767896</v>
      </c>
      <c r="F85" s="275">
        <f t="shared" ca="1" si="8"/>
        <v>5.4729742485773725E-2</v>
      </c>
      <c r="G85" s="301">
        <f t="array" aca="1" ref="G85" ca="1">IF(E85&gt;F85,('3-Statement Model'!$G$8*(1+'DCF Simulation'!C85)*'DCF Simulation'!D85)/('DCF Simulation'!E85-'DCF Simulation'!F85))</f>
        <v>24600.810579955574</v>
      </c>
      <c r="H85" s="302">
        <f ca="1">+G85-'DCF Analysis'!$C$37+'DCF Analysis'!$C$38+'DCF Analysis'!$C$40-'DCF Analysis'!$C$39</f>
        <v>25513.140579955572</v>
      </c>
      <c r="I85" s="303">
        <f ca="1">+H85/'Historical Data'!$L$34</f>
        <v>1601.8568314648815</v>
      </c>
    </row>
    <row r="86" spans="2:9">
      <c r="B86" s="300">
        <f t="shared" si="9"/>
        <v>74</v>
      </c>
      <c r="C86" s="275">
        <f t="shared" ca="1" si="5"/>
        <v>0.28990066960955019</v>
      </c>
      <c r="D86" s="275">
        <f t="shared" ca="1" si="6"/>
        <v>0.15552171029306308</v>
      </c>
      <c r="E86" s="275">
        <f t="shared" ca="1" si="7"/>
        <v>0.10658504835329924</v>
      </c>
      <c r="F86" s="275">
        <f t="shared" ca="1" si="8"/>
        <v>4.729830987075076E-2</v>
      </c>
      <c r="G86" s="301">
        <f t="array" aca="1" ref="G86" ca="1">IF(E86&gt;F86,('3-Statement Model'!$G$8*(1+'DCF Simulation'!C86)*'DCF Simulation'!D86)/('DCF Simulation'!E86-'DCF Simulation'!F86))</f>
        <v>16344.409388174263</v>
      </c>
      <c r="H86" s="302">
        <f ca="1">+G86-'DCF Analysis'!$C$37+'DCF Analysis'!$C$38+'DCF Analysis'!$C$40-'DCF Analysis'!$C$39</f>
        <v>17256.739388174261</v>
      </c>
      <c r="I86" s="303">
        <f ca="1">+H86/'Historical Data'!$L$34</f>
        <v>1083.4740549140256</v>
      </c>
    </row>
    <row r="87" spans="2:9">
      <c r="B87" s="300">
        <f t="shared" si="9"/>
        <v>75</v>
      </c>
      <c r="C87" s="275">
        <f t="shared" ca="1" si="5"/>
        <v>2.3145417962870639E-2</v>
      </c>
      <c r="D87" s="275">
        <f t="shared" ca="1" si="6"/>
        <v>0.14388678398370489</v>
      </c>
      <c r="E87" s="275">
        <f t="shared" ca="1" si="7"/>
        <v>0.10827855486904978</v>
      </c>
      <c r="F87" s="275">
        <f t="shared" ca="1" si="8"/>
        <v>3.4717069442974591E-2</v>
      </c>
      <c r="G87" s="301">
        <f t="array" aca="1" ref="G87" ca="1">IF(E87&gt;F87,('3-Statement Model'!$G$8*(1+'DCF Simulation'!C87)*'DCF Simulation'!D87)/('DCF Simulation'!E87-'DCF Simulation'!F87))</f>
        <v>9666.9011656671446</v>
      </c>
      <c r="H87" s="302">
        <f ca="1">+G87-'DCF Analysis'!$C$37+'DCF Analysis'!$C$38+'DCF Analysis'!$C$40-'DCF Analysis'!$C$39</f>
        <v>10579.231165667146</v>
      </c>
      <c r="I87" s="303">
        <f ca="1">+H87/'Historical Data'!$L$34</f>
        <v>664.22295841085383</v>
      </c>
    </row>
    <row r="88" spans="2:9">
      <c r="B88" s="300">
        <f t="shared" si="9"/>
        <v>76</v>
      </c>
      <c r="C88" s="275">
        <f t="shared" ca="1" si="5"/>
        <v>0.13407409888943422</v>
      </c>
      <c r="D88" s="275">
        <f t="shared" ca="1" si="6"/>
        <v>0.15441597516139816</v>
      </c>
      <c r="E88" s="275">
        <f t="shared" ca="1" si="7"/>
        <v>0.10556267634432037</v>
      </c>
      <c r="F88" s="275">
        <f t="shared" ca="1" si="8"/>
        <v>3.2700764216477635E-2</v>
      </c>
      <c r="G88" s="301">
        <f t="array" aca="1" ref="G88" ca="1">IF(E88&gt;F88,('3-Statement Model'!$G$8*(1+'DCF Simulation'!C88)*'DCF Simulation'!D88)/('DCF Simulation'!E88-'DCF Simulation'!F88))</f>
        <v>11609.475386792355</v>
      </c>
      <c r="H88" s="302">
        <f ca="1">+G88-'DCF Analysis'!$C$37+'DCF Analysis'!$C$38+'DCF Analysis'!$C$40-'DCF Analysis'!$C$39</f>
        <v>12521.805386792357</v>
      </c>
      <c r="I88" s="303">
        <f ca="1">+H88/'Historical Data'!$L$34</f>
        <v>786.18856969987417</v>
      </c>
    </row>
    <row r="89" spans="2:9">
      <c r="B89" s="300">
        <f t="shared" si="9"/>
        <v>77</v>
      </c>
      <c r="C89" s="275">
        <f t="shared" ca="1" si="5"/>
        <v>0.25226421542794175</v>
      </c>
      <c r="D89" s="275">
        <f t="shared" ca="1" si="6"/>
        <v>0.18686694359159911</v>
      </c>
      <c r="E89" s="275">
        <f t="shared" ca="1" si="7"/>
        <v>0.1005686059939896</v>
      </c>
      <c r="F89" s="275">
        <f t="shared" ca="1" si="8"/>
        <v>3.6710332223619482E-2</v>
      </c>
      <c r="G89" s="301">
        <f t="array" aca="1" ref="G89" ca="1">IF(E89&gt;F89,('3-Statement Model'!$G$8*(1+'DCF Simulation'!C89)*'DCF Simulation'!D89)/('DCF Simulation'!E89-'DCF Simulation'!F89))</f>
        <v>17700.71369815704</v>
      </c>
      <c r="H89" s="302">
        <f ca="1">+G89-'DCF Analysis'!$C$37+'DCF Analysis'!$C$38+'DCF Analysis'!$C$40-'DCF Analysis'!$C$39</f>
        <v>18613.043698157038</v>
      </c>
      <c r="I89" s="303">
        <f ca="1">+H89/'Historical Data'!$L$34</f>
        <v>1168.6303812268309</v>
      </c>
    </row>
    <row r="90" spans="2:9">
      <c r="B90" s="300">
        <f t="shared" si="9"/>
        <v>78</v>
      </c>
      <c r="C90" s="275">
        <f t="shared" ca="1" si="5"/>
        <v>4.9361219814508958E-2</v>
      </c>
      <c r="D90" s="275">
        <f t="shared" ca="1" si="6"/>
        <v>0.14029345755533049</v>
      </c>
      <c r="E90" s="275">
        <f t="shared" ca="1" si="7"/>
        <v>0.10093580033095445</v>
      </c>
      <c r="F90" s="275">
        <f t="shared" ca="1" si="8"/>
        <v>3.5531671987927588E-2</v>
      </c>
      <c r="G90" s="301">
        <f t="array" aca="1" ref="G90" ca="1">IF(E90&gt;F90,('3-Statement Model'!$G$8*(1+'DCF Simulation'!C90)*'DCF Simulation'!D90)/('DCF Simulation'!E90-'DCF Simulation'!F90))</f>
        <v>10872.684004880055</v>
      </c>
      <c r="H90" s="302">
        <f ca="1">+G90-'DCF Analysis'!$C$37+'DCF Analysis'!$C$38+'DCF Analysis'!$C$40-'DCF Analysis'!$C$39</f>
        <v>11785.014004880057</v>
      </c>
      <c r="I90" s="303">
        <f ca="1">+H90/'Historical Data'!$L$34</f>
        <v>739.92870981387011</v>
      </c>
    </row>
    <row r="91" spans="2:9">
      <c r="B91" s="300">
        <f t="shared" si="9"/>
        <v>79</v>
      </c>
      <c r="C91" s="275">
        <f t="shared" ca="1" si="5"/>
        <v>0.29763782819671242</v>
      </c>
      <c r="D91" s="275">
        <f t="shared" ca="1" si="6"/>
        <v>0.14554307021279109</v>
      </c>
      <c r="E91" s="275">
        <f t="shared" ca="1" si="7"/>
        <v>0.10501865559034115</v>
      </c>
      <c r="F91" s="275">
        <f t="shared" ca="1" si="8"/>
        <v>3.5226333533788283E-2</v>
      </c>
      <c r="G91" s="301">
        <f t="array" aca="1" ref="G91" ca="1">IF(E91&gt;F91,('3-Statement Model'!$G$8*(1+'DCF Simulation'!C91)*'DCF Simulation'!D91)/('DCF Simulation'!E91-'DCF Simulation'!F91))</f>
        <v>13071.242771499939</v>
      </c>
      <c r="H91" s="302">
        <f ca="1">+G91-'DCF Analysis'!$C$37+'DCF Analysis'!$C$38+'DCF Analysis'!$C$40-'DCF Analysis'!$C$39</f>
        <v>13983.572771499941</v>
      </c>
      <c r="I91" s="303">
        <f ca="1">+H91/'Historical Data'!$L$34</f>
        <v>877.96645427148314</v>
      </c>
    </row>
    <row r="92" spans="2:9">
      <c r="B92" s="300">
        <f t="shared" si="9"/>
        <v>80</v>
      </c>
      <c r="C92" s="275">
        <f t="shared" ca="1" si="5"/>
        <v>0.1228720757983367</v>
      </c>
      <c r="D92" s="275">
        <f t="shared" ca="1" si="6"/>
        <v>0.14087954959896715</v>
      </c>
      <c r="E92" s="275">
        <f t="shared" ca="1" si="7"/>
        <v>0.10886177487198932</v>
      </c>
      <c r="F92" s="275">
        <f t="shared" ca="1" si="8"/>
        <v>2.5899259368855822E-2</v>
      </c>
      <c r="G92" s="301">
        <f t="array" aca="1" ref="G92" ca="1">IF(E92&gt;F92,('3-Statement Model'!$G$8*(1+'DCF Simulation'!C92)*'DCF Simulation'!D92)/('DCF Simulation'!E92-'DCF Simulation'!F92))</f>
        <v>9210.3434189616291</v>
      </c>
      <c r="H92" s="302">
        <f ca="1">+G92-'DCF Analysis'!$C$37+'DCF Analysis'!$C$38+'DCF Analysis'!$C$40-'DCF Analysis'!$C$39</f>
        <v>10122.673418961631</v>
      </c>
      <c r="I92" s="303">
        <f ca="1">+H92/'Historical Data'!$L$34</f>
        <v>635.55772438266763</v>
      </c>
    </row>
    <row r="93" spans="2:9">
      <c r="B93" s="300">
        <f t="shared" si="9"/>
        <v>81</v>
      </c>
      <c r="C93" s="275">
        <f t="shared" ca="1" si="5"/>
        <v>2.9941390649935798E-2</v>
      </c>
      <c r="D93" s="275">
        <f t="shared" ca="1" si="6"/>
        <v>0.15739096491223664</v>
      </c>
      <c r="E93" s="275">
        <f t="shared" ca="1" si="7"/>
        <v>0.10547378169709964</v>
      </c>
      <c r="F93" s="275">
        <f t="shared" ca="1" si="8"/>
        <v>5.2698916190129744E-2</v>
      </c>
      <c r="G93" s="301">
        <f t="array" aca="1" ref="G93" ca="1">IF(E93&gt;F93,('3-Statement Model'!$G$8*(1+'DCF Simulation'!C93)*'DCF Simulation'!D93)/('DCF Simulation'!E93-'DCF Simulation'!F93))</f>
        <v>14836.951384662143</v>
      </c>
      <c r="H93" s="302">
        <f ca="1">+G93-'DCF Analysis'!$C$37+'DCF Analysis'!$C$38+'DCF Analysis'!$C$40-'DCF Analysis'!$C$39</f>
        <v>15749.281384662145</v>
      </c>
      <c r="I93" s="303">
        <f ca="1">+H93/'Historical Data'!$L$34</f>
        <v>988.82745923111577</v>
      </c>
    </row>
    <row r="94" spans="2:9">
      <c r="B94" s="300">
        <f t="shared" si="9"/>
        <v>82</v>
      </c>
      <c r="C94" s="275">
        <f t="shared" ca="1" si="5"/>
        <v>0.31418875522259032</v>
      </c>
      <c r="D94" s="275">
        <f t="shared" ca="1" si="6"/>
        <v>0.15532468515698183</v>
      </c>
      <c r="E94" s="275">
        <f t="shared" ca="1" si="7"/>
        <v>0.10302310941701601</v>
      </c>
      <c r="F94" s="275">
        <f t="shared" ca="1" si="8"/>
        <v>3.25118203720208E-2</v>
      </c>
      <c r="G94" s="301">
        <f t="array" aca="1" ref="G94" ca="1">IF(E94&gt;F94,('3-Statement Model'!$G$8*(1+'DCF Simulation'!C94)*'DCF Simulation'!D94)/('DCF Simulation'!E94-'DCF Simulation'!F94))</f>
        <v>13983.6026204874</v>
      </c>
      <c r="H94" s="302">
        <f ca="1">+G94-'DCF Analysis'!$C$37+'DCF Analysis'!$C$38+'DCF Analysis'!$C$40-'DCF Analysis'!$C$39</f>
        <v>14895.932620487401</v>
      </c>
      <c r="I94" s="303">
        <f ca="1">+H94/'Historical Data'!$L$34</f>
        <v>935.24947876918202</v>
      </c>
    </row>
    <row r="95" spans="2:9">
      <c r="B95" s="300">
        <f t="shared" si="9"/>
        <v>83</v>
      </c>
      <c r="C95" s="275">
        <f t="shared" ca="1" si="5"/>
        <v>6.536903374041711E-2</v>
      </c>
      <c r="D95" s="275">
        <f t="shared" ca="1" si="6"/>
        <v>0.16351671989570851</v>
      </c>
      <c r="E95" s="275">
        <f t="shared" ca="1" si="7"/>
        <v>0.10585384263635342</v>
      </c>
      <c r="F95" s="275">
        <f t="shared" ca="1" si="8"/>
        <v>3.5463479672057166E-2</v>
      </c>
      <c r="G95" s="301">
        <f t="array" aca="1" ref="G95" ca="1">IF(E95&gt;F95,('3-Statement Model'!$G$8*(1+'DCF Simulation'!C95)*'DCF Simulation'!D95)/('DCF Simulation'!E95-'DCF Simulation'!F95))</f>
        <v>11954.420569764245</v>
      </c>
      <c r="H95" s="302">
        <f ca="1">+G95-'DCF Analysis'!$C$37+'DCF Analysis'!$C$38+'DCF Analysis'!$C$40-'DCF Analysis'!$C$39</f>
        <v>12866.750569764246</v>
      </c>
      <c r="I95" s="303">
        <f ca="1">+H95/'Historical Data'!$L$34</f>
        <v>807.84614635504056</v>
      </c>
    </row>
    <row r="96" spans="2:9">
      <c r="B96" s="300">
        <f t="shared" si="9"/>
        <v>84</v>
      </c>
      <c r="C96" s="275">
        <f t="shared" ca="1" si="5"/>
        <v>0.2783080589443182</v>
      </c>
      <c r="D96" s="275">
        <f t="shared" ca="1" si="6"/>
        <v>0.15339712730033245</v>
      </c>
      <c r="E96" s="275">
        <f t="shared" ca="1" si="7"/>
        <v>0.10986633990908583</v>
      </c>
      <c r="F96" s="275">
        <f t="shared" ca="1" si="8"/>
        <v>4.4499131581632614E-2</v>
      </c>
      <c r="G96" s="301">
        <f t="array" aca="1" ref="G96" ca="1">IF(E96&gt;F96,('3-Statement Model'!$G$8*(1+'DCF Simulation'!C96)*'DCF Simulation'!D96)/('DCF Simulation'!E96-'DCF Simulation'!F96))</f>
        <v>14490.131109226089</v>
      </c>
      <c r="H96" s="302">
        <f ca="1">+G96-'DCF Analysis'!$C$37+'DCF Analysis'!$C$38+'DCF Analysis'!$C$40-'DCF Analysis'!$C$39</f>
        <v>15402.461109226091</v>
      </c>
      <c r="I96" s="303">
        <f ca="1">+H96/'Historical Data'!$L$34</f>
        <v>967.05215384459473</v>
      </c>
    </row>
    <row r="97" spans="2:9">
      <c r="B97" s="300">
        <f t="shared" si="9"/>
        <v>85</v>
      </c>
      <c r="C97" s="275">
        <f t="shared" ca="1" si="5"/>
        <v>0.14390901437779144</v>
      </c>
      <c r="D97" s="275">
        <f t="shared" ca="1" si="6"/>
        <v>0.13756675884081937</v>
      </c>
      <c r="E97" s="275">
        <f t="shared" ca="1" si="7"/>
        <v>0.10072368898769628</v>
      </c>
      <c r="F97" s="275">
        <f t="shared" ca="1" si="8"/>
        <v>4.7523137658889963E-2</v>
      </c>
      <c r="G97" s="301">
        <f t="array" aca="1" ref="G97" ca="1">IF(E97&gt;F97,('3-Statement Model'!$G$8*(1+'DCF Simulation'!C97)*'DCF Simulation'!D97)/('DCF Simulation'!E97-'DCF Simulation'!F97))</f>
        <v>14287.898417366627</v>
      </c>
      <c r="H97" s="302">
        <f ca="1">+G97-'DCF Analysis'!$C$37+'DCF Analysis'!$C$38+'DCF Analysis'!$C$40-'DCF Analysis'!$C$39</f>
        <v>15200.228417366628</v>
      </c>
      <c r="I97" s="303">
        <f ca="1">+H97/'Historical Data'!$L$34</f>
        <v>954.35486093448071</v>
      </c>
    </row>
    <row r="98" spans="2:9">
      <c r="B98" s="300">
        <f t="shared" si="9"/>
        <v>86</v>
      </c>
      <c r="C98" s="275">
        <f t="shared" ca="1" si="5"/>
        <v>0.20167657719880458</v>
      </c>
      <c r="D98" s="275">
        <f t="shared" ca="1" si="6"/>
        <v>0.15653208481527944</v>
      </c>
      <c r="E98" s="275">
        <f t="shared" ca="1" si="7"/>
        <v>0.10034683130221762</v>
      </c>
      <c r="F98" s="275">
        <f t="shared" ca="1" si="8"/>
        <v>2.4197991935135037E-2</v>
      </c>
      <c r="G98" s="301">
        <f t="array" aca="1" ref="G98" ca="1">IF(E98&gt;F98,('3-Statement Model'!$G$8*(1+'DCF Simulation'!C98)*'DCF Simulation'!D98)/('DCF Simulation'!E98-'DCF Simulation'!F98))</f>
        <v>11931.833283604514</v>
      </c>
      <c r="H98" s="302">
        <f ca="1">+G98-'DCF Analysis'!$C$37+'DCF Analysis'!$C$38+'DCF Analysis'!$C$40-'DCF Analysis'!$C$39</f>
        <v>12844.163283604516</v>
      </c>
      <c r="I98" s="303">
        <f ca="1">+H98/'Historical Data'!$L$34</f>
        <v>806.42799093329506</v>
      </c>
    </row>
    <row r="99" spans="2:9">
      <c r="B99" s="300">
        <f t="shared" si="9"/>
        <v>87</v>
      </c>
      <c r="C99" s="275">
        <f t="shared" ca="1" si="5"/>
        <v>0.280691441264945</v>
      </c>
      <c r="D99" s="275">
        <f t="shared" ca="1" si="6"/>
        <v>0.15429281781822313</v>
      </c>
      <c r="E99" s="275">
        <f t="shared" ca="1" si="7"/>
        <v>0.10973843318244875</v>
      </c>
      <c r="F99" s="275">
        <f t="shared" ca="1" si="8"/>
        <v>2.9974903075069451E-2</v>
      </c>
      <c r="G99" s="301">
        <f t="array" aca="1" ref="G99" ca="1">IF(E99&gt;F99,('3-Statement Model'!$G$8*(1+'DCF Simulation'!C99)*'DCF Simulation'!D99)/('DCF Simulation'!E99-'DCF Simulation'!F99))</f>
        <v>11966.45055560236</v>
      </c>
      <c r="H99" s="302">
        <f ca="1">+G99-'DCF Analysis'!$C$37+'DCF Analysis'!$C$38+'DCF Analysis'!$C$40-'DCF Analysis'!$C$39</f>
        <v>12878.780555602361</v>
      </c>
      <c r="I99" s="303">
        <f ca="1">+H99/'Historical Data'!$L$34</f>
        <v>808.60145575871115</v>
      </c>
    </row>
    <row r="100" spans="2:9">
      <c r="B100" s="300">
        <f t="shared" si="9"/>
        <v>88</v>
      </c>
      <c r="C100" s="275">
        <f t="shared" ca="1" si="5"/>
        <v>0.11239805919138285</v>
      </c>
      <c r="D100" s="275">
        <f t="shared" ca="1" si="6"/>
        <v>0.15797938562478361</v>
      </c>
      <c r="E100" s="275">
        <f t="shared" ca="1" si="7"/>
        <v>0.10118088301773015</v>
      </c>
      <c r="F100" s="275">
        <f t="shared" ca="1" si="8"/>
        <v>3.0628032334446789E-2</v>
      </c>
      <c r="G100" s="301">
        <f t="array" aca="1" ref="G100" ca="1">IF(E100&gt;F100,('3-Statement Model'!$G$8*(1+'DCF Simulation'!C100)*'DCF Simulation'!D100)/('DCF Simulation'!E100-'DCF Simulation'!F100))</f>
        <v>12031.660705388096</v>
      </c>
      <c r="H100" s="302">
        <f ca="1">+G100-'DCF Analysis'!$C$37+'DCF Analysis'!$C$38+'DCF Analysis'!$C$40-'DCF Analysis'!$C$39</f>
        <v>12943.990705388098</v>
      </c>
      <c r="I100" s="303">
        <f ca="1">+H100/'Historical Data'!$L$34</f>
        <v>812.69571156339236</v>
      </c>
    </row>
    <row r="101" spans="2:9">
      <c r="B101" s="300">
        <f t="shared" si="9"/>
        <v>89</v>
      </c>
      <c r="C101" s="275">
        <f t="shared" ca="1" si="5"/>
        <v>0.22407476137014387</v>
      </c>
      <c r="D101" s="275">
        <f t="shared" ca="1" si="6"/>
        <v>0.13685713837352109</v>
      </c>
      <c r="E101" s="275">
        <f t="shared" ca="1" si="7"/>
        <v>0.1010007647105628</v>
      </c>
      <c r="F101" s="275">
        <f t="shared" ca="1" si="8"/>
        <v>3.4746399737990763E-2</v>
      </c>
      <c r="G101" s="301">
        <f t="array" aca="1" ref="G101" ca="1">IF(E101&gt;F101,('3-Statement Model'!$G$8*(1+'DCF Simulation'!C101)*'DCF Simulation'!D101)/('DCF Simulation'!E101-'DCF Simulation'!F101))</f>
        <v>12213.50745721117</v>
      </c>
      <c r="H101" s="302">
        <f ca="1">+G101-'DCF Analysis'!$C$37+'DCF Analysis'!$C$38+'DCF Analysis'!$C$40-'DCF Analysis'!$C$39</f>
        <v>13125.837457211172</v>
      </c>
      <c r="I101" s="303">
        <f ca="1">+H101/'Historical Data'!$L$34</f>
        <v>824.11306180197266</v>
      </c>
    </row>
    <row r="102" spans="2:9">
      <c r="B102" s="300">
        <f t="shared" si="9"/>
        <v>90</v>
      </c>
      <c r="C102" s="275">
        <f t="shared" ca="1" si="5"/>
        <v>8.2576043009604624E-2</v>
      </c>
      <c r="D102" s="275">
        <f t="shared" ca="1" si="6"/>
        <v>0.13564095887745656</v>
      </c>
      <c r="E102" s="275">
        <f t="shared" ca="1" si="7"/>
        <v>0.10584909526117413</v>
      </c>
      <c r="F102" s="275">
        <f t="shared" ca="1" si="8"/>
        <v>4.0130263830823465E-2</v>
      </c>
      <c r="G102" s="301">
        <f t="array" aca="1" ref="G102" ca="1">IF(E102&gt;F102,('3-Statement Model'!$G$8*(1+'DCF Simulation'!C102)*'DCF Simulation'!D102)/('DCF Simulation'!E102-'DCF Simulation'!F102))</f>
        <v>10792.919309196612</v>
      </c>
      <c r="H102" s="302">
        <f ca="1">+G102-'DCF Analysis'!$C$37+'DCF Analysis'!$C$38+'DCF Analysis'!$C$40-'DCF Analysis'!$C$39</f>
        <v>11705.249309196613</v>
      </c>
      <c r="I102" s="303">
        <f ca="1">+H102/'Historical Data'!$L$34</f>
        <v>734.92063868715729</v>
      </c>
    </row>
    <row r="103" spans="2:9">
      <c r="B103" s="300">
        <f t="shared" si="9"/>
        <v>91</v>
      </c>
      <c r="C103" s="275">
        <f t="shared" ca="1" si="5"/>
        <v>3.5143741040767909E-2</v>
      </c>
      <c r="D103" s="275">
        <f t="shared" ca="1" si="6"/>
        <v>0.1411824297143138</v>
      </c>
      <c r="E103" s="275">
        <f t="shared" ca="1" si="7"/>
        <v>0.10444150218895838</v>
      </c>
      <c r="F103" s="275">
        <f t="shared" ca="1" si="8"/>
        <v>2.2313857160975625E-2</v>
      </c>
      <c r="G103" s="301">
        <f t="array" aca="1" ref="G103" ca="1">IF(E103&gt;F103,('3-Statement Model'!$G$8*(1+'DCF Simulation'!C103)*'DCF Simulation'!D103)/('DCF Simulation'!E103-'DCF Simulation'!F103))</f>
        <v>8595.5058801234627</v>
      </c>
      <c r="H103" s="302">
        <f ca="1">+G103-'DCF Analysis'!$C$37+'DCF Analysis'!$C$38+'DCF Analysis'!$C$40-'DCF Analysis'!$C$39</f>
        <v>9507.8358801234644</v>
      </c>
      <c r="I103" s="303">
        <f ca="1">+H103/'Historical Data'!$L$34</f>
        <v>596.95480488937937</v>
      </c>
    </row>
    <row r="104" spans="2:9">
      <c r="B104" s="300">
        <f t="shared" si="9"/>
        <v>92</v>
      </c>
      <c r="C104" s="275">
        <f t="shared" ca="1" si="5"/>
        <v>6.209028769629335E-2</v>
      </c>
      <c r="D104" s="275">
        <f t="shared" ca="1" si="6"/>
        <v>0.16154660011016542</v>
      </c>
      <c r="E104" s="275">
        <f t="shared" ca="1" si="7"/>
        <v>0.10031873283835108</v>
      </c>
      <c r="F104" s="275">
        <f t="shared" ca="1" si="8"/>
        <v>4.0651729121618463E-2</v>
      </c>
      <c r="G104" s="301">
        <f t="array" aca="1" ref="G104" ca="1">IF(E104&gt;F104,('3-Statement Model'!$G$8*(1+'DCF Simulation'!C104)*'DCF Simulation'!D104)/('DCF Simulation'!E104-'DCF Simulation'!F104))</f>
        <v>13890.073043898206</v>
      </c>
      <c r="H104" s="302">
        <f ca="1">+G104-'DCF Analysis'!$C$37+'DCF Analysis'!$C$38+'DCF Analysis'!$C$40-'DCF Analysis'!$C$39</f>
        <v>14802.403043898208</v>
      </c>
      <c r="I104" s="303">
        <f ca="1">+H104/'Historical Data'!$L$34</f>
        <v>929.37717187956594</v>
      </c>
    </row>
    <row r="105" spans="2:9">
      <c r="B105" s="300">
        <f t="shared" si="9"/>
        <v>93</v>
      </c>
      <c r="C105" s="275">
        <f t="shared" ca="1" si="5"/>
        <v>6.2467944251000634E-2</v>
      </c>
      <c r="D105" s="275">
        <f t="shared" ca="1" si="6"/>
        <v>0.1613809527202113</v>
      </c>
      <c r="E105" s="275">
        <f t="shared" ca="1" si="7"/>
        <v>0.10854138296017508</v>
      </c>
      <c r="F105" s="275">
        <f t="shared" ca="1" si="8"/>
        <v>2.558215407497956E-2</v>
      </c>
      <c r="G105" s="301">
        <f t="array" aca="1" ref="G105" ca="1">IF(E105&gt;F105,('3-Statement Model'!$G$8*(1+'DCF Simulation'!C105)*'DCF Simulation'!D105)/('DCF Simulation'!E105-'DCF Simulation'!F105))</f>
        <v>9983.5018686652438</v>
      </c>
      <c r="H105" s="302">
        <f ca="1">+G105-'DCF Analysis'!$C$37+'DCF Analysis'!$C$38+'DCF Analysis'!$C$40-'DCF Analysis'!$C$39</f>
        <v>10895.831868665246</v>
      </c>
      <c r="I105" s="303">
        <f ca="1">+H105/'Historical Data'!$L$34</f>
        <v>684.1009110037437</v>
      </c>
    </row>
    <row r="106" spans="2:9">
      <c r="B106" s="300">
        <f t="shared" si="9"/>
        <v>94</v>
      </c>
      <c r="C106" s="275">
        <f t="shared" ca="1" si="5"/>
        <v>1.6284783599519459E-2</v>
      </c>
      <c r="D106" s="275">
        <f t="shared" ca="1" si="6"/>
        <v>0.19272190221425553</v>
      </c>
      <c r="E106" s="275">
        <f t="shared" ca="1" si="7"/>
        <v>0.10814896397832072</v>
      </c>
      <c r="F106" s="275">
        <f t="shared" ca="1" si="8"/>
        <v>5.1835808714152762E-2</v>
      </c>
      <c r="G106" s="301">
        <f t="array" aca="1" ref="G106" ca="1">IF(E106&gt;F106,('3-Statement Model'!$G$8*(1+'DCF Simulation'!C106)*'DCF Simulation'!D106)/('DCF Simulation'!E106-'DCF Simulation'!F106))</f>
        <v>16800.265079800414</v>
      </c>
      <c r="H106" s="302">
        <f ca="1">+G106-'DCF Analysis'!$C$37+'DCF Analysis'!$C$38+'DCF Analysis'!$C$40-'DCF Analysis'!$C$39</f>
        <v>17712.595079800412</v>
      </c>
      <c r="I106" s="303">
        <f ca="1">+H106/'Historical Data'!$L$34</f>
        <v>1112.0952100205511</v>
      </c>
    </row>
    <row r="107" spans="2:9">
      <c r="B107" s="300">
        <f t="shared" si="9"/>
        <v>95</v>
      </c>
      <c r="C107" s="275">
        <f t="shared" ca="1" si="5"/>
        <v>0.31432948033227137</v>
      </c>
      <c r="D107" s="275">
        <f t="shared" ca="1" si="6"/>
        <v>0.17833817068599173</v>
      </c>
      <c r="E107" s="275">
        <f t="shared" ca="1" si="7"/>
        <v>0.10015956315287552</v>
      </c>
      <c r="F107" s="275">
        <f t="shared" ca="1" si="8"/>
        <v>2.5311997402736687E-2</v>
      </c>
      <c r="G107" s="301">
        <f t="array" aca="1" ref="G107" ca="1">IF(E107&gt;F107,('3-Statement Model'!$G$8*(1+'DCF Simulation'!C107)*'DCF Simulation'!D107)/('DCF Simulation'!E107-'DCF Simulation'!F107))</f>
        <v>15126.915315356364</v>
      </c>
      <c r="H107" s="302">
        <f ca="1">+G107-'DCF Analysis'!$C$37+'DCF Analysis'!$C$38+'DCF Analysis'!$C$40-'DCF Analysis'!$C$39</f>
        <v>16039.245315356366</v>
      </c>
      <c r="I107" s="303">
        <f ca="1">+H107/'Historical Data'!$L$34</f>
        <v>1007.033007144957</v>
      </c>
    </row>
    <row r="108" spans="2:9">
      <c r="B108" s="300">
        <f t="shared" si="9"/>
        <v>96</v>
      </c>
      <c r="C108" s="275">
        <f t="shared" ca="1" si="5"/>
        <v>0.12797882849957579</v>
      </c>
      <c r="D108" s="275">
        <f t="shared" ca="1" si="6"/>
        <v>0.19161143614820039</v>
      </c>
      <c r="E108" s="275">
        <f t="shared" ca="1" si="7"/>
        <v>0.10925463027745494</v>
      </c>
      <c r="F108" s="275">
        <f t="shared" ca="1" si="8"/>
        <v>3.4092017634443E-2</v>
      </c>
      <c r="G108" s="301">
        <f t="array" aca="1" ref="G108" ca="1">IF(E108&gt;F108,('3-Statement Model'!$G$8*(1+'DCF Simulation'!C108)*'DCF Simulation'!D108)/('DCF Simulation'!E108-'DCF Simulation'!F108))</f>
        <v>13889.928362142655</v>
      </c>
      <c r="H108" s="302">
        <f ca="1">+G108-'DCF Analysis'!$C$37+'DCF Analysis'!$C$38+'DCF Analysis'!$C$40-'DCF Analysis'!$C$39</f>
        <v>14802.258362142657</v>
      </c>
      <c r="I108" s="303">
        <f ca="1">+H108/'Historical Data'!$L$34</f>
        <v>929.36808795444938</v>
      </c>
    </row>
    <row r="109" spans="2:9">
      <c r="B109" s="300">
        <f t="shared" si="9"/>
        <v>97</v>
      </c>
      <c r="C109" s="275">
        <f t="shared" ca="1" si="5"/>
        <v>0.14808994345637749</v>
      </c>
      <c r="D109" s="275">
        <f t="shared" ca="1" si="6"/>
        <v>0.18818687186858418</v>
      </c>
      <c r="E109" s="275">
        <f t="shared" ca="1" si="7"/>
        <v>0.10596492030046552</v>
      </c>
      <c r="F109" s="275">
        <f t="shared" ca="1" si="8"/>
        <v>5.6312104521942005E-2</v>
      </c>
      <c r="G109" s="301">
        <f t="array" aca="1" ref="G109" ca="1">IF(E109&gt;F109,('3-Statement Model'!$G$8*(1+'DCF Simulation'!C109)*'DCF Simulation'!D109)/('DCF Simulation'!E109-'DCF Simulation'!F109))</f>
        <v>21018.458100523829</v>
      </c>
      <c r="H109" s="302">
        <f ca="1">+G109-'DCF Analysis'!$C$37+'DCF Analysis'!$C$38+'DCF Analysis'!$C$40-'DCF Analysis'!$C$39</f>
        <v>21930.788100523827</v>
      </c>
      <c r="I109" s="303">
        <f ca="1">+H109/'Historical Data'!$L$34</f>
        <v>1376.9368231299886</v>
      </c>
    </row>
    <row r="110" spans="2:9">
      <c r="B110" s="300">
        <f t="shared" si="9"/>
        <v>98</v>
      </c>
      <c r="C110" s="275">
        <f t="shared" ca="1" si="5"/>
        <v>0.21026852396293966</v>
      </c>
      <c r="D110" s="275">
        <f t="shared" ca="1" si="6"/>
        <v>0.16047615325104292</v>
      </c>
      <c r="E110" s="275">
        <f t="shared" ca="1" si="7"/>
        <v>0.10254576586168135</v>
      </c>
      <c r="F110" s="275">
        <f t="shared" ca="1" si="8"/>
        <v>5.3578493919278547E-2</v>
      </c>
      <c r="G110" s="301">
        <f t="array" aca="1" ref="G110" ca="1">IF(E110&gt;F110,('3-Statement Model'!$G$8*(1+'DCF Simulation'!C110)*'DCF Simulation'!D110)/('DCF Simulation'!E110-'DCF Simulation'!F110))</f>
        <v>19158.691040606001</v>
      </c>
      <c r="H110" s="302">
        <f ca="1">+G110-'DCF Analysis'!$C$37+'DCF Analysis'!$C$38+'DCF Analysis'!$C$40-'DCF Analysis'!$C$39</f>
        <v>20071.021040606</v>
      </c>
      <c r="I110" s="303">
        <f ca="1">+H110/'Historical Data'!$L$34</f>
        <v>1260.1703058709081</v>
      </c>
    </row>
    <row r="111" spans="2:9">
      <c r="B111" s="300">
        <f t="shared" si="9"/>
        <v>99</v>
      </c>
      <c r="C111" s="275">
        <f t="shared" ca="1" si="5"/>
        <v>0.12684281750020907</v>
      </c>
      <c r="D111" s="275">
        <f t="shared" ca="1" si="6"/>
        <v>0.15690478614237383</v>
      </c>
      <c r="E111" s="275">
        <f t="shared" ca="1" si="7"/>
        <v>0.10777907081391058</v>
      </c>
      <c r="F111" s="275">
        <f t="shared" ca="1" si="8"/>
        <v>3.8732077752695313E-2</v>
      </c>
      <c r="G111" s="301">
        <f t="array" aca="1" ref="G111" ca="1">IF(E111&gt;F111,('3-Statement Model'!$G$8*(1+'DCF Simulation'!C111)*'DCF Simulation'!D111)/('DCF Simulation'!E111-'DCF Simulation'!F111))</f>
        <v>12368.990651533324</v>
      </c>
      <c r="H111" s="302">
        <f ca="1">+G111-'DCF Analysis'!$C$37+'DCF Analysis'!$C$38+'DCF Analysis'!$C$40-'DCF Analysis'!$C$39</f>
        <v>13281.320651533326</v>
      </c>
      <c r="I111" s="303">
        <f ca="1">+H111/'Historical Data'!$L$34</f>
        <v>833.87516130604547</v>
      </c>
    </row>
    <row r="112" spans="2:9">
      <c r="B112" s="300">
        <f t="shared" si="9"/>
        <v>100</v>
      </c>
      <c r="C112" s="275">
        <f t="shared" ca="1" si="5"/>
        <v>3.4841103736968124E-2</v>
      </c>
      <c r="D112" s="275">
        <f t="shared" ca="1" si="6"/>
        <v>0.14041987418654606</v>
      </c>
      <c r="E112" s="275">
        <f t="shared" ca="1" si="7"/>
        <v>0.10235280531372605</v>
      </c>
      <c r="F112" s="275">
        <f t="shared" ca="1" si="8"/>
        <v>3.0253942631860729E-2</v>
      </c>
      <c r="G112" s="301">
        <f t="array" aca="1" ref="G112" ca="1">IF(E112&gt;F112,('3-Statement Model'!$G$8*(1+'DCF Simulation'!C112)*'DCF Simulation'!D112)/('DCF Simulation'!E112-'DCF Simulation'!F112))</f>
        <v>9735.3895812294122</v>
      </c>
      <c r="H112" s="302">
        <f ca="1">+G112-'DCF Analysis'!$C$37+'DCF Analysis'!$C$38+'DCF Analysis'!$C$40-'DCF Analysis'!$C$39</f>
        <v>10647.719581229414</v>
      </c>
      <c r="I112" s="303">
        <f ca="1">+H112/'Historical Data'!$L$34</f>
        <v>668.5230419697873</v>
      </c>
    </row>
    <row r="113" spans="2:9">
      <c r="B113" s="300">
        <f t="shared" si="9"/>
        <v>101</v>
      </c>
      <c r="C113" s="275">
        <f t="shared" ca="1" si="5"/>
        <v>0.15437567044595196</v>
      </c>
      <c r="D113" s="275">
        <f t="shared" ca="1" si="6"/>
        <v>0.16989213561530939</v>
      </c>
      <c r="E113" s="275">
        <f t="shared" ca="1" si="7"/>
        <v>0.10362070980415136</v>
      </c>
      <c r="F113" s="275">
        <f t="shared" ca="1" si="8"/>
        <v>4.4511808151311866E-2</v>
      </c>
      <c r="G113" s="301">
        <f t="array" aca="1" ref="G113" ca="1">IF(E113&gt;F113,('3-Statement Model'!$G$8*(1+'DCF Simulation'!C113)*'DCF Simulation'!D113)/('DCF Simulation'!E113-'DCF Simulation'!F113))</f>
        <v>16026.808604040292</v>
      </c>
      <c r="H113" s="302">
        <f ca="1">+G113-'DCF Analysis'!$C$37+'DCF Analysis'!$C$38+'DCF Analysis'!$C$40-'DCF Analysis'!$C$39</f>
        <v>16939.13860404029</v>
      </c>
      <c r="I113" s="303">
        <f ca="1">+H113/'Historical Data'!$L$34</f>
        <v>1063.5333116664731</v>
      </c>
    </row>
    <row r="114" spans="2:9">
      <c r="B114" s="300">
        <f t="shared" si="9"/>
        <v>102</v>
      </c>
      <c r="C114" s="275">
        <f t="shared" ca="1" si="5"/>
        <v>0.17655082727948185</v>
      </c>
      <c r="D114" s="275">
        <f t="shared" ca="1" si="6"/>
        <v>0.1877038982806104</v>
      </c>
      <c r="E114" s="275">
        <f t="shared" ca="1" si="7"/>
        <v>0.10686598590711516</v>
      </c>
      <c r="F114" s="275">
        <f t="shared" ca="1" si="8"/>
        <v>2.7588202658399043E-2</v>
      </c>
      <c r="G114" s="301">
        <f t="array" aca="1" ref="G114" ca="1">IF(E114&gt;F114,('3-Statement Model'!$G$8*(1+'DCF Simulation'!C114)*'DCF Simulation'!D114)/('DCF Simulation'!E114-'DCF Simulation'!F114))</f>
        <v>13455.876335090979</v>
      </c>
      <c r="H114" s="302">
        <f ca="1">+G114-'DCF Analysis'!$C$37+'DCF Analysis'!$C$38+'DCF Analysis'!$C$40-'DCF Analysis'!$C$39</f>
        <v>14368.206335090981</v>
      </c>
      <c r="I114" s="303">
        <f ca="1">+H114/'Historical Data'!$L$34</f>
        <v>902.11588814921799</v>
      </c>
    </row>
    <row r="115" spans="2:9">
      <c r="B115" s="300">
        <f t="shared" si="9"/>
        <v>103</v>
      </c>
      <c r="C115" s="275">
        <f t="shared" ca="1" si="5"/>
        <v>0.1715984063126644</v>
      </c>
      <c r="D115" s="275">
        <f t="shared" ca="1" si="6"/>
        <v>0.19432501452269396</v>
      </c>
      <c r="E115" s="275">
        <f t="shared" ca="1" si="7"/>
        <v>0.10715702189818434</v>
      </c>
      <c r="F115" s="275">
        <f t="shared" ca="1" si="8"/>
        <v>3.2759807710809427E-2</v>
      </c>
      <c r="G115" s="301">
        <f t="array" aca="1" ref="G115" ca="1">IF(E115&gt;F115,('3-Statement Model'!$G$8*(1+'DCF Simulation'!C115)*'DCF Simulation'!D115)/('DCF Simulation'!E115-'DCF Simulation'!F115))</f>
        <v>14781.901593906399</v>
      </c>
      <c r="H115" s="302">
        <f ca="1">+G115-'DCF Analysis'!$C$37+'DCF Analysis'!$C$38+'DCF Analysis'!$C$40-'DCF Analysis'!$C$39</f>
        <v>15694.231593906401</v>
      </c>
      <c r="I115" s="303">
        <f ca="1">+H115/'Historical Data'!$L$34</f>
        <v>985.3711272630286</v>
      </c>
    </row>
    <row r="116" spans="2:9">
      <c r="B116" s="300">
        <f t="shared" si="9"/>
        <v>104</v>
      </c>
      <c r="C116" s="275">
        <f t="shared" ca="1" si="5"/>
        <v>0.32289530435252956</v>
      </c>
      <c r="D116" s="275">
        <f t="shared" ca="1" si="6"/>
        <v>0.16958117351048321</v>
      </c>
      <c r="E116" s="275">
        <f t="shared" ca="1" si="7"/>
        <v>0.10237435535330237</v>
      </c>
      <c r="F116" s="275">
        <f t="shared" ca="1" si="8"/>
        <v>4.0409415956273217E-2</v>
      </c>
      <c r="G116" s="301">
        <f t="array" aca="1" ref="G116" ca="1">IF(E116&gt;F116,('3-Statement Model'!$G$8*(1+'DCF Simulation'!C116)*'DCF Simulation'!D116)/('DCF Simulation'!E116-'DCF Simulation'!F116))</f>
        <v>17487.85651221537</v>
      </c>
      <c r="H116" s="302">
        <f ca="1">+G116-'DCF Analysis'!$C$37+'DCF Analysis'!$C$38+'DCF Analysis'!$C$40-'DCF Analysis'!$C$39</f>
        <v>18400.186512215369</v>
      </c>
      <c r="I116" s="303">
        <f ca="1">+H116/'Historical Data'!$L$34</f>
        <v>1155.2660235007211</v>
      </c>
    </row>
    <row r="117" spans="2:9">
      <c r="B117" s="300">
        <f t="shared" si="9"/>
        <v>105</v>
      </c>
      <c r="C117" s="275">
        <f t="shared" ca="1" si="5"/>
        <v>0.10915345458620238</v>
      </c>
      <c r="D117" s="275">
        <f t="shared" ca="1" si="6"/>
        <v>0.13727320934149784</v>
      </c>
      <c r="E117" s="275">
        <f t="shared" ca="1" si="7"/>
        <v>0.10280330343860286</v>
      </c>
      <c r="F117" s="275">
        <f t="shared" ca="1" si="8"/>
        <v>4.6118182732623386E-2</v>
      </c>
      <c r="G117" s="301">
        <f t="array" aca="1" ref="G117" ca="1">IF(E117&gt;F117,('3-Statement Model'!$G$8*(1+'DCF Simulation'!C117)*'DCF Simulation'!D117)/('DCF Simulation'!E117-'DCF Simulation'!F117))</f>
        <v>12974.416847921135</v>
      </c>
      <c r="H117" s="302">
        <f ca="1">+G117-'DCF Analysis'!$C$37+'DCF Analysis'!$C$38+'DCF Analysis'!$C$40-'DCF Analysis'!$C$39</f>
        <v>13886.746847921137</v>
      </c>
      <c r="I117" s="303">
        <f ca="1">+H117/'Historical Data'!$L$34</f>
        <v>871.88718438851708</v>
      </c>
    </row>
    <row r="118" spans="2:9">
      <c r="B118" s="300">
        <f t="shared" si="9"/>
        <v>106</v>
      </c>
      <c r="C118" s="275">
        <f t="shared" ca="1" si="5"/>
        <v>0.22449731642974327</v>
      </c>
      <c r="D118" s="275">
        <f t="shared" ca="1" si="6"/>
        <v>0.17280604226088883</v>
      </c>
      <c r="E118" s="275">
        <f t="shared" ca="1" si="7"/>
        <v>0.10296983826896131</v>
      </c>
      <c r="F118" s="275">
        <f t="shared" ca="1" si="8"/>
        <v>2.0008344936347934E-2</v>
      </c>
      <c r="G118" s="301">
        <f t="array" aca="1" ref="G118" ca="1">IF(E118&gt;F118,('3-Statement Model'!$G$8*(1+'DCF Simulation'!C118)*'DCF Simulation'!D118)/('DCF Simulation'!E118-'DCF Simulation'!F118))</f>
        <v>12320.255087493626</v>
      </c>
      <c r="H118" s="302">
        <f ca="1">+G118-'DCF Analysis'!$C$37+'DCF Analysis'!$C$38+'DCF Analysis'!$C$40-'DCF Analysis'!$C$39</f>
        <v>13232.585087493628</v>
      </c>
      <c r="I118" s="303">
        <f ca="1">+H118/'Historical Data'!$L$34</f>
        <v>830.81527160145856</v>
      </c>
    </row>
    <row r="119" spans="2:9">
      <c r="B119" s="300">
        <f t="shared" si="9"/>
        <v>107</v>
      </c>
      <c r="C119" s="275">
        <f t="shared" ca="1" si="5"/>
        <v>0.12721560787821984</v>
      </c>
      <c r="D119" s="275">
        <f t="shared" ca="1" si="6"/>
        <v>0.13795720278480136</v>
      </c>
      <c r="E119" s="275">
        <f t="shared" ca="1" si="7"/>
        <v>0.1091787241184104</v>
      </c>
      <c r="F119" s="275">
        <f t="shared" ca="1" si="8"/>
        <v>5.2444404814132803E-2</v>
      </c>
      <c r="G119" s="301">
        <f t="array" aca="1" ref="G119" ca="1">IF(E119&gt;F119,('3-Statement Model'!$G$8*(1+'DCF Simulation'!C119)*'DCF Simulation'!D119)/('DCF Simulation'!E119-'DCF Simulation'!F119))</f>
        <v>13239.90973776075</v>
      </c>
      <c r="H119" s="302">
        <f ca="1">+G119-'DCF Analysis'!$C$37+'DCF Analysis'!$C$38+'DCF Analysis'!$C$40-'DCF Analysis'!$C$39</f>
        <v>14152.239737760752</v>
      </c>
      <c r="I119" s="303">
        <f ca="1">+H119/'Historical Data'!$L$34</f>
        <v>888.55630428624784</v>
      </c>
    </row>
    <row r="120" spans="2:9">
      <c r="B120" s="300">
        <f t="shared" si="9"/>
        <v>108</v>
      </c>
      <c r="C120" s="275">
        <f t="shared" ca="1" si="5"/>
        <v>8.1973440544858112E-2</v>
      </c>
      <c r="D120" s="275">
        <f t="shared" ca="1" si="6"/>
        <v>0.18070023586256884</v>
      </c>
      <c r="E120" s="275">
        <f t="shared" ca="1" si="7"/>
        <v>0.10906293251974934</v>
      </c>
      <c r="F120" s="275">
        <f t="shared" ca="1" si="8"/>
        <v>2.1791224296772903E-2</v>
      </c>
      <c r="G120" s="301">
        <f t="array" aca="1" ref="G120" ca="1">IF(E120&gt;F120,('3-Statement Model'!$G$8*(1+'DCF Simulation'!C120)*'DCF Simulation'!D120)/('DCF Simulation'!E120-'DCF Simulation'!F120))</f>
        <v>10821.347466112165</v>
      </c>
      <c r="H120" s="302">
        <f ca="1">+G120-'DCF Analysis'!$C$37+'DCF Analysis'!$C$38+'DCF Analysis'!$C$40-'DCF Analysis'!$C$39</f>
        <v>11733.677466112167</v>
      </c>
      <c r="I120" s="303">
        <f ca="1">+H120/'Historical Data'!$L$34</f>
        <v>736.70551645312355</v>
      </c>
    </row>
    <row r="121" spans="2:9">
      <c r="B121" s="300">
        <f t="shared" si="9"/>
        <v>109</v>
      </c>
      <c r="C121" s="275">
        <f t="shared" ca="1" si="5"/>
        <v>0.32708256132261404</v>
      </c>
      <c r="D121" s="275">
        <f t="shared" ca="1" si="6"/>
        <v>0.18540235374057168</v>
      </c>
      <c r="E121" s="275">
        <f t="shared" ca="1" si="7"/>
        <v>0.10614835241868821</v>
      </c>
      <c r="F121" s="275">
        <f t="shared" ca="1" si="8"/>
        <v>2.1823215207586344E-2</v>
      </c>
      <c r="G121" s="301">
        <f t="array" aca="1" ref="G121" ca="1">IF(E121&gt;F121,('3-Statement Model'!$G$8*(1+'DCF Simulation'!C121)*'DCF Simulation'!D121)/('DCF Simulation'!E121-'DCF Simulation'!F121))</f>
        <v>14094.044177514364</v>
      </c>
      <c r="H121" s="302">
        <f ca="1">+G121-'DCF Analysis'!$C$37+'DCF Analysis'!$C$38+'DCF Analysis'!$C$40-'DCF Analysis'!$C$39</f>
        <v>15006.374177514366</v>
      </c>
      <c r="I121" s="303">
        <f ca="1">+H121/'Historical Data'!$L$34</f>
        <v>942.18361382977321</v>
      </c>
    </row>
    <row r="122" spans="2:9">
      <c r="B122" s="300">
        <f t="shared" si="9"/>
        <v>110</v>
      </c>
      <c r="C122" s="275">
        <f t="shared" ca="1" si="5"/>
        <v>3.8526443194139059E-2</v>
      </c>
      <c r="D122" s="275">
        <f t="shared" ca="1" si="6"/>
        <v>0.17671231750216959</v>
      </c>
      <c r="E122" s="275">
        <f t="shared" ca="1" si="7"/>
        <v>0.10835254515649463</v>
      </c>
      <c r="F122" s="275">
        <f t="shared" ca="1" si="8"/>
        <v>2.8384707940075186E-2</v>
      </c>
      <c r="G122" s="301">
        <f t="array" aca="1" ref="G122" ca="1">IF(E122&gt;F122,('3-Statement Model'!$G$8*(1+'DCF Simulation'!C122)*'DCF Simulation'!D122)/('DCF Simulation'!E122-'DCF Simulation'!F122))</f>
        <v>11085.327558564197</v>
      </c>
      <c r="H122" s="302">
        <f ca="1">+G122-'DCF Analysis'!$C$37+'DCF Analysis'!$C$38+'DCF Analysis'!$C$40-'DCF Analysis'!$C$39</f>
        <v>11997.657558564199</v>
      </c>
      <c r="I122" s="303">
        <f ca="1">+H122/'Historical Data'!$L$34</f>
        <v>753.27965451894977</v>
      </c>
    </row>
    <row r="123" spans="2:9">
      <c r="B123" s="300">
        <f t="shared" si="9"/>
        <v>111</v>
      </c>
      <c r="C123" s="275">
        <f t="shared" ca="1" si="5"/>
        <v>7.9593694181568225E-2</v>
      </c>
      <c r="D123" s="275">
        <f t="shared" ca="1" si="6"/>
        <v>0.14473222082751069</v>
      </c>
      <c r="E123" s="275">
        <f t="shared" ca="1" si="7"/>
        <v>0.1025646838380331</v>
      </c>
      <c r="F123" s="275">
        <f t="shared" ca="1" si="8"/>
        <v>5.5091650727218E-2</v>
      </c>
      <c r="G123" s="301">
        <f t="array" aca="1" ref="G123" ca="1">IF(E123&gt;F123,('3-Statement Model'!$G$8*(1+'DCF Simulation'!C123)*'DCF Simulation'!D123)/('DCF Simulation'!E123-'DCF Simulation'!F123))</f>
        <v>15898.570771862996</v>
      </c>
      <c r="H123" s="302">
        <f ca="1">+G123-'DCF Analysis'!$C$37+'DCF Analysis'!$C$38+'DCF Analysis'!$C$40-'DCF Analysis'!$C$39</f>
        <v>16810.900771862995</v>
      </c>
      <c r="I123" s="303">
        <f ca="1">+H123/'Historical Data'!$L$34</f>
        <v>1055.4818274957304</v>
      </c>
    </row>
    <row r="124" spans="2:9">
      <c r="B124" s="300">
        <f t="shared" si="9"/>
        <v>112</v>
      </c>
      <c r="C124" s="275">
        <f t="shared" ca="1" si="5"/>
        <v>2.0448345862523289E-2</v>
      </c>
      <c r="D124" s="275">
        <f t="shared" ca="1" si="6"/>
        <v>0.16058134586956069</v>
      </c>
      <c r="E124" s="275">
        <f t="shared" ca="1" si="7"/>
        <v>0.10452286481929736</v>
      </c>
      <c r="F124" s="275">
        <f t="shared" ca="1" si="8"/>
        <v>4.4099728581855555E-2</v>
      </c>
      <c r="G124" s="301">
        <f t="array" aca="1" ref="G124" ca="1">IF(E124&gt;F124,('3-Statement Model'!$G$8*(1+'DCF Simulation'!C124)*'DCF Simulation'!D124)/('DCF Simulation'!E124-'DCF Simulation'!F124))</f>
        <v>13099.730332309511</v>
      </c>
      <c r="H124" s="302">
        <f ca="1">+G124-'DCF Analysis'!$C$37+'DCF Analysis'!$C$38+'DCF Analysis'!$C$40-'DCF Analysis'!$C$39</f>
        <v>14012.060332309513</v>
      </c>
      <c r="I124" s="303">
        <f ca="1">+H124/'Historical Data'!$L$34</f>
        <v>879.7550617442314</v>
      </c>
    </row>
    <row r="125" spans="2:9">
      <c r="B125" s="300">
        <f t="shared" si="9"/>
        <v>113</v>
      </c>
      <c r="C125" s="275">
        <f t="shared" ca="1" si="5"/>
        <v>0.29881576771497698</v>
      </c>
      <c r="D125" s="275">
        <f t="shared" ca="1" si="6"/>
        <v>0.13820848997641833</v>
      </c>
      <c r="E125" s="275">
        <f t="shared" ca="1" si="7"/>
        <v>0.10926747371299572</v>
      </c>
      <c r="F125" s="275">
        <f t="shared" ca="1" si="8"/>
        <v>3.5312834651926653E-2</v>
      </c>
      <c r="G125" s="301">
        <f t="array" aca="1" ref="G125" ca="1">IF(E125&gt;F125,('3-Statement Model'!$G$8*(1+'DCF Simulation'!C125)*'DCF Simulation'!D125)/('DCF Simulation'!E125-'DCF Simulation'!F125))</f>
        <v>11724.554558108493</v>
      </c>
      <c r="H125" s="302">
        <f ca="1">+G125-'DCF Analysis'!$C$37+'DCF Analysis'!$C$38+'DCF Analysis'!$C$40-'DCF Analysis'!$C$39</f>
        <v>12636.884558108495</v>
      </c>
      <c r="I125" s="303">
        <f ca="1">+H125/'Historical Data'!$L$34</f>
        <v>793.41387997300058</v>
      </c>
    </row>
    <row r="126" spans="2:9">
      <c r="B126" s="300">
        <f t="shared" si="9"/>
        <v>114</v>
      </c>
      <c r="C126" s="275">
        <f t="shared" ca="1" si="5"/>
        <v>0.16806011386122266</v>
      </c>
      <c r="D126" s="275">
        <f t="shared" ca="1" si="6"/>
        <v>0.18812227929540587</v>
      </c>
      <c r="E126" s="275">
        <f t="shared" ca="1" si="7"/>
        <v>0.10639842523692253</v>
      </c>
      <c r="F126" s="275">
        <f t="shared" ca="1" si="8"/>
        <v>5.4919729685107541E-2</v>
      </c>
      <c r="G126" s="301">
        <f t="array" aca="1" ref="G126" ca="1">IF(E126&gt;F126,('3-Statement Model'!$G$8*(1+'DCF Simulation'!C126)*'DCF Simulation'!D126)/('DCF Simulation'!E126-'DCF Simulation'!F126))</f>
        <v>20618.515425695055</v>
      </c>
      <c r="H126" s="302">
        <f ca="1">+G126-'DCF Analysis'!$C$37+'DCF Analysis'!$C$38+'DCF Analysis'!$C$40-'DCF Analysis'!$C$39</f>
        <v>21530.845425695054</v>
      </c>
      <c r="I126" s="303">
        <f ca="1">+H126/'Historical Data'!$L$34</f>
        <v>1351.8261981224136</v>
      </c>
    </row>
    <row r="127" spans="2:9">
      <c r="B127" s="300">
        <f t="shared" si="9"/>
        <v>115</v>
      </c>
      <c r="C127" s="275">
        <f t="shared" ca="1" si="5"/>
        <v>7.6254394208341944E-2</v>
      </c>
      <c r="D127" s="275">
        <f t="shared" ca="1" si="6"/>
        <v>0.19399783112151739</v>
      </c>
      <c r="E127" s="275">
        <f t="shared" ca="1" si="7"/>
        <v>0.1080293253217732</v>
      </c>
      <c r="F127" s="275">
        <f t="shared" ca="1" si="8"/>
        <v>4.4997269051182121E-2</v>
      </c>
      <c r="G127" s="301">
        <f t="array" aca="1" ref="G127" ca="1">IF(E127&gt;F127,('3-Statement Model'!$G$8*(1+'DCF Simulation'!C127)*'DCF Simulation'!D127)/('DCF Simulation'!E127-'DCF Simulation'!F127))</f>
        <v>16000.363027951422</v>
      </c>
      <c r="H127" s="302">
        <f ca="1">+G127-'DCF Analysis'!$C$37+'DCF Analysis'!$C$38+'DCF Analysis'!$C$40-'DCF Analysis'!$C$39</f>
        <v>16912.69302795142</v>
      </c>
      <c r="I127" s="303">
        <f ca="1">+H127/'Historical Data'!$L$34</f>
        <v>1061.8729113489496</v>
      </c>
    </row>
    <row r="128" spans="2:9">
      <c r="B128" s="300">
        <f t="shared" si="9"/>
        <v>116</v>
      </c>
      <c r="C128" s="275">
        <f t="shared" ca="1" si="5"/>
        <v>0.30513818545600285</v>
      </c>
      <c r="D128" s="275">
        <f t="shared" ca="1" si="6"/>
        <v>0.17514656503094306</v>
      </c>
      <c r="E128" s="275">
        <f t="shared" ca="1" si="7"/>
        <v>0.1033895549039679</v>
      </c>
      <c r="F128" s="275">
        <f t="shared" ca="1" si="8"/>
        <v>4.1875594733372823E-2</v>
      </c>
      <c r="G128" s="301">
        <f t="array" aca="1" ref="G128" ca="1">IF(E128&gt;F128,('3-Statement Model'!$G$8*(1+'DCF Simulation'!C128)*'DCF Simulation'!D128)/('DCF Simulation'!E128-'DCF Simulation'!F128))</f>
        <v>17949.978508313648</v>
      </c>
      <c r="H128" s="302">
        <f ca="1">+G128-'DCF Analysis'!$C$37+'DCF Analysis'!$C$38+'DCF Analysis'!$C$40-'DCF Analysis'!$C$39</f>
        <v>18862.308508313647</v>
      </c>
      <c r="I128" s="303">
        <f ca="1">+H128/'Historical Data'!$L$34</f>
        <v>1184.2806120458019</v>
      </c>
    </row>
    <row r="129" spans="2:9">
      <c r="B129" s="300">
        <f t="shared" si="9"/>
        <v>117</v>
      </c>
      <c r="C129" s="275">
        <f t="shared" ca="1" si="5"/>
        <v>2.6541257867170681E-2</v>
      </c>
      <c r="D129" s="275">
        <f t="shared" ca="1" si="6"/>
        <v>0.1623628177922796</v>
      </c>
      <c r="E129" s="275">
        <f t="shared" ca="1" si="7"/>
        <v>0.10640003091831901</v>
      </c>
      <c r="F129" s="275">
        <f t="shared" ca="1" si="8"/>
        <v>3.8240229947797466E-2</v>
      </c>
      <c r="G129" s="301">
        <f t="array" aca="1" ref="G129" ca="1">IF(E129&gt;F129,('3-Statement Model'!$G$8*(1+'DCF Simulation'!C129)*'DCF Simulation'!D129)/('DCF Simulation'!E129-'DCF Simulation'!F129))</f>
        <v>11811.748042616829</v>
      </c>
      <c r="H129" s="302">
        <f ca="1">+G129-'DCF Analysis'!$C$37+'DCF Analysis'!$C$38+'DCF Analysis'!$C$40-'DCF Analysis'!$C$39</f>
        <v>12724.078042616831</v>
      </c>
      <c r="I129" s="303">
        <f ca="1">+H129/'Historical Data'!$L$34</f>
        <v>798.88837176993127</v>
      </c>
    </row>
    <row r="130" spans="2:9">
      <c r="B130" s="300">
        <f t="shared" si="9"/>
        <v>118</v>
      </c>
      <c r="C130" s="275">
        <f t="shared" ca="1" si="5"/>
        <v>0.1069340165911251</v>
      </c>
      <c r="D130" s="275">
        <f t="shared" ca="1" si="6"/>
        <v>0.13677657270930341</v>
      </c>
      <c r="E130" s="275">
        <f t="shared" ca="1" si="7"/>
        <v>0.10140753616028056</v>
      </c>
      <c r="F130" s="275">
        <f t="shared" ca="1" si="8"/>
        <v>5.9245168512721227E-2</v>
      </c>
      <c r="G130" s="301">
        <f t="array" aca="1" ref="G130" ca="1">IF(E130&gt;F130,('3-Statement Model'!$G$8*(1+'DCF Simulation'!C130)*'DCF Simulation'!D130)/('DCF Simulation'!E130-'DCF Simulation'!F130))</f>
        <v>17345.545371565193</v>
      </c>
      <c r="H130" s="302">
        <f ca="1">+G130-'DCF Analysis'!$C$37+'DCF Analysis'!$C$38+'DCF Analysis'!$C$40-'DCF Analysis'!$C$39</f>
        <v>18257.875371565191</v>
      </c>
      <c r="I130" s="303">
        <f ca="1">+H130/'Historical Data'!$L$34</f>
        <v>1146.3309387693987</v>
      </c>
    </row>
    <row r="131" spans="2:9">
      <c r="B131" s="300">
        <f t="shared" si="9"/>
        <v>119</v>
      </c>
      <c r="C131" s="275">
        <f t="shared" ca="1" si="5"/>
        <v>0.10275856991223695</v>
      </c>
      <c r="D131" s="275">
        <f t="shared" ca="1" si="6"/>
        <v>0.14717361763570017</v>
      </c>
      <c r="E131" s="275">
        <f t="shared" ca="1" si="7"/>
        <v>0.10916937969695906</v>
      </c>
      <c r="F131" s="275">
        <f t="shared" ca="1" si="8"/>
        <v>2.7277275807265459E-2</v>
      </c>
      <c r="G131" s="301">
        <f t="array" aca="1" ref="G131" ca="1">IF(E131&gt;F131,('3-Statement Model'!$G$8*(1+'DCF Simulation'!C131)*'DCF Simulation'!D131)/('DCF Simulation'!E131-'DCF Simulation'!F131))</f>
        <v>9572.9959990903444</v>
      </c>
      <c r="H131" s="302">
        <f ca="1">+G131-'DCF Analysis'!$C$37+'DCF Analysis'!$C$38+'DCF Analysis'!$C$40-'DCF Analysis'!$C$39</f>
        <v>10485.325999090346</v>
      </c>
      <c r="I131" s="303">
        <f ca="1">+H131/'Historical Data'!$L$34</f>
        <v>658.32706989334713</v>
      </c>
    </row>
    <row r="132" spans="2:9">
      <c r="B132" s="300">
        <f t="shared" si="9"/>
        <v>120</v>
      </c>
      <c r="C132" s="275">
        <f t="shared" ca="1" si="5"/>
        <v>0.19932739236742075</v>
      </c>
      <c r="D132" s="275">
        <f t="shared" ca="1" si="6"/>
        <v>0.15165346610827402</v>
      </c>
      <c r="E132" s="275">
        <f t="shared" ca="1" si="7"/>
        <v>0.10581014872259167</v>
      </c>
      <c r="F132" s="275">
        <f t="shared" ca="1" si="8"/>
        <v>4.5224960030212924E-2</v>
      </c>
      <c r="G132" s="301">
        <f t="array" aca="1" ref="G132" ca="1">IF(E132&gt;F132,('3-Statement Model'!$G$8*(1+'DCF Simulation'!C132)*'DCF Simulation'!D132)/('DCF Simulation'!E132-'DCF Simulation'!F132))</f>
        <v>14501.172815751121</v>
      </c>
      <c r="H132" s="302">
        <f ca="1">+G132-'DCF Analysis'!$C$37+'DCF Analysis'!$C$38+'DCF Analysis'!$C$40-'DCF Analysis'!$C$39</f>
        <v>15413.502815751122</v>
      </c>
      <c r="I132" s="303">
        <f ca="1">+H132/'Historical Data'!$L$34</f>
        <v>967.74541357766134</v>
      </c>
    </row>
    <row r="133" spans="2:9">
      <c r="B133" s="300">
        <f t="shared" si="9"/>
        <v>121</v>
      </c>
      <c r="C133" s="275">
        <f t="shared" ca="1" si="5"/>
        <v>0.30822639859210099</v>
      </c>
      <c r="D133" s="275">
        <f t="shared" ca="1" si="6"/>
        <v>0.17899578924396392</v>
      </c>
      <c r="E133" s="275">
        <f t="shared" ca="1" si="7"/>
        <v>0.10044817590434284</v>
      </c>
      <c r="F133" s="275">
        <f t="shared" ca="1" si="8"/>
        <v>5.5570939832036023E-2</v>
      </c>
      <c r="G133" s="301">
        <f t="array" aca="1" ref="G133" ca="1">IF(E133&gt;F133,('3-Statement Model'!$G$8*(1+'DCF Simulation'!C133)*'DCF Simulation'!D133)/('DCF Simulation'!E133-'DCF Simulation'!F133))</f>
        <v>25204.560037723473</v>
      </c>
      <c r="H133" s="302">
        <f ca="1">+G133-'DCF Analysis'!$C$37+'DCF Analysis'!$C$38+'DCF Analysis'!$C$40-'DCF Analysis'!$C$39</f>
        <v>26116.890037723471</v>
      </c>
      <c r="I133" s="303">
        <f ca="1">+H133/'Historical Data'!$L$34</f>
        <v>1639.7635795732874</v>
      </c>
    </row>
    <row r="134" spans="2:9">
      <c r="B134" s="300">
        <f t="shared" si="9"/>
        <v>122</v>
      </c>
      <c r="C134" s="275">
        <f t="shared" ca="1" si="5"/>
        <v>1.9742623179062883E-2</v>
      </c>
      <c r="D134" s="275">
        <f t="shared" ca="1" si="6"/>
        <v>0.14114581071048646</v>
      </c>
      <c r="E134" s="275">
        <f t="shared" ca="1" si="7"/>
        <v>0.10794170877355265</v>
      </c>
      <c r="F134" s="275">
        <f t="shared" ca="1" si="8"/>
        <v>5.406442868547344E-2</v>
      </c>
      <c r="G134" s="301">
        <f t="array" aca="1" ref="G134" ca="1">IF(E134&gt;F134,('3-Statement Model'!$G$8*(1+'DCF Simulation'!C134)*'DCF Simulation'!D134)/('DCF Simulation'!E134-'DCF Simulation'!F134))</f>
        <v>12904.239096245852</v>
      </c>
      <c r="H134" s="302">
        <f ca="1">+G134-'DCF Analysis'!$C$37+'DCF Analysis'!$C$38+'DCF Analysis'!$C$40-'DCF Analysis'!$C$39</f>
        <v>13816.569096245854</v>
      </c>
      <c r="I134" s="303">
        <f ca="1">+H134/'Historical Data'!$L$34</f>
        <v>867.48103491485267</v>
      </c>
    </row>
    <row r="135" spans="2:9">
      <c r="B135" s="300">
        <f t="shared" si="9"/>
        <v>123</v>
      </c>
      <c r="C135" s="275">
        <f t="shared" ca="1" si="5"/>
        <v>1.3493632774092788E-2</v>
      </c>
      <c r="D135" s="275">
        <f t="shared" ca="1" si="6"/>
        <v>0.17414779760814728</v>
      </c>
      <c r="E135" s="275">
        <f t="shared" ca="1" si="7"/>
        <v>0.10172420441904231</v>
      </c>
      <c r="F135" s="275">
        <f t="shared" ca="1" si="8"/>
        <v>5.263279104339752E-2</v>
      </c>
      <c r="G135" s="301">
        <f t="array" aca="1" ref="G135" ca="1">IF(E135&gt;F135,('3-Statement Model'!$G$8*(1+'DCF Simulation'!C135)*'DCF Simulation'!D135)/('DCF Simulation'!E135-'DCF Simulation'!F135))</f>
        <v>17366.526943188175</v>
      </c>
      <c r="H135" s="302">
        <f ca="1">+G135-'DCF Analysis'!$C$37+'DCF Analysis'!$C$38+'DCF Analysis'!$C$40-'DCF Analysis'!$C$39</f>
        <v>18278.856943188173</v>
      </c>
      <c r="I135" s="303">
        <f ca="1">+H135/'Historical Data'!$L$34</f>
        <v>1147.6482785039491</v>
      </c>
    </row>
    <row r="136" spans="2:9">
      <c r="B136" s="300">
        <f t="shared" si="9"/>
        <v>124</v>
      </c>
      <c r="C136" s="275">
        <f t="shared" ca="1" si="5"/>
        <v>6.8792284187998987E-2</v>
      </c>
      <c r="D136" s="275">
        <f t="shared" ca="1" si="6"/>
        <v>0.18957844220647418</v>
      </c>
      <c r="E136" s="275">
        <f t="shared" ca="1" si="7"/>
        <v>0.1038167243719761</v>
      </c>
      <c r="F136" s="275">
        <f t="shared" ca="1" si="8"/>
        <v>5.5604248903948536E-2</v>
      </c>
      <c r="G136" s="301">
        <f t="array" aca="1" ref="G136" ca="1">IF(E136&gt;F136,('3-Statement Model'!$G$8*(1+'DCF Simulation'!C136)*'DCF Simulation'!D136)/('DCF Simulation'!E136-'DCF Simulation'!F136))</f>
        <v>20300.294044566086</v>
      </c>
      <c r="H136" s="302">
        <f ca="1">+G136-'DCF Analysis'!$C$37+'DCF Analysis'!$C$38+'DCF Analysis'!$C$40-'DCF Analysis'!$C$39</f>
        <v>21212.624044566084</v>
      </c>
      <c r="I136" s="303">
        <f ca="1">+H136/'Historical Data'!$L$34</f>
        <v>1331.8464903446848</v>
      </c>
    </row>
    <row r="137" spans="2:9">
      <c r="B137" s="300">
        <f t="shared" si="9"/>
        <v>125</v>
      </c>
      <c r="C137" s="275">
        <f t="shared" ca="1" si="5"/>
        <v>0.12319503059870662</v>
      </c>
      <c r="D137" s="275">
        <f t="shared" ca="1" si="6"/>
        <v>0.18405354242545097</v>
      </c>
      <c r="E137" s="275">
        <f t="shared" ca="1" si="7"/>
        <v>0.10187153464768411</v>
      </c>
      <c r="F137" s="275">
        <f t="shared" ca="1" si="8"/>
        <v>3.4622091473286737E-2</v>
      </c>
      <c r="G137" s="301">
        <f t="array" aca="1" ref="G137" ca="1">IF(E137&gt;F137,('3-Statement Model'!$G$8*(1+'DCF Simulation'!C137)*'DCF Simulation'!D137)/('DCF Simulation'!E137-'DCF Simulation'!F137))</f>
        <v>14848.759066511919</v>
      </c>
      <c r="H137" s="302">
        <f ca="1">+G137-'DCF Analysis'!$C$37+'DCF Analysis'!$C$38+'DCF Analysis'!$C$40-'DCF Analysis'!$C$39</f>
        <v>15761.08906651192</v>
      </c>
      <c r="I137" s="303">
        <f ca="1">+H137/'Historical Data'!$L$34</f>
        <v>989.56881115427677</v>
      </c>
    </row>
    <row r="138" spans="2:9">
      <c r="B138" s="300">
        <f t="shared" si="9"/>
        <v>126</v>
      </c>
      <c r="C138" s="275">
        <f t="shared" ca="1" si="5"/>
        <v>0.17193846617455433</v>
      </c>
      <c r="D138" s="275">
        <f t="shared" ca="1" si="6"/>
        <v>0.16216089101991879</v>
      </c>
      <c r="E138" s="275">
        <f t="shared" ca="1" si="7"/>
        <v>0.1027459822096036</v>
      </c>
      <c r="F138" s="275">
        <f t="shared" ca="1" si="8"/>
        <v>3.6472846648446744E-2</v>
      </c>
      <c r="G138" s="301">
        <f t="array" aca="1" ref="G138" ca="1">IF(E138&gt;F138,('3-Statement Model'!$G$8*(1+'DCF Simulation'!C138)*'DCF Simulation'!D138)/('DCF Simulation'!E138-'DCF Simulation'!F138))</f>
        <v>13851.375786475564</v>
      </c>
      <c r="H138" s="302">
        <f ca="1">+G138-'DCF Analysis'!$C$37+'DCF Analysis'!$C$38+'DCF Analysis'!$C$40-'DCF Analysis'!$C$39</f>
        <v>14763.705786475566</v>
      </c>
      <c r="I138" s="303">
        <f ca="1">+H138/'Historical Data'!$L$34</f>
        <v>926.94754288241643</v>
      </c>
    </row>
    <row r="139" spans="2:9">
      <c r="B139" s="300">
        <f t="shared" si="9"/>
        <v>127</v>
      </c>
      <c r="C139" s="275">
        <f t="shared" ca="1" si="5"/>
        <v>5.5255262168587338E-2</v>
      </c>
      <c r="D139" s="275">
        <f t="shared" ca="1" si="6"/>
        <v>0.13666449280181456</v>
      </c>
      <c r="E139" s="275">
        <f t="shared" ca="1" si="7"/>
        <v>0.10255855890175462</v>
      </c>
      <c r="F139" s="275">
        <f t="shared" ca="1" si="8"/>
        <v>2.7760592410998666E-2</v>
      </c>
      <c r="G139" s="301">
        <f t="array" aca="1" ref="G139" ca="1">IF(E139&gt;F139,('3-Statement Model'!$G$8*(1+'DCF Simulation'!C139)*'DCF Simulation'!D139)/('DCF Simulation'!E139-'DCF Simulation'!F139))</f>
        <v>9313.2857621472231</v>
      </c>
      <c r="H139" s="302">
        <f ca="1">+G139-'DCF Analysis'!$C$37+'DCF Analysis'!$C$38+'DCF Analysis'!$C$40-'DCF Analysis'!$C$39</f>
        <v>10225.615762147225</v>
      </c>
      <c r="I139" s="303">
        <f ca="1">+H139/'Historical Data'!$L$34</f>
        <v>642.02101709890803</v>
      </c>
    </row>
    <row r="140" spans="2:9">
      <c r="B140" s="300">
        <f t="shared" si="9"/>
        <v>128</v>
      </c>
      <c r="C140" s="275">
        <f t="shared" ca="1" si="5"/>
        <v>3.8288644957583648E-2</v>
      </c>
      <c r="D140" s="275">
        <f t="shared" ca="1" si="6"/>
        <v>0.15009168555585772</v>
      </c>
      <c r="E140" s="275">
        <f t="shared" ca="1" si="7"/>
        <v>0.10595870353607079</v>
      </c>
      <c r="F140" s="275">
        <f t="shared" ca="1" si="8"/>
        <v>3.1470646224757343E-2</v>
      </c>
      <c r="G140" s="301">
        <f t="array" aca="1" ref="G140" ca="1">IF(E140&gt;F140,('3-Statement Model'!$G$8*(1+'DCF Simulation'!C140)*'DCF Simulation'!D140)/('DCF Simulation'!E140-'DCF Simulation'!F140))</f>
        <v>10105.727674018108</v>
      </c>
      <c r="H140" s="302">
        <f ca="1">+G140-'DCF Analysis'!$C$37+'DCF Analysis'!$C$38+'DCF Analysis'!$C$40-'DCF Analysis'!$C$39</f>
        <v>11018.05767401811</v>
      </c>
      <c r="I140" s="303">
        <f ca="1">+H140/'Historical Data'!$L$34</f>
        <v>691.77492670056472</v>
      </c>
    </row>
    <row r="141" spans="2:9">
      <c r="B141" s="300">
        <f t="shared" si="9"/>
        <v>129</v>
      </c>
      <c r="C141" s="275">
        <f t="shared" ca="1" si="5"/>
        <v>0.13137450340493692</v>
      </c>
      <c r="D141" s="275">
        <f t="shared" ca="1" si="6"/>
        <v>0.16062872723650287</v>
      </c>
      <c r="E141" s="275">
        <f t="shared" ca="1" si="7"/>
        <v>0.10306734138819608</v>
      </c>
      <c r="F141" s="275">
        <f t="shared" ca="1" si="8"/>
        <v>5.6355569101234057E-2</v>
      </c>
      <c r="G141" s="301">
        <f t="array" aca="1" ref="G141" ca="1">IF(E141&gt;F141,('3-Statement Model'!$G$8*(1+'DCF Simulation'!C141)*'DCF Simulation'!D141)/('DCF Simulation'!E141-'DCF Simulation'!F141))</f>
        <v>18792.422143570133</v>
      </c>
      <c r="H141" s="302">
        <f ca="1">+G141-'DCF Analysis'!$C$37+'DCF Analysis'!$C$38+'DCF Analysis'!$C$40-'DCF Analysis'!$C$39</f>
        <v>19704.752143570131</v>
      </c>
      <c r="I141" s="303">
        <f ca="1">+H141/'Historical Data'!$L$34</f>
        <v>1237.1739078762621</v>
      </c>
    </row>
    <row r="142" spans="2:9">
      <c r="B142" s="300">
        <f t="shared" si="9"/>
        <v>130</v>
      </c>
      <c r="C142" s="275">
        <f t="shared" ref="C142:C205" ca="1" si="10">RAND()*($E$6-$D$6)+$D$6</f>
        <v>0.22635990911097695</v>
      </c>
      <c r="D142" s="275">
        <f t="shared" ref="D142:D205" ca="1" si="11">RAND()*($E$7-$D$7)+$D$7</f>
        <v>0.17772712183684763</v>
      </c>
      <c r="E142" s="275">
        <f t="shared" ref="E142:E205" ca="1" si="12">RAND()*($E$8-$D$8)+$D$8</f>
        <v>0.1093334484612217</v>
      </c>
      <c r="F142" s="275">
        <f t="shared" ref="F142:F205" ca="1" si="13">RAND()*($E$9-$D$9)+$D$9</f>
        <v>5.3411322981502155E-2</v>
      </c>
      <c r="G142" s="301">
        <f t="array" aca="1" ref="G142" ca="1">IF(E142&gt;F142,('3-Statement Model'!$G$8*(1+'DCF Simulation'!C142)*'DCF Simulation'!D142)/('DCF Simulation'!E142-'DCF Simulation'!F142))</f>
        <v>18826.408682854424</v>
      </c>
      <c r="H142" s="302">
        <f ca="1">+G142-'DCF Analysis'!$C$37+'DCF Analysis'!$C$38+'DCF Analysis'!$C$40-'DCF Analysis'!$C$39</f>
        <v>19738.738682854422</v>
      </c>
      <c r="I142" s="303">
        <f ca="1">+H142/'Historical Data'!$L$34</f>
        <v>1239.307771794731</v>
      </c>
    </row>
    <row r="143" spans="2:9">
      <c r="B143" s="300">
        <f t="shared" ref="B143:B206" si="14">+B142+1</f>
        <v>131</v>
      </c>
      <c r="C143" s="275">
        <f t="shared" ca="1" si="10"/>
        <v>0.15884303958379326</v>
      </c>
      <c r="D143" s="275">
        <f t="shared" ca="1" si="11"/>
        <v>0.19428873323144313</v>
      </c>
      <c r="E143" s="275">
        <f t="shared" ca="1" si="12"/>
        <v>0.10280050929590363</v>
      </c>
      <c r="F143" s="275">
        <f t="shared" ca="1" si="13"/>
        <v>5.2374303250150633E-2</v>
      </c>
      <c r="G143" s="301">
        <f t="array" aca="1" ref="G143" ca="1">IF(E143&gt;F143,('3-Statement Model'!$G$8*(1+'DCF Simulation'!C143)*'DCF Simulation'!D143)/('DCF Simulation'!E143-'DCF Simulation'!F143))</f>
        <v>21567.28307281711</v>
      </c>
      <c r="H143" s="302">
        <f ca="1">+G143-'DCF Analysis'!$C$37+'DCF Analysis'!$C$38+'DCF Analysis'!$C$40-'DCF Analysis'!$C$39</f>
        <v>22479.613072817108</v>
      </c>
      <c r="I143" s="303">
        <f ca="1">+H143/'Historical Data'!$L$34</f>
        <v>1411.3951066326169</v>
      </c>
    </row>
    <row r="144" spans="2:9">
      <c r="B144" s="300">
        <f t="shared" si="14"/>
        <v>132</v>
      </c>
      <c r="C144" s="275">
        <f t="shared" ca="1" si="10"/>
        <v>6.2139556797588411E-2</v>
      </c>
      <c r="D144" s="275">
        <f t="shared" ca="1" si="11"/>
        <v>0.19480461598370957</v>
      </c>
      <c r="E144" s="275">
        <f t="shared" ca="1" si="12"/>
        <v>0.10971810729298941</v>
      </c>
      <c r="F144" s="275">
        <f t="shared" ca="1" si="13"/>
        <v>3.5561811951261083E-2</v>
      </c>
      <c r="G144" s="301">
        <f t="array" aca="1" ref="G144" ca="1">IF(E144&gt;F144,('3-Statement Model'!$G$8*(1+'DCF Simulation'!C144)*'DCF Simulation'!D144)/('DCF Simulation'!E144-'DCF Simulation'!F144))</f>
        <v>13477.591865334791</v>
      </c>
      <c r="H144" s="302">
        <f ca="1">+G144-'DCF Analysis'!$C$37+'DCF Analysis'!$C$38+'DCF Analysis'!$C$40-'DCF Analysis'!$C$39</f>
        <v>14389.921865334793</v>
      </c>
      <c r="I144" s="303">
        <f ca="1">+H144/'Historical Data'!$L$34</f>
        <v>903.47930988716189</v>
      </c>
    </row>
    <row r="145" spans="2:9">
      <c r="B145" s="300">
        <f t="shared" si="14"/>
        <v>133</v>
      </c>
      <c r="C145" s="275">
        <f t="shared" ca="1" si="10"/>
        <v>4.054573240139292E-2</v>
      </c>
      <c r="D145" s="275">
        <f t="shared" ca="1" si="11"/>
        <v>0.15478743797744193</v>
      </c>
      <c r="E145" s="275">
        <f t="shared" ca="1" si="12"/>
        <v>0.10680169918924454</v>
      </c>
      <c r="F145" s="275">
        <f t="shared" ca="1" si="13"/>
        <v>4.3212675043887885E-2</v>
      </c>
      <c r="G145" s="301">
        <f t="array" aca="1" ref="G145" ca="1">IF(E145&gt;F145,('3-Statement Model'!$G$8*(1+'DCF Simulation'!C145)*'DCF Simulation'!D145)/('DCF Simulation'!E145-'DCF Simulation'!F145))</f>
        <v>12234.72531626682</v>
      </c>
      <c r="H145" s="302">
        <f ca="1">+G145-'DCF Analysis'!$C$37+'DCF Analysis'!$C$38+'DCF Analysis'!$C$40-'DCF Analysis'!$C$39</f>
        <v>13147.055316266822</v>
      </c>
      <c r="I145" s="303">
        <f ca="1">+H145/'Historical Data'!$L$34</f>
        <v>825.44523697542252</v>
      </c>
    </row>
    <row r="146" spans="2:9">
      <c r="B146" s="300">
        <f t="shared" si="14"/>
        <v>134</v>
      </c>
      <c r="C146" s="275">
        <f t="shared" ca="1" si="10"/>
        <v>4.6849748412212622E-2</v>
      </c>
      <c r="D146" s="275">
        <f t="shared" ca="1" si="11"/>
        <v>0.1761503437311987</v>
      </c>
      <c r="E146" s="275">
        <f t="shared" ca="1" si="12"/>
        <v>0.10676668051192277</v>
      </c>
      <c r="F146" s="275">
        <f t="shared" ca="1" si="13"/>
        <v>4.2058699743398827E-2</v>
      </c>
      <c r="G146" s="301">
        <f t="array" aca="1" ref="G146" ca="1">IF(E146&gt;F146,('3-Statement Model'!$G$8*(1+'DCF Simulation'!C146)*'DCF Simulation'!D146)/('DCF Simulation'!E146-'DCF Simulation'!F146))</f>
        <v>13765.421038580826</v>
      </c>
      <c r="H146" s="302">
        <f ca="1">+G146-'DCF Analysis'!$C$37+'DCF Analysis'!$C$38+'DCF Analysis'!$C$40-'DCF Analysis'!$C$39</f>
        <v>14677.751038580827</v>
      </c>
      <c r="I146" s="303">
        <f ca="1">+H146/'Historical Data'!$L$34</f>
        <v>921.55082585808407</v>
      </c>
    </row>
    <row r="147" spans="2:9">
      <c r="B147" s="300">
        <f t="shared" si="14"/>
        <v>135</v>
      </c>
      <c r="C147" s="275">
        <f t="shared" ca="1" si="10"/>
        <v>7.9656061533231654E-2</v>
      </c>
      <c r="D147" s="275">
        <f t="shared" ca="1" si="11"/>
        <v>0.16049007238912866</v>
      </c>
      <c r="E147" s="275">
        <f t="shared" ca="1" si="12"/>
        <v>0.10252482824854765</v>
      </c>
      <c r="F147" s="275">
        <f t="shared" ca="1" si="13"/>
        <v>4.2312920718589414E-2</v>
      </c>
      <c r="G147" s="301">
        <f t="array" aca="1" ref="G147" ca="1">IF(E147&gt;F147,('3-Statement Model'!$G$8*(1+'DCF Simulation'!C147)*'DCF Simulation'!D147)/('DCF Simulation'!E147-'DCF Simulation'!F147))</f>
        <v>13900.509331917163</v>
      </c>
      <c r="H147" s="302">
        <f ca="1">+G147-'DCF Analysis'!$C$37+'DCF Analysis'!$C$38+'DCF Analysis'!$C$40-'DCF Analysis'!$C$39</f>
        <v>14812.839331917165</v>
      </c>
      <c r="I147" s="303">
        <f ca="1">+H147/'Historical Data'!$L$34</f>
        <v>930.03242007239078</v>
      </c>
    </row>
    <row r="148" spans="2:9">
      <c r="B148" s="300">
        <f t="shared" si="14"/>
        <v>136</v>
      </c>
      <c r="C148" s="275">
        <f t="shared" ca="1" si="10"/>
        <v>0.11237934424438244</v>
      </c>
      <c r="D148" s="275">
        <f t="shared" ca="1" si="11"/>
        <v>0.18896573776112763</v>
      </c>
      <c r="E148" s="275">
        <f t="shared" ca="1" si="12"/>
        <v>0.10923588139569465</v>
      </c>
      <c r="F148" s="275">
        <f t="shared" ca="1" si="13"/>
        <v>4.6235955843916487E-2</v>
      </c>
      <c r="G148" s="301">
        <f t="array" aca="1" ref="G148" ca="1">IF(E148&gt;F148,('3-Statement Model'!$G$8*(1+'DCF Simulation'!C148)*'DCF Simulation'!D148)/('DCF Simulation'!E148-'DCF Simulation'!F148))</f>
        <v>16116.674928846272</v>
      </c>
      <c r="H148" s="302">
        <f ca="1">+G148-'DCF Analysis'!$C$37+'DCF Analysis'!$C$38+'DCF Analysis'!$C$40-'DCF Analysis'!$C$39</f>
        <v>17029.004928846272</v>
      </c>
      <c r="I148" s="303">
        <f ca="1">+H148/'Historical Data'!$L$34</f>
        <v>1069.1756192396224</v>
      </c>
    </row>
    <row r="149" spans="2:9">
      <c r="B149" s="300">
        <f t="shared" si="14"/>
        <v>137</v>
      </c>
      <c r="C149" s="275">
        <f t="shared" ca="1" si="10"/>
        <v>8.9800039714262175E-2</v>
      </c>
      <c r="D149" s="275">
        <f t="shared" ca="1" si="11"/>
        <v>0.17715040157121026</v>
      </c>
      <c r="E149" s="275">
        <f t="shared" ca="1" si="12"/>
        <v>0.10790241877206995</v>
      </c>
      <c r="F149" s="275">
        <f t="shared" ca="1" si="13"/>
        <v>5.6734751183156698E-2</v>
      </c>
      <c r="G149" s="301">
        <f t="array" aca="1" ref="G149" ca="1">IF(E149&gt;F149,('3-Statement Model'!$G$8*(1+'DCF Simulation'!C149)*'DCF Simulation'!D149)/('DCF Simulation'!E149-'DCF Simulation'!F149))</f>
        <v>18225.222505790778</v>
      </c>
      <c r="H149" s="302">
        <f ca="1">+G149-'DCF Analysis'!$C$37+'DCF Analysis'!$C$38+'DCF Analysis'!$C$40-'DCF Analysis'!$C$39</f>
        <v>19137.552505790776</v>
      </c>
      <c r="I149" s="303">
        <f ca="1">+H149/'Historical Data'!$L$34</f>
        <v>1201.5619607020642</v>
      </c>
    </row>
    <row r="150" spans="2:9">
      <c r="B150" s="300">
        <f t="shared" si="14"/>
        <v>138</v>
      </c>
      <c r="C150" s="275">
        <f t="shared" ca="1" si="10"/>
        <v>0.15304465957458235</v>
      </c>
      <c r="D150" s="275">
        <f t="shared" ca="1" si="11"/>
        <v>0.15837080245736962</v>
      </c>
      <c r="E150" s="275">
        <f t="shared" ca="1" si="12"/>
        <v>0.10805101681086252</v>
      </c>
      <c r="F150" s="275">
        <f t="shared" ca="1" si="13"/>
        <v>2.3320863698171431E-2</v>
      </c>
      <c r="G150" s="301">
        <f t="array" aca="1" ref="G150" ca="1">IF(E150&gt;F150,('3-Statement Model'!$G$8*(1+'DCF Simulation'!C150)*'DCF Simulation'!D150)/('DCF Simulation'!E150-'DCF Simulation'!F150))</f>
        <v>10410.288231094892</v>
      </c>
      <c r="H150" s="302">
        <f ca="1">+G150-'DCF Analysis'!$C$37+'DCF Analysis'!$C$38+'DCF Analysis'!$C$40-'DCF Analysis'!$C$39</f>
        <v>11322.618231094893</v>
      </c>
      <c r="I150" s="303">
        <f ca="1">+H150/'Historical Data'!$L$34</f>
        <v>710.8969319832654</v>
      </c>
    </row>
    <row r="151" spans="2:9">
      <c r="B151" s="300">
        <f t="shared" si="14"/>
        <v>139</v>
      </c>
      <c r="C151" s="275">
        <f t="shared" ca="1" si="10"/>
        <v>0.22572525623058856</v>
      </c>
      <c r="D151" s="275">
        <f t="shared" ca="1" si="11"/>
        <v>0.17825271254585245</v>
      </c>
      <c r="E151" s="275">
        <f t="shared" ca="1" si="12"/>
        <v>0.10644186078695021</v>
      </c>
      <c r="F151" s="275">
        <f t="shared" ca="1" si="13"/>
        <v>2.6999004996590227E-2</v>
      </c>
      <c r="G151" s="301">
        <f t="array" aca="1" ref="G151" ca="1">IF(E151&gt;F151,('3-Statement Model'!$G$8*(1+'DCF Simulation'!C151)*'DCF Simulation'!D151)/('DCF Simulation'!E151-'DCF Simulation'!F151))</f>
        <v>13284.766760750943</v>
      </c>
      <c r="H151" s="302">
        <f ca="1">+G151-'DCF Analysis'!$C$37+'DCF Analysis'!$C$38+'DCF Analysis'!$C$40-'DCF Analysis'!$C$39</f>
        <v>14197.096760750945</v>
      </c>
      <c r="I151" s="303">
        <f ca="1">+H151/'Historical Data'!$L$34</f>
        <v>891.37267761711371</v>
      </c>
    </row>
    <row r="152" spans="2:9">
      <c r="B152" s="300">
        <f t="shared" si="14"/>
        <v>140</v>
      </c>
      <c r="C152" s="275">
        <f t="shared" ca="1" si="10"/>
        <v>6.6495067030225258E-2</v>
      </c>
      <c r="D152" s="275">
        <f t="shared" ca="1" si="11"/>
        <v>0.16884871054862674</v>
      </c>
      <c r="E152" s="275">
        <f t="shared" ca="1" si="12"/>
        <v>0.10918900469465559</v>
      </c>
      <c r="F152" s="275">
        <f t="shared" ca="1" si="13"/>
        <v>4.8664187383574573E-2</v>
      </c>
      <c r="G152" s="301">
        <f t="array" aca="1" ref="G152" ca="1">IF(E152&gt;F152,('3-Statement Model'!$G$8*(1+'DCF Simulation'!C152)*'DCF Simulation'!D152)/('DCF Simulation'!E152-'DCF Simulation'!F152))</f>
        <v>14371.516951589023</v>
      </c>
      <c r="H152" s="302">
        <f ca="1">+G152-'DCF Analysis'!$C$37+'DCF Analysis'!$C$38+'DCF Analysis'!$C$40-'DCF Analysis'!$C$39</f>
        <v>15283.846951589025</v>
      </c>
      <c r="I152" s="303">
        <f ca="1">+H152/'Historical Data'!$L$34</f>
        <v>959.60489747394377</v>
      </c>
    </row>
    <row r="153" spans="2:9">
      <c r="B153" s="300">
        <f t="shared" si="14"/>
        <v>141</v>
      </c>
      <c r="C153" s="275">
        <f t="shared" ca="1" si="10"/>
        <v>4.4307217011955127E-2</v>
      </c>
      <c r="D153" s="275">
        <f t="shared" ca="1" si="11"/>
        <v>0.1918231892664701</v>
      </c>
      <c r="E153" s="275">
        <f t="shared" ca="1" si="12"/>
        <v>0.10276199565359277</v>
      </c>
      <c r="F153" s="275">
        <f t="shared" ca="1" si="13"/>
        <v>2.1073871264243253E-2</v>
      </c>
      <c r="G153" s="301">
        <f t="array" aca="1" ref="G153" ca="1">IF(E153&gt;F153,('3-Statement Model'!$G$8*(1+'DCF Simulation'!C153)*'DCF Simulation'!D153)/('DCF Simulation'!E153-'DCF Simulation'!F153))</f>
        <v>11845.406294026925</v>
      </c>
      <c r="H153" s="302">
        <f ca="1">+G153-'DCF Analysis'!$C$37+'DCF Analysis'!$C$38+'DCF Analysis'!$C$40-'DCF Analysis'!$C$39</f>
        <v>12757.736294026927</v>
      </c>
      <c r="I153" s="303">
        <f ca="1">+H153/'Historical Data'!$L$34</f>
        <v>801.001623950213</v>
      </c>
    </row>
    <row r="154" spans="2:9">
      <c r="B154" s="300">
        <f t="shared" si="14"/>
        <v>142</v>
      </c>
      <c r="C154" s="275">
        <f t="shared" ca="1" si="10"/>
        <v>0.25168223340722035</v>
      </c>
      <c r="D154" s="275">
        <f t="shared" ca="1" si="11"/>
        <v>0.16507201883044098</v>
      </c>
      <c r="E154" s="275">
        <f t="shared" ca="1" si="12"/>
        <v>0.10422798906836761</v>
      </c>
      <c r="F154" s="275">
        <f t="shared" ca="1" si="13"/>
        <v>4.8983117972747528E-2</v>
      </c>
      <c r="G154" s="301">
        <f t="array" aca="1" ref="G154" ca="1">IF(E154&gt;F154,('3-Statement Model'!$G$8*(1+'DCF Simulation'!C154)*'DCF Simulation'!D154)/('DCF Simulation'!E154-'DCF Simulation'!F154))</f>
        <v>18065.712116849187</v>
      </c>
      <c r="H154" s="302">
        <f ca="1">+G154-'DCF Analysis'!$C$37+'DCF Analysis'!$C$38+'DCF Analysis'!$C$40-'DCF Analysis'!$C$39</f>
        <v>18978.042116849185</v>
      </c>
      <c r="I154" s="303">
        <f ca="1">+H154/'Historical Data'!$L$34</f>
        <v>1191.5470115265614</v>
      </c>
    </row>
    <row r="155" spans="2:9">
      <c r="B155" s="300">
        <f t="shared" si="14"/>
        <v>143</v>
      </c>
      <c r="C155" s="275">
        <f t="shared" ca="1" si="10"/>
        <v>0.19905831113833786</v>
      </c>
      <c r="D155" s="275">
        <f t="shared" ca="1" si="11"/>
        <v>0.19492135404045649</v>
      </c>
      <c r="E155" s="275">
        <f t="shared" ca="1" si="12"/>
        <v>0.10094040993416045</v>
      </c>
      <c r="F155" s="275">
        <f t="shared" ca="1" si="13"/>
        <v>3.548417393865673E-2</v>
      </c>
      <c r="G155" s="301">
        <f t="array" aca="1" ref="G155" ca="1">IF(E155&gt;F155,('3-Statement Model'!$G$8*(1+'DCF Simulation'!C155)*'DCF Simulation'!D155)/('DCF Simulation'!E155-'DCF Simulation'!F155))</f>
        <v>17247.581057007996</v>
      </c>
      <c r="H155" s="302">
        <f ca="1">+G155-'DCF Analysis'!$C$37+'DCF Analysis'!$C$38+'DCF Analysis'!$C$40-'DCF Analysis'!$C$39</f>
        <v>18159.911057007994</v>
      </c>
      <c r="I155" s="303">
        <f ca="1">+H155/'Historical Data'!$L$34</f>
        <v>1140.1801943707844</v>
      </c>
    </row>
    <row r="156" spans="2:9">
      <c r="B156" s="300">
        <f t="shared" si="14"/>
        <v>144</v>
      </c>
      <c r="C156" s="275">
        <f t="shared" ca="1" si="10"/>
        <v>0.216972235632162</v>
      </c>
      <c r="D156" s="275">
        <f t="shared" ca="1" si="11"/>
        <v>0.17164287638092193</v>
      </c>
      <c r="E156" s="275">
        <f t="shared" ca="1" si="12"/>
        <v>0.10226442809288823</v>
      </c>
      <c r="F156" s="275">
        <f t="shared" ca="1" si="13"/>
        <v>4.5951399627466999E-2</v>
      </c>
      <c r="G156" s="301">
        <f t="array" aca="1" ref="G156" ca="1">IF(E156&gt;F156,('3-Statement Model'!$G$8*(1+'DCF Simulation'!C156)*'DCF Simulation'!D156)/('DCF Simulation'!E156-'DCF Simulation'!F156))</f>
        <v>17917.485818209105</v>
      </c>
      <c r="H156" s="302">
        <f ca="1">+G156-'DCF Analysis'!$C$37+'DCF Analysis'!$C$38+'DCF Analysis'!$C$40-'DCF Analysis'!$C$39</f>
        <v>18829.815818209103</v>
      </c>
      <c r="I156" s="303">
        <f ca="1">+H156/'Historical Data'!$L$34</f>
        <v>1182.2405402853881</v>
      </c>
    </row>
    <row r="157" spans="2:9">
      <c r="B157" s="300">
        <f t="shared" si="14"/>
        <v>145</v>
      </c>
      <c r="C157" s="275">
        <f t="shared" ca="1" si="10"/>
        <v>0.21793003282696644</v>
      </c>
      <c r="D157" s="275">
        <f t="shared" ca="1" si="11"/>
        <v>0.15909009999576845</v>
      </c>
      <c r="E157" s="275">
        <f t="shared" ca="1" si="12"/>
        <v>0.10462298044625143</v>
      </c>
      <c r="F157" s="275">
        <f t="shared" ca="1" si="13"/>
        <v>5.8180011453204825E-2</v>
      </c>
      <c r="G157" s="301">
        <f t="array" aca="1" ref="G157" ca="1">IF(E157&gt;F157,('3-Statement Model'!$G$8*(1+'DCF Simulation'!C157)*'DCF Simulation'!D157)/('DCF Simulation'!E157-'DCF Simulation'!F157))</f>
        <v>20152.31850682697</v>
      </c>
      <c r="H157" s="302">
        <f ca="1">+G157-'DCF Analysis'!$C$37+'DCF Analysis'!$C$38+'DCF Analysis'!$C$40-'DCF Analysis'!$C$39</f>
        <v>21064.648506826969</v>
      </c>
      <c r="I157" s="303">
        <f ca="1">+H157/'Historical Data'!$L$34</f>
        <v>1322.5557632672305</v>
      </c>
    </row>
    <row r="158" spans="2:9">
      <c r="B158" s="300">
        <f t="shared" si="14"/>
        <v>146</v>
      </c>
      <c r="C158" s="275">
        <f t="shared" ca="1" si="10"/>
        <v>0.11727862251281747</v>
      </c>
      <c r="D158" s="275">
        <f t="shared" ca="1" si="11"/>
        <v>0.15447608785948824</v>
      </c>
      <c r="E158" s="275">
        <f t="shared" ca="1" si="12"/>
        <v>0.10926309847392016</v>
      </c>
      <c r="F158" s="275">
        <f t="shared" ca="1" si="13"/>
        <v>2.8343489206407363E-2</v>
      </c>
      <c r="G158" s="301">
        <f t="array" aca="1" ref="G158" ca="1">IF(E158&gt;F158,('3-Statement Model'!$G$8*(1+'DCF Simulation'!C158)*'DCF Simulation'!D158)/('DCF Simulation'!E158-'DCF Simulation'!F158))</f>
        <v>10302.638792109325</v>
      </c>
      <c r="H158" s="302">
        <f ca="1">+G158-'DCF Analysis'!$C$37+'DCF Analysis'!$C$38+'DCF Analysis'!$C$40-'DCF Analysis'!$C$39</f>
        <v>11214.968792109326</v>
      </c>
      <c r="I158" s="303">
        <f ca="1">+H158/'Historical Data'!$L$34</f>
        <v>704.13810161888966</v>
      </c>
    </row>
    <row r="159" spans="2:9">
      <c r="B159" s="300">
        <f t="shared" si="14"/>
        <v>147</v>
      </c>
      <c r="C159" s="275">
        <f t="shared" ca="1" si="10"/>
        <v>3.6402582485753614E-2</v>
      </c>
      <c r="D159" s="275">
        <f t="shared" ca="1" si="11"/>
        <v>0.14092446198184819</v>
      </c>
      <c r="E159" s="275">
        <f t="shared" ca="1" si="12"/>
        <v>0.10996056210916615</v>
      </c>
      <c r="F159" s="275">
        <f t="shared" ca="1" si="13"/>
        <v>2.2047012012991765E-2</v>
      </c>
      <c r="G159" s="301">
        <f t="array" aca="1" ref="G159" ca="1">IF(E159&gt;F159,('3-Statement Model'!$G$8*(1+'DCF Simulation'!C159)*'DCF Simulation'!D159)/('DCF Simulation'!E159-'DCF Simulation'!F159))</f>
        <v>8024.8801183666001</v>
      </c>
      <c r="H159" s="302">
        <f ca="1">+G159-'DCF Analysis'!$C$37+'DCF Analysis'!$C$38+'DCF Analysis'!$C$40-'DCF Analysis'!$C$39</f>
        <v>8937.2101183666018</v>
      </c>
      <c r="I159" s="303">
        <f ca="1">+H159/'Historical Data'!$L$34</f>
        <v>561.12774660090599</v>
      </c>
    </row>
    <row r="160" spans="2:9">
      <c r="B160" s="300">
        <f t="shared" si="14"/>
        <v>148</v>
      </c>
      <c r="C160" s="275">
        <f t="shared" ca="1" si="10"/>
        <v>0.24700701727214319</v>
      </c>
      <c r="D160" s="275">
        <f t="shared" ca="1" si="11"/>
        <v>0.19142713288102023</v>
      </c>
      <c r="E160" s="275">
        <f t="shared" ca="1" si="12"/>
        <v>0.10966093503001889</v>
      </c>
      <c r="F160" s="275">
        <f t="shared" ca="1" si="13"/>
        <v>5.9669146344095217E-2</v>
      </c>
      <c r="G160" s="301">
        <f t="array" aca="1" ref="G160" ca="1">IF(E160&gt;F160,('3-Statement Model'!$G$8*(1+'DCF Simulation'!C160)*'DCF Simulation'!D160)/('DCF Simulation'!E160-'DCF Simulation'!F160))</f>
        <v>23064.987070797288</v>
      </c>
      <c r="H160" s="302">
        <f ca="1">+G160-'DCF Analysis'!$C$37+'DCF Analysis'!$C$38+'DCF Analysis'!$C$40-'DCF Analysis'!$C$39</f>
        <v>23977.317070797286</v>
      </c>
      <c r="I160" s="303">
        <f ca="1">+H160/'Historical Data'!$L$34</f>
        <v>1505.4292916110696</v>
      </c>
    </row>
    <row r="161" spans="2:9">
      <c r="B161" s="300">
        <f t="shared" si="14"/>
        <v>149</v>
      </c>
      <c r="C161" s="275">
        <f t="shared" ca="1" si="10"/>
        <v>3.2545005610711553E-2</v>
      </c>
      <c r="D161" s="275">
        <f t="shared" ca="1" si="11"/>
        <v>0.14020173216287671</v>
      </c>
      <c r="E161" s="275">
        <f t="shared" ca="1" si="12"/>
        <v>0.1082051585237773</v>
      </c>
      <c r="F161" s="275">
        <f t="shared" ca="1" si="13"/>
        <v>3.7206799449996497E-2</v>
      </c>
      <c r="G161" s="301">
        <f t="array" aca="1" ref="G161" ca="1">IF(E161&gt;F161,('3-Statement Model'!$G$8*(1+'DCF Simulation'!C161)*'DCF Simulation'!D161)/('DCF Simulation'!E161-'DCF Simulation'!F161))</f>
        <v>9849.0322068937439</v>
      </c>
      <c r="H161" s="302">
        <f ca="1">+G161-'DCF Analysis'!$C$37+'DCF Analysis'!$C$38+'DCF Analysis'!$C$40-'DCF Analysis'!$C$39</f>
        <v>10761.362206893746</v>
      </c>
      <c r="I161" s="303">
        <f ca="1">+H161/'Historical Data'!$L$34</f>
        <v>675.65815791897921</v>
      </c>
    </row>
    <row r="162" spans="2:9">
      <c r="B162" s="300">
        <f t="shared" si="14"/>
        <v>150</v>
      </c>
      <c r="C162" s="275">
        <f t="shared" ca="1" si="10"/>
        <v>0.1280656931138644</v>
      </c>
      <c r="D162" s="275">
        <f t="shared" ca="1" si="11"/>
        <v>0.18306769556960176</v>
      </c>
      <c r="E162" s="275">
        <f t="shared" ca="1" si="12"/>
        <v>0.10670346346093793</v>
      </c>
      <c r="F162" s="275">
        <f t="shared" ca="1" si="13"/>
        <v>4.7155436435649872E-2</v>
      </c>
      <c r="G162" s="301">
        <f t="array" aca="1" ref="G162" ca="1">IF(E162&gt;F162,('3-Statement Model'!$G$8*(1+'DCF Simulation'!C162)*'DCF Simulation'!D162)/('DCF Simulation'!E162-'DCF Simulation'!F162))</f>
        <v>16751.674622432995</v>
      </c>
      <c r="H162" s="302">
        <f ca="1">+G162-'DCF Analysis'!$C$37+'DCF Analysis'!$C$38+'DCF Analysis'!$C$40-'DCF Analysis'!$C$39</f>
        <v>17664.004622432993</v>
      </c>
      <c r="I162" s="303">
        <f ca="1">+H162/'Historical Data'!$L$34</f>
        <v>1109.0444309197158</v>
      </c>
    </row>
    <row r="163" spans="2:9">
      <c r="B163" s="300">
        <f t="shared" si="14"/>
        <v>151</v>
      </c>
      <c r="C163" s="275">
        <f t="shared" ca="1" si="10"/>
        <v>0.3190559712237519</v>
      </c>
      <c r="D163" s="275">
        <f t="shared" ca="1" si="11"/>
        <v>0.14924431707685176</v>
      </c>
      <c r="E163" s="275">
        <f t="shared" ca="1" si="12"/>
        <v>0.1062869622988375</v>
      </c>
      <c r="F163" s="275">
        <f t="shared" ca="1" si="13"/>
        <v>4.4179333643366542E-2</v>
      </c>
      <c r="G163" s="301">
        <f t="array" aca="1" ref="G163" ca="1">IF(E163&gt;F163,('3-Statement Model'!$G$8*(1+'DCF Simulation'!C163)*'DCF Simulation'!D163)/('DCF Simulation'!E163-'DCF Simulation'!F163))</f>
        <v>15310.718755934886</v>
      </c>
      <c r="H163" s="302">
        <f ca="1">+G163-'DCF Analysis'!$C$37+'DCF Analysis'!$C$38+'DCF Analysis'!$C$40-'DCF Analysis'!$C$39</f>
        <v>16223.048755934888</v>
      </c>
      <c r="I163" s="303">
        <f ca="1">+H163/'Historical Data'!$L$34</f>
        <v>1018.573209183775</v>
      </c>
    </row>
    <row r="164" spans="2:9">
      <c r="B164" s="300">
        <f t="shared" si="14"/>
        <v>152</v>
      </c>
      <c r="C164" s="275">
        <f t="shared" ca="1" si="10"/>
        <v>0.25803695709051894</v>
      </c>
      <c r="D164" s="275">
        <f t="shared" ca="1" si="11"/>
        <v>0.18492769431981407</v>
      </c>
      <c r="E164" s="275">
        <f t="shared" ca="1" si="12"/>
        <v>0.10932219275890437</v>
      </c>
      <c r="F164" s="275">
        <f t="shared" ca="1" si="13"/>
        <v>5.2603794714067578E-2</v>
      </c>
      <c r="G164" s="301">
        <f t="array" aca="1" ref="G164" ca="1">IF(E164&gt;F164,('3-Statement Model'!$G$8*(1+'DCF Simulation'!C164)*'DCF Simulation'!D164)/('DCF Simulation'!E164-'DCF Simulation'!F164))</f>
        <v>19813.030020560465</v>
      </c>
      <c r="H164" s="302">
        <f ca="1">+G164-'DCF Analysis'!$C$37+'DCF Analysis'!$C$38+'DCF Analysis'!$C$40-'DCF Analysis'!$C$39</f>
        <v>20725.360020560463</v>
      </c>
      <c r="I164" s="303">
        <f ca="1">+H164/'Historical Data'!$L$34</f>
        <v>1301.2533454852983</v>
      </c>
    </row>
    <row r="165" spans="2:9">
      <c r="B165" s="300">
        <f t="shared" si="14"/>
        <v>153</v>
      </c>
      <c r="C165" s="275">
        <f t="shared" ca="1" si="10"/>
        <v>4.3808948866510392E-2</v>
      </c>
      <c r="D165" s="275">
        <f t="shared" ca="1" si="11"/>
        <v>0.13555965542742637</v>
      </c>
      <c r="E165" s="275">
        <f t="shared" ca="1" si="12"/>
        <v>0.10364023344049982</v>
      </c>
      <c r="F165" s="275">
        <f t="shared" ca="1" si="13"/>
        <v>2.2243641056084357E-2</v>
      </c>
      <c r="G165" s="301">
        <f t="array" aca="1" ref="G165" ca="1">IF(E165&gt;F165,('3-Statement Model'!$G$8*(1+'DCF Simulation'!C165)*'DCF Simulation'!D165)/('DCF Simulation'!E165-'DCF Simulation'!F165))</f>
        <v>8397.0114933872101</v>
      </c>
      <c r="H165" s="302">
        <f ca="1">+G165-'DCF Analysis'!$C$37+'DCF Analysis'!$C$38+'DCF Analysis'!$C$40-'DCF Analysis'!$C$39</f>
        <v>9309.3414933872118</v>
      </c>
      <c r="I165" s="303">
        <f ca="1">+H165/'Historical Data'!$L$34</f>
        <v>584.49222356175153</v>
      </c>
    </row>
    <row r="166" spans="2:9">
      <c r="B166" s="300">
        <f t="shared" si="14"/>
        <v>154</v>
      </c>
      <c r="C166" s="275">
        <f t="shared" ca="1" si="10"/>
        <v>0.12708353660727659</v>
      </c>
      <c r="D166" s="275">
        <f t="shared" ca="1" si="11"/>
        <v>0.13853027038774668</v>
      </c>
      <c r="E166" s="275">
        <f t="shared" ca="1" si="12"/>
        <v>0.10910360547312054</v>
      </c>
      <c r="F166" s="275">
        <f t="shared" ca="1" si="13"/>
        <v>5.5571729037395698E-2</v>
      </c>
      <c r="G166" s="301">
        <f t="array" aca="1" ref="G166" ca="1">IF(E166&gt;F166,('3-Statement Model'!$G$8*(1+'DCF Simulation'!C166)*'DCF Simulation'!D166)/('DCF Simulation'!E166-'DCF Simulation'!F166))</f>
        <v>14088.599400189718</v>
      </c>
      <c r="H166" s="302">
        <f ca="1">+G166-'DCF Analysis'!$C$37+'DCF Analysis'!$C$38+'DCF Analysis'!$C$40-'DCF Analysis'!$C$39</f>
        <v>15000.92940018972</v>
      </c>
      <c r="I166" s="303">
        <f ca="1">+H166/'Historical Data'!$L$34</f>
        <v>941.84176043363971</v>
      </c>
    </row>
    <row r="167" spans="2:9">
      <c r="B167" s="300">
        <f t="shared" si="14"/>
        <v>155</v>
      </c>
      <c r="C167" s="275">
        <f t="shared" ca="1" si="10"/>
        <v>4.2538841767932323E-2</v>
      </c>
      <c r="D167" s="275">
        <f t="shared" ca="1" si="11"/>
        <v>0.17857156256520282</v>
      </c>
      <c r="E167" s="275">
        <f t="shared" ca="1" si="12"/>
        <v>0.10864028642382575</v>
      </c>
      <c r="F167" s="275">
        <f t="shared" ca="1" si="13"/>
        <v>3.4649750699472022E-2</v>
      </c>
      <c r="G167" s="301">
        <f t="array" aca="1" ref="G167" ca="1">IF(E167&gt;F167,('3-Statement Model'!$G$8*(1+'DCF Simulation'!C167)*'DCF Simulation'!D167)/('DCF Simulation'!E167-'DCF Simulation'!F167))</f>
        <v>12153.682053337219</v>
      </c>
      <c r="H167" s="302">
        <f ca="1">+G167-'DCF Analysis'!$C$37+'DCF Analysis'!$C$38+'DCF Analysis'!$C$40-'DCF Analysis'!$C$39</f>
        <v>13066.012053337221</v>
      </c>
      <c r="I167" s="303">
        <f ca="1">+H167/'Historical Data'!$L$34</f>
        <v>820.35689028752086</v>
      </c>
    </row>
    <row r="168" spans="2:9">
      <c r="B168" s="300">
        <f t="shared" si="14"/>
        <v>156</v>
      </c>
      <c r="C168" s="275">
        <f t="shared" ca="1" si="10"/>
        <v>0.2163753020720352</v>
      </c>
      <c r="D168" s="275">
        <f t="shared" ca="1" si="11"/>
        <v>0.16974948277257385</v>
      </c>
      <c r="E168" s="275">
        <f t="shared" ca="1" si="12"/>
        <v>0.10362197522069143</v>
      </c>
      <c r="F168" s="275">
        <f t="shared" ca="1" si="13"/>
        <v>2.5652069364915295E-2</v>
      </c>
      <c r="G168" s="301">
        <f t="array" aca="1" ref="G168" ca="1">IF(E168&gt;F168,('3-Statement Model'!$G$8*(1+'DCF Simulation'!C168)*'DCF Simulation'!D168)/('DCF Simulation'!E168-'DCF Simulation'!F168))</f>
        <v>12791.708161198801</v>
      </c>
      <c r="H168" s="302">
        <f ca="1">+G168-'DCF Analysis'!$C$37+'DCF Analysis'!$C$38+'DCF Analysis'!$C$40-'DCF Analysis'!$C$39</f>
        <v>13704.038161198803</v>
      </c>
      <c r="I168" s="303">
        <f ca="1">+H168/'Historical Data'!$L$34</f>
        <v>860.41571708417098</v>
      </c>
    </row>
    <row r="169" spans="2:9">
      <c r="B169" s="300">
        <f t="shared" si="14"/>
        <v>157</v>
      </c>
      <c r="C169" s="275">
        <f t="shared" ca="1" si="10"/>
        <v>0.11068079735873064</v>
      </c>
      <c r="D169" s="275">
        <f t="shared" ca="1" si="11"/>
        <v>0.16572403541768552</v>
      </c>
      <c r="E169" s="275">
        <f t="shared" ca="1" si="12"/>
        <v>0.10403413637200606</v>
      </c>
      <c r="F169" s="275">
        <f t="shared" ca="1" si="13"/>
        <v>4.5702295379436569E-2</v>
      </c>
      <c r="G169" s="301">
        <f t="array" aca="1" ref="G169" ca="1">IF(E169&gt;F169,('3-Statement Model'!$G$8*(1+'DCF Simulation'!C169)*'DCF Simulation'!D169)/('DCF Simulation'!E169-'DCF Simulation'!F169))</f>
        <v>15242.232409651959</v>
      </c>
      <c r="H169" s="302">
        <f ca="1">+G169-'DCF Analysis'!$C$37+'DCF Analysis'!$C$38+'DCF Analysis'!$C$40-'DCF Analysis'!$C$39</f>
        <v>16154.56240965196</v>
      </c>
      <c r="I169" s="303">
        <f ca="1">+H169/'Historical Data'!$L$34</f>
        <v>1014.2732555457047</v>
      </c>
    </row>
    <row r="170" spans="2:9">
      <c r="B170" s="300">
        <f t="shared" si="14"/>
        <v>158</v>
      </c>
      <c r="C170" s="275">
        <f t="shared" ca="1" si="10"/>
        <v>0.26445207316659108</v>
      </c>
      <c r="D170" s="275">
        <f t="shared" ca="1" si="11"/>
        <v>0.16934153043143649</v>
      </c>
      <c r="E170" s="275">
        <f t="shared" ca="1" si="12"/>
        <v>0.10968286783298165</v>
      </c>
      <c r="F170" s="275">
        <f t="shared" ca="1" si="13"/>
        <v>5.5994506420322041E-2</v>
      </c>
      <c r="G170" s="301">
        <f t="array" aca="1" ref="G170" ca="1">IF(E170&gt;F170,('3-Statement Model'!$G$8*(1+'DCF Simulation'!C170)*'DCF Simulation'!D170)/('DCF Simulation'!E170-'DCF Simulation'!F170))</f>
        <v>19264.830985386958</v>
      </c>
      <c r="H170" s="302">
        <f ca="1">+G170-'DCF Analysis'!$C$37+'DCF Analysis'!$C$38+'DCF Analysis'!$C$40-'DCF Analysis'!$C$39</f>
        <v>20177.160985386956</v>
      </c>
      <c r="I170" s="303">
        <f ca="1">+H170/'Historical Data'!$L$34</f>
        <v>1266.8343617955738</v>
      </c>
    </row>
    <row r="171" spans="2:9">
      <c r="B171" s="300">
        <f t="shared" si="14"/>
        <v>159</v>
      </c>
      <c r="C171" s="275">
        <f t="shared" ca="1" si="10"/>
        <v>0.33024132342484597</v>
      </c>
      <c r="D171" s="275">
        <f t="shared" ca="1" si="11"/>
        <v>0.15545145587975207</v>
      </c>
      <c r="E171" s="275">
        <f t="shared" ca="1" si="12"/>
        <v>0.10169062725387007</v>
      </c>
      <c r="F171" s="275">
        <f t="shared" ca="1" si="13"/>
        <v>5.6468899999048805E-2</v>
      </c>
      <c r="G171" s="301">
        <f t="array" aca="1" ref="G171" ca="1">IF(E171&gt;F171,('3-Statement Model'!$G$8*(1+'DCF Simulation'!C171)*'DCF Simulation'!D171)/('DCF Simulation'!E171-'DCF Simulation'!F171))</f>
        <v>22088.060424030507</v>
      </c>
      <c r="H171" s="302">
        <f ca="1">+G171-'DCF Analysis'!$C$37+'DCF Analysis'!$C$38+'DCF Analysis'!$C$40-'DCF Analysis'!$C$39</f>
        <v>23000.390424030506</v>
      </c>
      <c r="I171" s="303">
        <f ca="1">+H171/'Historical Data'!$L$34</f>
        <v>1444.0924045250122</v>
      </c>
    </row>
    <row r="172" spans="2:9">
      <c r="B172" s="300">
        <f t="shared" si="14"/>
        <v>160</v>
      </c>
      <c r="C172" s="275">
        <f t="shared" ca="1" si="10"/>
        <v>0.23732659997433503</v>
      </c>
      <c r="D172" s="275">
        <f t="shared" ca="1" si="11"/>
        <v>0.16299368354152866</v>
      </c>
      <c r="E172" s="275">
        <f t="shared" ca="1" si="12"/>
        <v>0.10828920692047234</v>
      </c>
      <c r="F172" s="275">
        <f t="shared" ca="1" si="13"/>
        <v>3.496318454338268E-2</v>
      </c>
      <c r="G172" s="301">
        <f t="array" aca="1" ref="G172" ca="1">IF(E172&gt;F172,('3-Statement Model'!$G$8*(1+'DCF Simulation'!C172)*'DCF Simulation'!D172)/('DCF Simulation'!E172-'DCF Simulation'!F172))</f>
        <v>13285.456947652465</v>
      </c>
      <c r="H172" s="302">
        <f ca="1">+G172-'DCF Analysis'!$C$37+'DCF Analysis'!$C$38+'DCF Analysis'!$C$40-'DCF Analysis'!$C$39</f>
        <v>14197.786947652467</v>
      </c>
      <c r="I172" s="303">
        <f ca="1">+H172/'Historical Data'!$L$34</f>
        <v>891.41601138857652</v>
      </c>
    </row>
    <row r="173" spans="2:9">
      <c r="B173" s="300">
        <f t="shared" si="14"/>
        <v>161</v>
      </c>
      <c r="C173" s="275">
        <f t="shared" ca="1" si="10"/>
        <v>0.14869777016571395</v>
      </c>
      <c r="D173" s="275">
        <f t="shared" ca="1" si="11"/>
        <v>0.13718620327116982</v>
      </c>
      <c r="E173" s="275">
        <f t="shared" ca="1" si="12"/>
        <v>0.10934656915887569</v>
      </c>
      <c r="F173" s="275">
        <f t="shared" ca="1" si="13"/>
        <v>5.104924617859416E-2</v>
      </c>
      <c r="G173" s="301">
        <f t="array" aca="1" ref="G173" ca="1">IF(E173&gt;F173,('3-Statement Model'!$G$8*(1+'DCF Simulation'!C173)*'DCF Simulation'!D173)/('DCF Simulation'!E173-'DCF Simulation'!F173))</f>
        <v>13057.111171685399</v>
      </c>
      <c r="H173" s="302">
        <f ca="1">+G173-'DCF Analysis'!$C$37+'DCF Analysis'!$C$38+'DCF Analysis'!$C$40-'DCF Analysis'!$C$39</f>
        <v>13969.441171685401</v>
      </c>
      <c r="I173" s="303">
        <f ca="1">+H173/'Historical Data'!$L$34</f>
        <v>877.079193856345</v>
      </c>
    </row>
    <row r="174" spans="2:9">
      <c r="B174" s="300">
        <f t="shared" si="14"/>
        <v>162</v>
      </c>
      <c r="C174" s="275">
        <f t="shared" ca="1" si="10"/>
        <v>0.27588943436385432</v>
      </c>
      <c r="D174" s="275">
        <f t="shared" ca="1" si="11"/>
        <v>0.16028974440462329</v>
      </c>
      <c r="E174" s="275">
        <f t="shared" ca="1" si="12"/>
        <v>0.10670401582693796</v>
      </c>
      <c r="F174" s="275">
        <f t="shared" ca="1" si="13"/>
        <v>4.7706933162955462E-2</v>
      </c>
      <c r="G174" s="301">
        <f t="array" aca="1" ref="G174" ca="1">IF(E174&gt;F174,('3-Statement Model'!$G$8*(1+'DCF Simulation'!C174)*'DCF Simulation'!D174)/('DCF Simulation'!E174-'DCF Simulation'!F174))</f>
        <v>16744.328665064768</v>
      </c>
      <c r="H174" s="302">
        <f ca="1">+G174-'DCF Analysis'!$C$37+'DCF Analysis'!$C$38+'DCF Analysis'!$C$40-'DCF Analysis'!$C$39</f>
        <v>17656.658665064766</v>
      </c>
      <c r="I174" s="303">
        <f ca="1">+H174/'Historical Data'!$L$34</f>
        <v>1108.5832108689317</v>
      </c>
    </row>
    <row r="175" spans="2:9">
      <c r="B175" s="300">
        <f t="shared" si="14"/>
        <v>163</v>
      </c>
      <c r="C175" s="275">
        <f t="shared" ca="1" si="10"/>
        <v>1.2221406341217829E-2</v>
      </c>
      <c r="D175" s="275">
        <f t="shared" ca="1" si="11"/>
        <v>0.17192267537608466</v>
      </c>
      <c r="E175" s="275">
        <f t="shared" ca="1" si="12"/>
        <v>0.10168324331081036</v>
      </c>
      <c r="F175" s="275">
        <f t="shared" ca="1" si="13"/>
        <v>5.0161899036523863E-2</v>
      </c>
      <c r="G175" s="301">
        <f t="array" aca="1" ref="G175" ca="1">IF(E175&gt;F175,('3-Statement Model'!$G$8*(1+'DCF Simulation'!C175)*'DCF Simulation'!D175)/('DCF Simulation'!E175-'DCF Simulation'!F175))</f>
        <v>16315.522694249144</v>
      </c>
      <c r="H175" s="302">
        <f ca="1">+G175-'DCF Analysis'!$C$37+'DCF Analysis'!$C$38+'DCF Analysis'!$C$40-'DCF Analysis'!$C$39</f>
        <v>17227.852694249144</v>
      </c>
      <c r="I175" s="303">
        <f ca="1">+H175/'Historical Data'!$L$34</f>
        <v>1081.6603876449033</v>
      </c>
    </row>
    <row r="176" spans="2:9">
      <c r="B176" s="300">
        <f t="shared" si="14"/>
        <v>164</v>
      </c>
      <c r="C176" s="275">
        <f t="shared" ca="1" si="10"/>
        <v>0.17089568641819092</v>
      </c>
      <c r="D176" s="275">
        <f t="shared" ca="1" si="11"/>
        <v>0.17495528393715806</v>
      </c>
      <c r="E176" s="275">
        <f t="shared" ca="1" si="12"/>
        <v>0.10902127823520928</v>
      </c>
      <c r="F176" s="275">
        <f t="shared" ca="1" si="13"/>
        <v>5.0564209382167463E-2</v>
      </c>
      <c r="G176" s="301">
        <f t="array" aca="1" ref="G176" ca="1">IF(E176&gt;F176,('3-Statement Model'!$G$8*(1+'DCF Simulation'!C176)*'DCF Simulation'!D176)/('DCF Simulation'!E176-'DCF Simulation'!F176))</f>
        <v>16927.301651408343</v>
      </c>
      <c r="H176" s="302">
        <f ca="1">+G176-'DCF Analysis'!$C$37+'DCF Analysis'!$C$38+'DCF Analysis'!$C$40-'DCF Analysis'!$C$39</f>
        <v>17839.631651408341</v>
      </c>
      <c r="I176" s="303">
        <f ca="1">+H176/'Historical Data'!$L$34</f>
        <v>1120.0712723731378</v>
      </c>
    </row>
    <row r="177" spans="2:9">
      <c r="B177" s="300">
        <f t="shared" si="14"/>
        <v>165</v>
      </c>
      <c r="C177" s="275">
        <f t="shared" ca="1" si="10"/>
        <v>0.12734140015937123</v>
      </c>
      <c r="D177" s="275">
        <f t="shared" ca="1" si="11"/>
        <v>0.17657657321559259</v>
      </c>
      <c r="E177" s="275">
        <f t="shared" ca="1" si="12"/>
        <v>0.10428857256379163</v>
      </c>
      <c r="F177" s="275">
        <f t="shared" ca="1" si="13"/>
        <v>2.8715157598758555E-2</v>
      </c>
      <c r="G177" s="301">
        <f t="array" aca="1" ref="G177" ca="1">IF(E177&gt;F177,('3-Statement Model'!$G$8*(1+'DCF Simulation'!C177)*'DCF Simulation'!D177)/('DCF Simulation'!E177-'DCF Simulation'!F177))</f>
        <v>12723.277297934595</v>
      </c>
      <c r="H177" s="302">
        <f ca="1">+G177-'DCF Analysis'!$C$37+'DCF Analysis'!$C$38+'DCF Analysis'!$C$40-'DCF Analysis'!$C$39</f>
        <v>13635.607297934597</v>
      </c>
      <c r="I177" s="303">
        <f ca="1">+H177/'Historical Data'!$L$34</f>
        <v>856.11924697852942</v>
      </c>
    </row>
    <row r="178" spans="2:9">
      <c r="B178" s="300">
        <f t="shared" si="14"/>
        <v>166</v>
      </c>
      <c r="C178" s="275">
        <f t="shared" ca="1" si="10"/>
        <v>0.30873776719004398</v>
      </c>
      <c r="D178" s="275">
        <f t="shared" ca="1" si="11"/>
        <v>0.14223104883709195</v>
      </c>
      <c r="E178" s="275">
        <f t="shared" ca="1" si="12"/>
        <v>0.10707497285524496</v>
      </c>
      <c r="F178" s="275">
        <f t="shared" ca="1" si="13"/>
        <v>3.715790008824179E-2</v>
      </c>
      <c r="G178" s="301">
        <f t="array" aca="1" ref="G178" ca="1">IF(E178&gt;F178,('3-Statement Model'!$G$8*(1+'DCF Simulation'!C178)*'DCF Simulation'!D178)/('DCF Simulation'!E178-'DCF Simulation'!F178))</f>
        <v>12860.069331446399</v>
      </c>
      <c r="H178" s="302">
        <f ca="1">+G178-'DCF Analysis'!$C$37+'DCF Analysis'!$C$38+'DCF Analysis'!$C$40-'DCF Analysis'!$C$39</f>
        <v>13772.399331446401</v>
      </c>
      <c r="I178" s="303">
        <f ca="1">+H178/'Historical Data'!$L$34</f>
        <v>864.70781147470154</v>
      </c>
    </row>
    <row r="179" spans="2:9">
      <c r="B179" s="300">
        <f t="shared" si="14"/>
        <v>167</v>
      </c>
      <c r="C179" s="275">
        <f t="shared" ca="1" si="10"/>
        <v>0.13195530934971286</v>
      </c>
      <c r="D179" s="275">
        <f t="shared" ca="1" si="11"/>
        <v>0.19006742082137962</v>
      </c>
      <c r="E179" s="275">
        <f t="shared" ca="1" si="12"/>
        <v>0.1028633715085235</v>
      </c>
      <c r="F179" s="275">
        <f t="shared" ca="1" si="13"/>
        <v>4.5911937670083135E-2</v>
      </c>
      <c r="G179" s="301">
        <f t="array" aca="1" ref="G179" ca="1">IF(E179&gt;F179,('3-Statement Model'!$G$8*(1+'DCF Simulation'!C179)*'DCF Simulation'!D179)/('DCF Simulation'!E179-'DCF Simulation'!F179))</f>
        <v>18247.854064372113</v>
      </c>
      <c r="H179" s="302">
        <f ca="1">+G179-'DCF Analysis'!$C$37+'DCF Analysis'!$C$38+'DCF Analysis'!$C$40-'DCF Analysis'!$C$39</f>
        <v>19160.184064372112</v>
      </c>
      <c r="I179" s="303">
        <f ca="1">+H179/'Historical Data'!$L$34</f>
        <v>1202.9828957926147</v>
      </c>
    </row>
    <row r="180" spans="2:9">
      <c r="B180" s="300">
        <f t="shared" si="14"/>
        <v>168</v>
      </c>
      <c r="C180" s="275">
        <f t="shared" ca="1" si="10"/>
        <v>0.1674215814427078</v>
      </c>
      <c r="D180" s="275">
        <f t="shared" ca="1" si="11"/>
        <v>0.16411144013618312</v>
      </c>
      <c r="E180" s="275">
        <f t="shared" ca="1" si="12"/>
        <v>0.10211464193448221</v>
      </c>
      <c r="F180" s="275">
        <f t="shared" ca="1" si="13"/>
        <v>4.7652520397234999E-2</v>
      </c>
      <c r="G180" s="301">
        <f t="array" aca="1" ref="G180" ca="1">IF(E180&gt;F180,('3-Statement Model'!$G$8*(1+'DCF Simulation'!C180)*'DCF Simulation'!D180)/('DCF Simulation'!E180-'DCF Simulation'!F180))</f>
        <v>16992.2746283302</v>
      </c>
      <c r="H180" s="302">
        <f ca="1">+G180-'DCF Analysis'!$C$37+'DCF Analysis'!$C$38+'DCF Analysis'!$C$40-'DCF Analysis'!$C$39</f>
        <v>17904.604628330198</v>
      </c>
      <c r="I180" s="303">
        <f ca="1">+H180/'Historical Data'!$L$34</f>
        <v>1124.1506371466246</v>
      </c>
    </row>
    <row r="181" spans="2:9">
      <c r="B181" s="300">
        <f t="shared" si="14"/>
        <v>169</v>
      </c>
      <c r="C181" s="275">
        <f t="shared" ca="1" si="10"/>
        <v>0.21840172775073735</v>
      </c>
      <c r="D181" s="275">
        <f t="shared" ca="1" si="11"/>
        <v>0.18157301629796574</v>
      </c>
      <c r="E181" s="275">
        <f t="shared" ca="1" si="12"/>
        <v>0.10611601365383015</v>
      </c>
      <c r="F181" s="275">
        <f t="shared" ca="1" si="13"/>
        <v>4.7942316437007082E-2</v>
      </c>
      <c r="G181" s="301">
        <f t="array" aca="1" ref="G181" ca="1">IF(E181&gt;F181,('3-Statement Model'!$G$8*(1+'DCF Simulation'!C181)*'DCF Simulation'!D181)/('DCF Simulation'!E181-'DCF Simulation'!F181))</f>
        <v>18369.386308962647</v>
      </c>
      <c r="H181" s="302">
        <f ca="1">+G181-'DCF Analysis'!$C$37+'DCF Analysis'!$C$38+'DCF Analysis'!$C$40-'DCF Analysis'!$C$39</f>
        <v>19281.716308962645</v>
      </c>
      <c r="I181" s="303">
        <f ca="1">+H181/'Historical Data'!$L$34</f>
        <v>1210.6133658882311</v>
      </c>
    </row>
    <row r="182" spans="2:9">
      <c r="B182" s="300">
        <f t="shared" si="14"/>
        <v>170</v>
      </c>
      <c r="C182" s="275">
        <f t="shared" ca="1" si="10"/>
        <v>0.16768160695489306</v>
      </c>
      <c r="D182" s="275">
        <f t="shared" ca="1" si="11"/>
        <v>0.18187665946638037</v>
      </c>
      <c r="E182" s="275">
        <f t="shared" ca="1" si="12"/>
        <v>0.10423458488564775</v>
      </c>
      <c r="F182" s="275">
        <f t="shared" ca="1" si="13"/>
        <v>2.5251098815788246E-2</v>
      </c>
      <c r="G182" s="301">
        <f t="array" aca="1" ref="G182" ca="1">IF(E182&gt;F182,('3-Statement Model'!$G$8*(1+'DCF Simulation'!C182)*'DCF Simulation'!D182)/('DCF Simulation'!E182-'DCF Simulation'!F182))</f>
        <v>12988.069665740662</v>
      </c>
      <c r="H182" s="302">
        <f ca="1">+G182-'DCF Analysis'!$C$37+'DCF Analysis'!$C$38+'DCF Analysis'!$C$40-'DCF Analysis'!$C$39</f>
        <v>13900.399665740664</v>
      </c>
      <c r="I182" s="303">
        <f ca="1">+H182/'Historical Data'!$L$34</f>
        <v>872.74438420774038</v>
      </c>
    </row>
    <row r="183" spans="2:9">
      <c r="B183" s="300">
        <f t="shared" si="14"/>
        <v>171</v>
      </c>
      <c r="C183" s="275">
        <f t="shared" ca="1" si="10"/>
        <v>6.8420751988559528E-2</v>
      </c>
      <c r="D183" s="275">
        <f t="shared" ca="1" si="11"/>
        <v>0.16593474871381503</v>
      </c>
      <c r="E183" s="275">
        <f t="shared" ca="1" si="12"/>
        <v>0.10998305477602796</v>
      </c>
      <c r="F183" s="275">
        <f t="shared" ca="1" si="13"/>
        <v>3.6970118538566452E-2</v>
      </c>
      <c r="G183" s="301">
        <f t="array" aca="1" ref="G183" ca="1">IF(E183&gt;F183,('3-Statement Model'!$G$8*(1+'DCF Simulation'!C183)*'DCF Simulation'!D183)/('DCF Simulation'!E183-'DCF Simulation'!F183))</f>
        <v>11728.95559247454</v>
      </c>
      <c r="H183" s="302">
        <f ca="1">+G183-'DCF Analysis'!$C$37+'DCF Analysis'!$C$38+'DCF Analysis'!$C$40-'DCF Analysis'!$C$39</f>
        <v>12641.285592474542</v>
      </c>
      <c r="I183" s="303">
        <f ca="1">+H183/'Historical Data'!$L$34</f>
        <v>793.69020138245901</v>
      </c>
    </row>
    <row r="184" spans="2:9">
      <c r="B184" s="300">
        <f t="shared" si="14"/>
        <v>172</v>
      </c>
      <c r="C184" s="275">
        <f t="shared" ca="1" si="10"/>
        <v>0.17980340239274567</v>
      </c>
      <c r="D184" s="275">
        <f t="shared" ca="1" si="11"/>
        <v>0.1486924994146844</v>
      </c>
      <c r="E184" s="275">
        <f t="shared" ca="1" si="12"/>
        <v>0.10357569254718103</v>
      </c>
      <c r="F184" s="275">
        <f t="shared" ca="1" si="13"/>
        <v>5.5859148266189068E-2</v>
      </c>
      <c r="G184" s="301">
        <f t="array" aca="1" ref="G184" ca="1">IF(E184&gt;F184,('3-Statement Model'!$G$8*(1+'DCF Simulation'!C184)*'DCF Simulation'!D184)/('DCF Simulation'!E184-'DCF Simulation'!F184))</f>
        <v>17758.620297737114</v>
      </c>
      <c r="H184" s="302">
        <f ca="1">+G184-'DCF Analysis'!$C$37+'DCF Analysis'!$C$38+'DCF Analysis'!$C$40-'DCF Analysis'!$C$39</f>
        <v>18670.950297737112</v>
      </c>
      <c r="I184" s="303">
        <f ca="1">+H184/'Historical Data'!$L$34</f>
        <v>1172.2660795381992</v>
      </c>
    </row>
    <row r="185" spans="2:9">
      <c r="B185" s="300">
        <f t="shared" si="14"/>
        <v>173</v>
      </c>
      <c r="C185" s="275">
        <f t="shared" ca="1" si="10"/>
        <v>0.30579414447334546</v>
      </c>
      <c r="D185" s="275">
        <f t="shared" ca="1" si="11"/>
        <v>0.15877067536520936</v>
      </c>
      <c r="E185" s="275">
        <f t="shared" ca="1" si="12"/>
        <v>0.10170459896308456</v>
      </c>
      <c r="F185" s="275">
        <f t="shared" ca="1" si="13"/>
        <v>3.1963509757809226E-2</v>
      </c>
      <c r="G185" s="301">
        <f t="array" aca="1" ref="G185" ca="1">IF(E185&gt;F185,('3-Statement Model'!$G$8*(1+'DCF Simulation'!C185)*'DCF Simulation'!D185)/('DCF Simulation'!E185-'DCF Simulation'!F185))</f>
        <v>14359.383101140796</v>
      </c>
      <c r="H185" s="302">
        <f ca="1">+G185-'DCF Analysis'!$C$37+'DCF Analysis'!$C$38+'DCF Analysis'!$C$40-'DCF Analysis'!$C$39</f>
        <v>15271.713101140798</v>
      </c>
      <c r="I185" s="303">
        <f ca="1">+H185/'Historical Data'!$L$34</f>
        <v>958.84306687251103</v>
      </c>
    </row>
    <row r="186" spans="2:9">
      <c r="B186" s="300">
        <f t="shared" si="14"/>
        <v>174</v>
      </c>
      <c r="C186" s="275">
        <f t="shared" ca="1" si="10"/>
        <v>6.0243970969659819E-2</v>
      </c>
      <c r="D186" s="275">
        <f t="shared" ca="1" si="11"/>
        <v>0.16356907676534421</v>
      </c>
      <c r="E186" s="275">
        <f t="shared" ca="1" si="12"/>
        <v>0.10937890636935893</v>
      </c>
      <c r="F186" s="275">
        <f t="shared" ca="1" si="13"/>
        <v>4.3034413685030498E-2</v>
      </c>
      <c r="G186" s="301">
        <f t="array" aca="1" ref="G186" ca="1">IF(E186&gt;F186,('3-Statement Model'!$G$8*(1+'DCF Simulation'!C186)*'DCF Simulation'!D186)/('DCF Simulation'!E186-'DCF Simulation'!F186))</f>
        <v>12626.460828153058</v>
      </c>
      <c r="H186" s="302">
        <f ca="1">+G186-'DCF Analysis'!$C$37+'DCF Analysis'!$C$38+'DCF Analysis'!$C$40-'DCF Analysis'!$C$39</f>
        <v>13538.79082815306</v>
      </c>
      <c r="I186" s="303">
        <f ca="1">+H186/'Historical Data'!$L$34</f>
        <v>850.04057065752363</v>
      </c>
    </row>
    <row r="187" spans="2:9">
      <c r="B187" s="300">
        <f t="shared" si="14"/>
        <v>175</v>
      </c>
      <c r="C187" s="275">
        <f t="shared" ca="1" si="10"/>
        <v>0.19813068989331173</v>
      </c>
      <c r="D187" s="275">
        <f t="shared" ca="1" si="11"/>
        <v>0.18644085108381733</v>
      </c>
      <c r="E187" s="275">
        <f t="shared" ca="1" si="12"/>
        <v>0.10056128105453753</v>
      </c>
      <c r="F187" s="275">
        <f t="shared" ca="1" si="13"/>
        <v>5.3312165472208586E-2</v>
      </c>
      <c r="G187" s="301">
        <f t="array" aca="1" ref="G187" ca="1">IF(E187&gt;F187,('3-Statement Model'!$G$8*(1+'DCF Simulation'!C187)*'DCF Simulation'!D187)/('DCF Simulation'!E187-'DCF Simulation'!F187))</f>
        <v>22836.581074792019</v>
      </c>
      <c r="H187" s="302">
        <f ca="1">+G187-'DCF Analysis'!$C$37+'DCF Analysis'!$C$38+'DCF Analysis'!$C$40-'DCF Analysis'!$C$39</f>
        <v>23748.911074792017</v>
      </c>
      <c r="I187" s="303">
        <f ca="1">+H187/'Historical Data'!$L$34</f>
        <v>1491.088693129986</v>
      </c>
    </row>
    <row r="188" spans="2:9">
      <c r="B188" s="300">
        <f t="shared" si="14"/>
        <v>176</v>
      </c>
      <c r="C188" s="275">
        <f t="shared" ca="1" si="10"/>
        <v>0.28896826123906494</v>
      </c>
      <c r="D188" s="275">
        <f t="shared" ca="1" si="11"/>
        <v>0.15799940111584204</v>
      </c>
      <c r="E188" s="275">
        <f t="shared" ca="1" si="12"/>
        <v>0.10932756225783168</v>
      </c>
      <c r="F188" s="275">
        <f t="shared" ca="1" si="13"/>
        <v>5.0367300122780567E-2</v>
      </c>
      <c r="G188" s="301">
        <f t="array" aca="1" ref="G188" ca="1">IF(E188&gt;F188,('3-Statement Model'!$G$8*(1+'DCF Simulation'!C188)*'DCF Simulation'!D188)/('DCF Simulation'!E188-'DCF Simulation'!F188))</f>
        <v>16684.675254366939</v>
      </c>
      <c r="H188" s="302">
        <f ca="1">+G188-'DCF Analysis'!$C$37+'DCF Analysis'!$C$38+'DCF Analysis'!$C$40-'DCF Analysis'!$C$39</f>
        <v>17597.005254366937</v>
      </c>
      <c r="I188" s="303">
        <f ca="1">+H188/'Historical Data'!$L$34</f>
        <v>1104.8378380424451</v>
      </c>
    </row>
    <row r="189" spans="2:9">
      <c r="B189" s="300">
        <f t="shared" si="14"/>
        <v>177</v>
      </c>
      <c r="C189" s="275">
        <f t="shared" ca="1" si="10"/>
        <v>1.5925913216660568E-2</v>
      </c>
      <c r="D189" s="275">
        <f t="shared" ca="1" si="11"/>
        <v>0.18899594518965784</v>
      </c>
      <c r="E189" s="275">
        <f t="shared" ca="1" si="12"/>
        <v>0.1080555069753357</v>
      </c>
      <c r="F189" s="275">
        <f t="shared" ca="1" si="13"/>
        <v>3.3547172374194315E-2</v>
      </c>
      <c r="G189" s="301">
        <f t="array" aca="1" ref="G189" ca="1">IF(E189&gt;F189,('3-Statement Model'!$G$8*(1+'DCF Simulation'!C189)*'DCF Simulation'!D189)/('DCF Simulation'!E189-'DCF Simulation'!F189))</f>
        <v>12447.701573795683</v>
      </c>
      <c r="H189" s="302">
        <f ca="1">+G189-'DCF Analysis'!$C$37+'DCF Analysis'!$C$38+'DCF Analysis'!$C$40-'DCF Analysis'!$C$39</f>
        <v>13360.031573795684</v>
      </c>
      <c r="I189" s="303">
        <f ca="1">+H189/'Historical Data'!$L$34</f>
        <v>838.81707067787397</v>
      </c>
    </row>
    <row r="190" spans="2:9">
      <c r="B190" s="300">
        <f t="shared" si="14"/>
        <v>178</v>
      </c>
      <c r="C190" s="275">
        <f t="shared" ca="1" si="10"/>
        <v>0.10879671798894545</v>
      </c>
      <c r="D190" s="275">
        <f t="shared" ca="1" si="11"/>
        <v>0.17109696563288046</v>
      </c>
      <c r="E190" s="275">
        <f t="shared" ca="1" si="12"/>
        <v>0.1084715031328892</v>
      </c>
      <c r="F190" s="275">
        <f t="shared" ca="1" si="13"/>
        <v>2.5941751743062503E-2</v>
      </c>
      <c r="G190" s="301">
        <f t="array" aca="1" ref="G190" ca="1">IF(E190&gt;F190,('3-Statement Model'!$G$8*(1+'DCF Simulation'!C190)*'DCF Simulation'!D190)/('DCF Simulation'!E190-'DCF Simulation'!F190))</f>
        <v>11103.584493902112</v>
      </c>
      <c r="H190" s="302">
        <f ca="1">+G190-'DCF Analysis'!$C$37+'DCF Analysis'!$C$38+'DCF Analysis'!$C$40-'DCF Analysis'!$C$39</f>
        <v>12015.914493902113</v>
      </c>
      <c r="I190" s="303">
        <f ca="1">+H190/'Historical Data'!$L$34</f>
        <v>754.42592643717956</v>
      </c>
    </row>
    <row r="191" spans="2:9">
      <c r="B191" s="300">
        <f t="shared" si="14"/>
        <v>179</v>
      </c>
      <c r="C191" s="275">
        <f t="shared" ca="1" si="10"/>
        <v>0.29755584318986533</v>
      </c>
      <c r="D191" s="275">
        <f t="shared" ca="1" si="11"/>
        <v>0.17297166030694022</v>
      </c>
      <c r="E191" s="275">
        <f t="shared" ca="1" si="12"/>
        <v>0.10346024924663627</v>
      </c>
      <c r="F191" s="275">
        <f t="shared" ca="1" si="13"/>
        <v>2.3991599358117614E-2</v>
      </c>
      <c r="G191" s="301">
        <f t="array" aca="1" ref="G191" ca="1">IF(E191&gt;F191,('3-Statement Model'!$G$8*(1+'DCF Simulation'!C191)*'DCF Simulation'!D191)/('DCF Simulation'!E191-'DCF Simulation'!F191))</f>
        <v>13642.208300971013</v>
      </c>
      <c r="H191" s="302">
        <f ca="1">+G191-'DCF Analysis'!$C$37+'DCF Analysis'!$C$38+'DCF Analysis'!$C$40-'DCF Analysis'!$C$39</f>
        <v>14554.538300971015</v>
      </c>
      <c r="I191" s="303">
        <f ca="1">+H191/'Historical Data'!$L$34</f>
        <v>913.81484506633353</v>
      </c>
    </row>
    <row r="192" spans="2:9">
      <c r="B192" s="300">
        <f t="shared" si="14"/>
        <v>180</v>
      </c>
      <c r="C192" s="275">
        <f t="shared" ca="1" si="10"/>
        <v>8.2608231087833744E-2</v>
      </c>
      <c r="D192" s="275">
        <f t="shared" ca="1" si="11"/>
        <v>0.18414222447578898</v>
      </c>
      <c r="E192" s="275">
        <f t="shared" ca="1" si="12"/>
        <v>0.10150000804751104</v>
      </c>
      <c r="F192" s="275">
        <f t="shared" ca="1" si="13"/>
        <v>5.4492760808573501E-2</v>
      </c>
      <c r="G192" s="301">
        <f t="array" aca="1" ref="G192" ca="1">IF(E192&gt;F192,('3-Statement Model'!$G$8*(1+'DCF Simulation'!C192)*'DCF Simulation'!D192)/('DCF Simulation'!E192-'DCF Simulation'!F192))</f>
        <v>20485.161385905525</v>
      </c>
      <c r="H192" s="302">
        <f ca="1">+G192-'DCF Analysis'!$C$37+'DCF Analysis'!$C$38+'DCF Analysis'!$C$40-'DCF Analysis'!$C$39</f>
        <v>21397.491385905523</v>
      </c>
      <c r="I192" s="303">
        <f ca="1">+H192/'Historical Data'!$L$34</f>
        <v>1343.453489989095</v>
      </c>
    </row>
    <row r="193" spans="2:9">
      <c r="B193" s="300">
        <f t="shared" si="14"/>
        <v>181</v>
      </c>
      <c r="C193" s="275">
        <f t="shared" ca="1" si="10"/>
        <v>0.12702363759888474</v>
      </c>
      <c r="D193" s="275">
        <f t="shared" ca="1" si="11"/>
        <v>0.16932304685315491</v>
      </c>
      <c r="E193" s="275">
        <f t="shared" ca="1" si="12"/>
        <v>0.1091105111989413</v>
      </c>
      <c r="F193" s="275">
        <f t="shared" ca="1" si="13"/>
        <v>2.9012353799305203E-2</v>
      </c>
      <c r="G193" s="301">
        <f t="array" aca="1" ref="G193" ca="1">IF(E193&gt;F193,('3-Statement Model'!$G$8*(1+'DCF Simulation'!C193)*'DCF Simulation'!D193)/('DCF Simulation'!E193-'DCF Simulation'!F193))</f>
        <v>11508.164820874168</v>
      </c>
      <c r="H193" s="302">
        <f ca="1">+G193-'DCF Analysis'!$C$37+'DCF Analysis'!$C$38+'DCF Analysis'!$C$40-'DCF Analysis'!$C$39</f>
        <v>12420.49482087417</v>
      </c>
      <c r="I193" s="303">
        <f ca="1">+H193/'Historical Data'!$L$34</f>
        <v>779.82772903398131</v>
      </c>
    </row>
    <row r="194" spans="2:9">
      <c r="B194" s="300">
        <f t="shared" si="14"/>
        <v>182</v>
      </c>
      <c r="C194" s="275">
        <f t="shared" ca="1" si="10"/>
        <v>0.15570489708910309</v>
      </c>
      <c r="D194" s="275">
        <f t="shared" ca="1" si="11"/>
        <v>0.18339852438914811</v>
      </c>
      <c r="E194" s="275">
        <f t="shared" ca="1" si="12"/>
        <v>0.10808573778186022</v>
      </c>
      <c r="F194" s="275">
        <f t="shared" ca="1" si="13"/>
        <v>3.0342453733771542E-2</v>
      </c>
      <c r="G194" s="301">
        <f t="array" aca="1" ref="G194" ca="1">IF(E194&gt;F194,('3-Statement Model'!$G$8*(1+'DCF Simulation'!C194)*'DCF Simulation'!D194)/('DCF Simulation'!E194-'DCF Simulation'!F194))</f>
        <v>13169.200434364779</v>
      </c>
      <c r="H194" s="302">
        <f ca="1">+G194-'DCF Analysis'!$C$37+'DCF Analysis'!$C$38+'DCF Analysis'!$C$40-'DCF Analysis'!$C$39</f>
        <v>14081.53043436478</v>
      </c>
      <c r="I194" s="303">
        <f ca="1">+H194/'Historical Data'!$L$34</f>
        <v>884.11678103986446</v>
      </c>
    </row>
    <row r="195" spans="2:9">
      <c r="B195" s="300">
        <f t="shared" si="14"/>
        <v>183</v>
      </c>
      <c r="C195" s="275">
        <f t="shared" ca="1" si="10"/>
        <v>0.23713549526380015</v>
      </c>
      <c r="D195" s="275">
        <f t="shared" ca="1" si="11"/>
        <v>0.16782679726688951</v>
      </c>
      <c r="E195" s="275">
        <f t="shared" ca="1" si="12"/>
        <v>0.1046662769547755</v>
      </c>
      <c r="F195" s="275">
        <f t="shared" ca="1" si="13"/>
        <v>4.9301287140634253E-2</v>
      </c>
      <c r="G195" s="301">
        <f t="array" aca="1" ref="G195" ca="1">IF(E195&gt;F195,('3-Statement Model'!$G$8*(1+'DCF Simulation'!C195)*'DCF Simulation'!D195)/('DCF Simulation'!E195-'DCF Simulation'!F195))</f>
        <v>18114.353944731603</v>
      </c>
      <c r="H195" s="302">
        <f ca="1">+G195-'DCF Analysis'!$C$37+'DCF Analysis'!$C$38+'DCF Analysis'!$C$40-'DCF Analysis'!$C$39</f>
        <v>19026.683944731602</v>
      </c>
      <c r="I195" s="303">
        <f ca="1">+H195/'Historical Data'!$L$34</f>
        <v>1194.6010159539742</v>
      </c>
    </row>
    <row r="196" spans="2:9">
      <c r="B196" s="300">
        <f t="shared" si="14"/>
        <v>184</v>
      </c>
      <c r="C196" s="275">
        <f t="shared" ca="1" si="10"/>
        <v>0.10313764880781347</v>
      </c>
      <c r="D196" s="275">
        <f t="shared" ca="1" si="11"/>
        <v>0.1765164677787105</v>
      </c>
      <c r="E196" s="275">
        <f t="shared" ca="1" si="12"/>
        <v>0.10602093085666907</v>
      </c>
      <c r="F196" s="275">
        <f t="shared" ca="1" si="13"/>
        <v>5.2492139633041043E-2</v>
      </c>
      <c r="G196" s="301">
        <f t="array" aca="1" ref="G196" ca="1">IF(E196&gt;F196,('3-Statement Model'!$G$8*(1+'DCF Simulation'!C196)*'DCF Simulation'!D196)/('DCF Simulation'!E196-'DCF Simulation'!F196))</f>
        <v>17571.425604809618</v>
      </c>
      <c r="H196" s="302">
        <f ca="1">+G196-'DCF Analysis'!$C$37+'DCF Analysis'!$C$38+'DCF Analysis'!$C$40-'DCF Analysis'!$C$39</f>
        <v>18483.755604809616</v>
      </c>
      <c r="I196" s="303">
        <f ca="1">+H196/'Historical Data'!$L$34</f>
        <v>1160.5129558198489</v>
      </c>
    </row>
    <row r="197" spans="2:9">
      <c r="B197" s="300">
        <f t="shared" si="14"/>
        <v>185</v>
      </c>
      <c r="C197" s="275">
        <f t="shared" ca="1" si="10"/>
        <v>0.1274622487459896</v>
      </c>
      <c r="D197" s="275">
        <f t="shared" ca="1" si="11"/>
        <v>0.18489885697338895</v>
      </c>
      <c r="E197" s="275">
        <f t="shared" ca="1" si="12"/>
        <v>0.10760687493247326</v>
      </c>
      <c r="F197" s="275">
        <f t="shared" ca="1" si="13"/>
        <v>5.2902275771136917E-2</v>
      </c>
      <c r="G197" s="301">
        <f t="array" aca="1" ref="G197" ca="1">IF(E197&gt;F197,('3-Statement Model'!$G$8*(1+'DCF Simulation'!C197)*'DCF Simulation'!D197)/('DCF Simulation'!E197-'DCF Simulation'!F197))</f>
        <v>18407.376472127438</v>
      </c>
      <c r="H197" s="302">
        <f ca="1">+G197-'DCF Analysis'!$C$37+'DCF Analysis'!$C$38+'DCF Analysis'!$C$40-'DCF Analysis'!$C$39</f>
        <v>19319.706472127436</v>
      </c>
      <c r="I197" s="303">
        <f ca="1">+H197/'Historical Data'!$L$34</f>
        <v>1212.9985995760742</v>
      </c>
    </row>
    <row r="198" spans="2:9">
      <c r="B198" s="300">
        <f t="shared" si="14"/>
        <v>186</v>
      </c>
      <c r="C198" s="275">
        <f t="shared" ca="1" si="10"/>
        <v>0.15630011406133798</v>
      </c>
      <c r="D198" s="275">
        <f t="shared" ca="1" si="11"/>
        <v>0.17049656524317555</v>
      </c>
      <c r="E198" s="275">
        <f t="shared" ca="1" si="12"/>
        <v>0.10004515696508146</v>
      </c>
      <c r="F198" s="275">
        <f t="shared" ca="1" si="13"/>
        <v>2.9888430228630782E-2</v>
      </c>
      <c r="G198" s="301">
        <f t="array" aca="1" ref="G198" ca="1">IF(E198&gt;F198,('3-Statement Model'!$G$8*(1+'DCF Simulation'!C198)*'DCF Simulation'!D198)/('DCF Simulation'!E198-'DCF Simulation'!F198))</f>
        <v>13573.641789259629</v>
      </c>
      <c r="H198" s="302">
        <f ca="1">+G198-'DCF Analysis'!$C$37+'DCF Analysis'!$C$38+'DCF Analysis'!$C$40-'DCF Analysis'!$C$39</f>
        <v>14485.971789259631</v>
      </c>
      <c r="I198" s="303">
        <f ca="1">+H198/'Historical Data'!$L$34</f>
        <v>909.50985819690482</v>
      </c>
    </row>
    <row r="199" spans="2:9">
      <c r="B199" s="300">
        <f t="shared" si="14"/>
        <v>187</v>
      </c>
      <c r="C199" s="275">
        <f t="shared" ca="1" si="10"/>
        <v>0.21310836507719411</v>
      </c>
      <c r="D199" s="275">
        <f t="shared" ca="1" si="11"/>
        <v>0.14881531193632547</v>
      </c>
      <c r="E199" s="275">
        <f t="shared" ca="1" si="12"/>
        <v>0.10714504552314562</v>
      </c>
      <c r="F199" s="275">
        <f t="shared" ca="1" si="13"/>
        <v>2.8773239975362918E-2</v>
      </c>
      <c r="G199" s="301">
        <f t="array" aca="1" ref="G199" ca="1">IF(E199&gt;F199,('3-Statement Model'!$G$8*(1+'DCF Simulation'!C199)*'DCF Simulation'!D199)/('DCF Simulation'!E199-'DCF Simulation'!F199))</f>
        <v>11126.712422012941</v>
      </c>
      <c r="H199" s="302">
        <f ca="1">+G199-'DCF Analysis'!$C$37+'DCF Analysis'!$C$38+'DCF Analysis'!$C$40-'DCF Analysis'!$C$39</f>
        <v>12039.042422012943</v>
      </c>
      <c r="I199" s="303">
        <f ca="1">+H199/'Historical Data'!$L$34</f>
        <v>755.87802636685524</v>
      </c>
    </row>
    <row r="200" spans="2:9">
      <c r="B200" s="300">
        <f t="shared" si="14"/>
        <v>188</v>
      </c>
      <c r="C200" s="275">
        <f t="shared" ca="1" si="10"/>
        <v>0.27158080993196282</v>
      </c>
      <c r="D200" s="275">
        <f t="shared" ca="1" si="11"/>
        <v>0.16902783400884291</v>
      </c>
      <c r="E200" s="275">
        <f t="shared" ca="1" si="12"/>
        <v>0.10159695044531286</v>
      </c>
      <c r="F200" s="275">
        <f t="shared" ca="1" si="13"/>
        <v>3.1142667484397625E-2</v>
      </c>
      <c r="G200" s="301">
        <f t="array" aca="1" ref="G200" ca="1">IF(E200&gt;F200,('3-Statement Model'!$G$8*(1+'DCF Simulation'!C200)*'DCF Simulation'!D200)/('DCF Simulation'!E200-'DCF Simulation'!F200))</f>
        <v>14735.819440985846</v>
      </c>
      <c r="H200" s="302">
        <f ca="1">+G200-'DCF Analysis'!$C$37+'DCF Analysis'!$C$38+'DCF Analysis'!$C$40-'DCF Analysis'!$C$39</f>
        <v>15648.149440985848</v>
      </c>
      <c r="I200" s="303">
        <f ca="1">+H200/'Historical Data'!$L$34</f>
        <v>982.477833462798</v>
      </c>
    </row>
    <row r="201" spans="2:9">
      <c r="B201" s="300">
        <f t="shared" si="14"/>
        <v>189</v>
      </c>
      <c r="C201" s="275">
        <f t="shared" ca="1" si="10"/>
        <v>1.6109262607016683E-2</v>
      </c>
      <c r="D201" s="275">
        <f t="shared" ca="1" si="11"/>
        <v>0.17311918659256736</v>
      </c>
      <c r="E201" s="275">
        <f t="shared" ca="1" si="12"/>
        <v>0.10543247161369973</v>
      </c>
      <c r="F201" s="275">
        <f t="shared" ca="1" si="13"/>
        <v>3.0440052896557147E-2</v>
      </c>
      <c r="G201" s="301">
        <f t="array" aca="1" ref="G201" ca="1">IF(E201&gt;F201,('3-Statement Model'!$G$8*(1+'DCF Simulation'!C201)*'DCF Simulation'!D201)/('DCF Simulation'!E201-'DCF Simulation'!F201))</f>
        <v>11330.465466266252</v>
      </c>
      <c r="H201" s="302">
        <f ca="1">+G201-'DCF Analysis'!$C$37+'DCF Analysis'!$C$38+'DCF Analysis'!$C$40-'DCF Analysis'!$C$39</f>
        <v>12242.795466266254</v>
      </c>
      <c r="I201" s="303">
        <f ca="1">+H201/'Historical Data'!$L$34</f>
        <v>768.67077545417681</v>
      </c>
    </row>
    <row r="202" spans="2:9">
      <c r="B202" s="300">
        <f t="shared" si="14"/>
        <v>190</v>
      </c>
      <c r="C202" s="275">
        <f t="shared" ca="1" si="10"/>
        <v>4.0955874279715768E-2</v>
      </c>
      <c r="D202" s="275">
        <f t="shared" ca="1" si="11"/>
        <v>0.18781680665402584</v>
      </c>
      <c r="E202" s="275">
        <f t="shared" ca="1" si="12"/>
        <v>0.10701471880979904</v>
      </c>
      <c r="F202" s="275">
        <f t="shared" ca="1" si="13"/>
        <v>4.9746142283588882E-2</v>
      </c>
      <c r="G202" s="301">
        <f t="array" aca="1" ref="G202" ca="1">IF(E202&gt;F202,('3-Statement Model'!$G$8*(1+'DCF Simulation'!C202)*'DCF Simulation'!D202)/('DCF Simulation'!E202-'DCF Simulation'!F202))</f>
        <v>16490.350380820328</v>
      </c>
      <c r="H202" s="302">
        <f ca="1">+G202-'DCF Analysis'!$C$37+'DCF Analysis'!$C$38+'DCF Analysis'!$C$40-'DCF Analysis'!$C$39</f>
        <v>17402.680380820326</v>
      </c>
      <c r="I202" s="303">
        <f ca="1">+H202/'Historical Data'!$L$34</f>
        <v>1092.6370419374473</v>
      </c>
    </row>
    <row r="203" spans="2:9">
      <c r="B203" s="300">
        <f t="shared" si="14"/>
        <v>191</v>
      </c>
      <c r="C203" s="275">
        <f t="shared" ca="1" si="10"/>
        <v>0.3100546951484367</v>
      </c>
      <c r="D203" s="275">
        <f t="shared" ca="1" si="11"/>
        <v>0.15816463165244471</v>
      </c>
      <c r="E203" s="275">
        <f t="shared" ca="1" si="12"/>
        <v>0.10559500891544701</v>
      </c>
      <c r="F203" s="275">
        <f t="shared" ca="1" si="13"/>
        <v>5.7174830460226228E-2</v>
      </c>
      <c r="G203" s="301">
        <f t="array" aca="1" ref="G203" ca="1">IF(E203&gt;F203,('3-Statement Model'!$G$8*(1+'DCF Simulation'!C203)*'DCF Simulation'!D203)/('DCF Simulation'!E203-'DCF Simulation'!F203))</f>
        <v>20670.54444837043</v>
      </c>
      <c r="H203" s="302">
        <f ca="1">+G203-'DCF Analysis'!$C$37+'DCF Analysis'!$C$38+'DCF Analysis'!$C$40-'DCF Analysis'!$C$39</f>
        <v>21582.874448370429</v>
      </c>
      <c r="I203" s="303">
        <f ca="1">+H203/'Historical Data'!$L$34</f>
        <v>1355.09286947343</v>
      </c>
    </row>
    <row r="204" spans="2:9">
      <c r="B204" s="300">
        <f t="shared" si="14"/>
        <v>192</v>
      </c>
      <c r="C204" s="275">
        <f t="shared" ca="1" si="10"/>
        <v>2.7391235780726692E-2</v>
      </c>
      <c r="D204" s="275">
        <f t="shared" ca="1" si="11"/>
        <v>0.16552109087746447</v>
      </c>
      <c r="E204" s="275">
        <f t="shared" ca="1" si="12"/>
        <v>0.10806721507991764</v>
      </c>
      <c r="F204" s="275">
        <f t="shared" ca="1" si="13"/>
        <v>3.6200914890644705E-2</v>
      </c>
      <c r="G204" s="301">
        <f t="array" aca="1" ref="G204" ca="1">IF(E204&gt;F204,('3-Statement Model'!$G$8*(1+'DCF Simulation'!C204)*'DCF Simulation'!D204)/('DCF Simulation'!E204-'DCF Simulation'!F204))</f>
        <v>11429.925737811183</v>
      </c>
      <c r="H204" s="302">
        <f ca="1">+G204-'DCF Analysis'!$C$37+'DCF Analysis'!$C$38+'DCF Analysis'!$C$40-'DCF Analysis'!$C$39</f>
        <v>12342.255737811185</v>
      </c>
      <c r="I204" s="303">
        <f ca="1">+H204/'Historical Data'!$L$34</f>
        <v>774.91544435075207</v>
      </c>
    </row>
    <row r="205" spans="2:9">
      <c r="B205" s="300">
        <f t="shared" si="14"/>
        <v>193</v>
      </c>
      <c r="C205" s="275">
        <f t="shared" ca="1" si="10"/>
        <v>0.25431647780040706</v>
      </c>
      <c r="D205" s="275">
        <f t="shared" ca="1" si="11"/>
        <v>0.16093973238681331</v>
      </c>
      <c r="E205" s="275">
        <f t="shared" ca="1" si="12"/>
        <v>0.10445581172199792</v>
      </c>
      <c r="F205" s="275">
        <f t="shared" ca="1" si="13"/>
        <v>5.7813590039425516E-2</v>
      </c>
      <c r="G205" s="301">
        <f t="array" aca="1" ref="G205" ca="1">IF(E205&gt;F205,('3-Statement Model'!$G$8*(1+'DCF Simulation'!C205)*'DCF Simulation'!D205)/('DCF Simulation'!E205-'DCF Simulation'!F205))</f>
        <v>20905.986855167514</v>
      </c>
      <c r="H205" s="302">
        <f ca="1">+G205-'DCF Analysis'!$C$37+'DCF Analysis'!$C$38+'DCF Analysis'!$C$40-'DCF Analysis'!$C$39</f>
        <v>21818.316855167512</v>
      </c>
      <c r="I205" s="303">
        <f ca="1">+H205/'Historical Data'!$L$34</f>
        <v>1369.8752529499959</v>
      </c>
    </row>
    <row r="206" spans="2:9">
      <c r="B206" s="300">
        <f t="shared" si="14"/>
        <v>194</v>
      </c>
      <c r="C206" s="275">
        <f t="shared" ref="C206:C269" ca="1" si="15">RAND()*($E$6-$D$6)+$D$6</f>
        <v>0.27527790319906281</v>
      </c>
      <c r="D206" s="275">
        <f t="shared" ref="D206:D269" ca="1" si="16">RAND()*($E$7-$D$7)+$D$7</f>
        <v>0.1494424394691273</v>
      </c>
      <c r="E206" s="275">
        <f t="shared" ref="E206:E269" ca="1" si="17">RAND()*($E$8-$D$8)+$D$8</f>
        <v>0.10126446293066955</v>
      </c>
      <c r="F206" s="275">
        <f t="shared" ref="F206:F269" ca="1" si="18">RAND()*($E$9-$D$9)+$D$9</f>
        <v>3.9663762226900955E-2</v>
      </c>
      <c r="G206" s="301">
        <f t="array" aca="1" ref="G206" ca="1">IF(E206&gt;F206,('3-Statement Model'!$G$8*(1+'DCF Simulation'!C206)*'DCF Simulation'!D206)/('DCF Simulation'!E206-'DCF Simulation'!F206))</f>
        <v>14944.198586116452</v>
      </c>
      <c r="H206" s="302">
        <f ca="1">+G206-'DCF Analysis'!$C$37+'DCF Analysis'!$C$38+'DCF Analysis'!$C$40-'DCF Analysis'!$C$39</f>
        <v>15856.528586116454</v>
      </c>
      <c r="I206" s="303">
        <f ca="1">+H206/'Historical Data'!$L$34</f>
        <v>995.56103488663678</v>
      </c>
    </row>
    <row r="207" spans="2:9">
      <c r="B207" s="300">
        <f t="shared" ref="B207:B270" si="19">+B206+1</f>
        <v>195</v>
      </c>
      <c r="C207" s="275">
        <f t="shared" ca="1" si="15"/>
        <v>9.6830574521264021E-2</v>
      </c>
      <c r="D207" s="275">
        <f t="shared" ca="1" si="16"/>
        <v>0.15361400382263515</v>
      </c>
      <c r="E207" s="275">
        <f t="shared" ca="1" si="17"/>
        <v>0.10895482189978313</v>
      </c>
      <c r="F207" s="275">
        <f t="shared" ca="1" si="18"/>
        <v>4.190844256811057E-2</v>
      </c>
      <c r="G207" s="301">
        <f t="array" aca="1" ref="G207" ca="1">IF(E207&gt;F207,('3-Statement Model'!$G$8*(1+'DCF Simulation'!C207)*'DCF Simulation'!D207)/('DCF Simulation'!E207-'DCF Simulation'!F207))</f>
        <v>12138.765630458756</v>
      </c>
      <c r="H207" s="302">
        <f ca="1">+G207-'DCF Analysis'!$C$37+'DCF Analysis'!$C$38+'DCF Analysis'!$C$40-'DCF Analysis'!$C$39</f>
        <v>13051.095630458758</v>
      </c>
      <c r="I207" s="303">
        <f ca="1">+H207/'Historical Data'!$L$34</f>
        <v>819.42035431641989</v>
      </c>
    </row>
    <row r="208" spans="2:9">
      <c r="B208" s="300">
        <f t="shared" si="19"/>
        <v>196</v>
      </c>
      <c r="C208" s="275">
        <f t="shared" ca="1" si="15"/>
        <v>1.4551499023745657E-2</v>
      </c>
      <c r="D208" s="275">
        <f t="shared" ca="1" si="16"/>
        <v>0.15489594189963521</v>
      </c>
      <c r="E208" s="275">
        <f t="shared" ca="1" si="17"/>
        <v>0.1056449281992867</v>
      </c>
      <c r="F208" s="275">
        <f t="shared" ca="1" si="18"/>
        <v>5.4497938921541852E-2</v>
      </c>
      <c r="G208" s="301">
        <f t="array" aca="1" ref="G208" ca="1">IF(E208&gt;F208,('3-Statement Model'!$G$8*(1+'DCF Simulation'!C208)*'DCF Simulation'!D208)/('DCF Simulation'!E208-'DCF Simulation'!F208))</f>
        <v>14841.355282368071</v>
      </c>
      <c r="H208" s="302">
        <f ca="1">+G208-'DCF Analysis'!$C$37+'DCF Analysis'!$C$38+'DCF Analysis'!$C$40-'DCF Analysis'!$C$39</f>
        <v>15753.685282368073</v>
      </c>
      <c r="I208" s="303">
        <f ca="1">+H208/'Historical Data'!$L$34</f>
        <v>989.10396041697345</v>
      </c>
    </row>
    <row r="209" spans="2:9">
      <c r="B209" s="300">
        <f t="shared" si="19"/>
        <v>197</v>
      </c>
      <c r="C209" s="275">
        <f t="shared" ca="1" si="15"/>
        <v>0.19713270132904348</v>
      </c>
      <c r="D209" s="275">
        <f t="shared" ca="1" si="16"/>
        <v>0.17936940228229104</v>
      </c>
      <c r="E209" s="275">
        <f t="shared" ca="1" si="17"/>
        <v>0.10794803606196064</v>
      </c>
      <c r="F209" s="275">
        <f t="shared" ca="1" si="18"/>
        <v>4.9980762678373022E-2</v>
      </c>
      <c r="G209" s="301">
        <f t="array" aca="1" ref="G209" ca="1">IF(E209&gt;F209,('3-Statement Model'!$G$8*(1+'DCF Simulation'!C209)*'DCF Simulation'!D209)/('DCF Simulation'!E209-'DCF Simulation'!F209))</f>
        <v>17893.169735839274</v>
      </c>
      <c r="H209" s="302">
        <f ca="1">+G209-'DCF Analysis'!$C$37+'DCF Analysis'!$C$38+'DCF Analysis'!$C$40-'DCF Analysis'!$C$39</f>
        <v>18805.499735839272</v>
      </c>
      <c r="I209" s="303">
        <f ca="1">+H209/'Historical Data'!$L$34</f>
        <v>1180.7138414245987</v>
      </c>
    </row>
    <row r="210" spans="2:9">
      <c r="B210" s="300">
        <f t="shared" si="19"/>
        <v>198</v>
      </c>
      <c r="C210" s="275">
        <f t="shared" ca="1" si="15"/>
        <v>0.18047075221883391</v>
      </c>
      <c r="D210" s="275">
        <f t="shared" ca="1" si="16"/>
        <v>0.17342755187816555</v>
      </c>
      <c r="E210" s="275">
        <f t="shared" ca="1" si="17"/>
        <v>0.10922346374876887</v>
      </c>
      <c r="F210" s="275">
        <f t="shared" ca="1" si="18"/>
        <v>3.1324756003476686E-2</v>
      </c>
      <c r="G210" s="301">
        <f t="array" aca="1" ref="G210" ca="1">IF(E210&gt;F210,('3-Statement Model'!$G$8*(1+'DCF Simulation'!C210)*'DCF Simulation'!D210)/('DCF Simulation'!E210-'DCF Simulation'!F210))</f>
        <v>12694.703765924378</v>
      </c>
      <c r="H210" s="302">
        <f ca="1">+G210-'DCF Analysis'!$C$37+'DCF Analysis'!$C$38+'DCF Analysis'!$C$40-'DCF Analysis'!$C$39</f>
        <v>13607.03376592438</v>
      </c>
      <c r="I210" s="303">
        <f ca="1">+H210/'Historical Data'!$L$34</f>
        <v>854.32524175576168</v>
      </c>
    </row>
    <row r="211" spans="2:9">
      <c r="B211" s="300">
        <f t="shared" si="19"/>
        <v>199</v>
      </c>
      <c r="C211" s="275">
        <f t="shared" ca="1" si="15"/>
        <v>0.20826045180943445</v>
      </c>
      <c r="D211" s="275">
        <f t="shared" ca="1" si="16"/>
        <v>0.17821697387067131</v>
      </c>
      <c r="E211" s="275">
        <f t="shared" ca="1" si="17"/>
        <v>0.10420780184692713</v>
      </c>
      <c r="F211" s="275">
        <f t="shared" ca="1" si="18"/>
        <v>3.7151187654981419E-2</v>
      </c>
      <c r="G211" s="301">
        <f t="array" aca="1" ref="G211" ca="1">IF(E211&gt;F211,('3-Statement Model'!$G$8*(1+'DCF Simulation'!C211)*'DCF Simulation'!D211)/('DCF Simulation'!E211-'DCF Simulation'!F211))</f>
        <v>15511.2752180279</v>
      </c>
      <c r="H211" s="302">
        <f ca="1">+G211-'DCF Analysis'!$C$37+'DCF Analysis'!$C$38+'DCF Analysis'!$C$40-'DCF Analysis'!$C$39</f>
        <v>16423.6052180279</v>
      </c>
      <c r="I211" s="303">
        <f ca="1">+H211/'Historical Data'!$L$34</f>
        <v>1031.1652590684732</v>
      </c>
    </row>
    <row r="212" spans="2:9">
      <c r="B212" s="300">
        <f t="shared" si="19"/>
        <v>200</v>
      </c>
      <c r="C212" s="275">
        <f t="shared" ca="1" si="15"/>
        <v>0.30919238196679882</v>
      </c>
      <c r="D212" s="275">
        <f t="shared" ca="1" si="16"/>
        <v>0.1925434512970699</v>
      </c>
      <c r="E212" s="275">
        <f t="shared" ca="1" si="17"/>
        <v>0.10988200680910382</v>
      </c>
      <c r="F212" s="275">
        <f t="shared" ca="1" si="18"/>
        <v>2.8209816885600252E-2</v>
      </c>
      <c r="G212" s="301">
        <f t="array" aca="1" ref="G212" ca="1">IF(E212&gt;F212,('3-Statement Model'!$G$8*(1+'DCF Simulation'!C212)*'DCF Simulation'!D212)/('DCF Simulation'!E212-'DCF Simulation'!F212))</f>
        <v>14908.622573877954</v>
      </c>
      <c r="H212" s="302">
        <f ca="1">+G212-'DCF Analysis'!$C$37+'DCF Analysis'!$C$38+'DCF Analysis'!$C$40-'DCF Analysis'!$C$39</f>
        <v>15820.952573877956</v>
      </c>
      <c r="I212" s="303">
        <f ca="1">+H212/'Historical Data'!$L$34</f>
        <v>993.32737501783618</v>
      </c>
    </row>
    <row r="213" spans="2:9">
      <c r="B213" s="300">
        <f t="shared" si="19"/>
        <v>201</v>
      </c>
      <c r="C213" s="275">
        <f t="shared" ca="1" si="15"/>
        <v>0.23833271726473398</v>
      </c>
      <c r="D213" s="275">
        <f t="shared" ca="1" si="16"/>
        <v>0.16078987214866974</v>
      </c>
      <c r="E213" s="275">
        <f t="shared" ca="1" si="17"/>
        <v>0.10785304407052337</v>
      </c>
      <c r="F213" s="275">
        <f t="shared" ca="1" si="18"/>
        <v>2.869418684573195E-2</v>
      </c>
      <c r="G213" s="301">
        <f t="array" aca="1" ref="G213" ca="1">IF(E213&gt;F213,('3-Statement Model'!$G$8*(1+'DCF Simulation'!C213)*'DCF Simulation'!D213)/('DCF Simulation'!E213-'DCF Simulation'!F213))</f>
        <v>12149.992801335913</v>
      </c>
      <c r="H213" s="302">
        <f ca="1">+G213-'DCF Analysis'!$C$37+'DCF Analysis'!$C$38+'DCF Analysis'!$C$40-'DCF Analysis'!$C$39</f>
        <v>13062.322801335915</v>
      </c>
      <c r="I213" s="303">
        <f ca="1">+H213/'Historical Data'!$L$34</f>
        <v>820.12525853278771</v>
      </c>
    </row>
    <row r="214" spans="2:9">
      <c r="B214" s="300">
        <f t="shared" si="19"/>
        <v>202</v>
      </c>
      <c r="C214" s="275">
        <f t="shared" ca="1" si="15"/>
        <v>7.0661035107265319E-2</v>
      </c>
      <c r="D214" s="275">
        <f t="shared" ca="1" si="16"/>
        <v>0.18584529834007568</v>
      </c>
      <c r="E214" s="275">
        <f t="shared" ca="1" si="17"/>
        <v>0.10424947355134957</v>
      </c>
      <c r="F214" s="275">
        <f t="shared" ca="1" si="18"/>
        <v>4.0282634081840796E-2</v>
      </c>
      <c r="G214" s="301">
        <f t="array" aca="1" ref="G214" ca="1">IF(E214&gt;F214,('3-Statement Model'!$G$8*(1+'DCF Simulation'!C214)*'DCF Simulation'!D214)/('DCF Simulation'!E214-'DCF Simulation'!F214))</f>
        <v>15025.474026003409</v>
      </c>
      <c r="H214" s="302">
        <f ca="1">+G214-'DCF Analysis'!$C$37+'DCF Analysis'!$C$38+'DCF Analysis'!$C$40-'DCF Analysis'!$C$39</f>
        <v>15937.80402600341</v>
      </c>
      <c r="I214" s="303">
        <f ca="1">+H214/'Historical Data'!$L$34</f>
        <v>1000.6639589349415</v>
      </c>
    </row>
    <row r="215" spans="2:9">
      <c r="B215" s="300">
        <f t="shared" si="19"/>
        <v>203</v>
      </c>
      <c r="C215" s="275">
        <f t="shared" ca="1" si="15"/>
        <v>1.9521840440582465E-2</v>
      </c>
      <c r="D215" s="275">
        <f t="shared" ca="1" si="16"/>
        <v>0.1684251718250829</v>
      </c>
      <c r="E215" s="275">
        <f t="shared" ca="1" si="17"/>
        <v>0.10123482239295932</v>
      </c>
      <c r="F215" s="275">
        <f t="shared" ca="1" si="18"/>
        <v>2.9821490667247409E-2</v>
      </c>
      <c r="G215" s="301">
        <f t="array" aca="1" ref="G215" ca="1">IF(E215&gt;F215,('3-Statement Model'!$G$8*(1+'DCF Simulation'!C215)*'DCF Simulation'!D215)/('DCF Simulation'!E215-'DCF Simulation'!F215))</f>
        <v>11614.586078944627</v>
      </c>
      <c r="H215" s="302">
        <f ca="1">+G215-'DCF Analysis'!$C$37+'DCF Analysis'!$C$38+'DCF Analysis'!$C$40-'DCF Analysis'!$C$39</f>
        <v>12526.916078944629</v>
      </c>
      <c r="I215" s="303">
        <f ca="1">+H215/'Historical Data'!$L$34</f>
        <v>786.50944737120494</v>
      </c>
    </row>
    <row r="216" spans="2:9">
      <c r="B216" s="300">
        <f t="shared" si="19"/>
        <v>204</v>
      </c>
      <c r="C216" s="275">
        <f t="shared" ca="1" si="15"/>
        <v>0.16915462208112059</v>
      </c>
      <c r="D216" s="275">
        <f t="shared" ca="1" si="16"/>
        <v>0.18024376053019994</v>
      </c>
      <c r="E216" s="275">
        <f t="shared" ca="1" si="17"/>
        <v>0.10129477725106234</v>
      </c>
      <c r="F216" s="275">
        <f t="shared" ca="1" si="18"/>
        <v>4.1415294343904174E-2</v>
      </c>
      <c r="G216" s="301">
        <f t="array" aca="1" ref="G216" ca="1">IF(E216&gt;F216,('3-Statement Model'!$G$8*(1+'DCF Simulation'!C216)*'DCF Simulation'!D216)/('DCF Simulation'!E216-'DCF Simulation'!F216))</f>
        <v>16999.402176669897</v>
      </c>
      <c r="H216" s="302">
        <f ca="1">+G216-'DCF Analysis'!$C$37+'DCF Analysis'!$C$38+'DCF Analysis'!$C$40-'DCF Analysis'!$C$39</f>
        <v>17911.732176669895</v>
      </c>
      <c r="I216" s="303">
        <f ca="1">+H216/'Historical Data'!$L$34</f>
        <v>1124.5981442641337</v>
      </c>
    </row>
    <row r="217" spans="2:9">
      <c r="B217" s="300">
        <f t="shared" si="19"/>
        <v>205</v>
      </c>
      <c r="C217" s="275">
        <f t="shared" ca="1" si="15"/>
        <v>9.9782073612139796E-2</v>
      </c>
      <c r="D217" s="275">
        <f t="shared" ca="1" si="16"/>
        <v>0.19196232010333483</v>
      </c>
      <c r="E217" s="275">
        <f t="shared" ca="1" si="17"/>
        <v>0.10981625039825352</v>
      </c>
      <c r="F217" s="275">
        <f t="shared" ca="1" si="18"/>
        <v>2.4890745586912278E-2</v>
      </c>
      <c r="G217" s="301">
        <f t="array" aca="1" ref="G217" ca="1">IF(E217&gt;F217,('3-Statement Model'!$G$8*(1+'DCF Simulation'!C217)*'DCF Simulation'!D217)/('DCF Simulation'!E217-'DCF Simulation'!F217))</f>
        <v>12007.815019048399</v>
      </c>
      <c r="H217" s="302">
        <f ca="1">+G217-'DCF Analysis'!$C$37+'DCF Analysis'!$C$38+'DCF Analysis'!$C$40-'DCF Analysis'!$C$39</f>
        <v>12920.145019048401</v>
      </c>
      <c r="I217" s="303">
        <f ca="1">+H217/'Historical Data'!$L$34</f>
        <v>811.19854678101262</v>
      </c>
    </row>
    <row r="218" spans="2:9">
      <c r="B218" s="300">
        <f t="shared" si="19"/>
        <v>206</v>
      </c>
      <c r="C218" s="275">
        <f t="shared" ca="1" si="15"/>
        <v>0.17982406817891686</v>
      </c>
      <c r="D218" s="275">
        <f t="shared" ca="1" si="16"/>
        <v>0.15257118136058409</v>
      </c>
      <c r="E218" s="275">
        <f t="shared" ca="1" si="17"/>
        <v>0.10733733956478067</v>
      </c>
      <c r="F218" s="275">
        <f t="shared" ca="1" si="18"/>
        <v>4.102403210703659E-2</v>
      </c>
      <c r="G218" s="301">
        <f t="array" aca="1" ref="G218" ca="1">IF(E218&gt;F218,('3-Statement Model'!$G$8*(1+'DCF Simulation'!C218)*'DCF Simulation'!D218)/('DCF Simulation'!E218-'DCF Simulation'!F218))</f>
        <v>13111.988822269554</v>
      </c>
      <c r="H218" s="302">
        <f ca="1">+G218-'DCF Analysis'!$C$37+'DCF Analysis'!$C$38+'DCF Analysis'!$C$40-'DCF Analysis'!$C$39</f>
        <v>14024.318822269555</v>
      </c>
      <c r="I218" s="303">
        <f ca="1">+H218/'Historical Data'!$L$34</f>
        <v>880.52471790727407</v>
      </c>
    </row>
    <row r="219" spans="2:9">
      <c r="B219" s="300">
        <f t="shared" si="19"/>
        <v>207</v>
      </c>
      <c r="C219" s="275">
        <f t="shared" ca="1" si="15"/>
        <v>6.8054851290143187E-2</v>
      </c>
      <c r="D219" s="275">
        <f t="shared" ca="1" si="16"/>
        <v>0.15549412387517522</v>
      </c>
      <c r="E219" s="275">
        <f t="shared" ca="1" si="17"/>
        <v>0.10056579393878928</v>
      </c>
      <c r="F219" s="275">
        <f t="shared" ca="1" si="18"/>
        <v>5.4129213209612323E-2</v>
      </c>
      <c r="G219" s="301">
        <f t="array" aca="1" ref="G219" ca="1">IF(E219&gt;F219,('3-Statement Model'!$G$8*(1+'DCF Simulation'!C219)*'DCF Simulation'!D219)/('DCF Simulation'!E219-'DCF Simulation'!F219))</f>
        <v>17275.347980935272</v>
      </c>
      <c r="H219" s="302">
        <f ca="1">+G219-'DCF Analysis'!$C$37+'DCF Analysis'!$C$38+'DCF Analysis'!$C$40-'DCF Analysis'!$C$39</f>
        <v>18187.67798093527</v>
      </c>
      <c r="I219" s="303">
        <f ca="1">+H219/'Historical Data'!$L$34</f>
        <v>1141.9235562529595</v>
      </c>
    </row>
    <row r="220" spans="2:9">
      <c r="B220" s="300">
        <f t="shared" si="19"/>
        <v>208</v>
      </c>
      <c r="C220" s="275">
        <f t="shared" ca="1" si="15"/>
        <v>8.8212071454123769E-2</v>
      </c>
      <c r="D220" s="275">
        <f t="shared" ca="1" si="16"/>
        <v>0.14588557845626235</v>
      </c>
      <c r="E220" s="275">
        <f t="shared" ca="1" si="17"/>
        <v>0.10718474988497972</v>
      </c>
      <c r="F220" s="275">
        <f t="shared" ca="1" si="18"/>
        <v>4.4820238990672973E-2</v>
      </c>
      <c r="G220" s="301">
        <f t="array" aca="1" ref="G220" ca="1">IF(E220&gt;F220,('3-Statement Model'!$G$8*(1+'DCF Simulation'!C220)*'DCF Simulation'!D220)/('DCF Simulation'!E220-'DCF Simulation'!F220))</f>
        <v>12296.113962265628</v>
      </c>
      <c r="H220" s="302">
        <f ca="1">+G220-'DCF Analysis'!$C$37+'DCF Analysis'!$C$38+'DCF Analysis'!$C$40-'DCF Analysis'!$C$39</f>
        <v>13208.44396226563</v>
      </c>
      <c r="I220" s="303">
        <f ca="1">+H220/'Historical Data'!$L$34</f>
        <v>829.29955752288299</v>
      </c>
    </row>
    <row r="221" spans="2:9">
      <c r="B221" s="300">
        <f t="shared" si="19"/>
        <v>209</v>
      </c>
      <c r="C221" s="275">
        <f t="shared" ca="1" si="15"/>
        <v>0.10051251104240003</v>
      </c>
      <c r="D221" s="275">
        <f t="shared" ca="1" si="16"/>
        <v>0.17686089190279797</v>
      </c>
      <c r="E221" s="275">
        <f t="shared" ca="1" si="17"/>
        <v>0.10477454577642437</v>
      </c>
      <c r="F221" s="275">
        <f t="shared" ca="1" si="18"/>
        <v>2.7211015650203396E-2</v>
      </c>
      <c r="G221" s="301">
        <f t="array" aca="1" ref="G221" ca="1">IF(E221&gt;F221,('3-Statement Model'!$G$8*(1+'DCF Simulation'!C221)*'DCF Simulation'!D221)/('DCF Simulation'!E221-'DCF Simulation'!F221))</f>
        <v>12121.286810405212</v>
      </c>
      <c r="H221" s="302">
        <f ca="1">+G221-'DCF Analysis'!$C$37+'DCF Analysis'!$C$38+'DCF Analysis'!$C$40-'DCF Analysis'!$C$39</f>
        <v>13033.616810405214</v>
      </c>
      <c r="I221" s="303">
        <f ca="1">+H221/'Historical Data'!$L$34</f>
        <v>818.32293680245402</v>
      </c>
    </row>
    <row r="222" spans="2:9">
      <c r="B222" s="300">
        <f t="shared" si="19"/>
        <v>210</v>
      </c>
      <c r="C222" s="275">
        <f t="shared" ca="1" si="15"/>
        <v>0.15888474650667286</v>
      </c>
      <c r="D222" s="275">
        <f t="shared" ca="1" si="16"/>
        <v>0.16806155304558845</v>
      </c>
      <c r="E222" s="275">
        <f t="shared" ca="1" si="17"/>
        <v>0.10899217873469931</v>
      </c>
      <c r="F222" s="275">
        <f t="shared" ca="1" si="18"/>
        <v>5.2651466782157028E-2</v>
      </c>
      <c r="G222" s="301">
        <f t="array" aca="1" ref="G222" ca="1">IF(E222&gt;F222,('3-Statement Model'!$G$8*(1+'DCF Simulation'!C222)*'DCF Simulation'!D222)/('DCF Simulation'!E222-'DCF Simulation'!F222))</f>
        <v>16698.05117771219</v>
      </c>
      <c r="H222" s="302">
        <f ca="1">+G222-'DCF Analysis'!$C$37+'DCF Analysis'!$C$38+'DCF Analysis'!$C$40-'DCF Analysis'!$C$39</f>
        <v>17610.381177712188</v>
      </c>
      <c r="I222" s="303">
        <f ca="1">+H222/'Historical Data'!$L$34</f>
        <v>1105.6776528869013</v>
      </c>
    </row>
    <row r="223" spans="2:9">
      <c r="B223" s="300">
        <f t="shared" si="19"/>
        <v>211</v>
      </c>
      <c r="C223" s="275">
        <f t="shared" ca="1" si="15"/>
        <v>0.31175642630058165</v>
      </c>
      <c r="D223" s="275">
        <f t="shared" ca="1" si="16"/>
        <v>0.16311767325169452</v>
      </c>
      <c r="E223" s="275">
        <f t="shared" ca="1" si="17"/>
        <v>0.10951763269352825</v>
      </c>
      <c r="F223" s="275">
        <f t="shared" ca="1" si="18"/>
        <v>2.8296461974292704E-2</v>
      </c>
      <c r="G223" s="301">
        <f t="array" aca="1" ref="G223" ca="1">IF(E223&gt;F223,('3-Statement Model'!$G$8*(1+'DCF Simulation'!C223)*'DCF Simulation'!D223)/('DCF Simulation'!E223-'DCF Simulation'!F223))</f>
        <v>12725.195775892535</v>
      </c>
      <c r="H223" s="302">
        <f ca="1">+G223-'DCF Analysis'!$C$37+'DCF Analysis'!$C$38+'DCF Analysis'!$C$40-'DCF Analysis'!$C$39</f>
        <v>13637.525775892536</v>
      </c>
      <c r="I223" s="303">
        <f ca="1">+H223/'Historical Data'!$L$34</f>
        <v>856.2396996924283</v>
      </c>
    </row>
    <row r="224" spans="2:9">
      <c r="B224" s="300">
        <f t="shared" si="19"/>
        <v>212</v>
      </c>
      <c r="C224" s="275">
        <f t="shared" ca="1" si="15"/>
        <v>0.24209853859973632</v>
      </c>
      <c r="D224" s="275">
        <f t="shared" ca="1" si="16"/>
        <v>0.17105759639317575</v>
      </c>
      <c r="E224" s="275">
        <f t="shared" ca="1" si="17"/>
        <v>0.10906174498971345</v>
      </c>
      <c r="F224" s="275">
        <f t="shared" ca="1" si="18"/>
        <v>4.8645238865984375E-2</v>
      </c>
      <c r="G224" s="301">
        <f t="array" aca="1" ref="G224" ca="1">IF(E224&gt;F224,('3-Statement Model'!$G$8*(1+'DCF Simulation'!C224)*'DCF Simulation'!D224)/('DCF Simulation'!E224-'DCF Simulation'!F224))</f>
        <v>16987.219905370264</v>
      </c>
      <c r="H224" s="302">
        <f ca="1">+G224-'DCF Analysis'!$C$37+'DCF Analysis'!$C$38+'DCF Analysis'!$C$40-'DCF Analysis'!$C$39</f>
        <v>17899.549905370262</v>
      </c>
      <c r="I224" s="303">
        <f ca="1">+H224/'Historical Data'!$L$34</f>
        <v>1123.8332735324054</v>
      </c>
    </row>
    <row r="225" spans="2:9">
      <c r="B225" s="300">
        <f t="shared" si="19"/>
        <v>213</v>
      </c>
      <c r="C225" s="275">
        <f t="shared" ca="1" si="15"/>
        <v>9.4983357251505016E-2</v>
      </c>
      <c r="D225" s="275">
        <f t="shared" ca="1" si="16"/>
        <v>0.14138739933051767</v>
      </c>
      <c r="E225" s="275">
        <f t="shared" ca="1" si="17"/>
        <v>0.10823313519459071</v>
      </c>
      <c r="F225" s="275">
        <f t="shared" ca="1" si="18"/>
        <v>4.3666182689420178E-2</v>
      </c>
      <c r="G225" s="301">
        <f t="array" aca="1" ref="G225" ca="1">IF(E225&gt;F225,('3-Statement Model'!$G$8*(1+'DCF Simulation'!C225)*'DCF Simulation'!D225)/('DCF Simulation'!E225-'DCF Simulation'!F225))</f>
        <v>11582.103330695878</v>
      </c>
      <c r="H225" s="302">
        <f ca="1">+G225-'DCF Analysis'!$C$37+'DCF Analysis'!$C$38+'DCF Analysis'!$C$40-'DCF Analysis'!$C$39</f>
        <v>12494.43333069588</v>
      </c>
      <c r="I225" s="303">
        <f ca="1">+H225/'Historical Data'!$L$34</f>
        <v>784.4699998157796</v>
      </c>
    </row>
    <row r="226" spans="2:9">
      <c r="B226" s="300">
        <f t="shared" si="19"/>
        <v>214</v>
      </c>
      <c r="C226" s="275">
        <f t="shared" ca="1" si="15"/>
        <v>0.23457781122530144</v>
      </c>
      <c r="D226" s="275">
        <f t="shared" ca="1" si="16"/>
        <v>0.18098674939082154</v>
      </c>
      <c r="E226" s="275">
        <f t="shared" ca="1" si="17"/>
        <v>0.10054222379401737</v>
      </c>
      <c r="F226" s="275">
        <f t="shared" ca="1" si="18"/>
        <v>3.6342837484275498E-2</v>
      </c>
      <c r="G226" s="301">
        <f t="array" aca="1" ref="G226" ca="1">IF(E226&gt;F226,('3-Statement Model'!$G$8*(1+'DCF Simulation'!C226)*'DCF Simulation'!D226)/('DCF Simulation'!E226-'DCF Simulation'!F226))</f>
        <v>16811.786648164238</v>
      </c>
      <c r="H226" s="302">
        <f ca="1">+G226-'DCF Analysis'!$C$37+'DCF Analysis'!$C$38+'DCF Analysis'!$C$40-'DCF Analysis'!$C$39</f>
        <v>17724.116648164236</v>
      </c>
      <c r="I226" s="303">
        <f ca="1">+H226/'Historical Data'!$L$34</f>
        <v>1112.8185981481295</v>
      </c>
    </row>
    <row r="227" spans="2:9">
      <c r="B227" s="300">
        <f t="shared" si="19"/>
        <v>215</v>
      </c>
      <c r="C227" s="275">
        <f t="shared" ca="1" si="15"/>
        <v>0.10814753326107575</v>
      </c>
      <c r="D227" s="275">
        <f t="shared" ca="1" si="16"/>
        <v>0.13984436223488</v>
      </c>
      <c r="E227" s="275">
        <f t="shared" ca="1" si="17"/>
        <v>0.10475673100775162</v>
      </c>
      <c r="F227" s="275">
        <f t="shared" ca="1" si="18"/>
        <v>4.3684118422756449E-2</v>
      </c>
      <c r="G227" s="301">
        <f t="array" aca="1" ref="G227" ca="1">IF(E227&gt;F227,('3-Statement Model'!$G$8*(1+'DCF Simulation'!C227)*'DCF Simulation'!D227)/('DCF Simulation'!E227-'DCF Simulation'!F227))</f>
        <v>12256.756190042268</v>
      </c>
      <c r="H227" s="302">
        <f ca="1">+G227-'DCF Analysis'!$C$37+'DCF Analysis'!$C$38+'DCF Analysis'!$C$40-'DCF Analysis'!$C$39</f>
        <v>13169.08619004227</v>
      </c>
      <c r="I227" s="303">
        <f ca="1">+H227/'Historical Data'!$L$34</f>
        <v>826.82845773375072</v>
      </c>
    </row>
    <row r="228" spans="2:9">
      <c r="B228" s="300">
        <f t="shared" si="19"/>
        <v>216</v>
      </c>
      <c r="C228" s="275">
        <f t="shared" ca="1" si="15"/>
        <v>3.3647127433514765E-2</v>
      </c>
      <c r="D228" s="275">
        <f t="shared" ca="1" si="16"/>
        <v>0.18776915658663956</v>
      </c>
      <c r="E228" s="275">
        <f t="shared" ca="1" si="17"/>
        <v>0.10619706265391185</v>
      </c>
      <c r="F228" s="275">
        <f t="shared" ca="1" si="18"/>
        <v>3.3640795383377865E-2</v>
      </c>
      <c r="G228" s="301">
        <f t="array" aca="1" ref="G228" ca="1">IF(E228&gt;F228,('3-Statement Model'!$G$8*(1+'DCF Simulation'!C228)*'DCF Simulation'!D228)/('DCF Simulation'!E228-'DCF Simulation'!F228))</f>
        <v>12921.148714674497</v>
      </c>
      <c r="H228" s="302">
        <f ca="1">+G228-'DCF Analysis'!$C$37+'DCF Analysis'!$C$38+'DCF Analysis'!$C$40-'DCF Analysis'!$C$39</f>
        <v>13833.478714674498</v>
      </c>
      <c r="I228" s="303">
        <f ca="1">+H228/'Historical Data'!$L$34</f>
        <v>868.54271478576084</v>
      </c>
    </row>
    <row r="229" spans="2:9">
      <c r="B229" s="300">
        <f t="shared" si="19"/>
        <v>217</v>
      </c>
      <c r="C229" s="275">
        <f t="shared" ca="1" si="15"/>
        <v>0.18656598742063127</v>
      </c>
      <c r="D229" s="275">
        <f t="shared" ca="1" si="16"/>
        <v>0.14506699801540807</v>
      </c>
      <c r="E229" s="275">
        <f t="shared" ca="1" si="17"/>
        <v>0.10438605035439666</v>
      </c>
      <c r="F229" s="275">
        <f t="shared" ca="1" si="18"/>
        <v>2.1164679246071121E-2</v>
      </c>
      <c r="G229" s="301">
        <f t="array" aca="1" ref="G229" ca="1">IF(E229&gt;F229,('3-Statement Model'!$G$8*(1+'DCF Simulation'!C229)*'DCF Simulation'!D229)/('DCF Simulation'!E229-'DCF Simulation'!F229))</f>
        <v>9990.912416195386</v>
      </c>
      <c r="H229" s="302">
        <f ca="1">+G229-'DCF Analysis'!$C$37+'DCF Analysis'!$C$38+'DCF Analysis'!$C$40-'DCF Analysis'!$C$39</f>
        <v>10903.242416195388</v>
      </c>
      <c r="I229" s="303">
        <f ca="1">+H229/'Historical Data'!$L$34</f>
        <v>684.56618638404632</v>
      </c>
    </row>
    <row r="230" spans="2:9">
      <c r="B230" s="300">
        <f t="shared" si="19"/>
        <v>218</v>
      </c>
      <c r="C230" s="275">
        <f t="shared" ca="1" si="15"/>
        <v>0.14428625268372802</v>
      </c>
      <c r="D230" s="275">
        <f t="shared" ca="1" si="16"/>
        <v>0.1846832250871451</v>
      </c>
      <c r="E230" s="275">
        <f t="shared" ca="1" si="17"/>
        <v>0.10052713826509092</v>
      </c>
      <c r="F230" s="275">
        <f t="shared" ca="1" si="18"/>
        <v>3.8199205552488777E-2</v>
      </c>
      <c r="G230" s="301">
        <f t="array" aca="1" ref="G230" ca="1">IF(E230&gt;F230,('3-Statement Model'!$G$8*(1+'DCF Simulation'!C230)*'DCF Simulation'!D230)/('DCF Simulation'!E230-'DCF Simulation'!F230))</f>
        <v>16377.926100551282</v>
      </c>
      <c r="H230" s="302">
        <f ca="1">+G230-'DCF Analysis'!$C$37+'DCF Analysis'!$C$38+'DCF Analysis'!$C$40-'DCF Analysis'!$C$39</f>
        <v>17290.25610055128</v>
      </c>
      <c r="I230" s="303">
        <f ca="1">+H230/'Historical Data'!$L$34</f>
        <v>1085.5784204867828</v>
      </c>
    </row>
    <row r="231" spans="2:9">
      <c r="B231" s="300">
        <f t="shared" si="19"/>
        <v>219</v>
      </c>
      <c r="C231" s="275">
        <f t="shared" ca="1" si="15"/>
        <v>2.0446231737677116E-2</v>
      </c>
      <c r="D231" s="275">
        <f t="shared" ca="1" si="16"/>
        <v>0.18793025429519139</v>
      </c>
      <c r="E231" s="275">
        <f t="shared" ca="1" si="17"/>
        <v>0.10114490128920434</v>
      </c>
      <c r="F231" s="275">
        <f t="shared" ca="1" si="18"/>
        <v>3.8525142949026009E-2</v>
      </c>
      <c r="G231" s="301">
        <f t="array" aca="1" ref="G231" ca="1">IF(E231&gt;F231,('3-Statement Model'!$G$8*(1+'DCF Simulation'!C231)*'DCF Simulation'!D231)/('DCF Simulation'!E231-'DCF Simulation'!F231))</f>
        <v>14792.955122914978</v>
      </c>
      <c r="H231" s="302">
        <f ca="1">+G231-'DCF Analysis'!$C$37+'DCF Analysis'!$C$38+'DCF Analysis'!$C$40-'DCF Analysis'!$C$39</f>
        <v>15705.28512291498</v>
      </c>
      <c r="I231" s="303">
        <f ca="1">+H231/'Historical Data'!$L$34</f>
        <v>986.06512927735139</v>
      </c>
    </row>
    <row r="232" spans="2:9">
      <c r="B232" s="300">
        <f t="shared" si="19"/>
        <v>220</v>
      </c>
      <c r="C232" s="275">
        <f t="shared" ca="1" si="15"/>
        <v>0.1620857769797627</v>
      </c>
      <c r="D232" s="275">
        <f t="shared" ca="1" si="16"/>
        <v>0.18817122659758306</v>
      </c>
      <c r="E232" s="275">
        <f t="shared" ca="1" si="17"/>
        <v>0.10519457142576898</v>
      </c>
      <c r="F232" s="275">
        <f t="shared" ca="1" si="18"/>
        <v>3.5233893974650106E-2</v>
      </c>
      <c r="G232" s="301">
        <f t="array" aca="1" ref="G232" ca="1">IF(E232&gt;F232,('3-Statement Model'!$G$8*(1+'DCF Simulation'!C232)*'DCF Simulation'!D232)/('DCF Simulation'!E232-'DCF Simulation'!F232))</f>
        <v>15097.912175513489</v>
      </c>
      <c r="H232" s="302">
        <f ca="1">+G232-'DCF Analysis'!$C$37+'DCF Analysis'!$C$38+'DCF Analysis'!$C$40-'DCF Analysis'!$C$39</f>
        <v>16010.242175513491</v>
      </c>
      <c r="I232" s="303">
        <f ca="1">+H232/'Historical Data'!$L$34</f>
        <v>1005.21202875362</v>
      </c>
    </row>
    <row r="233" spans="2:9">
      <c r="B233" s="300">
        <f t="shared" si="19"/>
        <v>221</v>
      </c>
      <c r="C233" s="275">
        <f t="shared" ca="1" si="15"/>
        <v>0.24833521254629787</v>
      </c>
      <c r="D233" s="275">
        <f t="shared" ca="1" si="16"/>
        <v>0.17222981673505464</v>
      </c>
      <c r="E233" s="275">
        <f t="shared" ca="1" si="17"/>
        <v>0.10117481043941214</v>
      </c>
      <c r="F233" s="275">
        <f t="shared" ca="1" si="18"/>
        <v>5.5317859106923287E-2</v>
      </c>
      <c r="G233" s="301">
        <f t="array" aca="1" ref="G233" ca="1">IF(E233&gt;F233,('3-Statement Model'!$G$8*(1+'DCF Simulation'!C233)*'DCF Simulation'!D233)/('DCF Simulation'!E233-'DCF Simulation'!F233))</f>
        <v>22647.166935287918</v>
      </c>
      <c r="H233" s="302">
        <f ca="1">+G233-'DCF Analysis'!$C$37+'DCF Analysis'!$C$38+'DCF Analysis'!$C$40-'DCF Analysis'!$C$39</f>
        <v>23559.496935287916</v>
      </c>
      <c r="I233" s="303">
        <f ca="1">+H233/'Historical Data'!$L$34</f>
        <v>1479.1962202143206</v>
      </c>
    </row>
    <row r="234" spans="2:9">
      <c r="B234" s="300">
        <f t="shared" si="19"/>
        <v>222</v>
      </c>
      <c r="C234" s="275">
        <f t="shared" ca="1" si="15"/>
        <v>0.11844800992683134</v>
      </c>
      <c r="D234" s="275">
        <f t="shared" ca="1" si="16"/>
        <v>0.16761910906035518</v>
      </c>
      <c r="E234" s="275">
        <f t="shared" ca="1" si="17"/>
        <v>0.10251217759538356</v>
      </c>
      <c r="F234" s="275">
        <f t="shared" ca="1" si="18"/>
        <v>2.4293775982610174E-2</v>
      </c>
      <c r="G234" s="301">
        <f t="array" aca="1" ref="G234" ca="1">IF(E234&gt;F234,('3-Statement Model'!$G$8*(1+'DCF Simulation'!C234)*'DCF Simulation'!D234)/('DCF Simulation'!E234-'DCF Simulation'!F234))</f>
        <v>11577.369422675984</v>
      </c>
      <c r="H234" s="302">
        <f ca="1">+G234-'DCF Analysis'!$C$37+'DCF Analysis'!$C$38+'DCF Analysis'!$C$40-'DCF Analysis'!$C$39</f>
        <v>12489.699422675985</v>
      </c>
      <c r="I234" s="303">
        <f ca="1">+H234/'Historical Data'!$L$34</f>
        <v>784.17277874738818</v>
      </c>
    </row>
    <row r="235" spans="2:9">
      <c r="B235" s="300">
        <f t="shared" si="19"/>
        <v>223</v>
      </c>
      <c r="C235" s="275">
        <f t="shared" ca="1" si="15"/>
        <v>0.17175946650140497</v>
      </c>
      <c r="D235" s="275">
        <f t="shared" ca="1" si="16"/>
        <v>0.17726200197567571</v>
      </c>
      <c r="E235" s="275">
        <f t="shared" ca="1" si="17"/>
        <v>0.10611586950395646</v>
      </c>
      <c r="F235" s="275">
        <f t="shared" ca="1" si="18"/>
        <v>3.8333402291360376E-2</v>
      </c>
      <c r="G235" s="301">
        <f t="array" aca="1" ref="G235" ca="1">IF(E235&gt;F235,('3-Statement Model'!$G$8*(1+'DCF Simulation'!C235)*'DCF Simulation'!D235)/('DCF Simulation'!E235-'DCF Simulation'!F235))</f>
        <v>14801.858470425695</v>
      </c>
      <c r="H235" s="302">
        <f ca="1">+G235-'DCF Analysis'!$C$37+'DCF Analysis'!$C$38+'DCF Analysis'!$C$40-'DCF Analysis'!$C$39</f>
        <v>15714.188470425697</v>
      </c>
      <c r="I235" s="303">
        <f ca="1">+H235/'Historical Data'!$L$34</f>
        <v>986.62413094115095</v>
      </c>
    </row>
    <row r="236" spans="2:9">
      <c r="B236" s="300">
        <f t="shared" si="19"/>
        <v>224</v>
      </c>
      <c r="C236" s="275">
        <f t="shared" ca="1" si="15"/>
        <v>0.32265862692569514</v>
      </c>
      <c r="D236" s="275">
        <f t="shared" ca="1" si="16"/>
        <v>0.19235811953957294</v>
      </c>
      <c r="E236" s="275">
        <f t="shared" ca="1" si="17"/>
        <v>0.10868981086598682</v>
      </c>
      <c r="F236" s="275">
        <f t="shared" ca="1" si="18"/>
        <v>4.3759756648016013E-2</v>
      </c>
      <c r="G236" s="301">
        <f t="array" aca="1" ref="G236" ca="1">IF(E236&gt;F236,('3-Statement Model'!$G$8*(1+'DCF Simulation'!C236)*'DCF Simulation'!D236)/('DCF Simulation'!E236-'DCF Simulation'!F236))</f>
        <v>18927.446424660753</v>
      </c>
      <c r="H236" s="302">
        <f ca="1">+G236-'DCF Analysis'!$C$37+'DCF Analysis'!$C$38+'DCF Analysis'!$C$40-'DCF Analysis'!$C$39</f>
        <v>19839.776424660751</v>
      </c>
      <c r="I236" s="303">
        <f ca="1">+H236/'Historical Data'!$L$34</f>
        <v>1245.6514830458425</v>
      </c>
    </row>
    <row r="237" spans="2:9">
      <c r="B237" s="300">
        <f t="shared" si="19"/>
        <v>225</v>
      </c>
      <c r="C237" s="275">
        <f t="shared" ca="1" si="15"/>
        <v>0.32472361221899398</v>
      </c>
      <c r="D237" s="275">
        <f t="shared" ca="1" si="16"/>
        <v>0.13578585767581913</v>
      </c>
      <c r="E237" s="275">
        <f t="shared" ca="1" si="17"/>
        <v>0.10392877134865879</v>
      </c>
      <c r="F237" s="275">
        <f t="shared" ca="1" si="18"/>
        <v>4.6225649335005503E-2</v>
      </c>
      <c r="G237" s="301">
        <f t="array" aca="1" ref="G237" ca="1">IF(E237&gt;F237,('3-Statement Model'!$G$8*(1+'DCF Simulation'!C237)*'DCF Simulation'!D237)/('DCF Simulation'!E237-'DCF Simulation'!F237))</f>
        <v>15057.747327138652</v>
      </c>
      <c r="H237" s="302">
        <f ca="1">+G237-'DCF Analysis'!$C$37+'DCF Analysis'!$C$38+'DCF Analysis'!$C$40-'DCF Analysis'!$C$39</f>
        <v>15970.077327138653</v>
      </c>
      <c r="I237" s="303">
        <f ca="1">+H237/'Historical Data'!$L$34</f>
        <v>1002.69025623595</v>
      </c>
    </row>
    <row r="238" spans="2:9">
      <c r="B238" s="300">
        <f t="shared" si="19"/>
        <v>226</v>
      </c>
      <c r="C238" s="275">
        <f t="shared" ca="1" si="15"/>
        <v>0.32137307013420963</v>
      </c>
      <c r="D238" s="275">
        <f t="shared" ca="1" si="16"/>
        <v>0.14388089980981578</v>
      </c>
      <c r="E238" s="275">
        <f t="shared" ca="1" si="17"/>
        <v>0.10294955050343615</v>
      </c>
      <c r="F238" s="275">
        <f t="shared" ca="1" si="18"/>
        <v>4.3224575586795516E-2</v>
      </c>
      <c r="G238" s="301">
        <f t="array" aca="1" ref="G238" ca="1">IF(E238&gt;F238,('3-Statement Model'!$G$8*(1+'DCF Simulation'!C238)*'DCF Simulation'!D238)/('DCF Simulation'!E238-'DCF Simulation'!F238))</f>
        <v>15376.309781790022</v>
      </c>
      <c r="H238" s="302">
        <f ca="1">+G238-'DCF Analysis'!$C$37+'DCF Analysis'!$C$38+'DCF Analysis'!$C$40-'DCF Analysis'!$C$39</f>
        <v>16288.639781790023</v>
      </c>
      <c r="I238" s="303">
        <f ca="1">+H238/'Historical Data'!$L$34</f>
        <v>1022.691378505955</v>
      </c>
    </row>
    <row r="239" spans="2:9">
      <c r="B239" s="300">
        <f t="shared" si="19"/>
        <v>227</v>
      </c>
      <c r="C239" s="275">
        <f t="shared" ca="1" si="15"/>
        <v>0.23294755761716512</v>
      </c>
      <c r="D239" s="275">
        <f t="shared" ca="1" si="16"/>
        <v>0.14986030308786788</v>
      </c>
      <c r="E239" s="275">
        <f t="shared" ca="1" si="17"/>
        <v>0.1005344003318884</v>
      </c>
      <c r="F239" s="275">
        <f t="shared" ca="1" si="18"/>
        <v>5.7036841309489633E-2</v>
      </c>
      <c r="G239" s="301">
        <f t="array" aca="1" ref="G239" ca="1">IF(E239&gt;F239,('3-Statement Model'!$G$8*(1+'DCF Simulation'!C239)*'DCF Simulation'!D239)/('DCF Simulation'!E239-'DCF Simulation'!F239))</f>
        <v>20518.510199327637</v>
      </c>
      <c r="H239" s="302">
        <f ca="1">+G239-'DCF Analysis'!$C$37+'DCF Analysis'!$C$38+'DCF Analysis'!$C$40-'DCF Analysis'!$C$39</f>
        <v>21430.840199327635</v>
      </c>
      <c r="I239" s="303">
        <f ca="1">+H239/'Historical Data'!$L$34</f>
        <v>1345.5473139318606</v>
      </c>
    </row>
    <row r="240" spans="2:9">
      <c r="B240" s="300">
        <f t="shared" si="19"/>
        <v>228</v>
      </c>
      <c r="C240" s="275">
        <f t="shared" ca="1" si="15"/>
        <v>0.2333225692270251</v>
      </c>
      <c r="D240" s="275">
        <f t="shared" ca="1" si="16"/>
        <v>0.17620556560968337</v>
      </c>
      <c r="E240" s="275">
        <f t="shared" ca="1" si="17"/>
        <v>0.10091323057009063</v>
      </c>
      <c r="F240" s="275">
        <f t="shared" ca="1" si="18"/>
        <v>2.3432368161905078E-2</v>
      </c>
      <c r="G240" s="301">
        <f t="array" aca="1" ref="G240" ca="1">IF(E240&gt;F240,('3-Statement Model'!$G$8*(1+'DCF Simulation'!C240)*'DCF Simulation'!D240)/('DCF Simulation'!E240-'DCF Simulation'!F240))</f>
        <v>13548.192356921003</v>
      </c>
      <c r="H240" s="302">
        <f ca="1">+G240-'DCF Analysis'!$C$37+'DCF Analysis'!$C$38+'DCF Analysis'!$C$40-'DCF Analysis'!$C$39</f>
        <v>14460.522356921005</v>
      </c>
      <c r="I240" s="303">
        <f ca="1">+H240/'Historical Data'!$L$34</f>
        <v>907.9120013230804</v>
      </c>
    </row>
    <row r="241" spans="2:9">
      <c r="B241" s="300">
        <f t="shared" si="19"/>
        <v>229</v>
      </c>
      <c r="C241" s="275">
        <f t="shared" ca="1" si="15"/>
        <v>1.3527646302131097E-2</v>
      </c>
      <c r="D241" s="275">
        <f t="shared" ca="1" si="16"/>
        <v>0.14318344862484228</v>
      </c>
      <c r="E241" s="275">
        <f t="shared" ca="1" si="17"/>
        <v>0.1043463604432308</v>
      </c>
      <c r="F241" s="275">
        <f t="shared" ca="1" si="18"/>
        <v>4.3939847564794084E-2</v>
      </c>
      <c r="G241" s="301">
        <f t="array" aca="1" ref="G241" ca="1">IF(E241&gt;F241,('3-Statement Model'!$G$8*(1+'DCF Simulation'!C241)*'DCF Simulation'!D241)/('DCF Simulation'!E241-'DCF Simulation'!F241))</f>
        <v>11604.439042773116</v>
      </c>
      <c r="H241" s="302">
        <f ca="1">+G241-'DCF Analysis'!$C$37+'DCF Analysis'!$C$38+'DCF Analysis'!$C$40-'DCF Analysis'!$C$39</f>
        <v>12516.769042773118</v>
      </c>
      <c r="I241" s="303">
        <f ca="1">+H241/'Historical Data'!$L$34</f>
        <v>785.87236001774806</v>
      </c>
    </row>
    <row r="242" spans="2:9">
      <c r="B242" s="300">
        <f t="shared" si="19"/>
        <v>230</v>
      </c>
      <c r="C242" s="275">
        <f t="shared" ca="1" si="15"/>
        <v>4.3400616370854267E-2</v>
      </c>
      <c r="D242" s="275">
        <f t="shared" ca="1" si="16"/>
        <v>0.1364943218493771</v>
      </c>
      <c r="E242" s="275">
        <f t="shared" ca="1" si="17"/>
        <v>0.10628781441719889</v>
      </c>
      <c r="F242" s="275">
        <f t="shared" ca="1" si="18"/>
        <v>4.6296624816672807E-2</v>
      </c>
      <c r="G242" s="301">
        <f t="array" aca="1" ref="G242" ca="1">IF(E242&gt;F242,('3-Statement Model'!$G$8*(1+'DCF Simulation'!C242)*'DCF Simulation'!D242)/('DCF Simulation'!E242-'DCF Simulation'!F242))</f>
        <v>11467.208247991206</v>
      </c>
      <c r="H242" s="302">
        <f ca="1">+G242-'DCF Analysis'!$C$37+'DCF Analysis'!$C$38+'DCF Analysis'!$C$40-'DCF Analysis'!$C$39</f>
        <v>12379.538247991208</v>
      </c>
      <c r="I242" s="303">
        <f ca="1">+H242/'Historical Data'!$L$34</f>
        <v>777.25624764930592</v>
      </c>
    </row>
    <row r="243" spans="2:9">
      <c r="B243" s="300">
        <f t="shared" si="19"/>
        <v>231</v>
      </c>
      <c r="C243" s="275">
        <f t="shared" ca="1" si="15"/>
        <v>0.32504173678744863</v>
      </c>
      <c r="D243" s="275">
        <f t="shared" ca="1" si="16"/>
        <v>0.1575944160878158</v>
      </c>
      <c r="E243" s="275">
        <f t="shared" ca="1" si="17"/>
        <v>0.10593469329402655</v>
      </c>
      <c r="F243" s="275">
        <f t="shared" ca="1" si="18"/>
        <v>2.7826702665249881E-2</v>
      </c>
      <c r="G243" s="301">
        <f t="array" aca="1" ref="G243" ca="1">IF(E243&gt;F243,('3-Statement Model'!$G$8*(1+'DCF Simulation'!C243)*'DCF Simulation'!D243)/('DCF Simulation'!E243-'DCF Simulation'!F243))</f>
        <v>12913.810743219881</v>
      </c>
      <c r="H243" s="302">
        <f ca="1">+G243-'DCF Analysis'!$C$37+'DCF Analysis'!$C$38+'DCF Analysis'!$C$40-'DCF Analysis'!$C$39</f>
        <v>13826.140743219883</v>
      </c>
      <c r="I243" s="303">
        <f ca="1">+H243/'Historical Data'!$L$34</f>
        <v>868.08199613503905</v>
      </c>
    </row>
    <row r="244" spans="2:9">
      <c r="B244" s="300">
        <f t="shared" si="19"/>
        <v>232</v>
      </c>
      <c r="C244" s="275">
        <f t="shared" ca="1" si="15"/>
        <v>0.11506498556685085</v>
      </c>
      <c r="D244" s="275">
        <f t="shared" ca="1" si="16"/>
        <v>0.17854812504244805</v>
      </c>
      <c r="E244" s="275">
        <f t="shared" ca="1" si="17"/>
        <v>0.1020334802011922</v>
      </c>
      <c r="F244" s="275">
        <f t="shared" ca="1" si="18"/>
        <v>3.342489022412462E-2</v>
      </c>
      <c r="G244" s="301">
        <f t="array" aca="1" ref="G244" ca="1">IF(E244&gt;F244,('3-Statement Model'!$G$8*(1+'DCF Simulation'!C244)*'DCF Simulation'!D244)/('DCF Simulation'!E244-'DCF Simulation'!F244))</f>
        <v>14017.045335907316</v>
      </c>
      <c r="H244" s="302">
        <f ca="1">+G244-'DCF Analysis'!$C$37+'DCF Analysis'!$C$38+'DCF Analysis'!$C$40-'DCF Analysis'!$C$39</f>
        <v>14929.375335907318</v>
      </c>
      <c r="I244" s="303">
        <f ca="1">+H244/'Historical Data'!$L$34</f>
        <v>937.34919840151213</v>
      </c>
    </row>
    <row r="245" spans="2:9">
      <c r="B245" s="300">
        <f t="shared" si="19"/>
        <v>233</v>
      </c>
      <c r="C245" s="275">
        <f t="shared" ca="1" si="15"/>
        <v>0.2331377614248448</v>
      </c>
      <c r="D245" s="275">
        <f t="shared" ca="1" si="16"/>
        <v>0.13803378304835545</v>
      </c>
      <c r="E245" s="275">
        <f t="shared" ca="1" si="17"/>
        <v>0.10637972069328254</v>
      </c>
      <c r="F245" s="275">
        <f t="shared" ca="1" si="18"/>
        <v>5.8986828263035557E-2</v>
      </c>
      <c r="G245" s="301">
        <f t="array" aca="1" ref="G245" ca="1">IF(E245&gt;F245,('3-Statement Model'!$G$8*(1+'DCF Simulation'!C245)*'DCF Simulation'!D245)/('DCF Simulation'!E245-'DCF Simulation'!F245))</f>
        <v>17348.5535979616</v>
      </c>
      <c r="H245" s="302">
        <f ca="1">+G245-'DCF Analysis'!$C$37+'DCF Analysis'!$C$38+'DCF Analysis'!$C$40-'DCF Analysis'!$C$39</f>
        <v>18260.883597961598</v>
      </c>
      <c r="I245" s="303">
        <f ca="1">+H245/'Historical Data'!$L$34</f>
        <v>1146.5198119498123</v>
      </c>
    </row>
    <row r="246" spans="2:9">
      <c r="B246" s="300">
        <f t="shared" si="19"/>
        <v>234</v>
      </c>
      <c r="C246" s="275">
        <f t="shared" ca="1" si="15"/>
        <v>0.15613974875046621</v>
      </c>
      <c r="D246" s="275">
        <f t="shared" ca="1" si="16"/>
        <v>0.17262068104132025</v>
      </c>
      <c r="E246" s="275">
        <f t="shared" ca="1" si="17"/>
        <v>0.10471082898828536</v>
      </c>
      <c r="F246" s="275">
        <f t="shared" ca="1" si="18"/>
        <v>4.1276434800836037E-2</v>
      </c>
      <c r="G246" s="301">
        <f t="array" aca="1" ref="G246" ca="1">IF(E246&gt;F246,('3-Statement Model'!$G$8*(1+'DCF Simulation'!C246)*'DCF Simulation'!D246)/('DCF Simulation'!E246-'DCF Simulation'!F246))</f>
        <v>15196.999918723168</v>
      </c>
      <c r="H246" s="302">
        <f ca="1">+G246-'DCF Analysis'!$C$37+'DCF Analysis'!$C$38+'DCF Analysis'!$C$40-'DCF Analysis'!$C$39</f>
        <v>16109.32991872317</v>
      </c>
      <c r="I246" s="303">
        <f ca="1">+H246/'Historical Data'!$L$34</f>
        <v>1011.4333082498638</v>
      </c>
    </row>
    <row r="247" spans="2:9">
      <c r="B247" s="300">
        <f t="shared" si="19"/>
        <v>235</v>
      </c>
      <c r="C247" s="275">
        <f t="shared" ca="1" si="15"/>
        <v>0.1644906999973052</v>
      </c>
      <c r="D247" s="275">
        <f t="shared" ca="1" si="16"/>
        <v>0.17556242803438626</v>
      </c>
      <c r="E247" s="275">
        <f t="shared" ca="1" si="17"/>
        <v>0.1002211571110011</v>
      </c>
      <c r="F247" s="275">
        <f t="shared" ca="1" si="18"/>
        <v>4.3382334687411192E-2</v>
      </c>
      <c r="G247" s="301">
        <f t="array" aca="1" ref="G247" ca="1">IF(E247&gt;F247,('3-Statement Model'!$G$8*(1+'DCF Simulation'!C247)*'DCF Simulation'!D247)/('DCF Simulation'!E247-'DCF Simulation'!F247))</f>
        <v>17374.088548267337</v>
      </c>
      <c r="H247" s="302">
        <f ca="1">+G247-'DCF Analysis'!$C$37+'DCF Analysis'!$C$38+'DCF Analysis'!$C$40-'DCF Analysis'!$C$39</f>
        <v>18286.418548267335</v>
      </c>
      <c r="I247" s="303">
        <f ca="1">+H247/'Historical Data'!$L$34</f>
        <v>1148.1230381171347</v>
      </c>
    </row>
    <row r="248" spans="2:9">
      <c r="B248" s="300">
        <f t="shared" si="19"/>
        <v>236</v>
      </c>
      <c r="C248" s="275">
        <f t="shared" ca="1" si="15"/>
        <v>0.12638710846035364</v>
      </c>
      <c r="D248" s="275">
        <f t="shared" ca="1" si="16"/>
        <v>0.19489221656125683</v>
      </c>
      <c r="E248" s="275">
        <f t="shared" ca="1" si="17"/>
        <v>0.10544484539536729</v>
      </c>
      <c r="F248" s="275">
        <f t="shared" ca="1" si="18"/>
        <v>3.0838728490736454E-2</v>
      </c>
      <c r="G248" s="301">
        <f t="array" aca="1" ref="G248" ca="1">IF(E248&gt;F248,('3-Statement Model'!$G$8*(1+'DCF Simulation'!C248)*'DCF Simulation'!D248)/('DCF Simulation'!E248-'DCF Simulation'!F248))</f>
        <v>14213.048210874504</v>
      </c>
      <c r="H248" s="302">
        <f ca="1">+G248-'DCF Analysis'!$C$37+'DCF Analysis'!$C$38+'DCF Analysis'!$C$40-'DCF Analysis'!$C$39</f>
        <v>15125.378210874505</v>
      </c>
      <c r="I248" s="303">
        <f ca="1">+H248/'Historical Data'!$L$34</f>
        <v>949.65534876622326</v>
      </c>
    </row>
    <row r="249" spans="2:9">
      <c r="B249" s="300">
        <f t="shared" si="19"/>
        <v>237</v>
      </c>
      <c r="C249" s="275">
        <f t="shared" ca="1" si="15"/>
        <v>0.1403117833305538</v>
      </c>
      <c r="D249" s="275">
        <f t="shared" ca="1" si="16"/>
        <v>0.14123269417022691</v>
      </c>
      <c r="E249" s="275">
        <f t="shared" ca="1" si="17"/>
        <v>0.10402721385976632</v>
      </c>
      <c r="F249" s="275">
        <f t="shared" ca="1" si="18"/>
        <v>2.610681269061645E-2</v>
      </c>
      <c r="G249" s="301">
        <f t="array" aca="1" ref="G249" ca="1">IF(E249&gt;F249,('3-Statement Model'!$G$8*(1+'DCF Simulation'!C249)*'DCF Simulation'!D249)/('DCF Simulation'!E249-'DCF Simulation'!F249))</f>
        <v>9983.600070541248</v>
      </c>
      <c r="H249" s="302">
        <f ca="1">+G249-'DCF Analysis'!$C$37+'DCF Analysis'!$C$38+'DCF Analysis'!$C$40-'DCF Analysis'!$C$39</f>
        <v>10895.93007054125</v>
      </c>
      <c r="I249" s="303">
        <f ca="1">+H249/'Historical Data'!$L$34</f>
        <v>684.10707666357087</v>
      </c>
    </row>
    <row r="250" spans="2:9">
      <c r="B250" s="300">
        <f t="shared" si="19"/>
        <v>238</v>
      </c>
      <c r="C250" s="275">
        <f t="shared" ca="1" si="15"/>
        <v>0.18384421579375554</v>
      </c>
      <c r="D250" s="275">
        <f t="shared" ca="1" si="16"/>
        <v>0.17233578313305181</v>
      </c>
      <c r="E250" s="275">
        <f t="shared" ca="1" si="17"/>
        <v>0.10232019969576278</v>
      </c>
      <c r="F250" s="275">
        <f t="shared" ca="1" si="18"/>
        <v>2.7312022613657859E-2</v>
      </c>
      <c r="G250" s="301">
        <f t="array" aca="1" ref="G250" ca="1">IF(E250&gt;F250,('3-Statement Model'!$G$8*(1+'DCF Simulation'!C250)*'DCF Simulation'!D250)/('DCF Simulation'!E250-'DCF Simulation'!F250))</f>
        <v>13138.352415044859</v>
      </c>
      <c r="H250" s="302">
        <f ca="1">+G250-'DCF Analysis'!$C$37+'DCF Analysis'!$C$38+'DCF Analysis'!$C$40-'DCF Analysis'!$C$39</f>
        <v>14050.682415044861</v>
      </c>
      <c r="I250" s="303">
        <f ca="1">+H250/'Historical Data'!$L$34</f>
        <v>882.1799708565037</v>
      </c>
    </row>
    <row r="251" spans="2:9">
      <c r="B251" s="300">
        <f t="shared" si="19"/>
        <v>239</v>
      </c>
      <c r="C251" s="275">
        <f t="shared" ca="1" si="15"/>
        <v>0.304543509389408</v>
      </c>
      <c r="D251" s="275">
        <f t="shared" ca="1" si="16"/>
        <v>0.18946052115234593</v>
      </c>
      <c r="E251" s="275">
        <f t="shared" ca="1" si="17"/>
        <v>0.10440075562126856</v>
      </c>
      <c r="F251" s="275">
        <f t="shared" ca="1" si="18"/>
        <v>3.0115239373603934E-2</v>
      </c>
      <c r="G251" s="301">
        <f t="array" aca="1" ref="G251" ca="1">IF(E251&gt;F251,('3-Statement Model'!$G$8*(1+'DCF Simulation'!C251)*'DCF Simulation'!D251)/('DCF Simulation'!E251-'DCF Simulation'!F251))</f>
        <v>16071.360739757734</v>
      </c>
      <c r="H251" s="302">
        <f ca="1">+G251-'DCF Analysis'!$C$37+'DCF Analysis'!$C$38+'DCF Analysis'!$C$40-'DCF Analysis'!$C$39</f>
        <v>16983.690739757734</v>
      </c>
      <c r="I251" s="303">
        <f ca="1">+H251/'Historical Data'!$L$34</f>
        <v>1066.3305424790296</v>
      </c>
    </row>
    <row r="252" spans="2:9">
      <c r="B252" s="300">
        <f t="shared" si="19"/>
        <v>240</v>
      </c>
      <c r="C252" s="275">
        <f t="shared" ca="1" si="15"/>
        <v>2.2825808403743056E-2</v>
      </c>
      <c r="D252" s="275">
        <f t="shared" ca="1" si="16"/>
        <v>0.19090300998704968</v>
      </c>
      <c r="E252" s="275">
        <f t="shared" ca="1" si="17"/>
        <v>0.10413712303932593</v>
      </c>
      <c r="F252" s="275">
        <f t="shared" ca="1" si="18"/>
        <v>4.8276472750054353E-2</v>
      </c>
      <c r="G252" s="301">
        <f t="array" aca="1" ref="G252" ca="1">IF(E252&gt;F252,('3-Statement Model'!$G$8*(1+'DCF Simulation'!C252)*'DCF Simulation'!D252)/('DCF Simulation'!E252-'DCF Simulation'!F252))</f>
        <v>16884.490730965383</v>
      </c>
      <c r="H252" s="302">
        <f ca="1">+G252-'DCF Analysis'!$C$37+'DCF Analysis'!$C$38+'DCF Analysis'!$C$40-'DCF Analysis'!$C$39</f>
        <v>17796.820730965381</v>
      </c>
      <c r="I252" s="303">
        <f ca="1">+H252/'Historical Data'!$L$34</f>
        <v>1117.3833647375434</v>
      </c>
    </row>
    <row r="253" spans="2:9">
      <c r="B253" s="300">
        <f t="shared" si="19"/>
        <v>241</v>
      </c>
      <c r="C253" s="275">
        <f t="shared" ca="1" si="15"/>
        <v>0.26574488704532512</v>
      </c>
      <c r="D253" s="275">
        <f t="shared" ca="1" si="16"/>
        <v>0.18294409820893565</v>
      </c>
      <c r="E253" s="275">
        <f t="shared" ca="1" si="17"/>
        <v>0.10474590293872026</v>
      </c>
      <c r="F253" s="275">
        <f t="shared" ca="1" si="18"/>
        <v>5.8340655032755498E-2</v>
      </c>
      <c r="G253" s="301">
        <f t="array" aca="1" ref="G253" ca="1">IF(E253&gt;F253,('3-Statement Model'!$G$8*(1+'DCF Simulation'!C253)*'DCF Simulation'!D253)/('DCF Simulation'!E253-'DCF Simulation'!F253))</f>
        <v>24103.326718683231</v>
      </c>
      <c r="H253" s="302">
        <f ca="1">+G253-'DCF Analysis'!$C$37+'DCF Analysis'!$C$38+'DCF Analysis'!$C$40-'DCF Analysis'!$C$39</f>
        <v>25015.656718683229</v>
      </c>
      <c r="I253" s="303">
        <f ca="1">+H253/'Historical Data'!$L$34</f>
        <v>1570.6220283944701</v>
      </c>
    </row>
    <row r="254" spans="2:9">
      <c r="B254" s="300">
        <f t="shared" si="19"/>
        <v>242</v>
      </c>
      <c r="C254" s="275">
        <f t="shared" ca="1" si="15"/>
        <v>0.28175175196027491</v>
      </c>
      <c r="D254" s="275">
        <f t="shared" ca="1" si="16"/>
        <v>0.15882473401645392</v>
      </c>
      <c r="E254" s="275">
        <f t="shared" ca="1" si="17"/>
        <v>0.10544273455058091</v>
      </c>
      <c r="F254" s="275">
        <f t="shared" ca="1" si="18"/>
        <v>5.3275159816144335E-2</v>
      </c>
      <c r="G254" s="301">
        <f t="array" aca="1" ref="G254" ca="1">IF(E254&gt;F254,('3-Statement Model'!$G$8*(1+'DCF Simulation'!C254)*'DCF Simulation'!D254)/('DCF Simulation'!E254-'DCF Simulation'!F254))</f>
        <v>18849.546623939772</v>
      </c>
      <c r="H254" s="302">
        <f ca="1">+G254-'DCF Analysis'!$C$37+'DCF Analysis'!$C$38+'DCF Analysis'!$C$40-'DCF Analysis'!$C$39</f>
        <v>19761.87662393977</v>
      </c>
      <c r="I254" s="303">
        <f ca="1">+H254/'Historical Data'!$L$34</f>
        <v>1240.7605003946242</v>
      </c>
    </row>
    <row r="255" spans="2:9">
      <c r="B255" s="300">
        <f t="shared" si="19"/>
        <v>243</v>
      </c>
      <c r="C255" s="275">
        <f t="shared" ca="1" si="15"/>
        <v>0.19879622770708133</v>
      </c>
      <c r="D255" s="275">
        <f t="shared" ca="1" si="16"/>
        <v>0.14315104116621138</v>
      </c>
      <c r="E255" s="275">
        <f t="shared" ca="1" si="17"/>
        <v>0.1050139653528078</v>
      </c>
      <c r="F255" s="275">
        <f t="shared" ca="1" si="18"/>
        <v>5.0741803907972324E-2</v>
      </c>
      <c r="G255" s="301">
        <f t="array" aca="1" ref="G255" ca="1">IF(E255&gt;F255,('3-Statement Model'!$G$8*(1+'DCF Simulation'!C255)*'DCF Simulation'!D255)/('DCF Simulation'!E255-'DCF Simulation'!F255))</f>
        <v>15273.629796087322</v>
      </c>
      <c r="H255" s="302">
        <f ca="1">+G255-'DCF Analysis'!$C$37+'DCF Analysis'!$C$38+'DCF Analysis'!$C$40-'DCF Analysis'!$C$39</f>
        <v>16185.959796087323</v>
      </c>
      <c r="I255" s="303">
        <f ca="1">+H255/'Historical Data'!$L$34</f>
        <v>1016.2445580513298</v>
      </c>
    </row>
    <row r="256" spans="2:9">
      <c r="B256" s="300">
        <f t="shared" si="19"/>
        <v>244</v>
      </c>
      <c r="C256" s="275">
        <f t="shared" ca="1" si="15"/>
        <v>0.17421967273467703</v>
      </c>
      <c r="D256" s="275">
        <f t="shared" ca="1" si="16"/>
        <v>0.1437923999842462</v>
      </c>
      <c r="E256" s="275">
        <f t="shared" ca="1" si="17"/>
        <v>0.10687951549087225</v>
      </c>
      <c r="F256" s="275">
        <f t="shared" ca="1" si="18"/>
        <v>5.7238414899765166E-2</v>
      </c>
      <c r="G256" s="301">
        <f t="array" aca="1" ref="G256" ca="1">IF(E256&gt;F256,('3-Statement Model'!$G$8*(1+'DCF Simulation'!C256)*'DCF Simulation'!D256)/('DCF Simulation'!E256-'DCF Simulation'!F256))</f>
        <v>16429.463515337913</v>
      </c>
      <c r="H256" s="302">
        <f ca="1">+G256-'DCF Analysis'!$C$37+'DCF Analysis'!$C$38+'DCF Analysis'!$C$40-'DCF Analysis'!$C$39</f>
        <v>17341.793515337911</v>
      </c>
      <c r="I256" s="303">
        <f ca="1">+H256/'Historical Data'!$L$34</f>
        <v>1088.8142259609572</v>
      </c>
    </row>
    <row r="257" spans="2:9">
      <c r="B257" s="300">
        <f t="shared" si="19"/>
        <v>245</v>
      </c>
      <c r="C257" s="275">
        <f t="shared" ca="1" si="15"/>
        <v>0.11714191254702737</v>
      </c>
      <c r="D257" s="275">
        <f t="shared" ca="1" si="16"/>
        <v>0.14370493969809972</v>
      </c>
      <c r="E257" s="275">
        <f t="shared" ca="1" si="17"/>
        <v>0.10479419827133947</v>
      </c>
      <c r="F257" s="275">
        <f t="shared" ca="1" si="18"/>
        <v>5.9838935027800619E-2</v>
      </c>
      <c r="G257" s="301">
        <f t="array" aca="1" ref="G257" ca="1">IF(E257&gt;F257,('3-Statement Model'!$G$8*(1+'DCF Simulation'!C257)*'DCF Simulation'!D257)/('DCF Simulation'!E257-'DCF Simulation'!F257))</f>
        <v>17249.598734523555</v>
      </c>
      <c r="H257" s="302">
        <f ca="1">+G257-'DCF Analysis'!$C$37+'DCF Analysis'!$C$38+'DCF Analysis'!$C$40-'DCF Analysis'!$C$39</f>
        <v>18161.928734523553</v>
      </c>
      <c r="I257" s="303">
        <f ca="1">+H257/'Historical Data'!$L$34</f>
        <v>1140.30687538451</v>
      </c>
    </row>
    <row r="258" spans="2:9">
      <c r="B258" s="300">
        <f t="shared" si="19"/>
        <v>246</v>
      </c>
      <c r="C258" s="275">
        <f t="shared" ca="1" si="15"/>
        <v>0.1748313674057464</v>
      </c>
      <c r="D258" s="275">
        <f t="shared" ca="1" si="16"/>
        <v>0.19232944144399622</v>
      </c>
      <c r="E258" s="275">
        <f t="shared" ca="1" si="17"/>
        <v>0.1044985677198486</v>
      </c>
      <c r="F258" s="275">
        <f t="shared" ca="1" si="18"/>
        <v>3.6362996269702352E-2</v>
      </c>
      <c r="G258" s="301">
        <f t="array" aca="1" ref="G258" ca="1">IF(E258&gt;F258,('3-Statement Model'!$G$8*(1+'DCF Simulation'!C258)*'DCF Simulation'!D258)/('DCF Simulation'!E258-'DCF Simulation'!F258))</f>
        <v>16018.686444573517</v>
      </c>
      <c r="H258" s="302">
        <f ca="1">+G258-'DCF Analysis'!$C$37+'DCF Analysis'!$C$38+'DCF Analysis'!$C$40-'DCF Analysis'!$C$39</f>
        <v>16931.016444573517</v>
      </c>
      <c r="I258" s="303">
        <f ca="1">+H258/'Historical Data'!$L$34</f>
        <v>1063.0233573318696</v>
      </c>
    </row>
    <row r="259" spans="2:9">
      <c r="B259" s="300">
        <f t="shared" si="19"/>
        <v>247</v>
      </c>
      <c r="C259" s="275">
        <f t="shared" ca="1" si="15"/>
        <v>0.27845915503092172</v>
      </c>
      <c r="D259" s="275">
        <f t="shared" ca="1" si="16"/>
        <v>0.14386567393075994</v>
      </c>
      <c r="E259" s="275">
        <f t="shared" ca="1" si="17"/>
        <v>0.10426149415816932</v>
      </c>
      <c r="F259" s="275">
        <f t="shared" ca="1" si="18"/>
        <v>5.8555323071343923E-2</v>
      </c>
      <c r="G259" s="301">
        <f t="array" aca="1" ref="G259" ca="1">IF(E259&gt;F259,('3-Statement Model'!$G$8*(1+'DCF Simulation'!C259)*'DCF Simulation'!D259)/('DCF Simulation'!E259-'DCF Simulation'!F259))</f>
        <v>19437.87121264153</v>
      </c>
      <c r="H259" s="302">
        <f ca="1">+G259-'DCF Analysis'!$C$37+'DCF Analysis'!$C$38+'DCF Analysis'!$C$40-'DCF Analysis'!$C$39</f>
        <v>20350.201212641528</v>
      </c>
      <c r="I259" s="303">
        <f ca="1">+H259/'Historical Data'!$L$34</f>
        <v>1277.6987894530509</v>
      </c>
    </row>
    <row r="260" spans="2:9">
      <c r="B260" s="300">
        <f t="shared" si="19"/>
        <v>248</v>
      </c>
      <c r="C260" s="275">
        <f t="shared" ca="1" si="15"/>
        <v>0.32048927074917516</v>
      </c>
      <c r="D260" s="275">
        <f t="shared" ca="1" si="16"/>
        <v>0.15917658049686356</v>
      </c>
      <c r="E260" s="275">
        <f t="shared" ca="1" si="17"/>
        <v>0.10400658686510011</v>
      </c>
      <c r="F260" s="275">
        <f t="shared" ca="1" si="18"/>
        <v>3.939729391792407E-2</v>
      </c>
      <c r="G260" s="301">
        <f t="array" aca="1" ref="G260" ca="1">IF(E260&gt;F260,('3-Statement Model'!$G$8*(1+'DCF Simulation'!C260)*'DCF Simulation'!D260)/('DCF Simulation'!E260-'DCF Simulation'!F260))</f>
        <v>15714.427315312883</v>
      </c>
      <c r="H260" s="302">
        <f ca="1">+G260-'DCF Analysis'!$C$37+'DCF Analysis'!$C$38+'DCF Analysis'!$C$40-'DCF Analysis'!$C$39</f>
        <v>16626.757315312883</v>
      </c>
      <c r="I260" s="303">
        <f ca="1">+H260/'Historical Data'!$L$34</f>
        <v>1043.9202773635566</v>
      </c>
    </row>
    <row r="261" spans="2:9">
      <c r="B261" s="300">
        <f t="shared" si="19"/>
        <v>249</v>
      </c>
      <c r="C261" s="275">
        <f t="shared" ca="1" si="15"/>
        <v>6.582047887832275E-2</v>
      </c>
      <c r="D261" s="275">
        <f t="shared" ca="1" si="16"/>
        <v>0.17203569926023415</v>
      </c>
      <c r="E261" s="275">
        <f t="shared" ca="1" si="17"/>
        <v>0.10263942225670904</v>
      </c>
      <c r="F261" s="275">
        <f t="shared" ca="1" si="18"/>
        <v>4.3751334787716076E-2</v>
      </c>
      <c r="G261" s="301">
        <f t="array" aca="1" ref="G261" ca="1">IF(E261&gt;F261,('3-Statement Model'!$G$8*(1+'DCF Simulation'!C261)*'DCF Simulation'!D261)/('DCF Simulation'!E261-'DCF Simulation'!F261))</f>
        <v>15040.237254839441</v>
      </c>
      <c r="H261" s="302">
        <f ca="1">+G261-'DCF Analysis'!$C$37+'DCF Analysis'!$C$38+'DCF Analysis'!$C$40-'DCF Analysis'!$C$39</f>
        <v>15952.567254839443</v>
      </c>
      <c r="I261" s="303">
        <f ca="1">+H261/'Historical Data'!$L$34</f>
        <v>1001.5908765322231</v>
      </c>
    </row>
    <row r="262" spans="2:9">
      <c r="B262" s="300">
        <f t="shared" si="19"/>
        <v>250</v>
      </c>
      <c r="C262" s="275">
        <f t="shared" ca="1" si="15"/>
        <v>5.1085303476070654E-2</v>
      </c>
      <c r="D262" s="275">
        <f t="shared" ca="1" si="16"/>
        <v>0.18420115455867245</v>
      </c>
      <c r="E262" s="275">
        <f t="shared" ca="1" si="17"/>
        <v>0.10593357917085852</v>
      </c>
      <c r="F262" s="275">
        <f t="shared" ca="1" si="18"/>
        <v>4.5941385953439939E-2</v>
      </c>
      <c r="G262" s="301">
        <f t="array" aca="1" ref="G262" ca="1">IF(E262&gt;F262,('3-Statement Model'!$G$8*(1+'DCF Simulation'!C262)*'DCF Simulation'!D262)/('DCF Simulation'!E262-'DCF Simulation'!F262))</f>
        <v>15588.885662525094</v>
      </c>
      <c r="H262" s="302">
        <f ca="1">+G262-'DCF Analysis'!$C$37+'DCF Analysis'!$C$38+'DCF Analysis'!$C$40-'DCF Analysis'!$C$39</f>
        <v>16501.215662525094</v>
      </c>
      <c r="I262" s="303">
        <f ca="1">+H262/'Historical Data'!$L$34</f>
        <v>1036.0380743269964</v>
      </c>
    </row>
    <row r="263" spans="2:9">
      <c r="B263" s="300">
        <f t="shared" si="19"/>
        <v>251</v>
      </c>
      <c r="C263" s="275">
        <f t="shared" ca="1" si="15"/>
        <v>0.25325899685485637</v>
      </c>
      <c r="D263" s="275">
        <f t="shared" ca="1" si="16"/>
        <v>0.14379762774974753</v>
      </c>
      <c r="E263" s="275">
        <f t="shared" ca="1" si="17"/>
        <v>0.10569344525290554</v>
      </c>
      <c r="F263" s="275">
        <f t="shared" ca="1" si="18"/>
        <v>2.5356057578440141E-2</v>
      </c>
      <c r="G263" s="301">
        <f t="array" aca="1" ref="G263" ca="1">IF(E263&gt;F263,('3-Statement Model'!$G$8*(1+'DCF Simulation'!C263)*'DCF Simulation'!D263)/('DCF Simulation'!E263-'DCF Simulation'!F263))</f>
        <v>10835.634470316259</v>
      </c>
      <c r="H263" s="302">
        <f ca="1">+G263-'DCF Analysis'!$C$37+'DCF Analysis'!$C$38+'DCF Analysis'!$C$40-'DCF Analysis'!$C$39</f>
        <v>11747.964470316261</v>
      </c>
      <c r="I263" s="303">
        <f ca="1">+H263/'Historical Data'!$L$34</f>
        <v>737.6025340199642</v>
      </c>
    </row>
    <row r="264" spans="2:9">
      <c r="B264" s="300">
        <f t="shared" si="19"/>
        <v>252</v>
      </c>
      <c r="C264" s="275">
        <f t="shared" ca="1" si="15"/>
        <v>0.16363865457407531</v>
      </c>
      <c r="D264" s="275">
        <f t="shared" ca="1" si="16"/>
        <v>0.14974872364777647</v>
      </c>
      <c r="E264" s="275">
        <f t="shared" ca="1" si="17"/>
        <v>0.10997891065893084</v>
      </c>
      <c r="F264" s="275">
        <f t="shared" ca="1" si="18"/>
        <v>2.2760696439268341E-2</v>
      </c>
      <c r="G264" s="301">
        <f t="array" aca="1" ref="G264" ca="1">IF(E264&gt;F264,('3-Statement Model'!$G$8*(1+'DCF Simulation'!C264)*'DCF Simulation'!D264)/('DCF Simulation'!E264-'DCF Simulation'!F264))</f>
        <v>9650.5836165263827</v>
      </c>
      <c r="H264" s="302">
        <f ca="1">+G264-'DCF Analysis'!$C$37+'DCF Analysis'!$C$38+'DCF Analysis'!$C$40-'DCF Analysis'!$C$39</f>
        <v>10562.913616526384</v>
      </c>
      <c r="I264" s="303">
        <f ca="1">+H264/'Historical Data'!$L$34</f>
        <v>663.19845194204117</v>
      </c>
    </row>
    <row r="265" spans="2:9">
      <c r="B265" s="300">
        <f t="shared" si="19"/>
        <v>253</v>
      </c>
      <c r="C265" s="275">
        <f t="shared" ca="1" si="15"/>
        <v>0.2220690456550013</v>
      </c>
      <c r="D265" s="275">
        <f t="shared" ca="1" si="16"/>
        <v>0.16556896341625629</v>
      </c>
      <c r="E265" s="275">
        <f t="shared" ca="1" si="17"/>
        <v>0.10412619542496727</v>
      </c>
      <c r="F265" s="275">
        <f t="shared" ca="1" si="18"/>
        <v>4.3856527892776366E-2</v>
      </c>
      <c r="G265" s="301">
        <f t="array" aca="1" ref="G265" ca="1">IF(E265&gt;F265,('3-Statement Model'!$G$8*(1+'DCF Simulation'!C265)*'DCF Simulation'!D265)/('DCF Simulation'!E265-'DCF Simulation'!F265))</f>
        <v>16216.434683063528</v>
      </c>
      <c r="H265" s="302">
        <f ca="1">+G265-'DCF Analysis'!$C$37+'DCF Analysis'!$C$38+'DCF Analysis'!$C$40-'DCF Analysis'!$C$39</f>
        <v>17128.764683063528</v>
      </c>
      <c r="I265" s="303">
        <f ca="1">+H265/'Historical Data'!$L$34</f>
        <v>1075.43909132364</v>
      </c>
    </row>
    <row r="266" spans="2:9">
      <c r="B266" s="300">
        <f t="shared" si="19"/>
        <v>254</v>
      </c>
      <c r="C266" s="275">
        <f t="shared" ca="1" si="15"/>
        <v>3.9233265378332133E-2</v>
      </c>
      <c r="D266" s="275">
        <f t="shared" ca="1" si="16"/>
        <v>0.16093043071969029</v>
      </c>
      <c r="E266" s="275">
        <f t="shared" ca="1" si="17"/>
        <v>0.10166607144680138</v>
      </c>
      <c r="F266" s="275">
        <f t="shared" ca="1" si="18"/>
        <v>3.5899159137447061E-2</v>
      </c>
      <c r="G266" s="301">
        <f t="array" aca="1" ref="G266" ca="1">IF(E266&gt;F266,('3-Statement Model'!$G$8*(1+'DCF Simulation'!C266)*'DCF Simulation'!D266)/('DCF Simulation'!E266-'DCF Simulation'!F266))</f>
        <v>12283.531960839846</v>
      </c>
      <c r="H266" s="302">
        <f ca="1">+G266-'DCF Analysis'!$C$37+'DCF Analysis'!$C$38+'DCF Analysis'!$C$40-'DCF Analysis'!$C$39</f>
        <v>13195.861960839848</v>
      </c>
      <c r="I266" s="303">
        <f ca="1">+H266/'Historical Data'!$L$34</f>
        <v>828.50958951113512</v>
      </c>
    </row>
    <row r="267" spans="2:9">
      <c r="B267" s="300">
        <f t="shared" si="19"/>
        <v>255</v>
      </c>
      <c r="C267" s="275">
        <f t="shared" ca="1" si="15"/>
        <v>0.24945819610551223</v>
      </c>
      <c r="D267" s="275">
        <f t="shared" ca="1" si="16"/>
        <v>0.19020368032692708</v>
      </c>
      <c r="E267" s="275">
        <f t="shared" ca="1" si="17"/>
        <v>0.10000012820367686</v>
      </c>
      <c r="F267" s="275">
        <f t="shared" ca="1" si="18"/>
        <v>2.3263258524590404E-2</v>
      </c>
      <c r="G267" s="301">
        <f t="array" aca="1" ref="G267" ca="1">IF(E267&gt;F267,('3-Statement Model'!$G$8*(1+'DCF Simulation'!C267)*'DCF Simulation'!D267)/('DCF Simulation'!E267-'DCF Simulation'!F267))</f>
        <v>14959.465155197522</v>
      </c>
      <c r="H267" s="302">
        <f ca="1">+G267-'DCF Analysis'!$C$37+'DCF Analysis'!$C$38+'DCF Analysis'!$C$40-'DCF Analysis'!$C$39</f>
        <v>15871.795155197524</v>
      </c>
      <c r="I267" s="303">
        <f ca="1">+H267/'Historical Data'!$L$34</f>
        <v>996.51955498332597</v>
      </c>
    </row>
    <row r="268" spans="2:9">
      <c r="B268" s="300">
        <f t="shared" si="19"/>
        <v>256</v>
      </c>
      <c r="C268" s="275">
        <f t="shared" ca="1" si="15"/>
        <v>0.10313531620860869</v>
      </c>
      <c r="D268" s="275">
        <f t="shared" ca="1" si="16"/>
        <v>0.17426648281853177</v>
      </c>
      <c r="E268" s="275">
        <f t="shared" ca="1" si="17"/>
        <v>0.10667760855733796</v>
      </c>
      <c r="F268" s="275">
        <f t="shared" ca="1" si="18"/>
        <v>5.6513447893256602E-2</v>
      </c>
      <c r="G268" s="301">
        <f t="array" aca="1" ref="G268" ca="1">IF(E268&gt;F268,('3-Statement Model'!$G$8*(1+'DCF Simulation'!C268)*'DCF Simulation'!D268)/('DCF Simulation'!E268-'DCF Simulation'!F268))</f>
        <v>18510.945565468828</v>
      </c>
      <c r="H268" s="302">
        <f ca="1">+G268-'DCF Analysis'!$C$37+'DCF Analysis'!$C$38+'DCF Analysis'!$C$40-'DCF Analysis'!$C$39</f>
        <v>19423.275565468826</v>
      </c>
      <c r="I268" s="303">
        <f ca="1">+H268/'Historical Data'!$L$34</f>
        <v>1219.5012431521407</v>
      </c>
    </row>
    <row r="269" spans="2:9">
      <c r="B269" s="300">
        <f t="shared" si="19"/>
        <v>257</v>
      </c>
      <c r="C269" s="275">
        <f t="shared" ca="1" si="15"/>
        <v>7.1417845785888057E-2</v>
      </c>
      <c r="D269" s="275">
        <f t="shared" ca="1" si="16"/>
        <v>0.1742652293681273</v>
      </c>
      <c r="E269" s="275">
        <f t="shared" ca="1" si="17"/>
        <v>0.10208436807844735</v>
      </c>
      <c r="F269" s="275">
        <f t="shared" ca="1" si="18"/>
        <v>2.9031062536565906E-2</v>
      </c>
      <c r="G269" s="301">
        <f t="array" aca="1" ref="G269" ca="1">IF(E269&gt;F269,('3-Statement Model'!$G$8*(1+'DCF Simulation'!C269)*'DCF Simulation'!D269)/('DCF Simulation'!E269-'DCF Simulation'!F269))</f>
        <v>12345.515968388456</v>
      </c>
      <c r="H269" s="302">
        <f ca="1">+G269-'DCF Analysis'!$C$37+'DCF Analysis'!$C$38+'DCF Analysis'!$C$40-'DCF Analysis'!$C$39</f>
        <v>13257.845968388458</v>
      </c>
      <c r="I269" s="303">
        <f ca="1">+H269/'Historical Data'!$L$34</f>
        <v>832.40129016720095</v>
      </c>
    </row>
    <row r="270" spans="2:9">
      <c r="B270" s="300">
        <f t="shared" si="19"/>
        <v>258</v>
      </c>
      <c r="C270" s="275">
        <f t="shared" ref="C270:C333" ca="1" si="20">RAND()*($E$6-$D$6)+$D$6</f>
        <v>2.3099343852549914E-2</v>
      </c>
      <c r="D270" s="275">
        <f t="shared" ref="D270:D333" ca="1" si="21">RAND()*($E$7-$D$7)+$D$7</f>
        <v>0.1482101740080041</v>
      </c>
      <c r="E270" s="275">
        <f t="shared" ref="E270:E333" ca="1" si="22">RAND()*($E$8-$D$8)+$D$8</f>
        <v>0.10318763848582617</v>
      </c>
      <c r="F270" s="275">
        <f t="shared" ref="F270:F333" ca="1" si="23">RAND()*($E$9-$D$9)+$D$9</f>
        <v>2.191320882832419E-2</v>
      </c>
      <c r="G270" s="301">
        <f t="array" aca="1" ref="G270" ca="1">IF(E270&gt;F270,('3-Statement Model'!$G$8*(1+'DCF Simulation'!C270)*'DCF Simulation'!D270)/('DCF Simulation'!E270-'DCF Simulation'!F270))</f>
        <v>9012.0043379789222</v>
      </c>
      <c r="H270" s="302">
        <f ca="1">+G270-'DCF Analysis'!$C$37+'DCF Analysis'!$C$38+'DCF Analysis'!$C$40-'DCF Analysis'!$C$39</f>
        <v>9924.3343379789239</v>
      </c>
      <c r="I270" s="303">
        <f ca="1">+H270/'Historical Data'!$L$34</f>
        <v>623.10489401382529</v>
      </c>
    </row>
    <row r="271" spans="2:9">
      <c r="B271" s="300">
        <f t="shared" ref="B271:B334" si="24">+B270+1</f>
        <v>259</v>
      </c>
      <c r="C271" s="275">
        <f t="shared" ca="1" si="20"/>
        <v>0.11597132153147595</v>
      </c>
      <c r="D271" s="275">
        <f t="shared" ca="1" si="21"/>
        <v>0.18758594295660053</v>
      </c>
      <c r="E271" s="275">
        <f t="shared" ca="1" si="22"/>
        <v>0.10031747142749803</v>
      </c>
      <c r="F271" s="275">
        <f t="shared" ca="1" si="23"/>
        <v>3.4643347278348335E-2</v>
      </c>
      <c r="G271" s="301">
        <f t="array" aca="1" ref="G271" ca="1">IF(E271&gt;F271,('3-Statement Model'!$G$8*(1+'DCF Simulation'!C271)*'DCF Simulation'!D271)/('DCF Simulation'!E271-'DCF Simulation'!F271))</f>
        <v>15397.085967264282</v>
      </c>
      <c r="H271" s="302">
        <f ca="1">+G271-'DCF Analysis'!$C$37+'DCF Analysis'!$C$38+'DCF Analysis'!$C$40-'DCF Analysis'!$C$39</f>
        <v>16309.415967264284</v>
      </c>
      <c r="I271" s="303">
        <f ca="1">+H271/'Historical Data'!$L$34</f>
        <v>1023.9958229560385</v>
      </c>
    </row>
    <row r="272" spans="2:9">
      <c r="B272" s="300">
        <f t="shared" si="24"/>
        <v>260</v>
      </c>
      <c r="C272" s="275">
        <f t="shared" ca="1" si="20"/>
        <v>0.29690309043090507</v>
      </c>
      <c r="D272" s="275">
        <f t="shared" ca="1" si="21"/>
        <v>0.15599169358913109</v>
      </c>
      <c r="E272" s="275">
        <f t="shared" ca="1" si="22"/>
        <v>0.10386014568749714</v>
      </c>
      <c r="F272" s="275">
        <f t="shared" ca="1" si="23"/>
        <v>2.9946770524658717E-2</v>
      </c>
      <c r="G272" s="301">
        <f t="array" aca="1" ref="G272" ca="1">IF(E272&gt;F272,('3-Statement Model'!$G$8*(1+'DCF Simulation'!C272)*'DCF Simulation'!D272)/('DCF Simulation'!E272-'DCF Simulation'!F272))</f>
        <v>13221.035258076916</v>
      </c>
      <c r="H272" s="302">
        <f ca="1">+G272-'DCF Analysis'!$C$37+'DCF Analysis'!$C$38+'DCF Analysis'!$C$40-'DCF Analysis'!$C$39</f>
        <v>14133.365258076918</v>
      </c>
      <c r="I272" s="303">
        <f ca="1">+H272/'Historical Data'!$L$34</f>
        <v>887.37125950012501</v>
      </c>
    </row>
    <row r="273" spans="2:9">
      <c r="B273" s="300">
        <f t="shared" si="24"/>
        <v>261</v>
      </c>
      <c r="C273" s="275">
        <f t="shared" ca="1" si="20"/>
        <v>0.22845375395125478</v>
      </c>
      <c r="D273" s="275">
        <f t="shared" ca="1" si="21"/>
        <v>0.14141040129980814</v>
      </c>
      <c r="E273" s="275">
        <f t="shared" ca="1" si="22"/>
        <v>0.10189267557538768</v>
      </c>
      <c r="F273" s="275">
        <f t="shared" ca="1" si="23"/>
        <v>4.7804442687498075E-2</v>
      </c>
      <c r="G273" s="301">
        <f t="array" aca="1" ref="G273" ca="1">IF(E273&gt;F273,('3-Statement Model'!$G$8*(1+'DCF Simulation'!C273)*'DCF Simulation'!D273)/('DCF Simulation'!E273-'DCF Simulation'!F273))</f>
        <v>15513.753012719009</v>
      </c>
      <c r="H273" s="302">
        <f ca="1">+G273-'DCF Analysis'!$C$37+'DCF Analysis'!$C$38+'DCF Analysis'!$C$40-'DCF Analysis'!$C$39</f>
        <v>16426.083012719009</v>
      </c>
      <c r="I273" s="303">
        <f ca="1">+H273/'Historical Data'!$L$34</f>
        <v>1031.3208287969621</v>
      </c>
    </row>
    <row r="274" spans="2:9">
      <c r="B274" s="300">
        <f t="shared" si="24"/>
        <v>262</v>
      </c>
      <c r="C274" s="275">
        <f t="shared" ca="1" si="20"/>
        <v>0.139230902039817</v>
      </c>
      <c r="D274" s="275">
        <f t="shared" ca="1" si="21"/>
        <v>0.15297887922118231</v>
      </c>
      <c r="E274" s="275">
        <f t="shared" ca="1" si="22"/>
        <v>0.10083844165444582</v>
      </c>
      <c r="F274" s="275">
        <f t="shared" ca="1" si="23"/>
        <v>3.7032499811505443E-2</v>
      </c>
      <c r="G274" s="301">
        <f t="array" aca="1" ref="G274" ca="1">IF(E274&gt;F274,('3-Statement Model'!$G$8*(1+'DCF Simulation'!C274)*'DCF Simulation'!D274)/('DCF Simulation'!E274-'DCF Simulation'!F274))</f>
        <v>13193.548177260436</v>
      </c>
      <c r="H274" s="302">
        <f ca="1">+G274-'DCF Analysis'!$C$37+'DCF Analysis'!$C$38+'DCF Analysis'!$C$40-'DCF Analysis'!$C$39</f>
        <v>14105.878177260438</v>
      </c>
      <c r="I274" s="303">
        <f ca="1">+H274/'Historical Data'!$L$34</f>
        <v>885.64546772451365</v>
      </c>
    </row>
    <row r="275" spans="2:9">
      <c r="B275" s="300">
        <f t="shared" si="24"/>
        <v>263</v>
      </c>
      <c r="C275" s="275">
        <f t="shared" ca="1" si="20"/>
        <v>0.14361245136969145</v>
      </c>
      <c r="D275" s="275">
        <f t="shared" ca="1" si="21"/>
        <v>0.19411450793247198</v>
      </c>
      <c r="E275" s="275">
        <f t="shared" ca="1" si="22"/>
        <v>0.10949212264169142</v>
      </c>
      <c r="F275" s="275">
        <f t="shared" ca="1" si="23"/>
        <v>4.3552929713192967E-2</v>
      </c>
      <c r="G275" s="301">
        <f t="array" aca="1" ref="G275" ca="1">IF(E275&gt;F275,('3-Statement Model'!$G$8*(1+'DCF Simulation'!C275)*'DCF Simulation'!D275)/('DCF Simulation'!E275-'DCF Simulation'!F275))</f>
        <v>16261.954539085506</v>
      </c>
      <c r="H275" s="302">
        <f ca="1">+G275-'DCF Analysis'!$C$37+'DCF Analysis'!$C$38+'DCF Analysis'!$C$40-'DCF Analysis'!$C$39</f>
        <v>17174.284539085504</v>
      </c>
      <c r="I275" s="303">
        <f ca="1">+H275/'Historical Data'!$L$34</f>
        <v>1078.2970809979251</v>
      </c>
    </row>
    <row r="276" spans="2:9">
      <c r="B276" s="300">
        <f t="shared" si="24"/>
        <v>264</v>
      </c>
      <c r="C276" s="275">
        <f t="shared" ca="1" si="20"/>
        <v>0.14919518122019049</v>
      </c>
      <c r="D276" s="275">
        <f t="shared" ca="1" si="21"/>
        <v>0.18853475276949783</v>
      </c>
      <c r="E276" s="275">
        <f t="shared" ca="1" si="22"/>
        <v>0.10077368265184428</v>
      </c>
      <c r="F276" s="275">
        <f t="shared" ca="1" si="23"/>
        <v>5.5572076399033749E-2</v>
      </c>
      <c r="G276" s="301">
        <f t="array" aca="1" ref="G276" ca="1">IF(E276&gt;F276,('3-Statement Model'!$G$8*(1+'DCF Simulation'!C276)*'DCF Simulation'!D276)/('DCF Simulation'!E276-'DCF Simulation'!F276))</f>
        <v>23153.190415217709</v>
      </c>
      <c r="H276" s="302">
        <f ca="1">+G276-'DCF Analysis'!$C$37+'DCF Analysis'!$C$38+'DCF Analysis'!$C$40-'DCF Analysis'!$C$39</f>
        <v>24065.520415217707</v>
      </c>
      <c r="I276" s="303">
        <f ca="1">+H276/'Historical Data'!$L$34</f>
        <v>1510.9671880286085</v>
      </c>
    </row>
    <row r="277" spans="2:9">
      <c r="B277" s="300">
        <f t="shared" si="24"/>
        <v>265</v>
      </c>
      <c r="C277" s="275">
        <f t="shared" ca="1" si="20"/>
        <v>0.22261202811767936</v>
      </c>
      <c r="D277" s="275">
        <f t="shared" ca="1" si="21"/>
        <v>0.13872825344133177</v>
      </c>
      <c r="E277" s="275">
        <f t="shared" ca="1" si="22"/>
        <v>0.108287038788805</v>
      </c>
      <c r="F277" s="275">
        <f t="shared" ca="1" si="23"/>
        <v>4.6445588996910737E-2</v>
      </c>
      <c r="G277" s="301">
        <f t="array" aca="1" ref="G277" ca="1">IF(E277&gt;F277,('3-Statement Model'!$G$8*(1+'DCF Simulation'!C277)*'DCF Simulation'!D277)/('DCF Simulation'!E277-'DCF Simulation'!F277))</f>
        <v>13248.094567986514</v>
      </c>
      <c r="H277" s="302">
        <f ca="1">+G277-'DCF Analysis'!$C$37+'DCF Analysis'!$C$38+'DCF Analysis'!$C$40-'DCF Analysis'!$C$39</f>
        <v>14160.424567986516</v>
      </c>
      <c r="I277" s="303">
        <f ca="1">+H277/'Historical Data'!$L$34</f>
        <v>889.07019343958177</v>
      </c>
    </row>
    <row r="278" spans="2:9">
      <c r="B278" s="300">
        <f t="shared" si="24"/>
        <v>266</v>
      </c>
      <c r="C278" s="275">
        <f t="shared" ca="1" si="20"/>
        <v>0.13666296741072459</v>
      </c>
      <c r="D278" s="275">
        <f t="shared" ca="1" si="21"/>
        <v>0.14625690177974204</v>
      </c>
      <c r="E278" s="275">
        <f t="shared" ca="1" si="22"/>
        <v>0.10736660616850473</v>
      </c>
      <c r="F278" s="275">
        <f t="shared" ca="1" si="23"/>
        <v>5.2236589925552079E-2</v>
      </c>
      <c r="G278" s="301">
        <f t="array" aca="1" ref="G278" ca="1">IF(E278&gt;F278,('3-Statement Model'!$G$8*(1+'DCF Simulation'!C278)*'DCF Simulation'!D278)/('DCF Simulation'!E278-'DCF Simulation'!F278))</f>
        <v>14565.97160828105</v>
      </c>
      <c r="H278" s="302">
        <f ca="1">+G278-'DCF Analysis'!$C$37+'DCF Analysis'!$C$38+'DCF Analysis'!$C$40-'DCF Analysis'!$C$39</f>
        <v>15478.301608281052</v>
      </c>
      <c r="I278" s="303">
        <f ca="1">+H278/'Historical Data'!$L$34</f>
        <v>971.81384208647034</v>
      </c>
    </row>
    <row r="279" spans="2:9">
      <c r="B279" s="300">
        <f t="shared" si="24"/>
        <v>267</v>
      </c>
      <c r="C279" s="275">
        <f t="shared" ca="1" si="20"/>
        <v>2.9410272448773762E-2</v>
      </c>
      <c r="D279" s="275">
        <f t="shared" ca="1" si="21"/>
        <v>0.14969482942978432</v>
      </c>
      <c r="E279" s="275">
        <f t="shared" ca="1" si="22"/>
        <v>0.10469028218657843</v>
      </c>
      <c r="F279" s="275">
        <f t="shared" ca="1" si="23"/>
        <v>3.0501335013400792E-2</v>
      </c>
      <c r="G279" s="301">
        <f t="array" aca="1" ref="G279" ca="1">IF(E279&gt;F279,('3-Statement Model'!$G$8*(1+'DCF Simulation'!C279)*'DCF Simulation'!D279)/('DCF Simulation'!E279-'DCF Simulation'!F279))</f>
        <v>10033.11034846073</v>
      </c>
      <c r="H279" s="302">
        <f ca="1">+G279-'DCF Analysis'!$C$37+'DCF Analysis'!$C$38+'DCF Analysis'!$C$40-'DCF Analysis'!$C$39</f>
        <v>10945.440348460732</v>
      </c>
      <c r="I279" s="303">
        <f ca="1">+H279/'Historical Data'!$L$34</f>
        <v>687.21560721332833</v>
      </c>
    </row>
    <row r="280" spans="2:9">
      <c r="B280" s="300">
        <f t="shared" si="24"/>
        <v>268</v>
      </c>
      <c r="C280" s="275">
        <f t="shared" ca="1" si="20"/>
        <v>0.12817539692441415</v>
      </c>
      <c r="D280" s="275">
        <f t="shared" ca="1" si="21"/>
        <v>0.16018841167780601</v>
      </c>
      <c r="E280" s="275">
        <f t="shared" ca="1" si="22"/>
        <v>0.10932670284671916</v>
      </c>
      <c r="F280" s="275">
        <f t="shared" ca="1" si="23"/>
        <v>5.7840744011163819E-2</v>
      </c>
      <c r="G280" s="301">
        <f t="array" aca="1" ref="G280" ca="1">IF(E280&gt;F280,('3-Statement Model'!$G$8*(1+'DCF Simulation'!C280)*'DCF Simulation'!D280)/('DCF Simulation'!E280-'DCF Simulation'!F280))</f>
        <v>16955.024196247312</v>
      </c>
      <c r="H280" s="302">
        <f ca="1">+G280-'DCF Analysis'!$C$37+'DCF Analysis'!$C$38+'DCF Analysis'!$C$40-'DCF Analysis'!$C$39</f>
        <v>17867.35419624731</v>
      </c>
      <c r="I280" s="303">
        <f ca="1">+H280/'Historical Data'!$L$34</f>
        <v>1121.8118478893791</v>
      </c>
    </row>
    <row r="281" spans="2:9">
      <c r="B281" s="300">
        <f t="shared" si="24"/>
        <v>269</v>
      </c>
      <c r="C281" s="275">
        <f t="shared" ca="1" si="20"/>
        <v>0.17145144033551998</v>
      </c>
      <c r="D281" s="275">
        <f t="shared" ca="1" si="21"/>
        <v>0.17480595077311067</v>
      </c>
      <c r="E281" s="275">
        <f t="shared" ca="1" si="22"/>
        <v>0.10114957408102761</v>
      </c>
      <c r="F281" s="275">
        <f t="shared" ca="1" si="23"/>
        <v>3.3362292611102559E-2</v>
      </c>
      <c r="G281" s="301">
        <f t="array" aca="1" ref="G281" ca="1">IF(E281&gt;F281,('3-Statement Model'!$G$8*(1+'DCF Simulation'!C281)*'DCF Simulation'!D281)/('DCF Simulation'!E281-'DCF Simulation'!F281))</f>
        <v>14591.898010078201</v>
      </c>
      <c r="H281" s="302">
        <f ca="1">+G281-'DCF Analysis'!$C$37+'DCF Analysis'!$C$38+'DCF Analysis'!$C$40-'DCF Analysis'!$C$39</f>
        <v>15504.228010078203</v>
      </c>
      <c r="I281" s="303">
        <f ca="1">+H281/'Historical Data'!$L$34</f>
        <v>973.44164575509035</v>
      </c>
    </row>
    <row r="282" spans="2:9">
      <c r="B282" s="300">
        <f t="shared" si="24"/>
        <v>270</v>
      </c>
      <c r="C282" s="275">
        <f t="shared" ca="1" si="20"/>
        <v>5.1097020655903061E-2</v>
      </c>
      <c r="D282" s="275">
        <f t="shared" ca="1" si="21"/>
        <v>0.14247851462572114</v>
      </c>
      <c r="E282" s="275">
        <f t="shared" ca="1" si="22"/>
        <v>0.1091896563497502</v>
      </c>
      <c r="F282" s="275">
        <f t="shared" ca="1" si="23"/>
        <v>3.3952624601451049E-2</v>
      </c>
      <c r="G282" s="301">
        <f t="array" aca="1" ref="G282" ca="1">IF(E282&gt;F282,('3-Statement Model'!$G$8*(1+'DCF Simulation'!C282)*'DCF Simulation'!D282)/('DCF Simulation'!E282-'DCF Simulation'!F282))</f>
        <v>9614.7950193054876</v>
      </c>
      <c r="H282" s="302">
        <f ca="1">+G282-'DCF Analysis'!$C$37+'DCF Analysis'!$C$38+'DCF Analysis'!$C$40-'DCF Analysis'!$C$39</f>
        <v>10527.125019305489</v>
      </c>
      <c r="I282" s="303">
        <f ca="1">+H282/'Historical Data'!$L$34</f>
        <v>660.9514448059665</v>
      </c>
    </row>
    <row r="283" spans="2:9">
      <c r="B283" s="300">
        <f t="shared" si="24"/>
        <v>271</v>
      </c>
      <c r="C283" s="275">
        <f t="shared" ca="1" si="20"/>
        <v>0.10696219636179589</v>
      </c>
      <c r="D283" s="275">
        <f t="shared" ca="1" si="21"/>
        <v>0.16597515091773568</v>
      </c>
      <c r="E283" s="275">
        <f t="shared" ca="1" si="22"/>
        <v>0.10838047985641297</v>
      </c>
      <c r="F283" s="275">
        <f t="shared" ca="1" si="23"/>
        <v>2.6366796858111934E-2</v>
      </c>
      <c r="G283" s="301">
        <f t="array" aca="1" ref="G283" ca="1">IF(E283&gt;F283,('3-Statement Model'!$G$8*(1+'DCF Simulation'!C283)*'DCF Simulation'!D283)/('DCF Simulation'!E283-'DCF Simulation'!F283))</f>
        <v>10821.041083978305</v>
      </c>
      <c r="H283" s="302">
        <f ca="1">+G283-'DCF Analysis'!$C$37+'DCF Analysis'!$C$38+'DCF Analysis'!$C$40-'DCF Analysis'!$C$39</f>
        <v>11733.371083978307</v>
      </c>
      <c r="I283" s="303">
        <f ca="1">+H283/'Historical Data'!$L$34</f>
        <v>736.6862800791215</v>
      </c>
    </row>
    <row r="284" spans="2:9">
      <c r="B284" s="300">
        <f t="shared" si="24"/>
        <v>272</v>
      </c>
      <c r="C284" s="275">
        <f t="shared" ca="1" si="20"/>
        <v>0.27803984881453581</v>
      </c>
      <c r="D284" s="275">
        <f t="shared" ca="1" si="21"/>
        <v>0.14218095567675448</v>
      </c>
      <c r="E284" s="275">
        <f t="shared" ca="1" si="22"/>
        <v>0.10296333114886554</v>
      </c>
      <c r="F284" s="275">
        <f t="shared" ca="1" si="23"/>
        <v>5.4710031238909565E-2</v>
      </c>
      <c r="G284" s="301">
        <f t="array" aca="1" ref="G284" ca="1">IF(E284&gt;F284,('3-Statement Model'!$G$8*(1+'DCF Simulation'!C284)*'DCF Simulation'!D284)/('DCF Simulation'!E284-'DCF Simulation'!F284))</f>
        <v>18190.234785439381</v>
      </c>
      <c r="H284" s="302">
        <f ca="1">+G284-'DCF Analysis'!$C$37+'DCF Analysis'!$C$38+'DCF Analysis'!$C$40-'DCF Analysis'!$C$39</f>
        <v>19102.564785439379</v>
      </c>
      <c r="I284" s="303">
        <f ca="1">+H284/'Historical Data'!$L$34</f>
        <v>1199.3652370691336</v>
      </c>
    </row>
    <row r="285" spans="2:9">
      <c r="B285" s="300">
        <f t="shared" si="24"/>
        <v>273</v>
      </c>
      <c r="C285" s="275">
        <f t="shared" ca="1" si="20"/>
        <v>7.5758395642384221E-2</v>
      </c>
      <c r="D285" s="275">
        <f t="shared" ca="1" si="21"/>
        <v>0.17181656872664933</v>
      </c>
      <c r="E285" s="275">
        <f t="shared" ca="1" si="22"/>
        <v>0.10995682119696058</v>
      </c>
      <c r="F285" s="275">
        <f t="shared" ca="1" si="23"/>
        <v>3.4451991794359274E-2</v>
      </c>
      <c r="G285" s="301">
        <f t="array" aca="1" ref="G285" ca="1">IF(E285&gt;F285,('3-Statement Model'!$G$8*(1+'DCF Simulation'!C285)*'DCF Simulation'!D285)/('DCF Simulation'!E285-'DCF Simulation'!F285))</f>
        <v>11824.54816205209</v>
      </c>
      <c r="H285" s="302">
        <f ca="1">+G285-'DCF Analysis'!$C$37+'DCF Analysis'!$C$38+'DCF Analysis'!$C$40-'DCF Analysis'!$C$39</f>
        <v>12736.878162052091</v>
      </c>
      <c r="I285" s="303">
        <f ca="1">+H285/'Historical Data'!$L$34</f>
        <v>799.69203444315963</v>
      </c>
    </row>
    <row r="286" spans="2:9">
      <c r="B286" s="300">
        <f t="shared" si="24"/>
        <v>274</v>
      </c>
      <c r="C286" s="275">
        <f t="shared" ca="1" si="20"/>
        <v>5.8453522293676105E-2</v>
      </c>
      <c r="D286" s="275">
        <f t="shared" ca="1" si="21"/>
        <v>0.16969990283143779</v>
      </c>
      <c r="E286" s="275">
        <f t="shared" ca="1" si="22"/>
        <v>0.10284661990739973</v>
      </c>
      <c r="F286" s="275">
        <f t="shared" ca="1" si="23"/>
        <v>4.526372636951792E-2</v>
      </c>
      <c r="G286" s="301">
        <f t="array" aca="1" ref="G286" ca="1">IF(E286&gt;F286,('3-Statement Model'!$G$8*(1+'DCF Simulation'!C286)*'DCF Simulation'!D286)/('DCF Simulation'!E286-'DCF Simulation'!F286))</f>
        <v>15067.437583325076</v>
      </c>
      <c r="H286" s="302">
        <f ca="1">+G286-'DCF Analysis'!$C$37+'DCF Analysis'!$C$38+'DCF Analysis'!$C$40-'DCF Analysis'!$C$39</f>
        <v>15979.767583325078</v>
      </c>
      <c r="I286" s="303">
        <f ca="1">+H286/'Historical Data'!$L$34</f>
        <v>1003.2986644020173</v>
      </c>
    </row>
    <row r="287" spans="2:9">
      <c r="B287" s="300">
        <f t="shared" si="24"/>
        <v>275</v>
      </c>
      <c r="C287" s="275">
        <f t="shared" ca="1" si="20"/>
        <v>8.0795731287913425E-2</v>
      </c>
      <c r="D287" s="275">
        <f t="shared" ca="1" si="21"/>
        <v>0.1377518333962196</v>
      </c>
      <c r="E287" s="275">
        <f t="shared" ca="1" si="22"/>
        <v>0.10452408829027708</v>
      </c>
      <c r="F287" s="275">
        <f t="shared" ca="1" si="23"/>
        <v>2.7771770238722515E-2</v>
      </c>
      <c r="G287" s="301">
        <f t="array" aca="1" ref="G287" ca="1">IF(E287&gt;F287,('3-Statement Model'!$G$8*(1+'DCF Simulation'!C287)*'DCF Simulation'!D287)/('DCF Simulation'!E287-'DCF Simulation'!F287))</f>
        <v>9369.7716537005108</v>
      </c>
      <c r="H287" s="302">
        <f ca="1">+G287-'DCF Analysis'!$C$37+'DCF Analysis'!$C$38+'DCF Analysis'!$C$40-'DCF Analysis'!$C$39</f>
        <v>10282.101653700513</v>
      </c>
      <c r="I287" s="303">
        <f ca="1">+H287/'Historical Data'!$L$34</f>
        <v>645.56751546050555</v>
      </c>
    </row>
    <row r="288" spans="2:9">
      <c r="B288" s="300">
        <f t="shared" si="24"/>
        <v>276</v>
      </c>
      <c r="C288" s="275">
        <f t="shared" ca="1" si="20"/>
        <v>0.18326542971777871</v>
      </c>
      <c r="D288" s="275">
        <f t="shared" ca="1" si="21"/>
        <v>0.18695242421986596</v>
      </c>
      <c r="E288" s="275">
        <f t="shared" ca="1" si="22"/>
        <v>0.1083936934530155</v>
      </c>
      <c r="F288" s="275">
        <f t="shared" ca="1" si="23"/>
        <v>5.8512917454222726E-2</v>
      </c>
      <c r="G288" s="301">
        <f t="array" aca="1" ref="G288" ca="1">IF(E288&gt;F288,('3-Statement Model'!$G$8*(1+'DCF Simulation'!C288)*'DCF Simulation'!D288)/('DCF Simulation'!E288-'DCF Simulation'!F288))</f>
        <v>21421.978322794137</v>
      </c>
      <c r="H288" s="302">
        <f ca="1">+G288-'DCF Analysis'!$C$37+'DCF Analysis'!$C$38+'DCF Analysis'!$C$40-'DCF Analysis'!$C$39</f>
        <v>22334.308322794135</v>
      </c>
      <c r="I288" s="303">
        <f ca="1">+H288/'Historical Data'!$L$34</f>
        <v>1402.272066458901</v>
      </c>
    </row>
    <row r="289" spans="2:9">
      <c r="B289" s="300">
        <f t="shared" si="24"/>
        <v>277</v>
      </c>
      <c r="C289" s="275">
        <f t="shared" ca="1" si="20"/>
        <v>0.28210438965622459</v>
      </c>
      <c r="D289" s="275">
        <f t="shared" ca="1" si="21"/>
        <v>0.14036408925056928</v>
      </c>
      <c r="E289" s="275">
        <f t="shared" ca="1" si="22"/>
        <v>0.10501936074663172</v>
      </c>
      <c r="F289" s="275">
        <f t="shared" ca="1" si="23"/>
        <v>2.3888588760911086E-2</v>
      </c>
      <c r="G289" s="301">
        <f t="array" aca="1" ref="G289" ca="1">IF(E289&gt;F289,('3-Statement Model'!$G$8*(1+'DCF Simulation'!C289)*'DCF Simulation'!D289)/('DCF Simulation'!E289-'DCF Simulation'!F289))</f>
        <v>10714.534068618881</v>
      </c>
      <c r="H289" s="302">
        <f ca="1">+G289-'DCF Analysis'!$C$37+'DCF Analysis'!$C$38+'DCF Analysis'!$C$40-'DCF Analysis'!$C$39</f>
        <v>11626.864068618883</v>
      </c>
      <c r="I289" s="303">
        <f ca="1">+H289/'Historical Data'!$L$34</f>
        <v>729.99917742244315</v>
      </c>
    </row>
    <row r="290" spans="2:9">
      <c r="B290" s="300">
        <f t="shared" si="24"/>
        <v>278</v>
      </c>
      <c r="C290" s="275">
        <f t="shared" ca="1" si="20"/>
        <v>4.531592342084545E-2</v>
      </c>
      <c r="D290" s="275">
        <f t="shared" ca="1" si="21"/>
        <v>0.15532657164311836</v>
      </c>
      <c r="E290" s="275">
        <f t="shared" ca="1" si="22"/>
        <v>0.10202492162996792</v>
      </c>
      <c r="F290" s="275">
        <f t="shared" ca="1" si="23"/>
        <v>2.8388078118236654E-2</v>
      </c>
      <c r="G290" s="301">
        <f t="array" aca="1" ref="G290" ca="1">IF(E290&gt;F290,('3-Statement Model'!$G$8*(1+'DCF Simulation'!C290)*'DCF Simulation'!D290)/('DCF Simulation'!E290-'DCF Simulation'!F290))</f>
        <v>10650.68788788944</v>
      </c>
      <c r="H290" s="302">
        <f ca="1">+G290-'DCF Analysis'!$C$37+'DCF Analysis'!$C$38+'DCF Analysis'!$C$40-'DCF Analysis'!$C$39</f>
        <v>11563.017887889442</v>
      </c>
      <c r="I290" s="303">
        <f ca="1">+H290/'Historical Data'!$L$34</f>
        <v>725.99055917946816</v>
      </c>
    </row>
    <row r="291" spans="2:9">
      <c r="B291" s="300">
        <f t="shared" si="24"/>
        <v>279</v>
      </c>
      <c r="C291" s="275">
        <f t="shared" ca="1" si="20"/>
        <v>0.24107935946898459</v>
      </c>
      <c r="D291" s="275">
        <f t="shared" ca="1" si="21"/>
        <v>0.14770390021349564</v>
      </c>
      <c r="E291" s="275">
        <f t="shared" ca="1" si="22"/>
        <v>0.10826389332406992</v>
      </c>
      <c r="F291" s="275">
        <f t="shared" ca="1" si="23"/>
        <v>3.4474782588852351E-2</v>
      </c>
      <c r="G291" s="301">
        <f t="array" aca="1" ref="G291" ca="1">IF(E291&gt;F291,('3-Statement Model'!$G$8*(1+'DCF Simulation'!C291)*'DCF Simulation'!D291)/('DCF Simulation'!E291-'DCF Simulation'!F291))</f>
        <v>11999.930727099518</v>
      </c>
      <c r="H291" s="302">
        <f ca="1">+G291-'DCF Analysis'!$C$37+'DCF Analysis'!$C$38+'DCF Analysis'!$C$40-'DCF Analysis'!$C$39</f>
        <v>12912.260727099519</v>
      </c>
      <c r="I291" s="303">
        <f ca="1">+H291/'Historical Data'!$L$34</f>
        <v>810.70352709184499</v>
      </c>
    </row>
    <row r="292" spans="2:9">
      <c r="B292" s="300">
        <f t="shared" si="24"/>
        <v>280</v>
      </c>
      <c r="C292" s="275">
        <f t="shared" ca="1" si="20"/>
        <v>0.16636391014030852</v>
      </c>
      <c r="D292" s="275">
        <f t="shared" ca="1" si="21"/>
        <v>0.16126067220210571</v>
      </c>
      <c r="E292" s="275">
        <f t="shared" ca="1" si="22"/>
        <v>0.10240505792743028</v>
      </c>
      <c r="F292" s="275">
        <f t="shared" ca="1" si="23"/>
        <v>2.0980840380683933E-2</v>
      </c>
      <c r="G292" s="301">
        <f t="array" aca="1" ref="G292" ca="1">IF(E292&gt;F292,('3-Statement Model'!$G$8*(1+'DCF Simulation'!C292)*'DCF Simulation'!D292)/('DCF Simulation'!E292-'DCF Simulation'!F292))</f>
        <v>11158.053628224359</v>
      </c>
      <c r="H292" s="302">
        <f ca="1">+G292-'DCF Analysis'!$C$37+'DCF Analysis'!$C$38+'DCF Analysis'!$C$40-'DCF Analysis'!$C$39</f>
        <v>12070.383628224361</v>
      </c>
      <c r="I292" s="303">
        <f ca="1">+H292/'Historical Data'!$L$34</f>
        <v>757.84580156563084</v>
      </c>
    </row>
    <row r="293" spans="2:9">
      <c r="B293" s="300">
        <f t="shared" si="24"/>
        <v>281</v>
      </c>
      <c r="C293" s="275">
        <f t="shared" ca="1" si="20"/>
        <v>0.12544715156029998</v>
      </c>
      <c r="D293" s="275">
        <f t="shared" ca="1" si="21"/>
        <v>0.1370346803671981</v>
      </c>
      <c r="E293" s="275">
        <f t="shared" ca="1" si="22"/>
        <v>0.10736366784819788</v>
      </c>
      <c r="F293" s="275">
        <f t="shared" ca="1" si="23"/>
        <v>4.3116977767835164E-2</v>
      </c>
      <c r="G293" s="301">
        <f t="array" aca="1" ref="G293" ca="1">IF(E293&gt;F293,('3-Statement Model'!$G$8*(1+'DCF Simulation'!C293)*'DCF Simulation'!D293)/('DCF Simulation'!E293-'DCF Simulation'!F293))</f>
        <v>11595.362721062938</v>
      </c>
      <c r="H293" s="302">
        <f ca="1">+G293-'DCF Analysis'!$C$37+'DCF Analysis'!$C$38+'DCF Analysis'!$C$40-'DCF Analysis'!$C$39</f>
        <v>12507.69272106294</v>
      </c>
      <c r="I293" s="303">
        <f ca="1">+H293/'Historical Data'!$L$34</f>
        <v>785.30249807188306</v>
      </c>
    </row>
    <row r="294" spans="2:9">
      <c r="B294" s="300">
        <f t="shared" si="24"/>
        <v>282</v>
      </c>
      <c r="C294" s="275">
        <f t="shared" ca="1" si="20"/>
        <v>0.31305459492047399</v>
      </c>
      <c r="D294" s="275">
        <f t="shared" ca="1" si="21"/>
        <v>0.19479233904740428</v>
      </c>
      <c r="E294" s="275">
        <f t="shared" ca="1" si="22"/>
        <v>0.10567268082979539</v>
      </c>
      <c r="F294" s="275">
        <f t="shared" ca="1" si="23"/>
        <v>2.7255833417802543E-2</v>
      </c>
      <c r="G294" s="301">
        <f t="array" aca="1" ref="G294" ca="1">IF(E294&gt;F294,('3-Statement Model'!$G$8*(1+'DCF Simulation'!C294)*'DCF Simulation'!D294)/('DCF Simulation'!E294-'DCF Simulation'!F294))</f>
        <v>15755.231080570102</v>
      </c>
      <c r="H294" s="302">
        <f ca="1">+G294-'DCF Analysis'!$C$37+'DCF Analysis'!$C$38+'DCF Analysis'!$C$40-'DCF Analysis'!$C$39</f>
        <v>16667.5610805701</v>
      </c>
      <c r="I294" s="303">
        <f ca="1">+H294/'Historical Data'!$L$34</f>
        <v>1046.4821646358007</v>
      </c>
    </row>
    <row r="295" spans="2:9">
      <c r="B295" s="300">
        <f t="shared" si="24"/>
        <v>283</v>
      </c>
      <c r="C295" s="275">
        <f t="shared" ca="1" si="20"/>
        <v>0.23535733334482031</v>
      </c>
      <c r="D295" s="275">
        <f t="shared" ca="1" si="21"/>
        <v>0.19074090573757996</v>
      </c>
      <c r="E295" s="275">
        <f t="shared" ca="1" si="22"/>
        <v>0.10358274619376449</v>
      </c>
      <c r="F295" s="275">
        <f t="shared" ca="1" si="23"/>
        <v>3.032244697944516E-2</v>
      </c>
      <c r="G295" s="301">
        <f t="array" aca="1" ref="G295" ca="1">IF(E295&gt;F295,('3-Statement Model'!$G$8*(1+'DCF Simulation'!C295)*'DCF Simulation'!D295)/('DCF Simulation'!E295-'DCF Simulation'!F295))</f>
        <v>15536.287504620195</v>
      </c>
      <c r="H295" s="302">
        <f ca="1">+G295-'DCF Analysis'!$C$37+'DCF Analysis'!$C$38+'DCF Analysis'!$C$40-'DCF Analysis'!$C$39</f>
        <v>16448.617504620193</v>
      </c>
      <c r="I295" s="303">
        <f ca="1">+H295/'Historical Data'!$L$34</f>
        <v>1032.7356695015933</v>
      </c>
    </row>
    <row r="296" spans="2:9">
      <c r="B296" s="300">
        <f t="shared" si="24"/>
        <v>284</v>
      </c>
      <c r="C296" s="275">
        <f t="shared" ca="1" si="20"/>
        <v>0.17090608178413652</v>
      </c>
      <c r="D296" s="275">
        <f t="shared" ca="1" si="21"/>
        <v>0.1470032355526367</v>
      </c>
      <c r="E296" s="275">
        <f t="shared" ca="1" si="22"/>
        <v>0.10030056831350152</v>
      </c>
      <c r="F296" s="275">
        <f t="shared" ca="1" si="23"/>
        <v>2.9278127953461151E-2</v>
      </c>
      <c r="G296" s="301">
        <f t="array" aca="1" ref="G296" ca="1">IF(E296&gt;F296,('3-Statement Model'!$G$8*(1+'DCF Simulation'!C296)*'DCF Simulation'!D296)/('DCF Simulation'!E296-'DCF Simulation'!F296))</f>
        <v>11706.656195111023</v>
      </c>
      <c r="H296" s="302">
        <f ca="1">+G296-'DCF Analysis'!$C$37+'DCF Analysis'!$C$38+'DCF Analysis'!$C$40-'DCF Analysis'!$C$39</f>
        <v>12618.986195111025</v>
      </c>
      <c r="I296" s="303">
        <f ca="1">+H296/'Historical Data'!$L$34</f>
        <v>792.29012122014603</v>
      </c>
    </row>
    <row r="297" spans="2:9">
      <c r="B297" s="300">
        <f t="shared" si="24"/>
        <v>285</v>
      </c>
      <c r="C297" s="275">
        <f t="shared" ca="1" si="20"/>
        <v>0.23032705271017351</v>
      </c>
      <c r="D297" s="275">
        <f t="shared" ca="1" si="21"/>
        <v>0.13737807606994074</v>
      </c>
      <c r="E297" s="275">
        <f t="shared" ca="1" si="22"/>
        <v>0.10295373325709127</v>
      </c>
      <c r="F297" s="275">
        <f t="shared" ca="1" si="23"/>
        <v>2.4723582992466357E-2</v>
      </c>
      <c r="G297" s="301">
        <f t="array" aca="1" ref="G297" ca="1">IF(E297&gt;F297,('3-Statement Model'!$G$8*(1+'DCF Simulation'!C297)*'DCF Simulation'!D297)/('DCF Simulation'!E297-'DCF Simulation'!F297))</f>
        <v>10436.222707374242</v>
      </c>
      <c r="H297" s="302">
        <f ca="1">+G297-'DCF Analysis'!$C$37+'DCF Analysis'!$C$38+'DCF Analysis'!$C$40-'DCF Analysis'!$C$39</f>
        <v>11348.552707374243</v>
      </c>
      <c r="I297" s="303">
        <f ca="1">+H297/'Historical Data'!$L$34</f>
        <v>712.52524261277608</v>
      </c>
    </row>
    <row r="298" spans="2:9">
      <c r="B298" s="300">
        <f t="shared" si="24"/>
        <v>286</v>
      </c>
      <c r="C298" s="275">
        <f t="shared" ca="1" si="20"/>
        <v>5.4537869012150339E-2</v>
      </c>
      <c r="D298" s="275">
        <f t="shared" ca="1" si="21"/>
        <v>0.18903124020602219</v>
      </c>
      <c r="E298" s="275">
        <f t="shared" ca="1" si="22"/>
        <v>0.10419985748479983</v>
      </c>
      <c r="F298" s="275">
        <f t="shared" ca="1" si="23"/>
        <v>3.5339156632357129E-2</v>
      </c>
      <c r="G298" s="301">
        <f t="array" aca="1" ref="G298" ca="1">IF(E298&gt;F298,('3-Statement Model'!$G$8*(1+'DCF Simulation'!C298)*'DCF Simulation'!D298)/('DCF Simulation'!E298-'DCF Simulation'!F298))</f>
        <v>13983.111623996601</v>
      </c>
      <c r="H298" s="302">
        <f ca="1">+G298-'DCF Analysis'!$C$37+'DCF Analysis'!$C$38+'DCF Analysis'!$C$40-'DCF Analysis'!$C$39</f>
        <v>14895.441623996603</v>
      </c>
      <c r="I298" s="303">
        <f ca="1">+H298/'Historical Data'!$L$34</f>
        <v>935.218651279303</v>
      </c>
    </row>
    <row r="299" spans="2:9">
      <c r="B299" s="300">
        <f t="shared" si="24"/>
        <v>287</v>
      </c>
      <c r="C299" s="275">
        <f t="shared" ca="1" si="20"/>
        <v>0.26592276984030744</v>
      </c>
      <c r="D299" s="275">
        <f t="shared" ca="1" si="21"/>
        <v>0.16943424263042267</v>
      </c>
      <c r="E299" s="275">
        <f t="shared" ca="1" si="22"/>
        <v>0.10819937583919792</v>
      </c>
      <c r="F299" s="275">
        <f t="shared" ca="1" si="23"/>
        <v>5.0638757155637461E-2</v>
      </c>
      <c r="G299" s="301">
        <f t="array" aca="1" ref="G299" ca="1">IF(E299&gt;F299,('3-Statement Model'!$G$8*(1+'DCF Simulation'!C299)*'DCF Simulation'!D299)/('DCF Simulation'!E299-'DCF Simulation'!F299))</f>
        <v>17999.582976040212</v>
      </c>
      <c r="H299" s="302">
        <f ca="1">+G299-'DCF Analysis'!$C$37+'DCF Analysis'!$C$38+'DCF Analysis'!$C$40-'DCF Analysis'!$C$39</f>
        <v>18911.91297604021</v>
      </c>
      <c r="I299" s="303">
        <f ca="1">+H299/'Historical Data'!$L$34</f>
        <v>1187.3950563553906</v>
      </c>
    </row>
    <row r="300" spans="2:9">
      <c r="B300" s="300">
        <f t="shared" si="24"/>
        <v>288</v>
      </c>
      <c r="C300" s="275">
        <f t="shared" ca="1" si="20"/>
        <v>3.8402780773928287E-2</v>
      </c>
      <c r="D300" s="275">
        <f t="shared" ca="1" si="21"/>
        <v>0.15352840866925932</v>
      </c>
      <c r="E300" s="275">
        <f t="shared" ca="1" si="22"/>
        <v>0.10038023434481236</v>
      </c>
      <c r="F300" s="275">
        <f t="shared" ca="1" si="23"/>
        <v>5.9553394754517125E-2</v>
      </c>
      <c r="G300" s="301">
        <f t="array" aca="1" ref="G300" ca="1">IF(E300&gt;F300,('3-Statement Model'!$G$8*(1+'DCF Simulation'!C300)*'DCF Simulation'!D300)/('DCF Simulation'!E300-'DCF Simulation'!F300))</f>
        <v>18862.025506551094</v>
      </c>
      <c r="H300" s="302">
        <f ca="1">+G300-'DCF Analysis'!$C$37+'DCF Analysis'!$C$38+'DCF Analysis'!$C$40-'DCF Analysis'!$C$39</f>
        <v>19774.355506551092</v>
      </c>
      <c r="I300" s="303">
        <f ca="1">+H300/'Historical Data'!$L$34</f>
        <v>1241.5439940338078</v>
      </c>
    </row>
    <row r="301" spans="2:9">
      <c r="B301" s="300">
        <f t="shared" si="24"/>
        <v>289</v>
      </c>
      <c r="C301" s="275">
        <f t="shared" ca="1" si="20"/>
        <v>4.5222002834671579E-2</v>
      </c>
      <c r="D301" s="275">
        <f t="shared" ca="1" si="21"/>
        <v>0.16036415058862782</v>
      </c>
      <c r="E301" s="275">
        <f t="shared" ca="1" si="22"/>
        <v>0.10751634444277429</v>
      </c>
      <c r="F301" s="275">
        <f t="shared" ca="1" si="23"/>
        <v>2.3357863014902475E-2</v>
      </c>
      <c r="G301" s="301">
        <f t="array" aca="1" ref="G301" ca="1">IF(E301&gt;F301,('3-Statement Model'!$G$8*(1+'DCF Simulation'!C301)*'DCF Simulation'!D301)/('DCF Simulation'!E301-'DCF Simulation'!F301))</f>
        <v>9620.4954961915228</v>
      </c>
      <c r="H301" s="302">
        <f ca="1">+G301-'DCF Analysis'!$C$37+'DCF Analysis'!$C$38+'DCF Analysis'!$C$40-'DCF Analysis'!$C$39</f>
        <v>10532.825496191525</v>
      </c>
      <c r="I301" s="303">
        <f ca="1">+H301/'Historical Data'!$L$34</f>
        <v>661.30935244238185</v>
      </c>
    </row>
    <row r="302" spans="2:9">
      <c r="B302" s="300">
        <f t="shared" si="24"/>
        <v>290</v>
      </c>
      <c r="C302" s="275">
        <f t="shared" ca="1" si="20"/>
        <v>0.12602177271894552</v>
      </c>
      <c r="D302" s="275">
        <f t="shared" ca="1" si="21"/>
        <v>0.19485957499657691</v>
      </c>
      <c r="E302" s="275">
        <f t="shared" ca="1" si="22"/>
        <v>0.10088494621085345</v>
      </c>
      <c r="F302" s="275">
        <f t="shared" ca="1" si="23"/>
        <v>3.4215984305745149E-2</v>
      </c>
      <c r="G302" s="301">
        <f t="array" aca="1" ref="G302" ca="1">IF(E302&gt;F302,('3-Statement Model'!$G$8*(1+'DCF Simulation'!C302)*'DCF Simulation'!D302)/('DCF Simulation'!E302-'DCF Simulation'!F302))</f>
        <v>15897.33571322147</v>
      </c>
      <c r="H302" s="302">
        <f ca="1">+G302-'DCF Analysis'!$C$37+'DCF Analysis'!$C$38+'DCF Analysis'!$C$40-'DCF Analysis'!$C$39</f>
        <v>16809.665713221468</v>
      </c>
      <c r="I302" s="303">
        <f ca="1">+H302/'Historical Data'!$L$34</f>
        <v>1055.4042836466699</v>
      </c>
    </row>
    <row r="303" spans="2:9">
      <c r="B303" s="300">
        <f t="shared" si="24"/>
        <v>291</v>
      </c>
      <c r="C303" s="275">
        <f t="shared" ca="1" si="20"/>
        <v>2.7653349770390932E-2</v>
      </c>
      <c r="D303" s="275">
        <f t="shared" ca="1" si="21"/>
        <v>0.14862571811161815</v>
      </c>
      <c r="E303" s="275">
        <f t="shared" ca="1" si="22"/>
        <v>0.10403359842644676</v>
      </c>
      <c r="F303" s="275">
        <f t="shared" ca="1" si="23"/>
        <v>2.5603154165972333E-2</v>
      </c>
      <c r="G303" s="301">
        <f t="array" aca="1" ref="G303" ca="1">IF(E303&gt;F303,('3-Statement Model'!$G$8*(1+'DCF Simulation'!C303)*'DCF Simulation'!D303)/('DCF Simulation'!E303-'DCF Simulation'!F303))</f>
        <v>9406.6596881897258</v>
      </c>
      <c r="H303" s="302">
        <f ca="1">+G303-'DCF Analysis'!$C$37+'DCF Analysis'!$C$38+'DCF Analysis'!$C$40-'DCF Analysis'!$C$39</f>
        <v>10318.989688189728</v>
      </c>
      <c r="I303" s="303">
        <f ca="1">+H303/'Historical Data'!$L$34</f>
        <v>647.88355138170789</v>
      </c>
    </row>
    <row r="304" spans="2:9">
      <c r="B304" s="300">
        <f t="shared" si="24"/>
        <v>292</v>
      </c>
      <c r="C304" s="275">
        <f t="shared" ca="1" si="20"/>
        <v>9.725958368847043E-2</v>
      </c>
      <c r="D304" s="275">
        <f t="shared" ca="1" si="21"/>
        <v>0.14469760512565194</v>
      </c>
      <c r="E304" s="275">
        <f t="shared" ca="1" si="22"/>
        <v>0.10391341550313478</v>
      </c>
      <c r="F304" s="275">
        <f t="shared" ca="1" si="23"/>
        <v>5.1441416762961878E-2</v>
      </c>
      <c r="G304" s="301">
        <f t="array" aca="1" ref="G304" ca="1">IF(E304&gt;F304,('3-Statement Model'!$G$8*(1+'DCF Simulation'!C304)*'DCF Simulation'!D304)/('DCF Simulation'!E304-'DCF Simulation'!F304))</f>
        <v>14615.800883227512</v>
      </c>
      <c r="H304" s="302">
        <f ca="1">+G304-'DCF Analysis'!$C$37+'DCF Analysis'!$C$38+'DCF Analysis'!$C$40-'DCF Analysis'!$C$39</f>
        <v>15528.130883227514</v>
      </c>
      <c r="I304" s="303">
        <f ca="1">+H304/'Historical Data'!$L$34</f>
        <v>974.94240104336495</v>
      </c>
    </row>
    <row r="305" spans="2:9">
      <c r="B305" s="300">
        <f t="shared" si="24"/>
        <v>293</v>
      </c>
      <c r="C305" s="275">
        <f t="shared" ca="1" si="20"/>
        <v>0.2463835268747489</v>
      </c>
      <c r="D305" s="275">
        <f t="shared" ca="1" si="21"/>
        <v>0.15758506253508894</v>
      </c>
      <c r="E305" s="275">
        <f t="shared" ca="1" si="22"/>
        <v>0.10679154655538524</v>
      </c>
      <c r="F305" s="275">
        <f t="shared" ca="1" si="23"/>
        <v>2.2576002001697529E-2</v>
      </c>
      <c r="G305" s="301">
        <f t="array" aca="1" ref="G305" ca="1">IF(E305&gt;F305,('3-Statement Model'!$G$8*(1+'DCF Simulation'!C305)*'DCF Simulation'!D305)/('DCF Simulation'!E305-'DCF Simulation'!F305))</f>
        <v>11265.591178485593</v>
      </c>
      <c r="H305" s="302">
        <f ca="1">+G305-'DCF Analysis'!$C$37+'DCF Analysis'!$C$38+'DCF Analysis'!$C$40-'DCF Analysis'!$C$39</f>
        <v>12177.921178485594</v>
      </c>
      <c r="I305" s="303">
        <f ca="1">+H305/'Historical Data'!$L$34</f>
        <v>764.59760693373551</v>
      </c>
    </row>
    <row r="306" spans="2:9">
      <c r="B306" s="300">
        <f t="shared" si="24"/>
        <v>294</v>
      </c>
      <c r="C306" s="275">
        <f t="shared" ca="1" si="20"/>
        <v>7.8880756160402868E-2</v>
      </c>
      <c r="D306" s="275">
        <f t="shared" ca="1" si="21"/>
        <v>0.1855320902250743</v>
      </c>
      <c r="E306" s="275">
        <f t="shared" ca="1" si="22"/>
        <v>0.10524551300557983</v>
      </c>
      <c r="F306" s="275">
        <f t="shared" ca="1" si="23"/>
        <v>5.1675612574996116E-2</v>
      </c>
      <c r="G306" s="301">
        <f t="array" aca="1" ref="G306" ca="1">IF(E306&gt;F306,('3-Statement Model'!$G$8*(1+'DCF Simulation'!C306)*'DCF Simulation'!D306)/('DCF Simulation'!E306-'DCF Simulation'!F306))</f>
        <v>18048.916854695068</v>
      </c>
      <c r="H306" s="302">
        <f ca="1">+G306-'DCF Analysis'!$C$37+'DCF Analysis'!$C$38+'DCF Analysis'!$C$40-'DCF Analysis'!$C$39</f>
        <v>18961.246854695066</v>
      </c>
      <c r="I306" s="303">
        <f ca="1">+H306/'Historical Data'!$L$34</f>
        <v>1190.4925115784463</v>
      </c>
    </row>
    <row r="307" spans="2:9">
      <c r="B307" s="300">
        <f t="shared" si="24"/>
        <v>295</v>
      </c>
      <c r="C307" s="275">
        <f t="shared" ca="1" si="20"/>
        <v>0.27948464665272571</v>
      </c>
      <c r="D307" s="275">
        <f t="shared" ca="1" si="21"/>
        <v>0.16437706004230115</v>
      </c>
      <c r="E307" s="275">
        <f t="shared" ca="1" si="22"/>
        <v>0.10696031431901044</v>
      </c>
      <c r="F307" s="275">
        <f t="shared" ca="1" si="23"/>
        <v>3.8965254145004027E-2</v>
      </c>
      <c r="G307" s="301">
        <f t="array" aca="1" ref="G307" ca="1">IF(E307&gt;F307,('3-Statement Model'!$G$8*(1+'DCF Simulation'!C307)*'DCF Simulation'!D307)/('DCF Simulation'!E307-'DCF Simulation'!F307))</f>
        <v>14940.957293126736</v>
      </c>
      <c r="H307" s="302">
        <f ca="1">+G307-'DCF Analysis'!$C$37+'DCF Analysis'!$C$38+'DCF Analysis'!$C$40-'DCF Analysis'!$C$39</f>
        <v>15853.287293126737</v>
      </c>
      <c r="I307" s="303">
        <f ca="1">+H307/'Historical Data'!$L$34</f>
        <v>995.35752848952802</v>
      </c>
    </row>
    <row r="308" spans="2:9">
      <c r="B308" s="300">
        <f t="shared" si="24"/>
        <v>296</v>
      </c>
      <c r="C308" s="275">
        <f t="shared" ca="1" si="20"/>
        <v>0.20078834488207753</v>
      </c>
      <c r="D308" s="275">
        <f t="shared" ca="1" si="21"/>
        <v>0.17516362027702642</v>
      </c>
      <c r="E308" s="275">
        <f t="shared" ca="1" si="22"/>
        <v>0.10228080383779928</v>
      </c>
      <c r="F308" s="275">
        <f t="shared" ca="1" si="23"/>
        <v>5.6652554979915185E-2</v>
      </c>
      <c r="G308" s="301">
        <f t="array" aca="1" ref="G308" ca="1">IF(E308&gt;F308,('3-Statement Model'!$G$8*(1+'DCF Simulation'!C308)*'DCF Simulation'!D308)/('DCF Simulation'!E308-'DCF Simulation'!F308))</f>
        <v>22266.711094166094</v>
      </c>
      <c r="H308" s="302">
        <f ca="1">+G308-'DCF Analysis'!$C$37+'DCF Analysis'!$C$38+'DCF Analysis'!$C$40-'DCF Analysis'!$C$39</f>
        <v>23179.041094166092</v>
      </c>
      <c r="I308" s="303">
        <f ca="1">+H308/'Historical Data'!$L$34</f>
        <v>1455.3090869834352</v>
      </c>
    </row>
    <row r="309" spans="2:9">
      <c r="B309" s="300">
        <f t="shared" si="24"/>
        <v>297</v>
      </c>
      <c r="C309" s="275">
        <f t="shared" ca="1" si="20"/>
        <v>9.5397014037217787E-2</v>
      </c>
      <c r="D309" s="275">
        <f t="shared" ca="1" si="21"/>
        <v>0.16546122046442505</v>
      </c>
      <c r="E309" s="275">
        <f t="shared" ca="1" si="22"/>
        <v>0.10252376645057809</v>
      </c>
      <c r="F309" s="275">
        <f t="shared" ca="1" si="23"/>
        <v>3.6775043026398391E-2</v>
      </c>
      <c r="G309" s="301">
        <f t="array" aca="1" ref="G309" ca="1">IF(E309&gt;F309,('3-Statement Model'!$G$8*(1+'DCF Simulation'!C309)*'DCF Simulation'!D309)/('DCF Simulation'!E309-'DCF Simulation'!F309))</f>
        <v>13315.575778252338</v>
      </c>
      <c r="H309" s="302">
        <f ca="1">+G309-'DCF Analysis'!$C$37+'DCF Analysis'!$C$38+'DCF Analysis'!$C$40-'DCF Analysis'!$C$39</f>
        <v>14227.90577825234</v>
      </c>
      <c r="I309" s="303">
        <f ca="1">+H309/'Historical Data'!$L$34</f>
        <v>893.30703904943789</v>
      </c>
    </row>
    <row r="310" spans="2:9">
      <c r="B310" s="300">
        <f t="shared" si="24"/>
        <v>298</v>
      </c>
      <c r="C310" s="275">
        <f t="shared" ca="1" si="20"/>
        <v>7.512033447562165E-2</v>
      </c>
      <c r="D310" s="275">
        <f t="shared" ca="1" si="21"/>
        <v>0.16487147802405774</v>
      </c>
      <c r="E310" s="275">
        <f t="shared" ca="1" si="22"/>
        <v>0.10538990659337251</v>
      </c>
      <c r="F310" s="275">
        <f t="shared" ca="1" si="23"/>
        <v>5.2850373352873667E-2</v>
      </c>
      <c r="G310" s="301">
        <f t="array" aca="1" ref="G310" ca="1">IF(E310&gt;F310,('3-Statement Model'!$G$8*(1+'DCF Simulation'!C310)*'DCF Simulation'!D310)/('DCF Simulation'!E310-'DCF Simulation'!F310))</f>
        <v>16296.558367140147</v>
      </c>
      <c r="H310" s="302">
        <f ca="1">+G310-'DCF Analysis'!$C$37+'DCF Analysis'!$C$38+'DCF Analysis'!$C$40-'DCF Analysis'!$C$39</f>
        <v>17208.888367140145</v>
      </c>
      <c r="I310" s="303">
        <f ca="1">+H310/'Historical Data'!$L$34</f>
        <v>1080.4697017378319</v>
      </c>
    </row>
    <row r="311" spans="2:9">
      <c r="B311" s="300">
        <f t="shared" si="24"/>
        <v>299</v>
      </c>
      <c r="C311" s="275">
        <f t="shared" ca="1" si="20"/>
        <v>0.28107514686265767</v>
      </c>
      <c r="D311" s="275">
        <f t="shared" ca="1" si="21"/>
        <v>0.14921075218843455</v>
      </c>
      <c r="E311" s="275">
        <f t="shared" ca="1" si="22"/>
        <v>0.10814612970174386</v>
      </c>
      <c r="F311" s="275">
        <f t="shared" ca="1" si="23"/>
        <v>3.4256626644309694E-2</v>
      </c>
      <c r="G311" s="301">
        <f t="array" aca="1" ref="G311" ca="1">IF(E311&gt;F311,('3-Statement Model'!$G$8*(1+'DCF Simulation'!C311)*'DCF Simulation'!D311)/('DCF Simulation'!E311-'DCF Simulation'!F311))</f>
        <v>12496.013311245759</v>
      </c>
      <c r="H311" s="302">
        <f ca="1">+G311-'DCF Analysis'!$C$37+'DCF Analysis'!$C$38+'DCF Analysis'!$C$40-'DCF Analysis'!$C$39</f>
        <v>13408.343311245761</v>
      </c>
      <c r="I311" s="303">
        <f ca="1">+H311/'Historical Data'!$L$34</f>
        <v>841.85035019247607</v>
      </c>
    </row>
    <row r="312" spans="2:9">
      <c r="B312" s="300">
        <f t="shared" si="24"/>
        <v>300</v>
      </c>
      <c r="C312" s="275">
        <f t="shared" ca="1" si="20"/>
        <v>0.17696823719383625</v>
      </c>
      <c r="D312" s="275">
        <f t="shared" ca="1" si="21"/>
        <v>0.15950602548798512</v>
      </c>
      <c r="E312" s="275">
        <f t="shared" ca="1" si="22"/>
        <v>0.10946208002362569</v>
      </c>
      <c r="F312" s="275">
        <f t="shared" ca="1" si="23"/>
        <v>3.3988477219789197E-2</v>
      </c>
      <c r="G312" s="301">
        <f t="array" aca="1" ref="G312" ca="1">IF(E312&gt;F312,('3-Statement Model'!$G$8*(1+'DCF Simulation'!C312)*'DCF Simulation'!D312)/('DCF Simulation'!E312-'DCF Simulation'!F312))</f>
        <v>12015.068569990319</v>
      </c>
      <c r="H312" s="302">
        <f ca="1">+G312-'DCF Analysis'!$C$37+'DCF Analysis'!$C$38+'DCF Analysis'!$C$40-'DCF Analysis'!$C$39</f>
        <v>12927.398569990321</v>
      </c>
      <c r="I312" s="303">
        <f ca="1">+H312/'Historical Data'!$L$34</f>
        <v>811.65396504252692</v>
      </c>
    </row>
    <row r="313" spans="2:9">
      <c r="B313" s="300">
        <f t="shared" si="24"/>
        <v>301</v>
      </c>
      <c r="C313" s="275">
        <f t="shared" ca="1" si="20"/>
        <v>0.13341225760918171</v>
      </c>
      <c r="D313" s="275">
        <f t="shared" ca="1" si="21"/>
        <v>0.15143280488298022</v>
      </c>
      <c r="E313" s="275">
        <f t="shared" ca="1" si="22"/>
        <v>0.10214425307684462</v>
      </c>
      <c r="F313" s="275">
        <f t="shared" ca="1" si="23"/>
        <v>4.4375641904767775E-2</v>
      </c>
      <c r="G313" s="301">
        <f t="array" aca="1" ref="G313" ca="1">IF(E313&gt;F313,('3-Statement Model'!$G$8*(1+'DCF Simulation'!C313)*'DCF Simulation'!D313)/('DCF Simulation'!E313-'DCF Simulation'!F313))</f>
        <v>14351.438831999314</v>
      </c>
      <c r="H313" s="302">
        <f ca="1">+G313-'DCF Analysis'!$C$37+'DCF Analysis'!$C$38+'DCF Analysis'!$C$40-'DCF Analysis'!$C$39</f>
        <v>15263.768831999316</v>
      </c>
      <c r="I313" s="303">
        <f ca="1">+H313/'Historical Data'!$L$34</f>
        <v>958.34428148168865</v>
      </c>
    </row>
    <row r="314" spans="2:9">
      <c r="B314" s="300">
        <f t="shared" si="24"/>
        <v>302</v>
      </c>
      <c r="C314" s="275">
        <f t="shared" ca="1" si="20"/>
        <v>0.26503881055887557</v>
      </c>
      <c r="D314" s="275">
        <f t="shared" ca="1" si="21"/>
        <v>0.19188722919019013</v>
      </c>
      <c r="E314" s="275">
        <f t="shared" ca="1" si="22"/>
        <v>0.10520187947250959</v>
      </c>
      <c r="F314" s="275">
        <f t="shared" ca="1" si="23"/>
        <v>3.9003019977785311E-2</v>
      </c>
      <c r="G314" s="301">
        <f t="array" aca="1" ref="G314" ca="1">IF(E314&gt;F314,('3-Statement Model'!$G$8*(1+'DCF Simulation'!C314)*'DCF Simulation'!D314)/('DCF Simulation'!E314-'DCF Simulation'!F314))</f>
        <v>17712.461261204331</v>
      </c>
      <c r="H314" s="302">
        <f ca="1">+G314-'DCF Analysis'!$C$37+'DCF Analysis'!$C$38+'DCF Analysis'!$C$40-'DCF Analysis'!$C$39</f>
        <v>18624.791261204329</v>
      </c>
      <c r="I314" s="303">
        <f ca="1">+H314/'Historical Data'!$L$34</f>
        <v>1169.3679585572813</v>
      </c>
    </row>
    <row r="315" spans="2:9">
      <c r="B315" s="300">
        <f t="shared" si="24"/>
        <v>303</v>
      </c>
      <c r="C315" s="275">
        <f t="shared" ca="1" si="20"/>
        <v>0.2736190517674717</v>
      </c>
      <c r="D315" s="275">
        <f t="shared" ca="1" si="21"/>
        <v>0.18667238200531999</v>
      </c>
      <c r="E315" s="275">
        <f t="shared" ca="1" si="22"/>
        <v>0.10864037004710714</v>
      </c>
      <c r="F315" s="275">
        <f t="shared" ca="1" si="23"/>
        <v>5.4230784140793839E-2</v>
      </c>
      <c r="G315" s="301">
        <f t="array" aca="1" ref="G315" ca="1">IF(E315&gt;F315,('3-Statement Model'!$G$8*(1+'DCF Simulation'!C315)*'DCF Simulation'!D315)/('DCF Simulation'!E315-'DCF Simulation'!F315))</f>
        <v>21106.863177286999</v>
      </c>
      <c r="H315" s="302">
        <f ca="1">+G315-'DCF Analysis'!$C$37+'DCF Analysis'!$C$38+'DCF Analysis'!$C$40-'DCF Analysis'!$C$39</f>
        <v>22019.193177286998</v>
      </c>
      <c r="I315" s="303">
        <f ca="1">+H315/'Historical Data'!$L$34</f>
        <v>1382.4873854257382</v>
      </c>
    </row>
    <row r="316" spans="2:9">
      <c r="B316" s="300">
        <f t="shared" si="24"/>
        <v>304</v>
      </c>
      <c r="C316" s="275">
        <f t="shared" ca="1" si="20"/>
        <v>0.32735028952176193</v>
      </c>
      <c r="D316" s="275">
        <f t="shared" ca="1" si="21"/>
        <v>0.1465070229083025</v>
      </c>
      <c r="E316" s="275">
        <f t="shared" ca="1" si="22"/>
        <v>0.10496578166247685</v>
      </c>
      <c r="F316" s="275">
        <f t="shared" ca="1" si="23"/>
        <v>4.2390498651021485E-2</v>
      </c>
      <c r="G316" s="301">
        <f t="array" aca="1" ref="G316" ca="1">IF(E316&gt;F316,('3-Statement Model'!$G$8*(1+'DCF Simulation'!C316)*'DCF Simulation'!D316)/('DCF Simulation'!E316-'DCF Simulation'!F316))</f>
        <v>15011.38173570992</v>
      </c>
      <c r="H316" s="302">
        <f ca="1">+G316-'DCF Analysis'!$C$37+'DCF Analysis'!$C$38+'DCF Analysis'!$C$40-'DCF Analysis'!$C$39</f>
        <v>15923.711735709921</v>
      </c>
      <c r="I316" s="303">
        <f ca="1">+H316/'Historical Data'!$L$34</f>
        <v>999.77916659011566</v>
      </c>
    </row>
    <row r="317" spans="2:9">
      <c r="B317" s="300">
        <f t="shared" si="24"/>
        <v>305</v>
      </c>
      <c r="C317" s="275">
        <f t="shared" ca="1" si="20"/>
        <v>0.24906294035915477</v>
      </c>
      <c r="D317" s="275">
        <f t="shared" ca="1" si="21"/>
        <v>0.18269976448757197</v>
      </c>
      <c r="E317" s="275">
        <f t="shared" ca="1" si="22"/>
        <v>0.10134643291945367</v>
      </c>
      <c r="F317" s="275">
        <f t="shared" ca="1" si="23"/>
        <v>2.5068132814576906E-2</v>
      </c>
      <c r="G317" s="301">
        <f t="array" aca="1" ref="G317" ca="1">IF(E317&gt;F317,('3-Statement Model'!$G$8*(1+'DCF Simulation'!C317)*'DCF Simulation'!D317)/('DCF Simulation'!E317-'DCF Simulation'!F317))</f>
        <v>14451.096590502742</v>
      </c>
      <c r="H317" s="302">
        <f ca="1">+G317-'DCF Analysis'!$C$37+'DCF Analysis'!$C$38+'DCF Analysis'!$C$40-'DCF Analysis'!$C$39</f>
        <v>15363.426590502744</v>
      </c>
      <c r="I317" s="303">
        <f ca="1">+H317/'Historical Data'!$L$34</f>
        <v>964.60134970764489</v>
      </c>
    </row>
    <row r="318" spans="2:9">
      <c r="B318" s="300">
        <f t="shared" si="24"/>
        <v>306</v>
      </c>
      <c r="C318" s="275">
        <f t="shared" ca="1" si="20"/>
        <v>6.0171078076065893E-2</v>
      </c>
      <c r="D318" s="275">
        <f t="shared" ca="1" si="21"/>
        <v>0.15479607104338289</v>
      </c>
      <c r="E318" s="275">
        <f t="shared" ca="1" si="22"/>
        <v>0.1043353610510729</v>
      </c>
      <c r="F318" s="275">
        <f t="shared" ca="1" si="23"/>
        <v>2.8217466627699608E-2</v>
      </c>
      <c r="G318" s="301">
        <f t="array" aca="1" ref="G318" ca="1">IF(E318&gt;F318,('3-Statement Model'!$G$8*(1+'DCF Simulation'!C318)*'DCF Simulation'!D318)/('DCF Simulation'!E318-'DCF Simulation'!F318))</f>
        <v>10414.264862961101</v>
      </c>
      <c r="H318" s="302">
        <f ca="1">+G318-'DCF Analysis'!$C$37+'DCF Analysis'!$C$38+'DCF Analysis'!$C$40-'DCF Analysis'!$C$39</f>
        <v>11326.594862961103</v>
      </c>
      <c r="I318" s="303">
        <f ca="1">+H318/'Historical Data'!$L$34</f>
        <v>711.14660704389337</v>
      </c>
    </row>
    <row r="319" spans="2:9">
      <c r="B319" s="300">
        <f t="shared" si="24"/>
        <v>307</v>
      </c>
      <c r="C319" s="275">
        <f t="shared" ca="1" si="20"/>
        <v>5.604495037040079E-2</v>
      </c>
      <c r="D319" s="275">
        <f t="shared" ca="1" si="21"/>
        <v>0.18661049622180112</v>
      </c>
      <c r="E319" s="275">
        <f t="shared" ca="1" si="22"/>
        <v>0.10041292486315589</v>
      </c>
      <c r="F319" s="275">
        <f t="shared" ca="1" si="23"/>
        <v>2.7259747089121458E-2</v>
      </c>
      <c r="G319" s="301">
        <f t="array" aca="1" ref="G319" ca="1">IF(E319&gt;F319,('3-Statement Model'!$G$8*(1+'DCF Simulation'!C319)*'DCF Simulation'!D319)/('DCF Simulation'!E319-'DCF Simulation'!F319))</f>
        <v>13012.620813747119</v>
      </c>
      <c r="H319" s="302">
        <f ca="1">+G319-'DCF Analysis'!$C$37+'DCF Analysis'!$C$38+'DCF Analysis'!$C$40-'DCF Analysis'!$C$39</f>
        <v>13924.95081374712</v>
      </c>
      <c r="I319" s="303">
        <f ca="1">+H319/'Historical Data'!$L$34</f>
        <v>874.28584179627978</v>
      </c>
    </row>
    <row r="320" spans="2:9">
      <c r="B320" s="300">
        <f t="shared" si="24"/>
        <v>308</v>
      </c>
      <c r="C320" s="275">
        <f t="shared" ca="1" si="20"/>
        <v>0.12977048915797051</v>
      </c>
      <c r="D320" s="275">
        <f t="shared" ca="1" si="21"/>
        <v>0.18329831778940908</v>
      </c>
      <c r="E320" s="275">
        <f t="shared" ca="1" si="22"/>
        <v>0.10458144629867604</v>
      </c>
      <c r="F320" s="275">
        <f t="shared" ca="1" si="23"/>
        <v>3.4436441228387508E-2</v>
      </c>
      <c r="G320" s="301">
        <f t="array" aca="1" ref="G320" ca="1">IF(E320&gt;F320,('3-Statement Model'!$G$8*(1+'DCF Simulation'!C320)*'DCF Simulation'!D320)/('DCF Simulation'!E320-'DCF Simulation'!F320))</f>
        <v>14260.39167345914</v>
      </c>
      <c r="H320" s="302">
        <f ca="1">+G320-'DCF Analysis'!$C$37+'DCF Analysis'!$C$38+'DCF Analysis'!$C$40-'DCF Analysis'!$C$39</f>
        <v>15172.721673459142</v>
      </c>
      <c r="I320" s="303">
        <f ca="1">+H320/'Historical Data'!$L$34</f>
        <v>952.62783460067919</v>
      </c>
    </row>
    <row r="321" spans="2:9">
      <c r="B321" s="300">
        <f t="shared" si="24"/>
        <v>309</v>
      </c>
      <c r="C321" s="275">
        <f t="shared" ca="1" si="20"/>
        <v>0.130232196872763</v>
      </c>
      <c r="D321" s="275">
        <f t="shared" ca="1" si="21"/>
        <v>0.15969228024849727</v>
      </c>
      <c r="E321" s="275">
        <f t="shared" ca="1" si="22"/>
        <v>0.10319834606277303</v>
      </c>
      <c r="F321" s="275">
        <f t="shared" ca="1" si="23"/>
        <v>4.3526999263507143E-2</v>
      </c>
      <c r="G321" s="301">
        <f t="array" aca="1" ref="G321" ca="1">IF(E321&gt;F321,('3-Statement Model'!$G$8*(1+'DCF Simulation'!C321)*'DCF Simulation'!D321)/('DCF Simulation'!E321-'DCF Simulation'!F321))</f>
        <v>14610.505978719393</v>
      </c>
      <c r="H321" s="302">
        <f ca="1">+G321-'DCF Analysis'!$C$37+'DCF Analysis'!$C$38+'DCF Analysis'!$C$40-'DCF Analysis'!$C$39</f>
        <v>15522.835978719395</v>
      </c>
      <c r="I321" s="303">
        <f ca="1">+H321/'Historical Data'!$L$34</f>
        <v>974.60995749602114</v>
      </c>
    </row>
    <row r="322" spans="2:9">
      <c r="B322" s="300">
        <f t="shared" si="24"/>
        <v>310</v>
      </c>
      <c r="C322" s="275">
        <f t="shared" ca="1" si="20"/>
        <v>0.13288498334211474</v>
      </c>
      <c r="D322" s="275">
        <f t="shared" ca="1" si="21"/>
        <v>0.16717922417919978</v>
      </c>
      <c r="E322" s="275">
        <f t="shared" ca="1" si="22"/>
        <v>0.10899722992606468</v>
      </c>
      <c r="F322" s="275">
        <f t="shared" ca="1" si="23"/>
        <v>5.9218860222456537E-2</v>
      </c>
      <c r="G322" s="301">
        <f t="array" aca="1" ref="G322" ca="1">IF(E322&gt;F322,('3-Statement Model'!$G$8*(1+'DCF Simulation'!C322)*'DCF Simulation'!D322)/('DCF Simulation'!E322-'DCF Simulation'!F322))</f>
        <v>18378.368537218845</v>
      </c>
      <c r="H322" s="302">
        <f ca="1">+G322-'DCF Analysis'!$C$37+'DCF Analysis'!$C$38+'DCF Analysis'!$C$40-'DCF Analysis'!$C$39</f>
        <v>19290.698537218843</v>
      </c>
      <c r="I322" s="303">
        <f ca="1">+H322/'Historical Data'!$L$34</f>
        <v>1211.1773201238484</v>
      </c>
    </row>
    <row r="323" spans="2:9">
      <c r="B323" s="300">
        <f t="shared" si="24"/>
        <v>311</v>
      </c>
      <c r="C323" s="275">
        <f t="shared" ca="1" si="20"/>
        <v>0.15281972496598178</v>
      </c>
      <c r="D323" s="275">
        <f t="shared" ca="1" si="21"/>
        <v>0.14048263370231007</v>
      </c>
      <c r="E323" s="275">
        <f t="shared" ca="1" si="22"/>
        <v>0.1045248752056861</v>
      </c>
      <c r="F323" s="275">
        <f t="shared" ca="1" si="23"/>
        <v>4.7410605047136727E-2</v>
      </c>
      <c r="G323" s="301">
        <f t="array" aca="1" ref="G323" ca="1">IF(E323&gt;F323,('3-Statement Model'!$G$8*(1+'DCF Simulation'!C323)*'DCF Simulation'!D323)/('DCF Simulation'!E323-'DCF Simulation'!F323))</f>
        <v>13696.793468317836</v>
      </c>
      <c r="H323" s="302">
        <f ca="1">+G323-'DCF Analysis'!$C$37+'DCF Analysis'!$C$38+'DCF Analysis'!$C$40-'DCF Analysis'!$C$39</f>
        <v>14609.123468317837</v>
      </c>
      <c r="I323" s="303">
        <f ca="1">+H323/'Historical Data'!$L$34</f>
        <v>917.24200539326944</v>
      </c>
    </row>
    <row r="324" spans="2:9">
      <c r="B324" s="300">
        <f t="shared" si="24"/>
        <v>312</v>
      </c>
      <c r="C324" s="275">
        <f t="shared" ca="1" si="20"/>
        <v>4.2774952594210103E-2</v>
      </c>
      <c r="D324" s="275">
        <f t="shared" ca="1" si="21"/>
        <v>0.13706252793335108</v>
      </c>
      <c r="E324" s="275">
        <f t="shared" ca="1" si="22"/>
        <v>0.10655330348662076</v>
      </c>
      <c r="F324" s="275">
        <f t="shared" ca="1" si="23"/>
        <v>2.4939281260623378E-2</v>
      </c>
      <c r="G324" s="301">
        <f t="array" aca="1" ref="G324" ca="1">IF(E324&gt;F324,('3-Statement Model'!$G$8*(1+'DCF Simulation'!C324)*'DCF Simulation'!D324)/('DCF Simulation'!E324-'DCF Simulation'!F324))</f>
        <v>8459.0977942611389</v>
      </c>
      <c r="H324" s="302">
        <f ca="1">+G324-'DCF Analysis'!$C$37+'DCF Analysis'!$C$38+'DCF Analysis'!$C$40-'DCF Analysis'!$C$39</f>
        <v>9371.4277942611407</v>
      </c>
      <c r="I324" s="303">
        <f ca="1">+H324/'Historical Data'!$L$34</f>
        <v>588.39034676158292</v>
      </c>
    </row>
    <row r="325" spans="2:9">
      <c r="B325" s="300">
        <f t="shared" si="24"/>
        <v>313</v>
      </c>
      <c r="C325" s="275">
        <f t="shared" ca="1" si="20"/>
        <v>0.1698272286636214</v>
      </c>
      <c r="D325" s="275">
        <f t="shared" ca="1" si="21"/>
        <v>0.14617738333690233</v>
      </c>
      <c r="E325" s="275">
        <f t="shared" ca="1" si="22"/>
        <v>0.10790771745382004</v>
      </c>
      <c r="F325" s="275">
        <f t="shared" ca="1" si="23"/>
        <v>5.3651698672193451E-2</v>
      </c>
      <c r="G325" s="301">
        <f t="array" aca="1" ref="G325" ca="1">IF(E325&gt;F325,('3-Statement Model'!$G$8*(1+'DCF Simulation'!C325)*'DCF Simulation'!D325)/('DCF Simulation'!E325-'DCF Simulation'!F325))</f>
        <v>15224.16512363115</v>
      </c>
      <c r="H325" s="302">
        <f ca="1">+G325-'DCF Analysis'!$C$37+'DCF Analysis'!$C$38+'DCF Analysis'!$C$40-'DCF Analysis'!$C$39</f>
        <v>16136.495123631152</v>
      </c>
      <c r="I325" s="303">
        <f ca="1">+H325/'Historical Data'!$L$34</f>
        <v>1013.1388908661482</v>
      </c>
    </row>
    <row r="326" spans="2:9">
      <c r="B326" s="300">
        <f t="shared" si="24"/>
        <v>314</v>
      </c>
      <c r="C326" s="275">
        <f t="shared" ca="1" si="20"/>
        <v>0.14726153314893745</v>
      </c>
      <c r="D326" s="275">
        <f t="shared" ca="1" si="21"/>
        <v>0.17182723878691433</v>
      </c>
      <c r="E326" s="275">
        <f t="shared" ca="1" si="22"/>
        <v>0.1072284391317638</v>
      </c>
      <c r="F326" s="275">
        <f t="shared" ca="1" si="23"/>
        <v>2.8246968157392006E-2</v>
      </c>
      <c r="G326" s="301">
        <f t="array" aca="1" ref="G326" ca="1">IF(E326&gt;F326,('3-Statement Model'!$G$8*(1+'DCF Simulation'!C326)*'DCF Simulation'!D326)/('DCF Simulation'!E326-'DCF Simulation'!F326))</f>
        <v>12056.152278907815</v>
      </c>
      <c r="H326" s="302">
        <f ca="1">+G326-'DCF Analysis'!$C$37+'DCF Analysis'!$C$38+'DCF Analysis'!$C$40-'DCF Analysis'!$C$39</f>
        <v>12968.482278907817</v>
      </c>
      <c r="I326" s="303">
        <f ca="1">+H326/'Historical Data'!$L$34</f>
        <v>814.23342873439049</v>
      </c>
    </row>
    <row r="327" spans="2:9">
      <c r="B327" s="300">
        <f t="shared" si="24"/>
        <v>315</v>
      </c>
      <c r="C327" s="275">
        <f t="shared" ca="1" si="20"/>
        <v>0.27307855297014488</v>
      </c>
      <c r="D327" s="275">
        <f t="shared" ca="1" si="21"/>
        <v>0.13736316546980681</v>
      </c>
      <c r="E327" s="275">
        <f t="shared" ca="1" si="22"/>
        <v>0.10683763051571103</v>
      </c>
      <c r="F327" s="275">
        <f t="shared" ca="1" si="23"/>
        <v>5.7469901388829833E-2</v>
      </c>
      <c r="G327" s="301">
        <f t="array" aca="1" ref="G327" ca="1">IF(E327&gt;F327,('3-Statement Model'!$G$8*(1+'DCF Simulation'!C327)*'DCF Simulation'!D327)/('DCF Simulation'!E327-'DCF Simulation'!F327))</f>
        <v>17110.466133772727</v>
      </c>
      <c r="H327" s="302">
        <f ca="1">+G327-'DCF Analysis'!$C$37+'DCF Analysis'!$C$38+'DCF Analysis'!$C$40-'DCF Analysis'!$C$39</f>
        <v>18022.796133772725</v>
      </c>
      <c r="I327" s="303">
        <f ca="1">+H327/'Historical Data'!$L$34</f>
        <v>1131.5713570623443</v>
      </c>
    </row>
    <row r="328" spans="2:9">
      <c r="B328" s="300">
        <f t="shared" si="24"/>
        <v>316</v>
      </c>
      <c r="C328" s="275">
        <f t="shared" ca="1" si="20"/>
        <v>0.10220051472984448</v>
      </c>
      <c r="D328" s="275">
        <f t="shared" ca="1" si="21"/>
        <v>0.1373369816165082</v>
      </c>
      <c r="E328" s="275">
        <f t="shared" ca="1" si="22"/>
        <v>0.10014533786368554</v>
      </c>
      <c r="F328" s="275">
        <f t="shared" ca="1" si="23"/>
        <v>4.7486074558151126E-2</v>
      </c>
      <c r="G328" s="301">
        <f t="array" aca="1" ref="G328" ca="1">IF(E328&gt;F328,('3-Statement Model'!$G$8*(1+'DCF Simulation'!C328)*'DCF Simulation'!D328)/('DCF Simulation'!E328-'DCF Simulation'!F328))</f>
        <v>13885.222008015586</v>
      </c>
      <c r="H328" s="302">
        <f ca="1">+G328-'DCF Analysis'!$C$37+'DCF Analysis'!$C$38+'DCF Analysis'!$C$40-'DCF Analysis'!$C$39</f>
        <v>14797.552008015587</v>
      </c>
      <c r="I328" s="303">
        <f ca="1">+H328/'Historical Data'!$L$34</f>
        <v>929.07259687266298</v>
      </c>
    </row>
    <row r="329" spans="2:9">
      <c r="B329" s="300">
        <f t="shared" si="24"/>
        <v>317</v>
      </c>
      <c r="C329" s="275">
        <f t="shared" ca="1" si="20"/>
        <v>9.0152403982961898E-2</v>
      </c>
      <c r="D329" s="275">
        <f t="shared" ca="1" si="21"/>
        <v>0.14637888238411914</v>
      </c>
      <c r="E329" s="275">
        <f t="shared" ca="1" si="22"/>
        <v>0.10528835393015119</v>
      </c>
      <c r="F329" s="275">
        <f t="shared" ca="1" si="23"/>
        <v>3.6484386316192871E-2</v>
      </c>
      <c r="G329" s="301">
        <f t="array" aca="1" ref="G329" ca="1">IF(E329&gt;F329,('3-Statement Model'!$G$8*(1+'DCF Simulation'!C329)*'DCF Simulation'!D329)/('DCF Simulation'!E329-'DCF Simulation'!F329))</f>
        <v>11202.930980046738</v>
      </c>
      <c r="H329" s="302">
        <f ca="1">+G329-'DCF Analysis'!$C$37+'DCF Analysis'!$C$38+'DCF Analysis'!$C$40-'DCF Analysis'!$C$39</f>
        <v>12115.26098004674</v>
      </c>
      <c r="I329" s="303">
        <f ca="1">+H329/'Historical Data'!$L$34</f>
        <v>760.66345125361977</v>
      </c>
    </row>
    <row r="330" spans="2:9">
      <c r="B330" s="300">
        <f t="shared" si="24"/>
        <v>318</v>
      </c>
      <c r="C330" s="275">
        <f t="shared" ca="1" si="20"/>
        <v>0.1924222662368088</v>
      </c>
      <c r="D330" s="275">
        <f t="shared" ca="1" si="21"/>
        <v>0.15356762158770693</v>
      </c>
      <c r="E330" s="275">
        <f t="shared" ca="1" si="22"/>
        <v>0.10416828786147392</v>
      </c>
      <c r="F330" s="275">
        <f t="shared" ca="1" si="23"/>
        <v>3.0922269054704576E-2</v>
      </c>
      <c r="G330" s="301">
        <f t="array" aca="1" ref="G330" ca="1">IF(E330&gt;F330,('3-Statement Model'!$G$8*(1+'DCF Simulation'!C330)*'DCF Simulation'!D330)/('DCF Simulation'!E330-'DCF Simulation'!F330))</f>
        <v>12076.05855898854</v>
      </c>
      <c r="H330" s="302">
        <f ca="1">+G330-'DCF Analysis'!$C$37+'DCF Analysis'!$C$38+'DCF Analysis'!$C$40-'DCF Analysis'!$C$39</f>
        <v>12988.388558988541</v>
      </c>
      <c r="I330" s="303">
        <f ca="1">+H330/'Historical Data'!$L$34</f>
        <v>815.48325568675762</v>
      </c>
    </row>
    <row r="331" spans="2:9">
      <c r="B331" s="300">
        <f t="shared" si="24"/>
        <v>319</v>
      </c>
      <c r="C331" s="275">
        <f t="shared" ca="1" si="20"/>
        <v>1.8946322670973119E-2</v>
      </c>
      <c r="D331" s="275">
        <f t="shared" ca="1" si="21"/>
        <v>0.16362594082459142</v>
      </c>
      <c r="E331" s="275">
        <f t="shared" ca="1" si="22"/>
        <v>0.10707634712789545</v>
      </c>
      <c r="F331" s="275">
        <f t="shared" ca="1" si="23"/>
        <v>5.1278152160725093E-2</v>
      </c>
      <c r="G331" s="301">
        <f t="array" aca="1" ref="G331" ca="1">IF(E331&gt;F331,('3-Statement Model'!$G$8*(1+'DCF Simulation'!C331)*'DCF Simulation'!D331)/('DCF Simulation'!E331-'DCF Simulation'!F331))</f>
        <v>14433.20606907824</v>
      </c>
      <c r="H331" s="302">
        <f ca="1">+G331-'DCF Analysis'!$C$37+'DCF Analysis'!$C$38+'DCF Analysis'!$C$40-'DCF Analysis'!$C$39</f>
        <v>15345.536069078242</v>
      </c>
      <c r="I331" s="303">
        <f ca="1">+H331/'Historical Data'!$L$34</f>
        <v>963.47808329234431</v>
      </c>
    </row>
    <row r="332" spans="2:9">
      <c r="B332" s="300">
        <f t="shared" si="24"/>
        <v>320</v>
      </c>
      <c r="C332" s="275">
        <f t="shared" ca="1" si="20"/>
        <v>7.9270227803285465E-2</v>
      </c>
      <c r="D332" s="275">
        <f t="shared" ca="1" si="21"/>
        <v>0.17191492130956004</v>
      </c>
      <c r="E332" s="275">
        <f t="shared" ca="1" si="22"/>
        <v>0.10368588210572217</v>
      </c>
      <c r="F332" s="275">
        <f t="shared" ca="1" si="23"/>
        <v>4.1911315195494417E-2</v>
      </c>
      <c r="G332" s="301">
        <f t="array" aca="1" ref="G332" ca="1">IF(E332&gt;F332,('3-Statement Model'!$G$8*(1+'DCF Simulation'!C332)*'DCF Simulation'!D332)/('DCF Simulation'!E332-'DCF Simulation'!F332))</f>
        <v>14508.200867083147</v>
      </c>
      <c r="H332" s="302">
        <f ca="1">+G332-'DCF Analysis'!$C$37+'DCF Analysis'!$C$38+'DCF Analysis'!$C$40-'DCF Analysis'!$C$39</f>
        <v>15420.530867083149</v>
      </c>
      <c r="I332" s="303">
        <f ca="1">+H332/'Historical Data'!$L$34</f>
        <v>968.18667371977563</v>
      </c>
    </row>
    <row r="333" spans="2:9">
      <c r="B333" s="300">
        <f t="shared" si="24"/>
        <v>321</v>
      </c>
      <c r="C333" s="275">
        <f t="shared" ca="1" si="20"/>
        <v>0.16116058431833455</v>
      </c>
      <c r="D333" s="275">
        <f t="shared" ca="1" si="21"/>
        <v>0.18037728504958966</v>
      </c>
      <c r="E333" s="275">
        <f t="shared" ca="1" si="22"/>
        <v>0.10644737225170303</v>
      </c>
      <c r="F333" s="275">
        <f t="shared" ca="1" si="23"/>
        <v>4.4083351383737188E-2</v>
      </c>
      <c r="G333" s="301">
        <f t="array" aca="1" ref="G333" ca="1">IF(E333&gt;F333,('3-Statement Model'!$G$8*(1+'DCF Simulation'!C333)*'DCF Simulation'!D333)/('DCF Simulation'!E333-'DCF Simulation'!F333))</f>
        <v>16222.56497314917</v>
      </c>
      <c r="H333" s="302">
        <f ca="1">+G333-'DCF Analysis'!$C$37+'DCF Analysis'!$C$38+'DCF Analysis'!$C$40-'DCF Analysis'!$C$39</f>
        <v>17134.89497314917</v>
      </c>
      <c r="I333" s="303">
        <f ca="1">+H333/'Historical Data'!$L$34</f>
        <v>1075.8239850227035</v>
      </c>
    </row>
    <row r="334" spans="2:9">
      <c r="B334" s="300">
        <f t="shared" si="24"/>
        <v>322</v>
      </c>
      <c r="C334" s="275">
        <f t="shared" ref="C334:C397" ca="1" si="25">RAND()*($E$6-$D$6)+$D$6</f>
        <v>0.19199952439024601</v>
      </c>
      <c r="D334" s="275">
        <f t="shared" ref="D334:D397" ca="1" si="26">RAND()*($E$7-$D$7)+$D$7</f>
        <v>0.15210357440468536</v>
      </c>
      <c r="E334" s="275">
        <f t="shared" ref="E334:E397" ca="1" si="27">RAND()*($E$8-$D$8)+$D$8</f>
        <v>0.10180638519094207</v>
      </c>
      <c r="F334" s="275">
        <f t="shared" ref="F334:F397" ca="1" si="28">RAND()*($E$9-$D$9)+$D$9</f>
        <v>5.0623521329786536E-2</v>
      </c>
      <c r="G334" s="301">
        <f t="array" aca="1" ref="G334" ca="1">IF(E334&gt;F334,('3-Statement Model'!$G$8*(1+'DCF Simulation'!C334)*'DCF Simulation'!D334)/('DCF Simulation'!E334-'DCF Simulation'!F334))</f>
        <v>17110.804091746752</v>
      </c>
      <c r="H334" s="302">
        <f ca="1">+G334-'DCF Analysis'!$C$37+'DCF Analysis'!$C$38+'DCF Analysis'!$C$40-'DCF Analysis'!$C$39</f>
        <v>18023.13409174675</v>
      </c>
      <c r="I334" s="303">
        <f ca="1">+H334/'Historical Data'!$L$34</f>
        <v>1131.5925759431693</v>
      </c>
    </row>
    <row r="335" spans="2:9">
      <c r="B335" s="300">
        <f t="shared" ref="B335:B398" si="29">+B334+1</f>
        <v>323</v>
      </c>
      <c r="C335" s="275">
        <f t="shared" ca="1" si="25"/>
        <v>0.1216683341505691</v>
      </c>
      <c r="D335" s="275">
        <f t="shared" ca="1" si="26"/>
        <v>0.17680114664134594</v>
      </c>
      <c r="E335" s="275">
        <f t="shared" ca="1" si="27"/>
        <v>0.10681915292416695</v>
      </c>
      <c r="F335" s="275">
        <f t="shared" ca="1" si="28"/>
        <v>4.2470986090753733E-2</v>
      </c>
      <c r="G335" s="301">
        <f t="array" aca="1" ref="G335" ca="1">IF(E335&gt;F335,('3-Statement Model'!$G$8*(1+'DCF Simulation'!C335)*'DCF Simulation'!D335)/('DCF Simulation'!E335-'DCF Simulation'!F335))</f>
        <v>14886.508747601754</v>
      </c>
      <c r="H335" s="302">
        <f ca="1">+G335-'DCF Analysis'!$C$37+'DCF Analysis'!$C$38+'DCF Analysis'!$C$40-'DCF Analysis'!$C$39</f>
        <v>15798.838747601756</v>
      </c>
      <c r="I335" s="303">
        <f ca="1">+H335/'Historical Data'!$L$34</f>
        <v>991.9389460402532</v>
      </c>
    </row>
    <row r="336" spans="2:9">
      <c r="B336" s="300">
        <f t="shared" si="29"/>
        <v>324</v>
      </c>
      <c r="C336" s="275">
        <f t="shared" ca="1" si="25"/>
        <v>0.28747832996402717</v>
      </c>
      <c r="D336" s="275">
        <f t="shared" ca="1" si="26"/>
        <v>0.14991305904047111</v>
      </c>
      <c r="E336" s="275">
        <f t="shared" ca="1" si="27"/>
        <v>0.1084255241560691</v>
      </c>
      <c r="F336" s="275">
        <f t="shared" ca="1" si="28"/>
        <v>4.4894652743407759E-2</v>
      </c>
      <c r="G336" s="301">
        <f t="array" aca="1" ref="G336" ca="1">IF(E336&gt;F336,('3-Statement Model'!$G$8*(1+'DCF Simulation'!C336)*'DCF Simulation'!D336)/('DCF Simulation'!E336-'DCF Simulation'!F336))</f>
        <v>14674.863869124132</v>
      </c>
      <c r="H336" s="302">
        <f ca="1">+G336-'DCF Analysis'!$C$37+'DCF Analysis'!$C$38+'DCF Analysis'!$C$40-'DCF Analysis'!$C$39</f>
        <v>15587.193869124134</v>
      </c>
      <c r="I336" s="303">
        <f ca="1">+H336/'Historical Data'!$L$34</f>
        <v>978.65070371777369</v>
      </c>
    </row>
    <row r="337" spans="2:9">
      <c r="B337" s="300">
        <f t="shared" si="29"/>
        <v>325</v>
      </c>
      <c r="C337" s="275">
        <f t="shared" ca="1" si="25"/>
        <v>0.18641110589654394</v>
      </c>
      <c r="D337" s="275">
        <f t="shared" ca="1" si="26"/>
        <v>0.13526376430126474</v>
      </c>
      <c r="E337" s="275">
        <f t="shared" ca="1" si="27"/>
        <v>0.10466769201715526</v>
      </c>
      <c r="F337" s="275">
        <f t="shared" ca="1" si="28"/>
        <v>2.1974221700717569E-2</v>
      </c>
      <c r="G337" s="301">
        <f t="array" aca="1" ref="G337" ca="1">IF(E337&gt;F337,('3-Statement Model'!$G$8*(1+'DCF Simulation'!C337)*'DCF Simulation'!D337)/('DCF Simulation'!E337-'DCF Simulation'!F337))</f>
        <v>9374.0001085764106</v>
      </c>
      <c r="H337" s="302">
        <f ca="1">+G337-'DCF Analysis'!$C$37+'DCF Analysis'!$C$38+'DCF Analysis'!$C$40-'DCF Analysis'!$C$39</f>
        <v>10286.330108576412</v>
      </c>
      <c r="I337" s="303">
        <f ca="1">+H337/'Historical Data'!$L$34</f>
        <v>645.83300136994399</v>
      </c>
    </row>
    <row r="338" spans="2:9">
      <c r="B338" s="300">
        <f t="shared" si="29"/>
        <v>326</v>
      </c>
      <c r="C338" s="275">
        <f t="shared" ca="1" si="25"/>
        <v>0.15866652912723589</v>
      </c>
      <c r="D338" s="275">
        <f t="shared" ca="1" si="26"/>
        <v>0.17587709556721492</v>
      </c>
      <c r="E338" s="275">
        <f t="shared" ca="1" si="27"/>
        <v>0.10744757560079898</v>
      </c>
      <c r="F338" s="275">
        <f t="shared" ca="1" si="28"/>
        <v>2.0306973161113014E-2</v>
      </c>
      <c r="G338" s="301">
        <f t="array" aca="1" ref="G338" ca="1">IF(E338&gt;F338,('3-Statement Model'!$G$8*(1+'DCF Simulation'!C338)*'DCF Simulation'!D338)/('DCF Simulation'!E338-'DCF Simulation'!F338))</f>
        <v>11296.052127220168</v>
      </c>
      <c r="H338" s="302">
        <f ca="1">+G338-'DCF Analysis'!$C$37+'DCF Analysis'!$C$38+'DCF Analysis'!$C$40-'DCF Analysis'!$C$39</f>
        <v>12208.382127220169</v>
      </c>
      <c r="I338" s="303">
        <f ca="1">+H338/'Historical Data'!$L$34</f>
        <v>766.51011467344188</v>
      </c>
    </row>
    <row r="339" spans="2:9">
      <c r="B339" s="300">
        <f t="shared" si="29"/>
        <v>327</v>
      </c>
      <c r="C339" s="275">
        <f t="shared" ca="1" si="25"/>
        <v>0.12889443297216918</v>
      </c>
      <c r="D339" s="275">
        <f t="shared" ca="1" si="26"/>
        <v>0.14505467738428152</v>
      </c>
      <c r="E339" s="275">
        <f t="shared" ca="1" si="27"/>
        <v>0.1028277199927148</v>
      </c>
      <c r="F339" s="275">
        <f t="shared" ca="1" si="28"/>
        <v>3.5667428593279628E-2</v>
      </c>
      <c r="G339" s="301">
        <f t="array" aca="1" ref="G339" ca="1">IF(E339&gt;F339,('3-Statement Model'!$G$8*(1+'DCF Simulation'!C339)*'DCF Simulation'!D339)/('DCF Simulation'!E339-'DCF Simulation'!F339))</f>
        <v>11777.469720353705</v>
      </c>
      <c r="H339" s="302">
        <f ca="1">+G339-'DCF Analysis'!$C$37+'DCF Analysis'!$C$38+'DCF Analysis'!$C$40-'DCF Analysis'!$C$39</f>
        <v>12689.799720353707</v>
      </c>
      <c r="I339" s="303">
        <f ca="1">+H339/'Historical Data'!$L$34</f>
        <v>796.73618809359164</v>
      </c>
    </row>
    <row r="340" spans="2:9">
      <c r="B340" s="300">
        <f t="shared" si="29"/>
        <v>328</v>
      </c>
      <c r="C340" s="275">
        <f t="shared" ca="1" si="25"/>
        <v>0.14177883126572188</v>
      </c>
      <c r="D340" s="275">
        <f t="shared" ca="1" si="26"/>
        <v>0.17511094007726619</v>
      </c>
      <c r="E340" s="275">
        <f t="shared" ca="1" si="27"/>
        <v>0.10264481431258553</v>
      </c>
      <c r="F340" s="275">
        <f t="shared" ca="1" si="28"/>
        <v>2.0176250413683802E-2</v>
      </c>
      <c r="G340" s="301">
        <f t="array" aca="1" ref="G340" ca="1">IF(E340&gt;F340,('3-Statement Model'!$G$8*(1+'DCF Simulation'!C340)*'DCF Simulation'!D340)/('DCF Simulation'!E340-'DCF Simulation'!F340))</f>
        <v>11710.793792916314</v>
      </c>
      <c r="H340" s="302">
        <f ca="1">+G340-'DCF Analysis'!$C$37+'DCF Analysis'!$C$38+'DCF Analysis'!$C$40-'DCF Analysis'!$C$39</f>
        <v>12623.123792916316</v>
      </c>
      <c r="I340" s="303">
        <f ca="1">+H340/'Historical Data'!$L$34</f>
        <v>792.54990261748083</v>
      </c>
    </row>
    <row r="341" spans="2:9">
      <c r="B341" s="300">
        <f t="shared" si="29"/>
        <v>329</v>
      </c>
      <c r="C341" s="275">
        <f t="shared" ca="1" si="25"/>
        <v>0.29179072122932809</v>
      </c>
      <c r="D341" s="275">
        <f t="shared" ca="1" si="26"/>
        <v>0.14753093909697945</v>
      </c>
      <c r="E341" s="275">
        <f t="shared" ca="1" si="27"/>
        <v>0.10918190506732157</v>
      </c>
      <c r="F341" s="275">
        <f t="shared" ca="1" si="28"/>
        <v>2.5972748498725603E-2</v>
      </c>
      <c r="G341" s="301">
        <f t="array" aca="1" ref="G341" ca="1">IF(E341&gt;F341,('3-Statement Model'!$G$8*(1+'DCF Simulation'!C341)*'DCF Simulation'!D341)/('DCF Simulation'!E341-'DCF Simulation'!F341))</f>
        <v>11063.273452576645</v>
      </c>
      <c r="H341" s="302">
        <f ca="1">+G341-'DCF Analysis'!$C$37+'DCF Analysis'!$C$38+'DCF Analysis'!$C$40-'DCF Analysis'!$C$39</f>
        <v>11975.603452576646</v>
      </c>
      <c r="I341" s="303">
        <f ca="1">+H341/'Historical Data'!$L$34</f>
        <v>751.8949751131629</v>
      </c>
    </row>
    <row r="342" spans="2:9">
      <c r="B342" s="300">
        <f t="shared" si="29"/>
        <v>330</v>
      </c>
      <c r="C342" s="275">
        <f t="shared" ca="1" si="25"/>
        <v>0.3039749405640097</v>
      </c>
      <c r="D342" s="275">
        <f t="shared" ca="1" si="26"/>
        <v>0.14341117868616138</v>
      </c>
      <c r="E342" s="275">
        <f t="shared" ca="1" si="27"/>
        <v>0.10944583353761292</v>
      </c>
      <c r="F342" s="275">
        <f t="shared" ca="1" si="28"/>
        <v>3.0512784136501679E-2</v>
      </c>
      <c r="G342" s="301">
        <f t="array" aca="1" ref="G342" ca="1">IF(E342&gt;F342,('3-Statement Model'!$G$8*(1+'DCF Simulation'!C342)*'DCF Simulation'!D342)/('DCF Simulation'!E342-'DCF Simulation'!F342))</f>
        <v>11443.868764433551</v>
      </c>
      <c r="H342" s="302">
        <f ca="1">+G342-'DCF Analysis'!$C$37+'DCF Analysis'!$C$38+'DCF Analysis'!$C$40-'DCF Analysis'!$C$39</f>
        <v>12356.198764433553</v>
      </c>
      <c r="I342" s="303">
        <f ca="1">+H342/'Historical Data'!$L$34</f>
        <v>775.79086509232411</v>
      </c>
    </row>
    <row r="343" spans="2:9">
      <c r="B343" s="300">
        <f t="shared" si="29"/>
        <v>331</v>
      </c>
      <c r="C343" s="275">
        <f t="shared" ca="1" si="25"/>
        <v>0.25949617413325554</v>
      </c>
      <c r="D343" s="275">
        <f t="shared" ca="1" si="26"/>
        <v>0.15461665953172515</v>
      </c>
      <c r="E343" s="275">
        <f t="shared" ca="1" si="27"/>
        <v>0.10641656743931725</v>
      </c>
      <c r="F343" s="275">
        <f t="shared" ca="1" si="28"/>
        <v>4.9626473065105287E-2</v>
      </c>
      <c r="G343" s="301">
        <f t="array" aca="1" ref="G343" ca="1">IF(E343&gt;F343,('3-Statement Model'!$G$8*(1+'DCF Simulation'!C343)*'DCF Simulation'!D343)/('DCF Simulation'!E343-'DCF Simulation'!F343))</f>
        <v>16563.802660168622</v>
      </c>
      <c r="H343" s="302">
        <f ca="1">+G343-'DCF Analysis'!$C$37+'DCF Analysis'!$C$38+'DCF Analysis'!$C$40-'DCF Analysis'!$C$39</f>
        <v>17476.13266016862</v>
      </c>
      <c r="I343" s="303">
        <f ca="1">+H343/'Historical Data'!$L$34</f>
        <v>1097.2487844664392</v>
      </c>
    </row>
    <row r="344" spans="2:9">
      <c r="B344" s="300">
        <f t="shared" si="29"/>
        <v>332</v>
      </c>
      <c r="C344" s="275">
        <f t="shared" ca="1" si="25"/>
        <v>3.1516658348276223E-2</v>
      </c>
      <c r="D344" s="275">
        <f t="shared" ca="1" si="26"/>
        <v>0.14396882199640212</v>
      </c>
      <c r="E344" s="275">
        <f t="shared" ca="1" si="27"/>
        <v>0.10226950576229329</v>
      </c>
      <c r="F344" s="275">
        <f t="shared" ca="1" si="28"/>
        <v>2.029139754386592E-2</v>
      </c>
      <c r="G344" s="301">
        <f t="array" aca="1" ref="G344" ca="1">IF(E344&gt;F344,('3-Statement Model'!$G$8*(1+'DCF Simulation'!C344)*'DCF Simulation'!D344)/('DCF Simulation'!E344-'DCF Simulation'!F344))</f>
        <v>8750.3677287295195</v>
      </c>
      <c r="H344" s="302">
        <f ca="1">+G344-'DCF Analysis'!$C$37+'DCF Analysis'!$C$38+'DCF Analysis'!$C$40-'DCF Analysis'!$C$39</f>
        <v>9662.6977287295213</v>
      </c>
      <c r="I344" s="303">
        <f ca="1">+H344/'Historical Data'!$L$34</f>
        <v>606.67789285440176</v>
      </c>
    </row>
    <row r="345" spans="2:9">
      <c r="B345" s="300">
        <f t="shared" si="29"/>
        <v>333</v>
      </c>
      <c r="C345" s="275">
        <f t="shared" ca="1" si="25"/>
        <v>5.2343005803472564E-2</v>
      </c>
      <c r="D345" s="275">
        <f t="shared" ca="1" si="26"/>
        <v>0.19068720036376219</v>
      </c>
      <c r="E345" s="275">
        <f t="shared" ca="1" si="27"/>
        <v>0.10174017618818056</v>
      </c>
      <c r="F345" s="275">
        <f t="shared" ca="1" si="28"/>
        <v>5.1279126935074512E-2</v>
      </c>
      <c r="G345" s="301">
        <f t="array" aca="1" ref="G345" ca="1">IF(E345&gt;F345,('3-Statement Model'!$G$8*(1+'DCF Simulation'!C345)*'DCF Simulation'!D345)/('DCF Simulation'!E345-'DCF Simulation'!F345))</f>
        <v>19208.881798404662</v>
      </c>
      <c r="H345" s="302">
        <f ca="1">+G345-'DCF Analysis'!$C$37+'DCF Analysis'!$C$38+'DCF Analysis'!$C$40-'DCF Analysis'!$C$39</f>
        <v>20121.21179840466</v>
      </c>
      <c r="I345" s="303">
        <f ca="1">+H345/'Historical Data'!$L$34</f>
        <v>1263.3215607312898</v>
      </c>
    </row>
    <row r="346" spans="2:9">
      <c r="B346" s="300">
        <f t="shared" si="29"/>
        <v>334</v>
      </c>
      <c r="C346" s="275">
        <f t="shared" ca="1" si="25"/>
        <v>0.22039895282081101</v>
      </c>
      <c r="D346" s="275">
        <f t="shared" ca="1" si="26"/>
        <v>0.17713966419142341</v>
      </c>
      <c r="E346" s="275">
        <f t="shared" ca="1" si="27"/>
        <v>0.10903403734445069</v>
      </c>
      <c r="F346" s="275">
        <f t="shared" ca="1" si="28"/>
        <v>4.1902776418356283E-2</v>
      </c>
      <c r="G346" s="301">
        <f t="array" aca="1" ref="G346" ca="1">IF(E346&gt;F346,('3-Statement Model'!$G$8*(1+'DCF Simulation'!C346)*'DCF Simulation'!D346)/('DCF Simulation'!E346-'DCF Simulation'!F346))</f>
        <v>15555.083188839368</v>
      </c>
      <c r="H346" s="302">
        <f ca="1">+G346-'DCF Analysis'!$C$37+'DCF Analysis'!$C$38+'DCF Analysis'!$C$40-'DCF Analysis'!$C$39</f>
        <v>16467.413188839368</v>
      </c>
      <c r="I346" s="303">
        <f ca="1">+H346/'Historical Data'!$L$34</f>
        <v>1033.9157670703025</v>
      </c>
    </row>
    <row r="347" spans="2:9">
      <c r="B347" s="300">
        <f t="shared" si="29"/>
        <v>335</v>
      </c>
      <c r="C347" s="275">
        <f t="shared" ca="1" si="25"/>
        <v>0.31241175788890246</v>
      </c>
      <c r="D347" s="275">
        <f t="shared" ca="1" si="26"/>
        <v>0.14779994801519716</v>
      </c>
      <c r="E347" s="275">
        <f t="shared" ca="1" si="27"/>
        <v>0.10915956979008097</v>
      </c>
      <c r="F347" s="275">
        <f t="shared" ca="1" si="28"/>
        <v>4.1650226149400837E-2</v>
      </c>
      <c r="G347" s="301">
        <f t="array" aca="1" ref="G347" ca="1">IF(E347&gt;F347,('3-Statement Model'!$G$8*(1+'DCF Simulation'!C347)*'DCF Simulation'!D347)/('DCF Simulation'!E347-'DCF Simulation'!F347))</f>
        <v>13879.058541725028</v>
      </c>
      <c r="H347" s="302">
        <f ca="1">+G347-'DCF Analysis'!$C$37+'DCF Analysis'!$C$38+'DCF Analysis'!$C$40-'DCF Analysis'!$C$39</f>
        <v>14791.388541725029</v>
      </c>
      <c r="I347" s="303">
        <f ca="1">+H347/'Historical Data'!$L$34</f>
        <v>928.68562018697844</v>
      </c>
    </row>
    <row r="348" spans="2:9">
      <c r="B348" s="300">
        <f t="shared" si="29"/>
        <v>336</v>
      </c>
      <c r="C348" s="275">
        <f t="shared" ca="1" si="25"/>
        <v>4.3632140646297737E-2</v>
      </c>
      <c r="D348" s="275">
        <f t="shared" ca="1" si="26"/>
        <v>0.15440500514819411</v>
      </c>
      <c r="E348" s="275">
        <f t="shared" ca="1" si="27"/>
        <v>0.10730493424738466</v>
      </c>
      <c r="F348" s="275">
        <f t="shared" ca="1" si="28"/>
        <v>2.9553455380722619E-2</v>
      </c>
      <c r="G348" s="301">
        <f t="array" aca="1" ref="G348" ca="1">IF(E348&gt;F348,('3-Statement Model'!$G$8*(1+'DCF Simulation'!C348)*'DCF Simulation'!D348)/('DCF Simulation'!E348-'DCF Simulation'!F348))</f>
        <v>10011.050700172662</v>
      </c>
      <c r="H348" s="302">
        <f ca="1">+G348-'DCF Analysis'!$C$37+'DCF Analysis'!$C$38+'DCF Analysis'!$C$40-'DCF Analysis'!$C$39</f>
        <v>10923.380700172664</v>
      </c>
      <c r="I348" s="303">
        <f ca="1">+H348/'Historical Data'!$L$34</f>
        <v>685.830579831097</v>
      </c>
    </row>
    <row r="349" spans="2:9">
      <c r="B349" s="300">
        <f t="shared" si="29"/>
        <v>337</v>
      </c>
      <c r="C349" s="275">
        <f t="shared" ca="1" si="25"/>
        <v>0.24971842909218012</v>
      </c>
      <c r="D349" s="275">
        <f t="shared" ca="1" si="26"/>
        <v>0.17524412802230321</v>
      </c>
      <c r="E349" s="275">
        <f t="shared" ca="1" si="27"/>
        <v>0.10107492504055673</v>
      </c>
      <c r="F349" s="275">
        <f t="shared" ca="1" si="28"/>
        <v>2.139186138483146E-2</v>
      </c>
      <c r="G349" s="301">
        <f t="array" aca="1" ref="G349" ca="1">IF(E349&gt;F349,('3-Statement Model'!$G$8*(1+'DCF Simulation'!C349)*'DCF Simulation'!D349)/('DCF Simulation'!E349-'DCF Simulation'!F349))</f>
        <v>13276.057504242977</v>
      </c>
      <c r="H349" s="302">
        <f ca="1">+G349-'DCF Analysis'!$C$37+'DCF Analysis'!$C$38+'DCF Analysis'!$C$40-'DCF Analysis'!$C$39</f>
        <v>14188.387504242979</v>
      </c>
      <c r="I349" s="303">
        <f ca="1">+H349/'Historical Data'!$L$34</f>
        <v>890.82586206571011</v>
      </c>
    </row>
    <row r="350" spans="2:9">
      <c r="B350" s="300">
        <f t="shared" si="29"/>
        <v>338</v>
      </c>
      <c r="C350" s="275">
        <f t="shared" ca="1" si="25"/>
        <v>0.10156795400164928</v>
      </c>
      <c r="D350" s="275">
        <f t="shared" ca="1" si="26"/>
        <v>0.15924001144302424</v>
      </c>
      <c r="E350" s="275">
        <f t="shared" ca="1" si="27"/>
        <v>0.10817601670744686</v>
      </c>
      <c r="F350" s="275">
        <f t="shared" ca="1" si="28"/>
        <v>5.2175154358730519E-2</v>
      </c>
      <c r="G350" s="301">
        <f t="array" aca="1" ref="G350" ca="1">IF(E350&gt;F350,('3-Statement Model'!$G$8*(1+'DCF Simulation'!C350)*'DCF Simulation'!D350)/('DCF Simulation'!E350-'DCF Simulation'!F350))</f>
        <v>15130.325739340902</v>
      </c>
      <c r="H350" s="302">
        <f ca="1">+G350-'DCF Analysis'!$C$37+'DCF Analysis'!$C$38+'DCF Analysis'!$C$40-'DCF Analysis'!$C$39</f>
        <v>16042.655739340904</v>
      </c>
      <c r="I350" s="303">
        <f ca="1">+H350/'Historical Data'!$L$34</f>
        <v>1007.2471325263738</v>
      </c>
    </row>
    <row r="351" spans="2:9">
      <c r="B351" s="300">
        <f t="shared" si="29"/>
        <v>339</v>
      </c>
      <c r="C351" s="275">
        <f t="shared" ca="1" si="25"/>
        <v>0.13545192151743196</v>
      </c>
      <c r="D351" s="275">
        <f t="shared" ca="1" si="26"/>
        <v>0.15229369262876108</v>
      </c>
      <c r="E351" s="275">
        <f t="shared" ca="1" si="27"/>
        <v>0.10886105445853553</v>
      </c>
      <c r="F351" s="275">
        <f t="shared" ca="1" si="28"/>
        <v>4.5400288034522646E-2</v>
      </c>
      <c r="G351" s="301">
        <f t="array" aca="1" ref="G351" ca="1">IF(E351&gt;F351,('3-Statement Model'!$G$8*(1+'DCF Simulation'!C351)*'DCF Simulation'!D351)/('DCF Simulation'!E351-'DCF Simulation'!F351))</f>
        <v>13162.089909886146</v>
      </c>
      <c r="H351" s="302">
        <f ca="1">+G351-'DCF Analysis'!$C$37+'DCF Analysis'!$C$38+'DCF Analysis'!$C$40-'DCF Analysis'!$C$39</f>
        <v>14074.419909886148</v>
      </c>
      <c r="I351" s="303">
        <f ca="1">+H351/'Historical Data'!$L$34</f>
        <v>883.67034277501432</v>
      </c>
    </row>
    <row r="352" spans="2:9">
      <c r="B352" s="300">
        <f t="shared" si="29"/>
        <v>340</v>
      </c>
      <c r="C352" s="275">
        <f t="shared" ca="1" si="25"/>
        <v>0.27402026462936391</v>
      </c>
      <c r="D352" s="275">
        <f t="shared" ca="1" si="26"/>
        <v>0.14387152943039969</v>
      </c>
      <c r="E352" s="275">
        <f t="shared" ca="1" si="27"/>
        <v>0.10297912651169142</v>
      </c>
      <c r="F352" s="275">
        <f t="shared" ca="1" si="28"/>
        <v>2.4002888971120906E-2</v>
      </c>
      <c r="G352" s="301">
        <f t="array" aca="1" ref="G352" ca="1">IF(E352&gt;F352,('3-Statement Model'!$G$8*(1+'DCF Simulation'!C352)*'DCF Simulation'!D352)/('DCF Simulation'!E352-'DCF Simulation'!F352))</f>
        <v>11210.739361205653</v>
      </c>
      <c r="H352" s="302">
        <f ca="1">+G352-'DCF Analysis'!$C$37+'DCF Analysis'!$C$38+'DCF Analysis'!$C$40-'DCF Analysis'!$C$39</f>
        <v>12123.069361205655</v>
      </c>
      <c r="I352" s="303">
        <f ca="1">+H352/'Historical Data'!$L$34</f>
        <v>761.1537048412913</v>
      </c>
    </row>
    <row r="353" spans="2:9">
      <c r="B353" s="300">
        <f t="shared" si="29"/>
        <v>341</v>
      </c>
      <c r="C353" s="275">
        <f t="shared" ca="1" si="25"/>
        <v>0.11292835342358594</v>
      </c>
      <c r="D353" s="275">
        <f t="shared" ca="1" si="26"/>
        <v>0.18477550526742087</v>
      </c>
      <c r="E353" s="275">
        <f t="shared" ca="1" si="27"/>
        <v>0.10288825099704497</v>
      </c>
      <c r="F353" s="275">
        <f t="shared" ca="1" si="28"/>
        <v>5.001534227782746E-2</v>
      </c>
      <c r="G353" s="301">
        <f t="array" aca="1" ref="G353" ca="1">IF(E353&gt;F353,('3-Statement Model'!$G$8*(1+'DCF Simulation'!C353)*'DCF Simulation'!D353)/('DCF Simulation'!E353-'DCF Simulation'!F353))</f>
        <v>18787.020167717768</v>
      </c>
      <c r="H353" s="302">
        <f ca="1">+G353-'DCF Analysis'!$C$37+'DCF Analysis'!$C$38+'DCF Analysis'!$C$40-'DCF Analysis'!$C$39</f>
        <v>19699.350167717766</v>
      </c>
      <c r="I353" s="303">
        <f ca="1">+H353/'Historical Data'!$L$34</f>
        <v>1236.8347417945561</v>
      </c>
    </row>
    <row r="354" spans="2:9">
      <c r="B354" s="300">
        <f t="shared" si="29"/>
        <v>342</v>
      </c>
      <c r="C354" s="275">
        <f t="shared" ca="1" si="25"/>
        <v>0.20946339608363912</v>
      </c>
      <c r="D354" s="275">
        <f t="shared" ca="1" si="26"/>
        <v>0.14569782456811273</v>
      </c>
      <c r="E354" s="275">
        <f t="shared" ca="1" si="27"/>
        <v>0.10967761733990401</v>
      </c>
      <c r="F354" s="275">
        <f t="shared" ca="1" si="28"/>
        <v>4.133537299803515E-2</v>
      </c>
      <c r="G354" s="301">
        <f t="array" aca="1" ref="G354" ca="1">IF(E354&gt;F354,('3-Statement Model'!$G$8*(1+'DCF Simulation'!C354)*'DCF Simulation'!D354)/('DCF Simulation'!E354-'DCF Simulation'!F354))</f>
        <v>12454.779953084162</v>
      </c>
      <c r="H354" s="302">
        <f ca="1">+G354-'DCF Analysis'!$C$37+'DCF Analysis'!$C$38+'DCF Analysis'!$C$40-'DCF Analysis'!$C$39</f>
        <v>13367.109953084164</v>
      </c>
      <c r="I354" s="303">
        <f ca="1">+H354/'Historical Data'!$L$34</f>
        <v>839.26149068894301</v>
      </c>
    </row>
    <row r="355" spans="2:9">
      <c r="B355" s="300">
        <f t="shared" si="29"/>
        <v>343</v>
      </c>
      <c r="C355" s="275">
        <f t="shared" ca="1" si="25"/>
        <v>0.32677760592873462</v>
      </c>
      <c r="D355" s="275">
        <f t="shared" ca="1" si="26"/>
        <v>0.18762969665317336</v>
      </c>
      <c r="E355" s="275">
        <f t="shared" ca="1" si="27"/>
        <v>0.10369695395238962</v>
      </c>
      <c r="F355" s="275">
        <f t="shared" ca="1" si="28"/>
        <v>4.7998701762174412E-2</v>
      </c>
      <c r="G355" s="301">
        <f t="array" aca="1" ref="G355" ca="1">IF(E355&gt;F355,('3-Statement Model'!$G$8*(1+'DCF Simulation'!C355)*'DCF Simulation'!D355)/('DCF Simulation'!E355-'DCF Simulation'!F355))</f>
        <v>21589.254262588525</v>
      </c>
      <c r="H355" s="302">
        <f ca="1">+G355-'DCF Analysis'!$C$37+'DCF Analysis'!$C$38+'DCF Analysis'!$C$40-'DCF Analysis'!$C$39</f>
        <v>22501.584262588523</v>
      </c>
      <c r="I355" s="303">
        <f ca="1">+H355/'Historical Data'!$L$34</f>
        <v>1412.7745800972989</v>
      </c>
    </row>
    <row r="356" spans="2:9">
      <c r="B356" s="300">
        <f t="shared" si="29"/>
        <v>344</v>
      </c>
      <c r="C356" s="275">
        <f t="shared" ca="1" si="25"/>
        <v>0.1005030183653306</v>
      </c>
      <c r="D356" s="275">
        <f t="shared" ca="1" si="26"/>
        <v>0.14614435132145859</v>
      </c>
      <c r="E356" s="275">
        <f t="shared" ca="1" si="27"/>
        <v>0.10766549536602946</v>
      </c>
      <c r="F356" s="275">
        <f t="shared" ca="1" si="28"/>
        <v>2.8722299790596435E-2</v>
      </c>
      <c r="G356" s="301">
        <f t="array" aca="1" ref="G356" ca="1">IF(E356&gt;F356,('3-Statement Model'!$G$8*(1+'DCF Simulation'!C356)*'DCF Simulation'!D356)/('DCF Simulation'!E356-'DCF Simulation'!F356))</f>
        <v>9840.9736487072423</v>
      </c>
      <c r="H356" s="302">
        <f ca="1">+G356-'DCF Analysis'!$C$37+'DCF Analysis'!$C$38+'DCF Analysis'!$C$40-'DCF Analysis'!$C$39</f>
        <v>10753.303648707244</v>
      </c>
      <c r="I356" s="303">
        <f ca="1">+H356/'Historical Data'!$L$34</f>
        <v>675.15219682640611</v>
      </c>
    </row>
    <row r="357" spans="2:9">
      <c r="B357" s="300">
        <f t="shared" si="29"/>
        <v>345</v>
      </c>
      <c r="C357" s="275">
        <f t="shared" ca="1" si="25"/>
        <v>4.5066176646001002E-2</v>
      </c>
      <c r="D357" s="275">
        <f t="shared" ca="1" si="26"/>
        <v>0.17750627600320057</v>
      </c>
      <c r="E357" s="275">
        <f t="shared" ca="1" si="27"/>
        <v>0.10823071271002858</v>
      </c>
      <c r="F357" s="275">
        <f t="shared" ca="1" si="28"/>
        <v>4.1758312429711057E-2</v>
      </c>
      <c r="G357" s="301">
        <f t="array" aca="1" ref="G357" ca="1">IF(E357&gt;F357,('3-Statement Model'!$G$8*(1+'DCF Simulation'!C357)*'DCF Simulation'!D357)/('DCF Simulation'!E357-'DCF Simulation'!F357))</f>
        <v>13480.178501076316</v>
      </c>
      <c r="H357" s="302">
        <f ca="1">+G357-'DCF Analysis'!$C$37+'DCF Analysis'!$C$38+'DCF Analysis'!$C$40-'DCF Analysis'!$C$39</f>
        <v>14392.508501076318</v>
      </c>
      <c r="I357" s="303">
        <f ca="1">+H357/'Historical Data'!$L$34</f>
        <v>903.64171326200665</v>
      </c>
    </row>
    <row r="358" spans="2:9">
      <c r="B358" s="300">
        <f t="shared" si="29"/>
        <v>346</v>
      </c>
      <c r="C358" s="275">
        <f t="shared" ca="1" si="25"/>
        <v>0.29300044727895241</v>
      </c>
      <c r="D358" s="275">
        <f t="shared" ca="1" si="26"/>
        <v>0.17765070281573139</v>
      </c>
      <c r="E358" s="275">
        <f t="shared" ca="1" si="27"/>
        <v>0.10831611163619589</v>
      </c>
      <c r="F358" s="275">
        <f t="shared" ca="1" si="28"/>
        <v>4.6079900128214342E-2</v>
      </c>
      <c r="G358" s="301">
        <f t="array" aca="1" ref="G358" ca="1">IF(E358&gt;F358,('3-Statement Model'!$G$8*(1+'DCF Simulation'!C358)*'DCF Simulation'!D358)/('DCF Simulation'!E358-'DCF Simulation'!F358))</f>
        <v>17827.972534000317</v>
      </c>
      <c r="H358" s="302">
        <f ca="1">+G358-'DCF Analysis'!$C$37+'DCF Analysis'!$C$38+'DCF Analysis'!$C$40-'DCF Analysis'!$C$39</f>
        <v>18740.302534000315</v>
      </c>
      <c r="I358" s="303">
        <f ca="1">+H358/'Historical Data'!$L$34</f>
        <v>1176.6203985640136</v>
      </c>
    </row>
    <row r="359" spans="2:9">
      <c r="B359" s="300">
        <f t="shared" si="29"/>
        <v>347</v>
      </c>
      <c r="C359" s="275">
        <f t="shared" ca="1" si="25"/>
        <v>0.10505952514832753</v>
      </c>
      <c r="D359" s="275">
        <f t="shared" ca="1" si="26"/>
        <v>0.17653176217619376</v>
      </c>
      <c r="E359" s="275">
        <f t="shared" ca="1" si="27"/>
        <v>0.10874491495809879</v>
      </c>
      <c r="F359" s="275">
        <f t="shared" ca="1" si="28"/>
        <v>5.4817588902637382E-2</v>
      </c>
      <c r="G359" s="301">
        <f t="array" aca="1" ref="G359" ca="1">IF(E359&gt;F359,('3-Statement Model'!$G$8*(1+'DCF Simulation'!C359)*'DCF Simulation'!D359)/('DCF Simulation'!E359-'DCF Simulation'!F359))</f>
        <v>17473.469307019339</v>
      </c>
      <c r="H359" s="302">
        <f ca="1">+G359-'DCF Analysis'!$C$37+'DCF Analysis'!$C$38+'DCF Analysis'!$C$40-'DCF Analysis'!$C$39</f>
        <v>18385.799307019337</v>
      </c>
      <c r="I359" s="303">
        <f ca="1">+H359/'Historical Data'!$L$34</f>
        <v>1154.3627147584389</v>
      </c>
    </row>
    <row r="360" spans="2:9">
      <c r="B360" s="300">
        <f t="shared" si="29"/>
        <v>348</v>
      </c>
      <c r="C360" s="275">
        <f t="shared" ca="1" si="25"/>
        <v>0.20070576069286516</v>
      </c>
      <c r="D360" s="275">
        <f t="shared" ca="1" si="26"/>
        <v>0.17105472008090092</v>
      </c>
      <c r="E360" s="275">
        <f t="shared" ca="1" si="27"/>
        <v>0.10292528237055273</v>
      </c>
      <c r="F360" s="275">
        <f t="shared" ca="1" si="28"/>
        <v>4.5172817468531481E-2</v>
      </c>
      <c r="G360" s="301">
        <f t="array" aca="1" ref="G360" ca="1">IF(E360&gt;F360,('3-Statement Model'!$G$8*(1+'DCF Simulation'!C360)*'DCF Simulation'!D360)/('DCF Simulation'!E360-'DCF Simulation'!F360))</f>
        <v>17178.317736425783</v>
      </c>
      <c r="H360" s="302">
        <f ca="1">+G360-'DCF Analysis'!$C$37+'DCF Analysis'!$C$38+'DCF Analysis'!$C$40-'DCF Analysis'!$C$39</f>
        <v>18090.647736425781</v>
      </c>
      <c r="I360" s="303">
        <f ca="1">+H360/'Historical Data'!$L$34</f>
        <v>1135.8314579658384</v>
      </c>
    </row>
    <row r="361" spans="2:9">
      <c r="B361" s="300">
        <f t="shared" si="29"/>
        <v>349</v>
      </c>
      <c r="C361" s="275">
        <f t="shared" ca="1" si="25"/>
        <v>8.121576542228412E-2</v>
      </c>
      <c r="D361" s="275">
        <f t="shared" ca="1" si="26"/>
        <v>0.15610717365530508</v>
      </c>
      <c r="E361" s="275">
        <f t="shared" ca="1" si="27"/>
        <v>0.10561497445467109</v>
      </c>
      <c r="F361" s="275">
        <f t="shared" ca="1" si="28"/>
        <v>4.4858163482372981E-2</v>
      </c>
      <c r="G361" s="301">
        <f t="array" aca="1" ref="G361" ca="1">IF(E361&gt;F361,('3-Statement Model'!$G$8*(1+'DCF Simulation'!C361)*'DCF Simulation'!D361)/('DCF Simulation'!E361-'DCF Simulation'!F361))</f>
        <v>13418.987841388107</v>
      </c>
      <c r="H361" s="302">
        <f ca="1">+G361-'DCF Analysis'!$C$37+'DCF Analysis'!$C$38+'DCF Analysis'!$C$40-'DCF Analysis'!$C$39</f>
        <v>14331.317841388109</v>
      </c>
      <c r="I361" s="303">
        <f ca="1">+H361/'Historical Data'!$L$34</f>
        <v>899.79982339602884</v>
      </c>
    </row>
    <row r="362" spans="2:9">
      <c r="B362" s="300">
        <f t="shared" si="29"/>
        <v>350</v>
      </c>
      <c r="C362" s="275">
        <f t="shared" ca="1" si="25"/>
        <v>4.5374497738389308E-2</v>
      </c>
      <c r="D362" s="275">
        <f t="shared" ca="1" si="26"/>
        <v>0.18759915665681787</v>
      </c>
      <c r="E362" s="275">
        <f t="shared" ca="1" si="27"/>
        <v>0.1006840310510464</v>
      </c>
      <c r="F362" s="275">
        <f t="shared" ca="1" si="28"/>
        <v>3.7129650384234776E-2</v>
      </c>
      <c r="G362" s="301">
        <f t="array" aca="1" ref="G362" ca="1">IF(E362&gt;F362,('3-Statement Model'!$G$8*(1+'DCF Simulation'!C362)*'DCF Simulation'!D362)/('DCF Simulation'!E362-'DCF Simulation'!F362))</f>
        <v>14905.165110238337</v>
      </c>
      <c r="H362" s="302">
        <f ca="1">+G362-'DCF Analysis'!$C$37+'DCF Analysis'!$C$38+'DCF Analysis'!$C$40-'DCF Analysis'!$C$39</f>
        <v>15817.495110238338</v>
      </c>
      <c r="I362" s="303">
        <f ca="1">+H362/'Historical Data'!$L$34</f>
        <v>993.11029622530941</v>
      </c>
    </row>
    <row r="363" spans="2:9">
      <c r="B363" s="300">
        <f t="shared" si="29"/>
        <v>351</v>
      </c>
      <c r="C363" s="275">
        <f t="shared" ca="1" si="25"/>
        <v>0.26982372947327077</v>
      </c>
      <c r="D363" s="275">
        <f t="shared" ca="1" si="26"/>
        <v>0.14584616475070655</v>
      </c>
      <c r="E363" s="275">
        <f t="shared" ca="1" si="27"/>
        <v>0.10286464598290949</v>
      </c>
      <c r="F363" s="275">
        <f t="shared" ca="1" si="28"/>
        <v>4.1187930579633644E-2</v>
      </c>
      <c r="G363" s="301">
        <f t="array" aca="1" ref="G363" ca="1">IF(E363&gt;F363,('3-Statement Model'!$G$8*(1+'DCF Simulation'!C363)*'DCF Simulation'!D363)/('DCF Simulation'!E363-'DCF Simulation'!F363))</f>
        <v>14504.297991273057</v>
      </c>
      <c r="H363" s="302">
        <f ca="1">+G363-'DCF Analysis'!$C$37+'DCF Analysis'!$C$38+'DCF Analysis'!$C$40-'DCF Analysis'!$C$39</f>
        <v>15416.627991273059</v>
      </c>
      <c r="I363" s="303">
        <f ca="1">+H363/'Historical Data'!$L$34</f>
        <v>967.9416294744716</v>
      </c>
    </row>
    <row r="364" spans="2:9">
      <c r="B364" s="300">
        <f t="shared" si="29"/>
        <v>352</v>
      </c>
      <c r="C364" s="275">
        <f t="shared" ca="1" si="25"/>
        <v>0.31149159269641569</v>
      </c>
      <c r="D364" s="275">
        <f t="shared" ca="1" si="26"/>
        <v>0.1384698735096658</v>
      </c>
      <c r="E364" s="275">
        <f t="shared" ca="1" si="27"/>
        <v>0.10968981413351524</v>
      </c>
      <c r="F364" s="275">
        <f t="shared" ca="1" si="28"/>
        <v>3.5329791128119591E-2</v>
      </c>
      <c r="G364" s="301">
        <f t="array" aca="1" ref="G364" ca="1">IF(E364&gt;F364,('3-Statement Model'!$G$8*(1+'DCF Simulation'!C364)*'DCF Simulation'!D364)/('DCF Simulation'!E364-'DCF Simulation'!F364))</f>
        <v>11796.706930687775</v>
      </c>
      <c r="H364" s="302">
        <f ca="1">+G364-'DCF Analysis'!$C$37+'DCF Analysis'!$C$38+'DCF Analysis'!$C$40-'DCF Analysis'!$C$39</f>
        <v>12709.036930687776</v>
      </c>
      <c r="I364" s="303">
        <f ca="1">+H364/'Historical Data'!$L$34</f>
        <v>797.94400712690049</v>
      </c>
    </row>
    <row r="365" spans="2:9">
      <c r="B365" s="300">
        <f t="shared" si="29"/>
        <v>353</v>
      </c>
      <c r="C365" s="275">
        <f t="shared" ca="1" si="25"/>
        <v>0.19651305977816524</v>
      </c>
      <c r="D365" s="275">
        <f t="shared" ca="1" si="26"/>
        <v>0.16974434717933728</v>
      </c>
      <c r="E365" s="275">
        <f t="shared" ca="1" si="27"/>
        <v>0.10377119282356211</v>
      </c>
      <c r="F365" s="275">
        <f t="shared" ca="1" si="28"/>
        <v>4.9602500782539527E-2</v>
      </c>
      <c r="G365" s="301">
        <f t="array" aca="1" ref="G365" ca="1">IF(E365&gt;F365,('3-Statement Model'!$G$8*(1+'DCF Simulation'!C365)*'DCF Simulation'!D365)/('DCF Simulation'!E365-'DCF Simulation'!F365))</f>
        <v>18111.061848330522</v>
      </c>
      <c r="H365" s="302">
        <f ca="1">+G365-'DCF Analysis'!$C$37+'DCF Analysis'!$C$38+'DCF Analysis'!$C$40-'DCF Analysis'!$C$39</f>
        <v>19023.391848330521</v>
      </c>
      <c r="I365" s="303">
        <f ca="1">+H365/'Historical Data'!$L$34</f>
        <v>1194.3943198362076</v>
      </c>
    </row>
    <row r="366" spans="2:9">
      <c r="B366" s="300">
        <f t="shared" si="29"/>
        <v>354</v>
      </c>
      <c r="C366" s="275">
        <f t="shared" ca="1" si="25"/>
        <v>0.25503333342024997</v>
      </c>
      <c r="D366" s="275">
        <f t="shared" ca="1" si="26"/>
        <v>0.1718485794489755</v>
      </c>
      <c r="E366" s="275">
        <f t="shared" ca="1" si="27"/>
        <v>0.10213826557115339</v>
      </c>
      <c r="F366" s="275">
        <f t="shared" ca="1" si="28"/>
        <v>5.2228475644143707E-2</v>
      </c>
      <c r="G366" s="301">
        <f t="array" aca="1" ref="G366" ca="1">IF(E366&gt;F366,('3-Statement Model'!$G$8*(1+'DCF Simulation'!C366)*'DCF Simulation'!D366)/('DCF Simulation'!E366-'DCF Simulation'!F366))</f>
        <v>20873.485023364403</v>
      </c>
      <c r="H366" s="302">
        <f ca="1">+G366-'DCF Analysis'!$C$37+'DCF Analysis'!$C$38+'DCF Analysis'!$C$40-'DCF Analysis'!$C$39</f>
        <v>21785.815023364401</v>
      </c>
      <c r="I366" s="303">
        <f ca="1">+H366/'Historical Data'!$L$34</f>
        <v>1367.8346072229137</v>
      </c>
    </row>
    <row r="367" spans="2:9">
      <c r="B367" s="300">
        <f t="shared" si="29"/>
        <v>355</v>
      </c>
      <c r="C367" s="275">
        <f t="shared" ca="1" si="25"/>
        <v>0.11847122587273688</v>
      </c>
      <c r="D367" s="275">
        <f t="shared" ca="1" si="26"/>
        <v>0.17787970901229222</v>
      </c>
      <c r="E367" s="275">
        <f t="shared" ca="1" si="27"/>
        <v>0.10258327223594406</v>
      </c>
      <c r="F367" s="275">
        <f t="shared" ca="1" si="28"/>
        <v>3.7321479800582993E-2</v>
      </c>
      <c r="G367" s="301">
        <f t="array" aca="1" ref="G367" ca="1">IF(E367&gt;F367,('3-Statement Model'!$G$8*(1+'DCF Simulation'!C367)*'DCF Simulation'!D367)/('DCF Simulation'!E367-'DCF Simulation'!F367))</f>
        <v>14725.55688665354</v>
      </c>
      <c r="H367" s="302">
        <f ca="1">+G367-'DCF Analysis'!$C$37+'DCF Analysis'!$C$38+'DCF Analysis'!$C$40-'DCF Analysis'!$C$39</f>
        <v>15637.886886653541</v>
      </c>
      <c r="I367" s="303">
        <f ca="1">+H367/'Historical Data'!$L$34</f>
        <v>981.83349323686753</v>
      </c>
    </row>
    <row r="368" spans="2:9">
      <c r="B368" s="300">
        <f t="shared" si="29"/>
        <v>356</v>
      </c>
      <c r="C368" s="275">
        <f t="shared" ca="1" si="25"/>
        <v>0.23442308920482935</v>
      </c>
      <c r="D368" s="275">
        <f t="shared" ca="1" si="26"/>
        <v>0.16621803893184622</v>
      </c>
      <c r="E368" s="275">
        <f t="shared" ca="1" si="27"/>
        <v>0.10401187136713978</v>
      </c>
      <c r="F368" s="275">
        <f t="shared" ca="1" si="28"/>
        <v>4.0525432799894817E-2</v>
      </c>
      <c r="G368" s="301">
        <f t="array" aca="1" ref="G368" ca="1">IF(E368&gt;F368,('3-Statement Model'!$G$8*(1+'DCF Simulation'!C368)*'DCF Simulation'!D368)/('DCF Simulation'!E368-'DCF Simulation'!F368))</f>
        <v>15611.359503194883</v>
      </c>
      <c r="H368" s="302">
        <f ca="1">+G368-'DCF Analysis'!$C$37+'DCF Analysis'!$C$38+'DCF Analysis'!$C$40-'DCF Analysis'!$C$39</f>
        <v>16523.689503194881</v>
      </c>
      <c r="I368" s="303">
        <f ca="1">+H368/'Historical Data'!$L$34</f>
        <v>1037.4491070100694</v>
      </c>
    </row>
    <row r="369" spans="2:9">
      <c r="B369" s="300">
        <f t="shared" si="29"/>
        <v>357</v>
      </c>
      <c r="C369" s="275">
        <f t="shared" ca="1" si="25"/>
        <v>0.19881921271456313</v>
      </c>
      <c r="D369" s="275">
        <f t="shared" ca="1" si="26"/>
        <v>0.13521825094243067</v>
      </c>
      <c r="E369" s="275">
        <f t="shared" ca="1" si="27"/>
        <v>0.10448468213349724</v>
      </c>
      <c r="F369" s="275">
        <f t="shared" ca="1" si="28"/>
        <v>2.500390387078141E-2</v>
      </c>
      <c r="G369" s="301">
        <f t="array" aca="1" ref="G369" ca="1">IF(E369&gt;F369,('3-Statement Model'!$G$8*(1+'DCF Simulation'!C369)*'DCF Simulation'!D369)/('DCF Simulation'!E369-'DCF Simulation'!F369))</f>
        <v>9851.5915332474524</v>
      </c>
      <c r="H369" s="302">
        <f ca="1">+G369-'DCF Analysis'!$C$37+'DCF Analysis'!$C$38+'DCF Analysis'!$C$40-'DCF Analysis'!$C$39</f>
        <v>10763.921533247454</v>
      </c>
      <c r="I369" s="303">
        <f ca="1">+H369/'Historical Data'!$L$34</f>
        <v>675.81884665860298</v>
      </c>
    </row>
    <row r="370" spans="2:9">
      <c r="B370" s="300">
        <f t="shared" si="29"/>
        <v>358</v>
      </c>
      <c r="C370" s="275">
        <f t="shared" ca="1" si="25"/>
        <v>0.15314226756781879</v>
      </c>
      <c r="D370" s="275">
        <f t="shared" ca="1" si="26"/>
        <v>0.18154993498300548</v>
      </c>
      <c r="E370" s="275">
        <f t="shared" ca="1" si="27"/>
        <v>0.10415192221471616</v>
      </c>
      <c r="F370" s="275">
        <f t="shared" ca="1" si="28"/>
        <v>4.1862013719497881E-2</v>
      </c>
      <c r="G370" s="301">
        <f t="array" aca="1" ref="G370" ca="1">IF(E370&gt;F370,('3-Statement Model'!$G$8*(1+'DCF Simulation'!C370)*'DCF Simulation'!D370)/('DCF Simulation'!E370-'DCF Simulation'!F370))</f>
        <v>16234.570195409768</v>
      </c>
      <c r="H370" s="302">
        <f ca="1">+G370-'DCF Analysis'!$C$37+'DCF Analysis'!$C$38+'DCF Analysis'!$C$40-'DCF Analysis'!$C$39</f>
        <v>17146.900195409766</v>
      </c>
      <c r="I370" s="303">
        <f ca="1">+H370/'Historical Data'!$L$34</f>
        <v>1076.5777396312797</v>
      </c>
    </row>
    <row r="371" spans="2:9">
      <c r="B371" s="300">
        <f t="shared" si="29"/>
        <v>359</v>
      </c>
      <c r="C371" s="275">
        <f t="shared" ca="1" si="25"/>
        <v>0.32461136962308118</v>
      </c>
      <c r="D371" s="275">
        <f t="shared" ca="1" si="26"/>
        <v>0.15081668941179668</v>
      </c>
      <c r="E371" s="275">
        <f t="shared" ca="1" si="27"/>
        <v>0.10266429357547208</v>
      </c>
      <c r="F371" s="275">
        <f t="shared" ca="1" si="28"/>
        <v>5.0212413630310343E-2</v>
      </c>
      <c r="G371" s="301">
        <f t="array" aca="1" ref="G371" ca="1">IF(E371&gt;F371,('3-Statement Model'!$G$8*(1+'DCF Simulation'!C371)*'DCF Simulation'!D371)/('DCF Simulation'!E371-'DCF Simulation'!F371))</f>
        <v>18397.394561058281</v>
      </c>
      <c r="H371" s="302">
        <f ca="1">+G371-'DCF Analysis'!$C$37+'DCF Analysis'!$C$38+'DCF Analysis'!$C$40-'DCF Analysis'!$C$39</f>
        <v>19309.72456105828</v>
      </c>
      <c r="I371" s="303">
        <f ca="1">+H371/'Historical Data'!$L$34</f>
        <v>1212.3718796947214</v>
      </c>
    </row>
    <row r="372" spans="2:9">
      <c r="B372" s="300">
        <f t="shared" si="29"/>
        <v>360</v>
      </c>
      <c r="C372" s="275">
        <f t="shared" ca="1" si="25"/>
        <v>0.29877032632083539</v>
      </c>
      <c r="D372" s="275">
        <f t="shared" ca="1" si="26"/>
        <v>0.13758498671945532</v>
      </c>
      <c r="E372" s="275">
        <f t="shared" ca="1" si="27"/>
        <v>0.10081284732294804</v>
      </c>
      <c r="F372" s="275">
        <f t="shared" ca="1" si="28"/>
        <v>4.8704491287604026E-2</v>
      </c>
      <c r="G372" s="301">
        <f t="array" aca="1" ref="G372" ca="1">IF(E372&gt;F372,('3-Statement Model'!$G$8*(1+'DCF Simulation'!C372)*'DCF Simulation'!D372)/('DCF Simulation'!E372-'DCF Simulation'!F372))</f>
        <v>16564.393205909171</v>
      </c>
      <c r="H372" s="302">
        <f ca="1">+G372-'DCF Analysis'!$C$37+'DCF Analysis'!$C$38+'DCF Analysis'!$C$40-'DCF Analysis'!$C$39</f>
        <v>17476.723205909169</v>
      </c>
      <c r="I372" s="303">
        <f ca="1">+H372/'Historical Data'!$L$34</f>
        <v>1097.2858622117612</v>
      </c>
    </row>
    <row r="373" spans="2:9">
      <c r="B373" s="300">
        <f t="shared" si="29"/>
        <v>361</v>
      </c>
      <c r="C373" s="275">
        <f t="shared" ca="1" si="25"/>
        <v>0.16744904193868526</v>
      </c>
      <c r="D373" s="275">
        <f t="shared" ca="1" si="26"/>
        <v>0.13921012632630239</v>
      </c>
      <c r="E373" s="275">
        <f t="shared" ca="1" si="27"/>
        <v>0.10119367844548648</v>
      </c>
      <c r="F373" s="275">
        <f t="shared" ca="1" si="28"/>
        <v>3.6820111946328608E-2</v>
      </c>
      <c r="G373" s="301">
        <f t="array" aca="1" ref="G373" ca="1">IF(E373&gt;F373,('3-Statement Model'!$G$8*(1+'DCF Simulation'!C373)*'DCF Simulation'!D373)/('DCF Simulation'!E373-'DCF Simulation'!F373))</f>
        <v>12194.968670071543</v>
      </c>
      <c r="H373" s="302">
        <f ca="1">+G373-'DCF Analysis'!$C$37+'DCF Analysis'!$C$38+'DCF Analysis'!$C$40-'DCF Analysis'!$C$39</f>
        <v>13107.298670071545</v>
      </c>
      <c r="I373" s="303">
        <f ca="1">+H373/'Historical Data'!$L$34</f>
        <v>822.94909366039406</v>
      </c>
    </row>
    <row r="374" spans="2:9">
      <c r="B374" s="300">
        <f t="shared" si="29"/>
        <v>362</v>
      </c>
      <c r="C374" s="275">
        <f t="shared" ca="1" si="25"/>
        <v>0.10281496985655963</v>
      </c>
      <c r="D374" s="275">
        <f t="shared" ca="1" si="26"/>
        <v>0.13916617968836564</v>
      </c>
      <c r="E374" s="275">
        <f t="shared" ca="1" si="27"/>
        <v>0.10896855172976623</v>
      </c>
      <c r="F374" s="275">
        <f t="shared" ca="1" si="28"/>
        <v>4.4725501523625151E-2</v>
      </c>
      <c r="G374" s="301">
        <f t="array" aca="1" ref="G374" ca="1">IF(E374&gt;F374,('3-Statement Model'!$G$8*(1+'DCF Simulation'!C374)*'DCF Simulation'!D374)/('DCF Simulation'!E374-'DCF Simulation'!F374))</f>
        <v>11539.57209199108</v>
      </c>
      <c r="H374" s="302">
        <f ca="1">+G374-'DCF Analysis'!$C$37+'DCF Analysis'!$C$38+'DCF Analysis'!$C$40-'DCF Analysis'!$C$39</f>
        <v>12451.902091991082</v>
      </c>
      <c r="I374" s="303">
        <f ca="1">+H374/'Historical Data'!$L$34</f>
        <v>781.79965215487778</v>
      </c>
    </row>
    <row r="375" spans="2:9">
      <c r="B375" s="300">
        <f t="shared" si="29"/>
        <v>363</v>
      </c>
      <c r="C375" s="275">
        <f t="shared" ca="1" si="25"/>
        <v>0.25063316777096167</v>
      </c>
      <c r="D375" s="275">
        <f t="shared" ca="1" si="26"/>
        <v>0.15506743362124256</v>
      </c>
      <c r="E375" s="275">
        <f t="shared" ca="1" si="27"/>
        <v>0.10230623208009416</v>
      </c>
      <c r="F375" s="275">
        <f t="shared" ca="1" si="28"/>
        <v>5.3763404358795508E-2</v>
      </c>
      <c r="G375" s="301">
        <f t="array" aca="1" ref="G375" ca="1">IF(E375&gt;F375,('3-Statement Model'!$G$8*(1+'DCF Simulation'!C375)*'DCF Simulation'!D375)/('DCF Simulation'!E375-'DCF Simulation'!F375))</f>
        <v>19297.674186494762</v>
      </c>
      <c r="H375" s="302">
        <f ca="1">+G375-'DCF Analysis'!$C$37+'DCF Analysis'!$C$38+'DCF Analysis'!$C$40-'DCF Analysis'!$C$39</f>
        <v>20210.00418649476</v>
      </c>
      <c r="I375" s="303">
        <f ca="1">+H375/'Historical Data'!$L$34</f>
        <v>1268.8964405857892</v>
      </c>
    </row>
    <row r="376" spans="2:9">
      <c r="B376" s="300">
        <f t="shared" si="29"/>
        <v>364</v>
      </c>
      <c r="C376" s="275">
        <f t="shared" ca="1" si="25"/>
        <v>0.28904019266942776</v>
      </c>
      <c r="D376" s="275">
        <f t="shared" ca="1" si="26"/>
        <v>0.15272008472025903</v>
      </c>
      <c r="E376" s="275">
        <f t="shared" ca="1" si="27"/>
        <v>0.1086362029065614</v>
      </c>
      <c r="F376" s="275">
        <f t="shared" ca="1" si="28"/>
        <v>3.6470009612059845E-2</v>
      </c>
      <c r="G376" s="301">
        <f t="array" aca="1" ref="G376" ca="1">IF(E376&gt;F376,('3-Statement Model'!$G$8*(1+'DCF Simulation'!C376)*'DCF Simulation'!D376)/('DCF Simulation'!E376-'DCF Simulation'!F376))</f>
        <v>13176.750338697821</v>
      </c>
      <c r="H376" s="302">
        <f ca="1">+G376-'DCF Analysis'!$C$37+'DCF Analysis'!$C$38+'DCF Analysis'!$C$40-'DCF Analysis'!$C$39</f>
        <v>14089.080338697822</v>
      </c>
      <c r="I376" s="303">
        <f ca="1">+H376/'Historical Data'!$L$34</f>
        <v>884.59080601514688</v>
      </c>
    </row>
    <row r="377" spans="2:9">
      <c r="B377" s="300">
        <f t="shared" si="29"/>
        <v>365</v>
      </c>
      <c r="C377" s="275">
        <f t="shared" ca="1" si="25"/>
        <v>0.12324964274573362</v>
      </c>
      <c r="D377" s="275">
        <f t="shared" ca="1" si="26"/>
        <v>0.17088326486075792</v>
      </c>
      <c r="E377" s="275">
        <f t="shared" ca="1" si="27"/>
        <v>0.10385660966413821</v>
      </c>
      <c r="F377" s="275">
        <f t="shared" ca="1" si="28"/>
        <v>3.6687041808614713E-2</v>
      </c>
      <c r="G377" s="301">
        <f t="array" aca="1" ref="G377" ca="1">IF(E377&gt;F377,('3-Statement Model'!$G$8*(1+'DCF Simulation'!C377)*'DCF Simulation'!D377)/('DCF Simulation'!E377-'DCF Simulation'!F377))</f>
        <v>13803.294920899423</v>
      </c>
      <c r="H377" s="302">
        <f ca="1">+G377-'DCF Analysis'!$C$37+'DCF Analysis'!$C$38+'DCF Analysis'!$C$40-'DCF Analysis'!$C$39</f>
        <v>14715.624920899425</v>
      </c>
      <c r="I377" s="303">
        <f ca="1">+H377/'Historical Data'!$L$34</f>
        <v>923.92875878782331</v>
      </c>
    </row>
    <row r="378" spans="2:9">
      <c r="B378" s="300">
        <f t="shared" si="29"/>
        <v>366</v>
      </c>
      <c r="C378" s="275">
        <f t="shared" ca="1" si="25"/>
        <v>0.26887033709850577</v>
      </c>
      <c r="D378" s="275">
        <f t="shared" ca="1" si="26"/>
        <v>0.18171005196893641</v>
      </c>
      <c r="E378" s="275">
        <f t="shared" ca="1" si="27"/>
        <v>0.10206914495377258</v>
      </c>
      <c r="F378" s="275">
        <f t="shared" ca="1" si="28"/>
        <v>5.1398747184649332E-2</v>
      </c>
      <c r="G378" s="301">
        <f t="array" aca="1" ref="G378" ca="1">IF(E378&gt;F378,('3-Statement Model'!$G$8*(1+'DCF Simulation'!C378)*'DCF Simulation'!D378)/('DCF Simulation'!E378-'DCF Simulation'!F378))</f>
        <v>21979.680904825233</v>
      </c>
      <c r="H378" s="302">
        <f ca="1">+G378-'DCF Analysis'!$C$37+'DCF Analysis'!$C$38+'DCF Analysis'!$C$40-'DCF Analysis'!$C$39</f>
        <v>22892.010904825231</v>
      </c>
      <c r="I378" s="303">
        <f ca="1">+H378/'Historical Data'!$L$34</f>
        <v>1437.287735664831</v>
      </c>
    </row>
    <row r="379" spans="2:9">
      <c r="B379" s="300">
        <f t="shared" si="29"/>
        <v>367</v>
      </c>
      <c r="C379" s="275">
        <f t="shared" ca="1" si="25"/>
        <v>0.29358129597882637</v>
      </c>
      <c r="D379" s="275">
        <f t="shared" ca="1" si="26"/>
        <v>0.17249196226824903</v>
      </c>
      <c r="E379" s="275">
        <f t="shared" ca="1" si="27"/>
        <v>0.10104747908073071</v>
      </c>
      <c r="F379" s="275">
        <f t="shared" ca="1" si="28"/>
        <v>3.9513781262206837E-2</v>
      </c>
      <c r="G379" s="301">
        <f t="array" aca="1" ref="G379" ca="1">IF(E379&gt;F379,('3-Statement Model'!$G$8*(1+'DCF Simulation'!C379)*'DCF Simulation'!D379)/('DCF Simulation'!E379-'DCF Simulation'!F379))</f>
        <v>17515.763596429359</v>
      </c>
      <c r="H379" s="302">
        <f ca="1">+G379-'DCF Analysis'!$C$37+'DCF Analysis'!$C$38+'DCF Analysis'!$C$40-'DCF Analysis'!$C$39</f>
        <v>18428.093596429357</v>
      </c>
      <c r="I379" s="303">
        <f ca="1">+H379/'Historical Data'!$L$34</f>
        <v>1157.0181854250577</v>
      </c>
    </row>
    <row r="380" spans="2:9">
      <c r="B380" s="300">
        <f t="shared" si="29"/>
        <v>368</v>
      </c>
      <c r="C380" s="275">
        <f t="shared" ca="1" si="25"/>
        <v>0.14167122088092973</v>
      </c>
      <c r="D380" s="275">
        <f t="shared" ca="1" si="26"/>
        <v>0.17537848586694793</v>
      </c>
      <c r="E380" s="275">
        <f t="shared" ca="1" si="27"/>
        <v>0.10928900776169242</v>
      </c>
      <c r="F380" s="275">
        <f t="shared" ca="1" si="28"/>
        <v>5.6685858885391627E-2</v>
      </c>
      <c r="G380" s="301">
        <f t="array" aca="1" ref="G380" ca="1">IF(E380&gt;F380,('3-Statement Model'!$G$8*(1+'DCF Simulation'!C380)*'DCF Simulation'!D380)/('DCF Simulation'!E380-'DCF Simulation'!F380))</f>
        <v>18385.909873693527</v>
      </c>
      <c r="H380" s="302">
        <f ca="1">+G380-'DCF Analysis'!$C$37+'DCF Analysis'!$C$38+'DCF Analysis'!$C$40-'DCF Analysis'!$C$39</f>
        <v>19298.239873693525</v>
      </c>
      <c r="I380" s="303">
        <f ca="1">+H380/'Historical Data'!$L$34</f>
        <v>1211.6508071613414</v>
      </c>
    </row>
    <row r="381" spans="2:9">
      <c r="B381" s="300">
        <f t="shared" si="29"/>
        <v>369</v>
      </c>
      <c r="C381" s="275">
        <f t="shared" ca="1" si="25"/>
        <v>9.0263104613883566E-2</v>
      </c>
      <c r="D381" s="275">
        <f t="shared" ca="1" si="26"/>
        <v>0.15695971778336915</v>
      </c>
      <c r="E381" s="275">
        <f t="shared" ca="1" si="27"/>
        <v>0.10172029109474154</v>
      </c>
      <c r="F381" s="275">
        <f t="shared" ca="1" si="28"/>
        <v>3.7381703090066401E-2</v>
      </c>
      <c r="G381" s="301">
        <f t="array" aca="1" ref="G381" ca="1">IF(E381&gt;F381,('3-Statement Model'!$G$8*(1+'DCF Simulation'!C381)*'DCF Simulation'!D381)/('DCF Simulation'!E381-'DCF Simulation'!F381))</f>
        <v>12847.762460740621</v>
      </c>
      <c r="H381" s="302">
        <f ca="1">+G381-'DCF Analysis'!$C$37+'DCF Analysis'!$C$38+'DCF Analysis'!$C$40-'DCF Analysis'!$C$39</f>
        <v>13760.092460740623</v>
      </c>
      <c r="I381" s="303">
        <f ca="1">+H381/'Historical Data'!$L$34</f>
        <v>863.9351176994204</v>
      </c>
    </row>
    <row r="382" spans="2:9">
      <c r="B382" s="300">
        <f t="shared" si="29"/>
        <v>370</v>
      </c>
      <c r="C382" s="275">
        <f t="shared" ca="1" si="25"/>
        <v>0.25007234863784178</v>
      </c>
      <c r="D382" s="275">
        <f t="shared" ca="1" si="26"/>
        <v>0.17438114142332264</v>
      </c>
      <c r="E382" s="275">
        <f t="shared" ca="1" si="27"/>
        <v>0.10022187279114783</v>
      </c>
      <c r="F382" s="275">
        <f t="shared" ca="1" si="28"/>
        <v>2.9056083363198155E-2</v>
      </c>
      <c r="G382" s="301">
        <f t="array" aca="1" ref="G382" ca="1">IF(E382&gt;F382,('3-Statement Model'!$G$8*(1+'DCF Simulation'!C382)*'DCF Simulation'!D382)/('DCF Simulation'!E382-'DCF Simulation'!F382))</f>
        <v>14795.951289131948</v>
      </c>
      <c r="H382" s="302">
        <f ca="1">+G382-'DCF Analysis'!$C$37+'DCF Analysis'!$C$38+'DCF Analysis'!$C$40-'DCF Analysis'!$C$39</f>
        <v>15708.28128913195</v>
      </c>
      <c r="I382" s="303">
        <f ca="1">+H382/'Historical Data'!$L$34</f>
        <v>986.25324525263932</v>
      </c>
    </row>
    <row r="383" spans="2:9">
      <c r="B383" s="300">
        <f t="shared" si="29"/>
        <v>371</v>
      </c>
      <c r="C383" s="275">
        <f t="shared" ca="1" si="25"/>
        <v>9.294604951183448E-2</v>
      </c>
      <c r="D383" s="275">
        <f t="shared" ca="1" si="26"/>
        <v>0.18219595220306117</v>
      </c>
      <c r="E383" s="275">
        <f t="shared" ca="1" si="27"/>
        <v>0.1000463165562214</v>
      </c>
      <c r="F383" s="275">
        <f t="shared" ca="1" si="28"/>
        <v>4.5288977935424843E-2</v>
      </c>
      <c r="G383" s="301">
        <f t="array" aca="1" ref="G383" ca="1">IF(E383&gt;F383,('3-Statement Model'!$G$8*(1+'DCF Simulation'!C383)*'DCF Simulation'!D383)/('DCF Simulation'!E383-'DCF Simulation'!F383))</f>
        <v>17566.070289118758</v>
      </c>
      <c r="H383" s="302">
        <f ca="1">+G383-'DCF Analysis'!$C$37+'DCF Analysis'!$C$38+'DCF Analysis'!$C$40-'DCF Analysis'!$C$39</f>
        <v>18478.400289118756</v>
      </c>
      <c r="I383" s="303">
        <f ca="1">+H383/'Historical Data'!$L$34</f>
        <v>1160.176719322536</v>
      </c>
    </row>
    <row r="384" spans="2:9">
      <c r="B384" s="300">
        <f t="shared" si="29"/>
        <v>372</v>
      </c>
      <c r="C384" s="275">
        <f t="shared" ca="1" si="25"/>
        <v>8.1187006544853349E-2</v>
      </c>
      <c r="D384" s="275">
        <f t="shared" ca="1" si="26"/>
        <v>0.17141393638760882</v>
      </c>
      <c r="E384" s="275">
        <f t="shared" ca="1" si="27"/>
        <v>0.10304116680478417</v>
      </c>
      <c r="F384" s="275">
        <f t="shared" ca="1" si="28"/>
        <v>2.5081192641524624E-2</v>
      </c>
      <c r="G384" s="301">
        <f t="array" aca="1" ref="G384" ca="1">IF(E384&gt;F384,('3-Statement Model'!$G$8*(1+'DCF Simulation'!C384)*'DCF Simulation'!D384)/('DCF Simulation'!E384-'DCF Simulation'!F384))</f>
        <v>11482.983978393877</v>
      </c>
      <c r="H384" s="302">
        <f ca="1">+G384-'DCF Analysis'!$C$37+'DCF Analysis'!$C$38+'DCF Analysis'!$C$40-'DCF Analysis'!$C$39</f>
        <v>12395.313978393879</v>
      </c>
      <c r="I384" s="303">
        <f ca="1">+H384/'Historical Data'!$L$34</f>
        <v>778.24673572495749</v>
      </c>
    </row>
    <row r="385" spans="2:9">
      <c r="B385" s="300">
        <f t="shared" si="29"/>
        <v>373</v>
      </c>
      <c r="C385" s="275">
        <f t="shared" ca="1" si="25"/>
        <v>3.7468147319792325E-2</v>
      </c>
      <c r="D385" s="275">
        <f t="shared" ca="1" si="26"/>
        <v>0.13990294901285244</v>
      </c>
      <c r="E385" s="275">
        <f t="shared" ca="1" si="27"/>
        <v>0.10465257528633813</v>
      </c>
      <c r="F385" s="275">
        <f t="shared" ca="1" si="28"/>
        <v>2.5482152555942012E-2</v>
      </c>
      <c r="G385" s="301">
        <f t="array" aca="1" ref="G385" ca="1">IF(E385&gt;F385,('3-Statement Model'!$G$8*(1+'DCF Simulation'!C385)*'DCF Simulation'!D385)/('DCF Simulation'!E385-'DCF Simulation'!F385))</f>
        <v>8855.6037657587913</v>
      </c>
      <c r="H385" s="302">
        <f ca="1">+G385-'DCF Analysis'!$C$37+'DCF Analysis'!$C$38+'DCF Analysis'!$C$40-'DCF Analysis'!$C$39</f>
        <v>9767.933765758793</v>
      </c>
      <c r="I385" s="303">
        <f ca="1">+H385/'Historical Data'!$L$34</f>
        <v>613.28519642423635</v>
      </c>
    </row>
    <row r="386" spans="2:9">
      <c r="B386" s="300">
        <f t="shared" si="29"/>
        <v>374</v>
      </c>
      <c r="C386" s="275">
        <f t="shared" ca="1" si="25"/>
        <v>6.6857903475931943E-2</v>
      </c>
      <c r="D386" s="275">
        <f t="shared" ca="1" si="26"/>
        <v>0.13746628164360689</v>
      </c>
      <c r="E386" s="275">
        <f t="shared" ca="1" si="27"/>
        <v>0.10256255535744006</v>
      </c>
      <c r="F386" s="275">
        <f t="shared" ca="1" si="28"/>
        <v>5.5865389077441679E-2</v>
      </c>
      <c r="G386" s="301">
        <f t="array" aca="1" ref="G386" ca="1">IF(E386&gt;F386,('3-Statement Model'!$G$8*(1+'DCF Simulation'!C386)*'DCF Simulation'!D386)/('DCF Simulation'!E386-'DCF Simulation'!F386))</f>
        <v>15170.215025414393</v>
      </c>
      <c r="H386" s="302">
        <f ca="1">+G386-'DCF Analysis'!$C$37+'DCF Analysis'!$C$38+'DCF Analysis'!$C$40-'DCF Analysis'!$C$39</f>
        <v>16082.545025414394</v>
      </c>
      <c r="I386" s="303">
        <f ca="1">+H386/'Historical Data'!$L$34</f>
        <v>1009.7516037105007</v>
      </c>
    </row>
    <row r="387" spans="2:9">
      <c r="B387" s="300">
        <f t="shared" si="29"/>
        <v>375</v>
      </c>
      <c r="C387" s="275">
        <f t="shared" ca="1" si="25"/>
        <v>0.24207148438684167</v>
      </c>
      <c r="D387" s="275">
        <f t="shared" ca="1" si="26"/>
        <v>0.1793929307648639</v>
      </c>
      <c r="E387" s="275">
        <f t="shared" ca="1" si="27"/>
        <v>0.10641579254010095</v>
      </c>
      <c r="F387" s="275">
        <f t="shared" ca="1" si="28"/>
        <v>2.1712087183329506E-2</v>
      </c>
      <c r="G387" s="301">
        <f t="array" aca="1" ref="G387" ca="1">IF(E387&gt;F387,('3-Statement Model'!$G$8*(1+'DCF Simulation'!C387)*'DCF Simulation'!D387)/('DCF Simulation'!E387-'DCF Simulation'!F387))</f>
        <v>12706.589703743273</v>
      </c>
      <c r="H387" s="302">
        <f ca="1">+G387-'DCF Analysis'!$C$37+'DCF Analysis'!$C$38+'DCF Analysis'!$C$40-'DCF Analysis'!$C$39</f>
        <v>13618.919703743275</v>
      </c>
      <c r="I387" s="303">
        <f ca="1">+H387/'Historical Data'!$L$34</f>
        <v>855.07150702380648</v>
      </c>
    </row>
    <row r="388" spans="2:9">
      <c r="B388" s="300">
        <f t="shared" si="29"/>
        <v>376</v>
      </c>
      <c r="C388" s="275">
        <f t="shared" ca="1" si="25"/>
        <v>0.27293823218836427</v>
      </c>
      <c r="D388" s="275">
        <f t="shared" ca="1" si="26"/>
        <v>0.19449120260611236</v>
      </c>
      <c r="E388" s="275">
        <f t="shared" ca="1" si="27"/>
        <v>0.10729448432025854</v>
      </c>
      <c r="F388" s="275">
        <f t="shared" ca="1" si="28"/>
        <v>3.4651851206332927E-2</v>
      </c>
      <c r="G388" s="301">
        <f t="array" aca="1" ref="G388" ca="1">IF(E388&gt;F388,('3-Statement Model'!$G$8*(1+'DCF Simulation'!C388)*'DCF Simulation'!D388)/('DCF Simulation'!E388-'DCF Simulation'!F388))</f>
        <v>16462.478231487559</v>
      </c>
      <c r="H388" s="302">
        <f ca="1">+G388-'DCF Analysis'!$C$37+'DCF Analysis'!$C$38+'DCF Analysis'!$C$40-'DCF Analysis'!$C$39</f>
        <v>17374.808231487557</v>
      </c>
      <c r="I388" s="303">
        <f ca="1">+H388/'Historical Data'!$L$34</f>
        <v>1090.8870734192092</v>
      </c>
    </row>
    <row r="389" spans="2:9">
      <c r="B389" s="300">
        <f t="shared" si="29"/>
        <v>377</v>
      </c>
      <c r="C389" s="275">
        <f t="shared" ca="1" si="25"/>
        <v>0.10665819569460709</v>
      </c>
      <c r="D389" s="275">
        <f t="shared" ca="1" si="26"/>
        <v>0.14115708231555726</v>
      </c>
      <c r="E389" s="275">
        <f t="shared" ca="1" si="27"/>
        <v>0.1071771628348939</v>
      </c>
      <c r="F389" s="275">
        <f t="shared" ca="1" si="28"/>
        <v>5.3701349959539277E-2</v>
      </c>
      <c r="G389" s="301">
        <f t="array" aca="1" ref="G389" ca="1">IF(E389&gt;F389,('3-Statement Model'!$G$8*(1+'DCF Simulation'!C389)*'DCF Simulation'!D389)/('DCF Simulation'!E389-'DCF Simulation'!F389))</f>
        <v>14110.366106821884</v>
      </c>
      <c r="H389" s="302">
        <f ca="1">+G389-'DCF Analysis'!$C$37+'DCF Analysis'!$C$38+'DCF Analysis'!$C$40-'DCF Analysis'!$C$39</f>
        <v>15022.696106821886</v>
      </c>
      <c r="I389" s="303">
        <f ca="1">+H389/'Historical Data'!$L$34</f>
        <v>943.20839530981095</v>
      </c>
    </row>
    <row r="390" spans="2:9">
      <c r="B390" s="300">
        <f t="shared" si="29"/>
        <v>378</v>
      </c>
      <c r="C390" s="275">
        <f t="shared" ca="1" si="25"/>
        <v>2.6631481719267897E-2</v>
      </c>
      <c r="D390" s="275">
        <f t="shared" ca="1" si="26"/>
        <v>0.17979259343337434</v>
      </c>
      <c r="E390" s="275">
        <f t="shared" ca="1" si="27"/>
        <v>0.10769171553540492</v>
      </c>
      <c r="F390" s="275">
        <f t="shared" ca="1" si="28"/>
        <v>3.2627937372949257E-2</v>
      </c>
      <c r="G390" s="301">
        <f t="array" aca="1" ref="G390" ca="1">IF(E390&gt;F390,('3-Statement Model'!$G$8*(1+'DCF Simulation'!C390)*'DCF Simulation'!D390)/('DCF Simulation'!E390-'DCF Simulation'!F390))</f>
        <v>11877.784847267691</v>
      </c>
      <c r="H390" s="302">
        <f ca="1">+G390-'DCF Analysis'!$C$37+'DCF Analysis'!$C$38+'DCF Analysis'!$C$40-'DCF Analysis'!$C$39</f>
        <v>12790.114847267692</v>
      </c>
      <c r="I390" s="303">
        <f ca="1">+H390/'Historical Data'!$L$34</f>
        <v>803.03452956366061</v>
      </c>
    </row>
    <row r="391" spans="2:9">
      <c r="B391" s="300">
        <f t="shared" si="29"/>
        <v>379</v>
      </c>
      <c r="C391" s="275">
        <f t="shared" ca="1" si="25"/>
        <v>0.12348338452856727</v>
      </c>
      <c r="D391" s="275">
        <f t="shared" ca="1" si="26"/>
        <v>0.19453499440207495</v>
      </c>
      <c r="E391" s="275">
        <f t="shared" ca="1" si="27"/>
        <v>0.10716557130297601</v>
      </c>
      <c r="F391" s="275">
        <f t="shared" ca="1" si="28"/>
        <v>2.7603997197088989E-2</v>
      </c>
      <c r="G391" s="301">
        <f t="array" aca="1" ref="G391" ca="1">IF(E391&gt;F391,('3-Statement Model'!$G$8*(1+'DCF Simulation'!C391)*'DCF Simulation'!D391)/('DCF Simulation'!E391-'DCF Simulation'!F391))</f>
        <v>13269.071158512008</v>
      </c>
      <c r="H391" s="302">
        <f ca="1">+G391-'DCF Analysis'!$C$37+'DCF Analysis'!$C$38+'DCF Analysis'!$C$40-'DCF Analysis'!$C$39</f>
        <v>14181.40115851201</v>
      </c>
      <c r="I391" s="303">
        <f ca="1">+H391/'Historical Data'!$L$34</f>
        <v>890.3872204331343</v>
      </c>
    </row>
    <row r="392" spans="2:9">
      <c r="B392" s="300">
        <f t="shared" si="29"/>
        <v>380</v>
      </c>
      <c r="C392" s="275">
        <f t="shared" ca="1" si="25"/>
        <v>5.420111645283858E-2</v>
      </c>
      <c r="D392" s="275">
        <f t="shared" ca="1" si="26"/>
        <v>0.15160631684456813</v>
      </c>
      <c r="E392" s="275">
        <f t="shared" ca="1" si="27"/>
        <v>0.10420604189366499</v>
      </c>
      <c r="F392" s="275">
        <f t="shared" ca="1" si="28"/>
        <v>4.0691995798628686E-2</v>
      </c>
      <c r="G392" s="301">
        <f t="array" aca="1" ref="G392" ca="1">IF(E392&gt;F392,('3-Statement Model'!$G$8*(1+'DCF Simulation'!C392)*'DCF Simulation'!D392)/('DCF Simulation'!E392-'DCF Simulation'!F392))</f>
        <v>12154.874757547752</v>
      </c>
      <c r="H392" s="302">
        <f ca="1">+G392-'DCF Analysis'!$C$37+'DCF Analysis'!$C$38+'DCF Analysis'!$C$40-'DCF Analysis'!$C$39</f>
        <v>13067.204757547754</v>
      </c>
      <c r="I392" s="303">
        <f ca="1">+H392/'Historical Data'!$L$34</f>
        <v>820.43177488989159</v>
      </c>
    </row>
    <row r="393" spans="2:9">
      <c r="B393" s="300">
        <f t="shared" si="29"/>
        <v>381</v>
      </c>
      <c r="C393" s="275">
        <f t="shared" ca="1" si="25"/>
        <v>1.5023034715446649E-2</v>
      </c>
      <c r="D393" s="275">
        <f t="shared" ca="1" si="26"/>
        <v>0.15701491908023868</v>
      </c>
      <c r="E393" s="275">
        <f t="shared" ca="1" si="27"/>
        <v>0.10053921145303997</v>
      </c>
      <c r="F393" s="275">
        <f t="shared" ca="1" si="28"/>
        <v>4.8280418022329116E-2</v>
      </c>
      <c r="G393" s="301">
        <f t="array" aca="1" ref="G393" ca="1">IF(E393&gt;F393,('3-Statement Model'!$G$8*(1+'DCF Simulation'!C393)*'DCF Simulation'!D393)/('DCF Simulation'!E393-'DCF Simulation'!F393))</f>
        <v>14731.159737433203</v>
      </c>
      <c r="H393" s="302">
        <f ca="1">+G393-'DCF Analysis'!$C$37+'DCF Analysis'!$C$38+'DCF Analysis'!$C$40-'DCF Analysis'!$C$39</f>
        <v>15643.489737433205</v>
      </c>
      <c r="I393" s="303">
        <f ca="1">+H393/'Historical Data'!$L$34</f>
        <v>982.18527136347473</v>
      </c>
    </row>
    <row r="394" spans="2:9">
      <c r="B394" s="300">
        <f t="shared" si="29"/>
        <v>382</v>
      </c>
      <c r="C394" s="275">
        <f t="shared" ca="1" si="25"/>
        <v>0.29119821831099607</v>
      </c>
      <c r="D394" s="275">
        <f t="shared" ca="1" si="26"/>
        <v>0.17485549793529809</v>
      </c>
      <c r="E394" s="275">
        <f t="shared" ca="1" si="27"/>
        <v>0.10178523044059705</v>
      </c>
      <c r="F394" s="275">
        <f t="shared" ca="1" si="28"/>
        <v>4.9361657002437553E-2</v>
      </c>
      <c r="G394" s="301">
        <f t="array" aca="1" ref="G394" ca="1">IF(E394&gt;F394,('3-Statement Model'!$G$8*(1+'DCF Simulation'!C394)*'DCF Simulation'!D394)/('DCF Simulation'!E394-'DCF Simulation'!F394))</f>
        <v>20802.957820636031</v>
      </c>
      <c r="H394" s="302">
        <f ca="1">+G394-'DCF Analysis'!$C$37+'DCF Analysis'!$C$38+'DCF Analysis'!$C$40-'DCF Analysis'!$C$39</f>
        <v>21715.287820636029</v>
      </c>
      <c r="I394" s="303">
        <f ca="1">+H394/'Historical Data'!$L$34</f>
        <v>1363.4065172690132</v>
      </c>
    </row>
    <row r="395" spans="2:9">
      <c r="B395" s="300">
        <f t="shared" si="29"/>
        <v>383</v>
      </c>
      <c r="C395" s="275">
        <f t="shared" ca="1" si="25"/>
        <v>0.18866140642847057</v>
      </c>
      <c r="D395" s="275">
        <f t="shared" ca="1" si="26"/>
        <v>0.14565282419084569</v>
      </c>
      <c r="E395" s="275">
        <f t="shared" ca="1" si="27"/>
        <v>0.10358421989781667</v>
      </c>
      <c r="F395" s="275">
        <f t="shared" ca="1" si="28"/>
        <v>4.0597228338361553E-2</v>
      </c>
      <c r="G395" s="301">
        <f t="array" aca="1" ref="G395" ca="1">IF(E395&gt;F395,('3-Statement Model'!$G$8*(1+'DCF Simulation'!C395)*'DCF Simulation'!D395)/('DCF Simulation'!E395-'DCF Simulation'!F395))</f>
        <v>13277.175804009519</v>
      </c>
      <c r="H395" s="302">
        <f ca="1">+G395-'DCF Analysis'!$C$37+'DCF Analysis'!$C$38+'DCF Analysis'!$C$40-'DCF Analysis'!$C$39</f>
        <v>14189.505804009521</v>
      </c>
      <c r="I395" s="303">
        <f ca="1">+H395/'Historical Data'!$L$34</f>
        <v>890.89607514336114</v>
      </c>
    </row>
    <row r="396" spans="2:9">
      <c r="B396" s="300">
        <f t="shared" si="29"/>
        <v>384</v>
      </c>
      <c r="C396" s="275">
        <f t="shared" ca="1" si="25"/>
        <v>0.15263343631216644</v>
      </c>
      <c r="D396" s="275">
        <f t="shared" ca="1" si="26"/>
        <v>0.15574281633656384</v>
      </c>
      <c r="E396" s="275">
        <f t="shared" ca="1" si="27"/>
        <v>0.10462648999611823</v>
      </c>
      <c r="F396" s="275">
        <f t="shared" ca="1" si="28"/>
        <v>5.4066339985185966E-2</v>
      </c>
      <c r="G396" s="301">
        <f t="array" aca="1" ref="G396" ca="1">IF(E396&gt;F396,('3-Statement Model'!$G$8*(1+'DCF Simulation'!C396)*'DCF Simulation'!D396)/('DCF Simulation'!E396-'DCF Simulation'!F396))</f>
        <v>17150.24715463533</v>
      </c>
      <c r="H396" s="302">
        <f ca="1">+G396-'DCF Analysis'!$C$37+'DCF Analysis'!$C$38+'DCF Analysis'!$C$40-'DCF Analysis'!$C$39</f>
        <v>18062.577154635328</v>
      </c>
      <c r="I396" s="303">
        <f ca="1">+H396/'Historical Data'!$L$34</f>
        <v>1134.0690307545228</v>
      </c>
    </row>
    <row r="397" spans="2:9">
      <c r="B397" s="300">
        <f t="shared" si="29"/>
        <v>385</v>
      </c>
      <c r="C397" s="275">
        <f t="shared" ca="1" si="25"/>
        <v>1.5200092990939112E-2</v>
      </c>
      <c r="D397" s="275">
        <f t="shared" ca="1" si="26"/>
        <v>0.16372410932089032</v>
      </c>
      <c r="E397" s="275">
        <f t="shared" ca="1" si="27"/>
        <v>0.10755401902011663</v>
      </c>
      <c r="F397" s="275">
        <f t="shared" ca="1" si="28"/>
        <v>3.6776623057872673E-2</v>
      </c>
      <c r="G397" s="301">
        <f t="array" aca="1" ref="G397" ca="1">IF(E397&gt;F397,('3-Statement Model'!$G$8*(1+'DCF Simulation'!C397)*'DCF Simulation'!D397)/('DCF Simulation'!E397-'DCF Simulation'!F397))</f>
        <v>11343.555614525865</v>
      </c>
      <c r="H397" s="302">
        <f ca="1">+G397-'DCF Analysis'!$C$37+'DCF Analysis'!$C$38+'DCF Analysis'!$C$40-'DCF Analysis'!$C$39</f>
        <v>12255.885614525867</v>
      </c>
      <c r="I397" s="303">
        <f ca="1">+H397/'Historical Data'!$L$34</f>
        <v>769.49264774970379</v>
      </c>
    </row>
    <row r="398" spans="2:9">
      <c r="B398" s="300">
        <f t="shared" si="29"/>
        <v>386</v>
      </c>
      <c r="C398" s="275">
        <f t="shared" ref="C398:C461" ca="1" si="30">RAND()*($E$6-$D$6)+$D$6</f>
        <v>4.3067466571291756E-2</v>
      </c>
      <c r="D398" s="275">
        <f t="shared" ref="D398:D461" ca="1" si="31">RAND()*($E$7-$D$7)+$D$7</f>
        <v>0.15001910047598621</v>
      </c>
      <c r="E398" s="275">
        <f t="shared" ref="E398:E461" ca="1" si="32">RAND()*($E$8-$D$8)+$D$8</f>
        <v>0.10023546900830671</v>
      </c>
      <c r="F398" s="275">
        <f t="shared" ref="F398:F461" ca="1" si="33">RAND()*($E$9-$D$9)+$D$9</f>
        <v>3.8586523516158648E-2</v>
      </c>
      <c r="G398" s="301">
        <f t="array" aca="1" ref="G398" ca="1">IF(E398&gt;F398,('3-Statement Model'!$G$8*(1+'DCF Simulation'!C398)*'DCF Simulation'!D398)/('DCF Simulation'!E398-'DCF Simulation'!F398))</f>
        <v>12260.630491136231</v>
      </c>
      <c r="H398" s="302">
        <f ca="1">+G398-'DCF Analysis'!$C$37+'DCF Analysis'!$C$38+'DCF Analysis'!$C$40-'DCF Analysis'!$C$39</f>
        <v>13172.960491136233</v>
      </c>
      <c r="I398" s="303">
        <f ca="1">+H398/'Historical Data'!$L$34</f>
        <v>827.07170789948668</v>
      </c>
    </row>
    <row r="399" spans="2:9">
      <c r="B399" s="300">
        <f t="shared" ref="B399:B462" si="34">+B398+1</f>
        <v>387</v>
      </c>
      <c r="C399" s="275">
        <f t="shared" ca="1" si="30"/>
        <v>0.16425459993087832</v>
      </c>
      <c r="D399" s="275">
        <f t="shared" ca="1" si="31"/>
        <v>0.18685479541383518</v>
      </c>
      <c r="E399" s="275">
        <f t="shared" ca="1" si="32"/>
        <v>0.10936297513215418</v>
      </c>
      <c r="F399" s="275">
        <f t="shared" ca="1" si="33"/>
        <v>2.3286017387845567E-2</v>
      </c>
      <c r="G399" s="301">
        <f t="array" aca="1" ref="G399" ca="1">IF(E399&gt;F399,('3-Statement Model'!$G$8*(1+'DCF Simulation'!C399)*'DCF Simulation'!D399)/('DCF Simulation'!E399-'DCF Simulation'!F399))</f>
        <v>12208.007872632606</v>
      </c>
      <c r="H399" s="302">
        <f ca="1">+G399-'DCF Analysis'!$C$37+'DCF Analysis'!$C$38+'DCF Analysis'!$C$40-'DCF Analysis'!$C$39</f>
        <v>13120.337872632608</v>
      </c>
      <c r="I399" s="303">
        <f ca="1">+H399/'Historical Data'!$L$34</f>
        <v>823.7677673016824</v>
      </c>
    </row>
    <row r="400" spans="2:9">
      <c r="B400" s="300">
        <f t="shared" si="34"/>
        <v>388</v>
      </c>
      <c r="C400" s="275">
        <f t="shared" ca="1" si="30"/>
        <v>3.8460840065571746E-2</v>
      </c>
      <c r="D400" s="275">
        <f t="shared" ca="1" si="31"/>
        <v>0.16432343734958951</v>
      </c>
      <c r="E400" s="275">
        <f t="shared" ca="1" si="32"/>
        <v>0.10372979463671098</v>
      </c>
      <c r="F400" s="275">
        <f t="shared" ca="1" si="33"/>
        <v>3.4341625295267811E-2</v>
      </c>
      <c r="G400" s="301">
        <f t="array" aca="1" ref="G400" ca="1">IF(E400&gt;F400,('3-Statement Model'!$G$8*(1+'DCF Simulation'!C400)*'DCF Simulation'!D400)/('DCF Simulation'!E400-'DCF Simulation'!F400))</f>
        <v>11879.104552183006</v>
      </c>
      <c r="H400" s="302">
        <f ca="1">+G400-'DCF Analysis'!$C$37+'DCF Analysis'!$C$38+'DCF Analysis'!$C$40-'DCF Analysis'!$C$39</f>
        <v>12791.434552183007</v>
      </c>
      <c r="I400" s="303">
        <f ca="1">+H400/'Historical Data'!$L$34</f>
        <v>803.11738797646512</v>
      </c>
    </row>
    <row r="401" spans="2:9">
      <c r="B401" s="300">
        <f t="shared" si="34"/>
        <v>389</v>
      </c>
      <c r="C401" s="275">
        <f t="shared" ca="1" si="30"/>
        <v>9.1380907038390302E-2</v>
      </c>
      <c r="D401" s="275">
        <f t="shared" ca="1" si="31"/>
        <v>0.15452306171223093</v>
      </c>
      <c r="E401" s="275">
        <f t="shared" ca="1" si="32"/>
        <v>0.10606817571919851</v>
      </c>
      <c r="F401" s="275">
        <f t="shared" ca="1" si="33"/>
        <v>3.8847557363862403E-2</v>
      </c>
      <c r="G401" s="301">
        <f t="array" aca="1" ref="G401" ca="1">IF(E401&gt;F401,('3-Statement Model'!$G$8*(1+'DCF Simulation'!C401)*'DCF Simulation'!D401)/('DCF Simulation'!E401-'DCF Simulation'!F401))</f>
        <v>12118.43820503936</v>
      </c>
      <c r="H401" s="302">
        <f ca="1">+G401-'DCF Analysis'!$C$37+'DCF Analysis'!$C$38+'DCF Analysis'!$C$40-'DCF Analysis'!$C$39</f>
        <v>13030.768205039361</v>
      </c>
      <c r="I401" s="303">
        <f ca="1">+H401/'Historical Data'!$L$34</f>
        <v>818.14408551791155</v>
      </c>
    </row>
    <row r="402" spans="2:9">
      <c r="B402" s="300">
        <f t="shared" si="34"/>
        <v>390</v>
      </c>
      <c r="C402" s="275">
        <f t="shared" ca="1" si="30"/>
        <v>0.21242945975937802</v>
      </c>
      <c r="D402" s="275">
        <f t="shared" ca="1" si="31"/>
        <v>0.17792899746225055</v>
      </c>
      <c r="E402" s="275">
        <f t="shared" ca="1" si="32"/>
        <v>0.10124796032169665</v>
      </c>
      <c r="F402" s="275">
        <f t="shared" ca="1" si="33"/>
        <v>2.9909777508038745E-2</v>
      </c>
      <c r="G402" s="301">
        <f t="array" aca="1" ref="G402" ca="1">IF(E402&gt;F402,('3-Statement Model'!$G$8*(1+'DCF Simulation'!C402)*'DCF Simulation'!D402)/('DCF Simulation'!E402-'DCF Simulation'!F402))</f>
        <v>14606.98788261285</v>
      </c>
      <c r="H402" s="302">
        <f ca="1">+G402-'DCF Analysis'!$C$37+'DCF Analysis'!$C$38+'DCF Analysis'!$C$40-'DCF Analysis'!$C$39</f>
        <v>15519.317882612851</v>
      </c>
      <c r="I402" s="303">
        <f ca="1">+H402/'Historical Data'!$L$34</f>
        <v>974.38907186007373</v>
      </c>
    </row>
    <row r="403" spans="2:9">
      <c r="B403" s="300">
        <f t="shared" si="34"/>
        <v>391</v>
      </c>
      <c r="C403" s="275">
        <f t="shared" ca="1" si="30"/>
        <v>1.9734201554855921E-2</v>
      </c>
      <c r="D403" s="275">
        <f t="shared" ca="1" si="31"/>
        <v>0.17720879513414906</v>
      </c>
      <c r="E403" s="275">
        <f t="shared" ca="1" si="32"/>
        <v>0.10249496165745493</v>
      </c>
      <c r="F403" s="275">
        <f t="shared" ca="1" si="33"/>
        <v>4.2974294740496008E-2</v>
      </c>
      <c r="G403" s="301">
        <f t="array" aca="1" ref="G403" ca="1">IF(E403&gt;F403,('3-Statement Model'!$G$8*(1+'DCF Simulation'!C403)*'DCF Simulation'!D403)/('DCF Simulation'!E403-'DCF Simulation'!F403))</f>
        <v>14665.064214373338</v>
      </c>
      <c r="H403" s="302">
        <f ca="1">+G403-'DCF Analysis'!$C$37+'DCF Analysis'!$C$38+'DCF Analysis'!$C$40-'DCF Analysis'!$C$39</f>
        <v>15577.39421437334</v>
      </c>
      <c r="I403" s="303">
        <f ca="1">+H403/'Historical Data'!$L$34</f>
        <v>978.03542690152437</v>
      </c>
    </row>
    <row r="404" spans="2:9">
      <c r="B404" s="300">
        <f t="shared" si="34"/>
        <v>392</v>
      </c>
      <c r="C404" s="275">
        <f t="shared" ca="1" si="30"/>
        <v>0.29680265540837897</v>
      </c>
      <c r="D404" s="275">
        <f t="shared" ca="1" si="31"/>
        <v>0.17005122648158569</v>
      </c>
      <c r="E404" s="275">
        <f t="shared" ca="1" si="32"/>
        <v>0.10168650152705946</v>
      </c>
      <c r="F404" s="275">
        <f t="shared" ca="1" si="33"/>
        <v>4.5657102977488311E-2</v>
      </c>
      <c r="G404" s="301">
        <f t="array" aca="1" ref="G404" ca="1">IF(E404&gt;F404,('3-Statement Model'!$G$8*(1+'DCF Simulation'!C404)*'DCF Simulation'!D404)/('DCF Simulation'!E404-'DCF Simulation'!F404))</f>
        <v>19011.535660682228</v>
      </c>
      <c r="H404" s="302">
        <f ca="1">+G404-'DCF Analysis'!$C$37+'DCF Analysis'!$C$38+'DCF Analysis'!$C$40-'DCF Analysis'!$C$39</f>
        <v>19923.865660682226</v>
      </c>
      <c r="I404" s="303">
        <f ca="1">+H404/'Historical Data'!$L$34</f>
        <v>1250.9310728615897</v>
      </c>
    </row>
    <row r="405" spans="2:9">
      <c r="B405" s="300">
        <f t="shared" si="34"/>
        <v>393</v>
      </c>
      <c r="C405" s="275">
        <f t="shared" ca="1" si="30"/>
        <v>0.17056466778072973</v>
      </c>
      <c r="D405" s="275">
        <f t="shared" ca="1" si="31"/>
        <v>0.14579134152914633</v>
      </c>
      <c r="E405" s="275">
        <f t="shared" ca="1" si="32"/>
        <v>0.10699211105820251</v>
      </c>
      <c r="F405" s="275">
        <f t="shared" ca="1" si="33"/>
        <v>3.1423495715678949E-2</v>
      </c>
      <c r="G405" s="301">
        <f t="array" aca="1" ref="G405" ca="1">IF(E405&gt;F405,('3-Statement Model'!$G$8*(1+'DCF Simulation'!C405)*'DCF Simulation'!D405)/('DCF Simulation'!E405-'DCF Simulation'!F405))</f>
        <v>10908.503572156404</v>
      </c>
      <c r="H405" s="302">
        <f ca="1">+G405-'DCF Analysis'!$C$37+'DCF Analysis'!$C$38+'DCF Analysis'!$C$40-'DCF Analysis'!$C$39</f>
        <v>11820.833572156405</v>
      </c>
      <c r="I405" s="303">
        <f ca="1">+H405/'Historical Data'!$L$34</f>
        <v>742.17766142223513</v>
      </c>
    </row>
    <row r="406" spans="2:9">
      <c r="B406" s="300">
        <f t="shared" si="34"/>
        <v>394</v>
      </c>
      <c r="C406" s="275">
        <f t="shared" ca="1" si="30"/>
        <v>0.10627338028335623</v>
      </c>
      <c r="D406" s="275">
        <f t="shared" ca="1" si="31"/>
        <v>0.13806394244859732</v>
      </c>
      <c r="E406" s="275">
        <f t="shared" ca="1" si="32"/>
        <v>0.10295991280989543</v>
      </c>
      <c r="F406" s="275">
        <f t="shared" ca="1" si="33"/>
        <v>3.1501594053138182E-2</v>
      </c>
      <c r="G406" s="301">
        <f t="array" aca="1" ref="G406" ca="1">IF(E406&gt;F406,('3-Statement Model'!$G$8*(1+'DCF Simulation'!C406)*'DCF Simulation'!D406)/('DCF Simulation'!E406-'DCF Simulation'!F406))</f>
        <v>10324.509736164655</v>
      </c>
      <c r="H406" s="302">
        <f ca="1">+G406-'DCF Analysis'!$C$37+'DCF Analysis'!$C$38+'DCF Analysis'!$C$40-'DCF Analysis'!$C$39</f>
        <v>11236.839736164657</v>
      </c>
      <c r="I406" s="303">
        <f ca="1">+H406/'Historical Data'!$L$34</f>
        <v>705.5112811000995</v>
      </c>
    </row>
    <row r="407" spans="2:9">
      <c r="B407" s="300">
        <f t="shared" si="34"/>
        <v>395</v>
      </c>
      <c r="C407" s="275">
        <f t="shared" ca="1" si="30"/>
        <v>9.051903890747369E-2</v>
      </c>
      <c r="D407" s="275">
        <f t="shared" ca="1" si="31"/>
        <v>0.15914358450192853</v>
      </c>
      <c r="E407" s="275">
        <f t="shared" ca="1" si="32"/>
        <v>0.10316023609594399</v>
      </c>
      <c r="F407" s="275">
        <f t="shared" ca="1" si="33"/>
        <v>3.0111497524342504E-2</v>
      </c>
      <c r="G407" s="301">
        <f t="array" aca="1" ref="G407" ca="1">IF(E407&gt;F407,('3-Statement Model'!$G$8*(1+'DCF Simulation'!C407)*'DCF Simulation'!D407)/('DCF Simulation'!E407-'DCF Simulation'!F407))</f>
        <v>11475.963715031976</v>
      </c>
      <c r="H407" s="302">
        <f ca="1">+G407-'DCF Analysis'!$C$37+'DCF Analysis'!$C$38+'DCF Analysis'!$C$40-'DCF Analysis'!$C$39</f>
        <v>12388.293715031978</v>
      </c>
      <c r="I407" s="303">
        <f ca="1">+H407/'Historical Data'!$L$34</f>
        <v>777.80596455491263</v>
      </c>
    </row>
    <row r="408" spans="2:9">
      <c r="B408" s="300">
        <f t="shared" si="34"/>
        <v>396</v>
      </c>
      <c r="C408" s="275">
        <f t="shared" ca="1" si="30"/>
        <v>0.24861943956041421</v>
      </c>
      <c r="D408" s="275">
        <f t="shared" ca="1" si="31"/>
        <v>0.18663806872509392</v>
      </c>
      <c r="E408" s="275">
        <f t="shared" ca="1" si="32"/>
        <v>0.10159871606483044</v>
      </c>
      <c r="F408" s="275">
        <f t="shared" ca="1" si="33"/>
        <v>5.7070247585411266E-2</v>
      </c>
      <c r="G408" s="301">
        <f t="array" aca="1" ref="G408" ca="1">IF(E408&gt;F408,('3-Statement Model'!$G$8*(1+'DCF Simulation'!C408)*'DCF Simulation'!D408)/('DCF Simulation'!E408-'DCF Simulation'!F408))</f>
        <v>25279.708692907581</v>
      </c>
      <c r="H408" s="302">
        <f ca="1">+G408-'DCF Analysis'!$C$37+'DCF Analysis'!$C$38+'DCF Analysis'!$C$40-'DCF Analysis'!$C$39</f>
        <v>26192.038692907579</v>
      </c>
      <c r="I408" s="303">
        <f ca="1">+H408/'Historical Data'!$L$34</f>
        <v>1644.4818300099521</v>
      </c>
    </row>
    <row r="409" spans="2:9">
      <c r="B409" s="300">
        <f t="shared" si="34"/>
        <v>397</v>
      </c>
      <c r="C409" s="275">
        <f t="shared" ca="1" si="30"/>
        <v>0.20377457695564727</v>
      </c>
      <c r="D409" s="275">
        <f t="shared" ca="1" si="31"/>
        <v>0.18283885536333519</v>
      </c>
      <c r="E409" s="275">
        <f t="shared" ca="1" si="32"/>
        <v>0.10472090394800847</v>
      </c>
      <c r="F409" s="275">
        <f t="shared" ca="1" si="33"/>
        <v>3.6131305044409839E-2</v>
      </c>
      <c r="G409" s="301">
        <f t="array" aca="1" ref="G409" ca="1">IF(E409&gt;F409,('3-Statement Model'!$G$8*(1+'DCF Simulation'!C409)*'DCF Simulation'!D409)/('DCF Simulation'!E409-'DCF Simulation'!F409))</f>
        <v>15500.114164247365</v>
      </c>
      <c r="H409" s="302">
        <f ca="1">+G409-'DCF Analysis'!$C$37+'DCF Analysis'!$C$38+'DCF Analysis'!$C$40-'DCF Analysis'!$C$39</f>
        <v>16412.444164247365</v>
      </c>
      <c r="I409" s="303">
        <f ca="1">+H409/'Historical Data'!$L$34</f>
        <v>1030.4645060510754</v>
      </c>
    </row>
    <row r="410" spans="2:9">
      <c r="B410" s="300">
        <f t="shared" si="34"/>
        <v>398</v>
      </c>
      <c r="C410" s="275">
        <f t="shared" ca="1" si="30"/>
        <v>0.23088299384902736</v>
      </c>
      <c r="D410" s="275">
        <f t="shared" ca="1" si="31"/>
        <v>0.16015220982175948</v>
      </c>
      <c r="E410" s="275">
        <f t="shared" ca="1" si="32"/>
        <v>0.1053316276820738</v>
      </c>
      <c r="F410" s="275">
        <f t="shared" ca="1" si="33"/>
        <v>5.7351774741559558E-2</v>
      </c>
      <c r="G410" s="301">
        <f t="array" aca="1" ref="G410" ca="1">IF(E410&gt;F410,('3-Statement Model'!$G$8*(1+'DCF Simulation'!C410)*'DCF Simulation'!D410)/('DCF Simulation'!E410-'DCF Simulation'!F410))</f>
        <v>19845.876927095418</v>
      </c>
      <c r="H410" s="302">
        <f ca="1">+G410-'DCF Analysis'!$C$37+'DCF Analysis'!$C$38+'DCF Analysis'!$C$40-'DCF Analysis'!$C$39</f>
        <v>20758.206927095416</v>
      </c>
      <c r="I410" s="303">
        <f ca="1">+H410/'Historical Data'!$L$34</f>
        <v>1303.3156569228343</v>
      </c>
    </row>
    <row r="411" spans="2:9">
      <c r="B411" s="300">
        <f t="shared" si="34"/>
        <v>399</v>
      </c>
      <c r="C411" s="275">
        <f t="shared" ca="1" si="30"/>
        <v>0.30805152181093426</v>
      </c>
      <c r="D411" s="275">
        <f t="shared" ca="1" si="31"/>
        <v>0.17048371917382413</v>
      </c>
      <c r="E411" s="275">
        <f t="shared" ca="1" si="32"/>
        <v>0.10420643328336809</v>
      </c>
      <c r="F411" s="275">
        <f t="shared" ca="1" si="33"/>
        <v>5.0753207307513343E-2</v>
      </c>
      <c r="G411" s="301">
        <f t="array" aca="1" ref="G411" ca="1">IF(E411&gt;F411,('3-Statement Model'!$G$8*(1+'DCF Simulation'!C411)*'DCF Simulation'!D411)/('DCF Simulation'!E411-'DCF Simulation'!F411))</f>
        <v>20151.776612253889</v>
      </c>
      <c r="H411" s="302">
        <f ca="1">+G411-'DCF Analysis'!$C$37+'DCF Analysis'!$C$38+'DCF Analysis'!$C$40-'DCF Analysis'!$C$39</f>
        <v>21064.106612253887</v>
      </c>
      <c r="I411" s="303">
        <f ca="1">+H411/'Historical Data'!$L$34</f>
        <v>1322.5217401127268</v>
      </c>
    </row>
    <row r="412" spans="2:9">
      <c r="B412" s="300">
        <f t="shared" si="34"/>
        <v>400</v>
      </c>
      <c r="C412" s="275">
        <f t="shared" ca="1" si="30"/>
        <v>7.6725124724275603E-2</v>
      </c>
      <c r="D412" s="275">
        <f t="shared" ca="1" si="31"/>
        <v>0.15774620536584683</v>
      </c>
      <c r="E412" s="275">
        <f t="shared" ca="1" si="32"/>
        <v>0.10134737396610013</v>
      </c>
      <c r="F412" s="275">
        <f t="shared" ca="1" si="33"/>
        <v>5.1925752119251253E-2</v>
      </c>
      <c r="G412" s="301">
        <f t="array" aca="1" ref="G412" ca="1">IF(E412&gt;F412,('3-Statement Model'!$G$8*(1+'DCF Simulation'!C412)*'DCF Simulation'!D412)/('DCF Simulation'!E412-'DCF Simulation'!F412))</f>
        <v>16600.695138616378</v>
      </c>
      <c r="H412" s="302">
        <f ca="1">+G412-'DCF Analysis'!$C$37+'DCF Analysis'!$C$38+'DCF Analysis'!$C$40-'DCF Analysis'!$C$39</f>
        <v>17513.025138616376</v>
      </c>
      <c r="I412" s="303">
        <f ca="1">+H412/'Historical Data'!$L$34</f>
        <v>1099.5650994040693</v>
      </c>
    </row>
    <row r="413" spans="2:9">
      <c r="B413" s="300">
        <f t="shared" si="34"/>
        <v>401</v>
      </c>
      <c r="C413" s="275">
        <f t="shared" ca="1" si="30"/>
        <v>0.18611584393126332</v>
      </c>
      <c r="D413" s="275">
        <f t="shared" ca="1" si="31"/>
        <v>0.16709561425426031</v>
      </c>
      <c r="E413" s="275">
        <f t="shared" ca="1" si="32"/>
        <v>0.10796613865645011</v>
      </c>
      <c r="F413" s="275">
        <f t="shared" ca="1" si="33"/>
        <v>2.2861206261991153E-2</v>
      </c>
      <c r="G413" s="301">
        <f t="array" aca="1" ref="G413" ca="1">IF(E413&gt;F413,('3-Statement Model'!$G$8*(1+'DCF Simulation'!C413)*'DCF Simulation'!D413)/('DCF Simulation'!E413-'DCF Simulation'!F413))</f>
        <v>11249.077959765977</v>
      </c>
      <c r="H413" s="302">
        <f ca="1">+G413-'DCF Analysis'!$C$37+'DCF Analysis'!$C$38+'DCF Analysis'!$C$40-'DCF Analysis'!$C$39</f>
        <v>12161.407959765978</v>
      </c>
      <c r="I413" s="303">
        <f ca="1">+H413/'Historical Data'!$L$34</f>
        <v>763.56081524074136</v>
      </c>
    </row>
    <row r="414" spans="2:9">
      <c r="B414" s="300">
        <f t="shared" si="34"/>
        <v>402</v>
      </c>
      <c r="C414" s="275">
        <f t="shared" ca="1" si="30"/>
        <v>7.3604408750554282E-2</v>
      </c>
      <c r="D414" s="275">
        <f t="shared" ca="1" si="31"/>
        <v>0.16666993179388953</v>
      </c>
      <c r="E414" s="275">
        <f t="shared" ca="1" si="32"/>
        <v>0.10542002720437597</v>
      </c>
      <c r="F414" s="275">
        <f t="shared" ca="1" si="33"/>
        <v>2.0241378708295375E-2</v>
      </c>
      <c r="G414" s="301">
        <f t="array" aca="1" ref="G414" ca="1">IF(E414&gt;F414,('3-Statement Model'!$G$8*(1+'DCF Simulation'!C414)*'DCF Simulation'!D414)/('DCF Simulation'!E414-'DCF Simulation'!F414))</f>
        <v>10147.295280906194</v>
      </c>
      <c r="H414" s="302">
        <f ca="1">+G414-'DCF Analysis'!$C$37+'DCF Analysis'!$C$38+'DCF Analysis'!$C$40-'DCF Analysis'!$C$39</f>
        <v>11059.625280906195</v>
      </c>
      <c r="I414" s="303">
        <f ca="1">+H414/'Historical Data'!$L$34</f>
        <v>694.38477219773722</v>
      </c>
    </row>
    <row r="415" spans="2:9">
      <c r="B415" s="300">
        <f t="shared" si="34"/>
        <v>403</v>
      </c>
      <c r="C415" s="275">
        <f t="shared" ca="1" si="30"/>
        <v>0.17930657982319237</v>
      </c>
      <c r="D415" s="275">
        <f t="shared" ca="1" si="31"/>
        <v>0.18603329849095551</v>
      </c>
      <c r="E415" s="275">
        <f t="shared" ca="1" si="32"/>
        <v>0.1055949267079045</v>
      </c>
      <c r="F415" s="275">
        <f t="shared" ca="1" si="33"/>
        <v>3.5835668484031996E-2</v>
      </c>
      <c r="G415" s="301">
        <f t="array" aca="1" ref="G415" ca="1">IF(E415&gt;F415,('3-Statement Model'!$G$8*(1+'DCF Simulation'!C415)*'DCF Simulation'!D415)/('DCF Simulation'!E415-'DCF Simulation'!F415))</f>
        <v>15191.303958271943</v>
      </c>
      <c r="H415" s="302">
        <f ca="1">+G415-'DCF Analysis'!$C$37+'DCF Analysis'!$C$38+'DCF Analysis'!$C$40-'DCF Analysis'!$C$39</f>
        <v>16103.633958271945</v>
      </c>
      <c r="I415" s="303">
        <f ca="1">+H415/'Historical Data'!$L$34</f>
        <v>1011.0756841803395</v>
      </c>
    </row>
    <row r="416" spans="2:9">
      <c r="B416" s="300">
        <f t="shared" si="34"/>
        <v>404</v>
      </c>
      <c r="C416" s="275">
        <f t="shared" ca="1" si="30"/>
        <v>6.3066839131793492E-2</v>
      </c>
      <c r="D416" s="275">
        <f t="shared" ca="1" si="31"/>
        <v>0.1693671484658486</v>
      </c>
      <c r="E416" s="275">
        <f t="shared" ca="1" si="32"/>
        <v>0.10438126811592305</v>
      </c>
      <c r="F416" s="275">
        <f t="shared" ca="1" si="33"/>
        <v>5.4665056883540286E-2</v>
      </c>
      <c r="G416" s="301">
        <f t="array" aca="1" ref="G416" ca="1">IF(E416&gt;F416,('3-Statement Model'!$G$8*(1+'DCF Simulation'!C416)*'DCF Simulation'!D416)/('DCF Simulation'!E416-'DCF Simulation'!F416))</f>
        <v>17493.27895146795</v>
      </c>
      <c r="H416" s="302">
        <f ca="1">+G416-'DCF Analysis'!$C$37+'DCF Analysis'!$C$38+'DCF Analysis'!$C$40-'DCF Analysis'!$C$39</f>
        <v>18405.608951467948</v>
      </c>
      <c r="I416" s="303">
        <f ca="1">+H416/'Historical Data'!$L$34</f>
        <v>1155.6064743884795</v>
      </c>
    </row>
    <row r="417" spans="2:9">
      <c r="B417" s="300">
        <f t="shared" si="34"/>
        <v>405</v>
      </c>
      <c r="C417" s="275">
        <f t="shared" ca="1" si="30"/>
        <v>0.11211262788740317</v>
      </c>
      <c r="D417" s="275">
        <f t="shared" ca="1" si="31"/>
        <v>0.18709162265775409</v>
      </c>
      <c r="E417" s="275">
        <f t="shared" ca="1" si="32"/>
        <v>0.10008010521696552</v>
      </c>
      <c r="F417" s="275">
        <f t="shared" ca="1" si="33"/>
        <v>3.7999043483701297E-2</v>
      </c>
      <c r="G417" s="301">
        <f t="array" aca="1" ref="G417" ca="1">IF(E417&gt;F417,('3-Statement Model'!$G$8*(1+'DCF Simulation'!C417)*'DCF Simulation'!D417)/('DCF Simulation'!E417-'DCF Simulation'!F417))</f>
        <v>16189.128764075516</v>
      </c>
      <c r="H417" s="302">
        <f ca="1">+G417-'DCF Analysis'!$C$37+'DCF Analysis'!$C$38+'DCF Analysis'!$C$40-'DCF Analysis'!$C$39</f>
        <v>17101.458764075516</v>
      </c>
      <c r="I417" s="303">
        <f ca="1">+H417/'Historical Data'!$L$34</f>
        <v>1073.7246738949705</v>
      </c>
    </row>
    <row r="418" spans="2:9">
      <c r="B418" s="300">
        <f t="shared" si="34"/>
        <v>406</v>
      </c>
      <c r="C418" s="275">
        <f t="shared" ca="1" si="30"/>
        <v>0.29542793634335762</v>
      </c>
      <c r="D418" s="275">
        <f t="shared" ca="1" si="31"/>
        <v>0.16363960158750493</v>
      </c>
      <c r="E418" s="275">
        <f t="shared" ca="1" si="32"/>
        <v>0.10777966766316735</v>
      </c>
      <c r="F418" s="275">
        <f t="shared" ca="1" si="33"/>
        <v>2.8926899527681363E-2</v>
      </c>
      <c r="G418" s="301">
        <f t="array" aca="1" ref="G418" ca="1">IF(E418&gt;F418,('3-Statement Model'!$G$8*(1+'DCF Simulation'!C418)*'DCF Simulation'!D418)/('DCF Simulation'!E418-'DCF Simulation'!F418))</f>
        <v>12985.665972302</v>
      </c>
      <c r="H418" s="302">
        <f ca="1">+G418-'DCF Analysis'!$C$37+'DCF Analysis'!$C$38+'DCF Analysis'!$C$40-'DCF Analysis'!$C$39</f>
        <v>13897.995972302002</v>
      </c>
      <c r="I418" s="303">
        <f ca="1">+H418/'Historical Data'!$L$34</f>
        <v>872.59346696792022</v>
      </c>
    </row>
    <row r="419" spans="2:9">
      <c r="B419" s="300">
        <f t="shared" si="34"/>
        <v>407</v>
      </c>
      <c r="C419" s="275">
        <f t="shared" ca="1" si="30"/>
        <v>0.30631834929235779</v>
      </c>
      <c r="D419" s="275">
        <f t="shared" ca="1" si="31"/>
        <v>0.15001756888873616</v>
      </c>
      <c r="E419" s="275">
        <f t="shared" ca="1" si="32"/>
        <v>0.10537849092469327</v>
      </c>
      <c r="F419" s="275">
        <f t="shared" ca="1" si="33"/>
        <v>4.2232675447319623E-2</v>
      </c>
      <c r="G419" s="301">
        <f t="array" aca="1" ref="G419" ca="1">IF(E419&gt;F419,('3-Statement Model'!$G$8*(1+'DCF Simulation'!C419)*'DCF Simulation'!D419)/('DCF Simulation'!E419-'DCF Simulation'!F419))</f>
        <v>14990.843614455091</v>
      </c>
      <c r="H419" s="302">
        <f ca="1">+G419-'DCF Analysis'!$C$37+'DCF Analysis'!$C$38+'DCF Analysis'!$C$40-'DCF Analysis'!$C$39</f>
        <v>15903.173614455092</v>
      </c>
      <c r="I419" s="303">
        <f ca="1">+H419/'Historical Data'!$L$34</f>
        <v>998.48966913548441</v>
      </c>
    </row>
    <row r="420" spans="2:9">
      <c r="B420" s="300">
        <f t="shared" si="34"/>
        <v>408</v>
      </c>
      <c r="C420" s="275">
        <f t="shared" ca="1" si="30"/>
        <v>6.5112198270001476E-2</v>
      </c>
      <c r="D420" s="275">
        <f t="shared" ca="1" si="31"/>
        <v>0.16753624891206628</v>
      </c>
      <c r="E420" s="275">
        <f t="shared" ca="1" si="32"/>
        <v>0.1025724936469838</v>
      </c>
      <c r="F420" s="275">
        <f t="shared" ca="1" si="33"/>
        <v>2.4991953423709336E-2</v>
      </c>
      <c r="G420" s="301">
        <f t="array" aca="1" ref="G420" ca="1">IF(E420&gt;F420,('3-Statement Model'!$G$8*(1+'DCF Simulation'!C420)*'DCF Simulation'!D420)/('DCF Simulation'!E420-'DCF Simulation'!F420))</f>
        <v>11110.429446929782</v>
      </c>
      <c r="H420" s="302">
        <f ca="1">+G420-'DCF Analysis'!$C$37+'DCF Analysis'!$C$38+'DCF Analysis'!$C$40-'DCF Analysis'!$C$39</f>
        <v>12022.759446929784</v>
      </c>
      <c r="I420" s="303">
        <f ca="1">+H420/'Historical Data'!$L$34</f>
        <v>754.85569064962795</v>
      </c>
    </row>
    <row r="421" spans="2:9">
      <c r="B421" s="300">
        <f t="shared" si="34"/>
        <v>409</v>
      </c>
      <c r="C421" s="275">
        <f t="shared" ca="1" si="30"/>
        <v>9.9279387467265973E-2</v>
      </c>
      <c r="D421" s="275">
        <f t="shared" ca="1" si="31"/>
        <v>0.18333543168381816</v>
      </c>
      <c r="E421" s="275">
        <f t="shared" ca="1" si="32"/>
        <v>0.10102058238472816</v>
      </c>
      <c r="F421" s="275">
        <f t="shared" ca="1" si="33"/>
        <v>2.8656260440375642E-2</v>
      </c>
      <c r="G421" s="301">
        <f t="array" aca="1" ref="G421" ca="1">IF(E421&gt;F421,('3-Statement Model'!$G$8*(1+'DCF Simulation'!C421)*'DCF Simulation'!D421)/('DCF Simulation'!E421-'DCF Simulation'!F421))</f>
        <v>13452.701081805786</v>
      </c>
      <c r="H421" s="302">
        <f ca="1">+G421-'DCF Analysis'!$C$37+'DCF Analysis'!$C$38+'DCF Analysis'!$C$40-'DCF Analysis'!$C$39</f>
        <v>14365.031081805788</v>
      </c>
      <c r="I421" s="303">
        <f ca="1">+H421/'Historical Data'!$L$34</f>
        <v>901.91652809197296</v>
      </c>
    </row>
    <row r="422" spans="2:9">
      <c r="B422" s="300">
        <f t="shared" si="34"/>
        <v>410</v>
      </c>
      <c r="C422" s="275">
        <f t="shared" ca="1" si="30"/>
        <v>0.25639454343375256</v>
      </c>
      <c r="D422" s="275">
        <f t="shared" ca="1" si="31"/>
        <v>0.19021638132966073</v>
      </c>
      <c r="E422" s="275">
        <f t="shared" ca="1" si="32"/>
        <v>0.1085949318062301</v>
      </c>
      <c r="F422" s="275">
        <f t="shared" ca="1" si="33"/>
        <v>3.2974799033760341E-2</v>
      </c>
      <c r="G422" s="301">
        <f t="array" aca="1" ref="G422" ca="1">IF(E422&gt;F422,('3-Statement Model'!$G$8*(1+'DCF Simulation'!C422)*'DCF Simulation'!D422)/('DCF Simulation'!E422-'DCF Simulation'!F422))</f>
        <v>15265.675300964582</v>
      </c>
      <c r="H422" s="302">
        <f ca="1">+G422-'DCF Analysis'!$C$37+'DCF Analysis'!$C$38+'DCF Analysis'!$C$40-'DCF Analysis'!$C$39</f>
        <v>16178.005300964584</v>
      </c>
      <c r="I422" s="303">
        <f ca="1">+H422/'Historical Data'!$L$34</f>
        <v>1015.7451306165425</v>
      </c>
    </row>
    <row r="423" spans="2:9">
      <c r="B423" s="300">
        <f t="shared" si="34"/>
        <v>411</v>
      </c>
      <c r="C423" s="275">
        <f t="shared" ca="1" si="30"/>
        <v>0.293433947607176</v>
      </c>
      <c r="D423" s="275">
        <f t="shared" ca="1" si="31"/>
        <v>0.19405876040262898</v>
      </c>
      <c r="E423" s="275">
        <f t="shared" ca="1" si="32"/>
        <v>0.10568846320263024</v>
      </c>
      <c r="F423" s="275">
        <f t="shared" ca="1" si="33"/>
        <v>3.8556224184874408E-2</v>
      </c>
      <c r="G423" s="301">
        <f t="array" aca="1" ref="G423" ca="1">IF(E423&gt;F423,('3-Statement Model'!$G$8*(1+'DCF Simulation'!C423)*'DCF Simulation'!D423)/('DCF Simulation'!E423-'DCF Simulation'!F423))</f>
        <v>18060.338060418759</v>
      </c>
      <c r="H423" s="302">
        <f ca="1">+G423-'DCF Analysis'!$C$37+'DCF Analysis'!$C$38+'DCF Analysis'!$C$40-'DCF Analysis'!$C$39</f>
        <v>18972.668060418757</v>
      </c>
      <c r="I423" s="303">
        <f ca="1">+H423/'Historical Data'!$L$34</f>
        <v>1191.2095983814106</v>
      </c>
    </row>
    <row r="424" spans="2:9">
      <c r="B424" s="300">
        <f t="shared" si="34"/>
        <v>412</v>
      </c>
      <c r="C424" s="275">
        <f t="shared" ca="1" si="30"/>
        <v>5.6409950604534492E-2</v>
      </c>
      <c r="D424" s="275">
        <f t="shared" ca="1" si="31"/>
        <v>0.18388316411349798</v>
      </c>
      <c r="E424" s="275">
        <f t="shared" ca="1" si="32"/>
        <v>0.10451684146714069</v>
      </c>
      <c r="F424" s="275">
        <f t="shared" ca="1" si="33"/>
        <v>4.5515922815388896E-2</v>
      </c>
      <c r="G424" s="301">
        <f t="array" aca="1" ref="G424" ca="1">IF(E424&gt;F424,('3-Statement Model'!$G$8*(1+'DCF Simulation'!C424)*'DCF Simulation'!D424)/('DCF Simulation'!E424-'DCF Simulation'!F424))</f>
        <v>15903.59022300307</v>
      </c>
      <c r="H424" s="302">
        <f ca="1">+G424-'DCF Analysis'!$C$37+'DCF Analysis'!$C$38+'DCF Analysis'!$C$40-'DCF Analysis'!$C$39</f>
        <v>16815.920223003068</v>
      </c>
      <c r="I424" s="303">
        <f ca="1">+H424/'Historical Data'!$L$34</f>
        <v>1055.7969765489695</v>
      </c>
    </row>
    <row r="425" spans="2:9">
      <c r="B425" s="300">
        <f t="shared" si="34"/>
        <v>413</v>
      </c>
      <c r="C425" s="275">
        <f t="shared" ca="1" si="30"/>
        <v>6.5445853446539901E-2</v>
      </c>
      <c r="D425" s="275">
        <f t="shared" ca="1" si="31"/>
        <v>0.17964774682312337</v>
      </c>
      <c r="E425" s="275">
        <f t="shared" ca="1" si="32"/>
        <v>0.10705501726876783</v>
      </c>
      <c r="F425" s="275">
        <f t="shared" ca="1" si="33"/>
        <v>5.1111565776430071E-2</v>
      </c>
      <c r="G425" s="301">
        <f t="array" aca="1" ref="G425" ca="1">IF(E425&gt;F425,('3-Statement Model'!$G$8*(1+'DCF Simulation'!C425)*'DCF Simulation'!D425)/('DCF Simulation'!E425-'DCF Simulation'!F425))</f>
        <v>16526.595603371898</v>
      </c>
      <c r="H425" s="302">
        <f ca="1">+G425-'DCF Analysis'!$C$37+'DCF Analysis'!$C$38+'DCF Analysis'!$C$40-'DCF Analysis'!$C$39</f>
        <v>17438.925603371896</v>
      </c>
      <c r="I425" s="303">
        <f ca="1">+H425/'Historical Data'!$L$34</f>
        <v>1094.9127185508473</v>
      </c>
    </row>
    <row r="426" spans="2:9">
      <c r="B426" s="300">
        <f t="shared" si="34"/>
        <v>414</v>
      </c>
      <c r="C426" s="275">
        <f t="shared" ca="1" si="30"/>
        <v>0.25758296239063544</v>
      </c>
      <c r="D426" s="275">
        <f t="shared" ca="1" si="31"/>
        <v>0.19451973955390064</v>
      </c>
      <c r="E426" s="275">
        <f t="shared" ca="1" si="32"/>
        <v>0.10961032084156523</v>
      </c>
      <c r="F426" s="275">
        <f t="shared" ca="1" si="33"/>
        <v>4.2058230451515251E-2</v>
      </c>
      <c r="G426" s="301">
        <f t="array" aca="1" ref="G426" ca="1">IF(E426&gt;F426,('3-Statement Model'!$G$8*(1+'DCF Simulation'!C426)*'DCF Simulation'!D426)/('DCF Simulation'!E426-'DCF Simulation'!F426))</f>
        <v>17492.062923267054</v>
      </c>
      <c r="H426" s="302">
        <f ca="1">+G426-'DCF Analysis'!$C$37+'DCF Analysis'!$C$38+'DCF Analysis'!$C$40-'DCF Analysis'!$C$39</f>
        <v>18404.392923267053</v>
      </c>
      <c r="I426" s="303">
        <f ca="1">+H426/'Historical Data'!$L$34</f>
        <v>1155.5301253763007</v>
      </c>
    </row>
    <row r="427" spans="2:9">
      <c r="B427" s="300">
        <f t="shared" si="34"/>
        <v>415</v>
      </c>
      <c r="C427" s="275">
        <f t="shared" ca="1" si="30"/>
        <v>0.26315089566564986</v>
      </c>
      <c r="D427" s="275">
        <f t="shared" ca="1" si="31"/>
        <v>0.19137938118406927</v>
      </c>
      <c r="E427" s="275">
        <f t="shared" ca="1" si="32"/>
        <v>0.10022386428848819</v>
      </c>
      <c r="F427" s="275">
        <f t="shared" ca="1" si="33"/>
        <v>2.0609017769902774E-2</v>
      </c>
      <c r="G427" s="301">
        <f t="array" aca="1" ref="G427" ca="1">IF(E427&gt;F427,('3-Statement Model'!$G$8*(1+'DCF Simulation'!C427)*'DCF Simulation'!D427)/('DCF Simulation'!E427-'DCF Simulation'!F427))</f>
        <v>14666.815115009185</v>
      </c>
      <c r="H427" s="302">
        <f ca="1">+G427-'DCF Analysis'!$C$37+'DCF Analysis'!$C$38+'DCF Analysis'!$C$40-'DCF Analysis'!$C$39</f>
        <v>15579.145115009187</v>
      </c>
      <c r="I427" s="303">
        <f ca="1">+H427/'Historical Data'!$L$34</f>
        <v>978.14535817932835</v>
      </c>
    </row>
    <row r="428" spans="2:9">
      <c r="B428" s="300">
        <f t="shared" si="34"/>
        <v>416</v>
      </c>
      <c r="C428" s="275">
        <f t="shared" ca="1" si="30"/>
        <v>0.22949958073209933</v>
      </c>
      <c r="D428" s="275">
        <f t="shared" ca="1" si="31"/>
        <v>0.18148805755738331</v>
      </c>
      <c r="E428" s="275">
        <f t="shared" ca="1" si="32"/>
        <v>0.10631661928215902</v>
      </c>
      <c r="F428" s="275">
        <f t="shared" ca="1" si="33"/>
        <v>2.1447378759143487E-2</v>
      </c>
      <c r="G428" s="301">
        <f t="array" aca="1" ref="G428" ca="1">IF(E428&gt;F428,('3-Statement Model'!$G$8*(1+'DCF Simulation'!C428)*'DCF Simulation'!D428)/('DCF Simulation'!E428-'DCF Simulation'!F428))</f>
        <v>12700.055562333884</v>
      </c>
      <c r="H428" s="302">
        <f ca="1">+G428-'DCF Analysis'!$C$37+'DCF Analysis'!$C$38+'DCF Analysis'!$C$40-'DCF Analysis'!$C$39</f>
        <v>13612.385562333886</v>
      </c>
      <c r="I428" s="303">
        <f ca="1">+H428/'Historical Data'!$L$34</f>
        <v>854.66125729302223</v>
      </c>
    </row>
    <row r="429" spans="2:9">
      <c r="B429" s="300">
        <f t="shared" si="34"/>
        <v>417</v>
      </c>
      <c r="C429" s="275">
        <f t="shared" ca="1" si="30"/>
        <v>0.19862544308988681</v>
      </c>
      <c r="D429" s="275">
        <f t="shared" ca="1" si="31"/>
        <v>0.19381379745792171</v>
      </c>
      <c r="E429" s="275">
        <f t="shared" ca="1" si="32"/>
        <v>0.10243087362094216</v>
      </c>
      <c r="F429" s="275">
        <f t="shared" ca="1" si="33"/>
        <v>2.7616841699141918E-2</v>
      </c>
      <c r="G429" s="301">
        <f t="array" aca="1" ref="G429" ca="1">IF(E429&gt;F429,('3-Statement Model'!$G$8*(1+'DCF Simulation'!C429)*'DCF Simulation'!D429)/('DCF Simulation'!E429-'DCF Simulation'!F429))</f>
        <v>14999.080009427214</v>
      </c>
      <c r="H429" s="302">
        <f ca="1">+G429-'DCF Analysis'!$C$37+'DCF Analysis'!$C$38+'DCF Analysis'!$C$40-'DCF Analysis'!$C$39</f>
        <v>15911.410009427216</v>
      </c>
      <c r="I429" s="303">
        <f ca="1">+H429/'Historical Data'!$L$34</f>
        <v>999.00679581032057</v>
      </c>
    </row>
    <row r="430" spans="2:9">
      <c r="B430" s="300">
        <f t="shared" si="34"/>
        <v>418</v>
      </c>
      <c r="C430" s="275">
        <f t="shared" ca="1" si="30"/>
        <v>4.4468741849341603E-2</v>
      </c>
      <c r="D430" s="275">
        <f t="shared" ca="1" si="31"/>
        <v>0.14521301140925999</v>
      </c>
      <c r="E430" s="275">
        <f t="shared" ca="1" si="32"/>
        <v>0.10116241228900809</v>
      </c>
      <c r="F430" s="275">
        <f t="shared" ca="1" si="33"/>
        <v>3.3354271940969737E-2</v>
      </c>
      <c r="G430" s="301">
        <f t="array" aca="1" ref="G430" ca="1">IF(E430&gt;F430,('3-Statement Model'!$G$8*(1+'DCF Simulation'!C430)*'DCF Simulation'!D430)/('DCF Simulation'!E430-'DCF Simulation'!F430))</f>
        <v>10804.3500014971</v>
      </c>
      <c r="H430" s="302">
        <f ca="1">+G430-'DCF Analysis'!$C$37+'DCF Analysis'!$C$38+'DCF Analysis'!$C$40-'DCF Analysis'!$C$39</f>
        <v>11716.680001497101</v>
      </c>
      <c r="I430" s="303">
        <f ca="1">+H430/'Historical Data'!$L$34</f>
        <v>735.63832111016302</v>
      </c>
    </row>
    <row r="431" spans="2:9">
      <c r="B431" s="300">
        <f t="shared" si="34"/>
        <v>419</v>
      </c>
      <c r="C431" s="275">
        <f t="shared" ca="1" si="30"/>
        <v>0.21236166695033584</v>
      </c>
      <c r="D431" s="275">
        <f t="shared" ca="1" si="31"/>
        <v>0.17548412853894016</v>
      </c>
      <c r="E431" s="275">
        <f t="shared" ca="1" si="32"/>
        <v>0.10837657134775283</v>
      </c>
      <c r="F431" s="275">
        <f t="shared" ca="1" si="33"/>
        <v>2.9548325068893062E-2</v>
      </c>
      <c r="G431" s="301">
        <f t="array" aca="1" ref="G431" ca="1">IF(E431&gt;F431,('3-Statement Model'!$G$8*(1+'DCF Simulation'!C431)*'DCF Simulation'!D431)/('DCF Simulation'!E431-'DCF Simulation'!F431))</f>
        <v>13036.700071187572</v>
      </c>
      <c r="H431" s="302">
        <f ca="1">+G431-'DCF Analysis'!$C$37+'DCF Analysis'!$C$38+'DCF Analysis'!$C$40-'DCF Analysis'!$C$39</f>
        <v>13949.030071187573</v>
      </c>
      <c r="I431" s="303">
        <f ca="1">+H431/'Historical Data'!$L$34</f>
        <v>875.79767147113739</v>
      </c>
    </row>
    <row r="432" spans="2:9">
      <c r="B432" s="300">
        <f t="shared" si="34"/>
        <v>420</v>
      </c>
      <c r="C432" s="275">
        <f t="shared" ca="1" si="30"/>
        <v>0.31172500582197948</v>
      </c>
      <c r="D432" s="275">
        <f t="shared" ca="1" si="31"/>
        <v>0.15293794978820713</v>
      </c>
      <c r="E432" s="275">
        <f t="shared" ca="1" si="32"/>
        <v>0.10647867920657585</v>
      </c>
      <c r="F432" s="275">
        <f t="shared" ca="1" si="33"/>
        <v>3.2205493653875317E-2</v>
      </c>
      <c r="G432" s="301">
        <f t="array" aca="1" ref="G432" ca="1">IF(E432&gt;F432,('3-Statement Model'!$G$8*(1+'DCF Simulation'!C432)*'DCF Simulation'!D432)/('DCF Simulation'!E432-'DCF Simulation'!F432))</f>
        <v>13046.845211493484</v>
      </c>
      <c r="H432" s="302">
        <f ca="1">+G432-'DCF Analysis'!$C$37+'DCF Analysis'!$C$38+'DCF Analysis'!$C$40-'DCF Analysis'!$C$39</f>
        <v>13959.175211493486</v>
      </c>
      <c r="I432" s="303">
        <f ca="1">+H432/'Historical Data'!$L$34</f>
        <v>876.43463979161004</v>
      </c>
    </row>
    <row r="433" spans="2:9">
      <c r="B433" s="300">
        <f t="shared" si="34"/>
        <v>421</v>
      </c>
      <c r="C433" s="275">
        <f t="shared" ca="1" si="30"/>
        <v>6.5274223692279601E-2</v>
      </c>
      <c r="D433" s="275">
        <f t="shared" ca="1" si="31"/>
        <v>0.18660454121075806</v>
      </c>
      <c r="E433" s="275">
        <f t="shared" ca="1" si="32"/>
        <v>0.10735578647687817</v>
      </c>
      <c r="F433" s="275">
        <f t="shared" ca="1" si="33"/>
        <v>5.6684369555050795E-2</v>
      </c>
      <c r="G433" s="301">
        <f t="array" aca="1" ref="G433" ca="1">IF(E433&gt;F433,('3-Statement Model'!$G$8*(1+'DCF Simulation'!C433)*'DCF Simulation'!D433)/('DCF Simulation'!E433-'DCF Simulation'!F433))</f>
        <v>18949.601343119815</v>
      </c>
      <c r="H433" s="302">
        <f ca="1">+G433-'DCF Analysis'!$C$37+'DCF Analysis'!$C$38+'DCF Analysis'!$C$40-'DCF Analysis'!$C$39</f>
        <v>19861.931343119813</v>
      </c>
      <c r="I433" s="303">
        <f ca="1">+H433/'Historical Data'!$L$34</f>
        <v>1247.0424920191588</v>
      </c>
    </row>
    <row r="434" spans="2:9">
      <c r="B434" s="300">
        <f t="shared" si="34"/>
        <v>422</v>
      </c>
      <c r="C434" s="275">
        <f t="shared" ca="1" si="30"/>
        <v>0.10127730670023294</v>
      </c>
      <c r="D434" s="275">
        <f t="shared" ca="1" si="31"/>
        <v>0.15695063030469447</v>
      </c>
      <c r="E434" s="275">
        <f t="shared" ca="1" si="32"/>
        <v>0.10449814210636352</v>
      </c>
      <c r="F434" s="275">
        <f t="shared" ca="1" si="33"/>
        <v>5.0076399942002484E-2</v>
      </c>
      <c r="G434" s="301">
        <f t="array" aca="1" ref="G434" ca="1">IF(E434&gt;F434,('3-Statement Model'!$G$8*(1+'DCF Simulation'!C434)*'DCF Simulation'!D434)/('DCF Simulation'!E434-'DCF Simulation'!F434))</f>
        <v>15341.464276730763</v>
      </c>
      <c r="H434" s="302">
        <f ca="1">+G434-'DCF Analysis'!$C$37+'DCF Analysis'!$C$38+'DCF Analysis'!$C$40-'DCF Analysis'!$C$39</f>
        <v>16253.794276730765</v>
      </c>
      <c r="I434" s="303">
        <f ca="1">+H434/'Historical Data'!$L$34</f>
        <v>1020.5035839398532</v>
      </c>
    </row>
    <row r="435" spans="2:9">
      <c r="B435" s="300">
        <f t="shared" si="34"/>
        <v>423</v>
      </c>
      <c r="C435" s="275">
        <f t="shared" ca="1" si="30"/>
        <v>0.28036288654695213</v>
      </c>
      <c r="D435" s="275">
        <f t="shared" ca="1" si="31"/>
        <v>0.18167684021012781</v>
      </c>
      <c r="E435" s="275">
        <f t="shared" ca="1" si="32"/>
        <v>0.1038547217182631</v>
      </c>
      <c r="F435" s="275">
        <f t="shared" ca="1" si="33"/>
        <v>3.6150789130363813E-2</v>
      </c>
      <c r="G435" s="301">
        <f t="array" aca="1" ref="G435" ca="1">IF(E435&gt;F435,('3-Statement Model'!$G$8*(1+'DCF Simulation'!C435)*'DCF Simulation'!D435)/('DCF Simulation'!E435-'DCF Simulation'!F435))</f>
        <v>16595.802149463521</v>
      </c>
      <c r="H435" s="302">
        <f ca="1">+G435-'DCF Analysis'!$C$37+'DCF Analysis'!$C$38+'DCF Analysis'!$C$40-'DCF Analysis'!$C$39</f>
        <v>17508.132149463519</v>
      </c>
      <c r="I435" s="303">
        <f ca="1">+H435/'Historical Data'!$L$34</f>
        <v>1099.2578903375797</v>
      </c>
    </row>
    <row r="436" spans="2:9">
      <c r="B436" s="300">
        <f t="shared" si="34"/>
        <v>424</v>
      </c>
      <c r="C436" s="275">
        <f t="shared" ca="1" si="30"/>
        <v>0.10144226388022894</v>
      </c>
      <c r="D436" s="275">
        <f t="shared" ca="1" si="31"/>
        <v>0.17788369158208131</v>
      </c>
      <c r="E436" s="275">
        <f t="shared" ca="1" si="32"/>
        <v>0.10573346498155961</v>
      </c>
      <c r="F436" s="275">
        <f t="shared" ca="1" si="33"/>
        <v>3.5641575355031513E-2</v>
      </c>
      <c r="G436" s="301">
        <f t="array" aca="1" ref="G436" ca="1">IF(E436&gt;F436,('3-Statement Model'!$G$8*(1+'DCF Simulation'!C436)*'DCF Simulation'!D436)/('DCF Simulation'!E436-'DCF Simulation'!F436))</f>
        <v>13502.357468865463</v>
      </c>
      <c r="H436" s="302">
        <f ca="1">+G436-'DCF Analysis'!$C$37+'DCF Analysis'!$C$38+'DCF Analysis'!$C$40-'DCF Analysis'!$C$39</f>
        <v>14414.687468865464</v>
      </c>
      <c r="I436" s="303">
        <f ca="1">+H436/'Historical Data'!$L$34</f>
        <v>905.03423218599187</v>
      </c>
    </row>
    <row r="437" spans="2:9">
      <c r="B437" s="300">
        <f t="shared" si="34"/>
        <v>425</v>
      </c>
      <c r="C437" s="275">
        <f t="shared" ca="1" si="30"/>
        <v>8.9936167741466955E-2</v>
      </c>
      <c r="D437" s="275">
        <f t="shared" ca="1" si="31"/>
        <v>0.18619638117030371</v>
      </c>
      <c r="E437" s="275">
        <f t="shared" ca="1" si="32"/>
        <v>0.10879343398121653</v>
      </c>
      <c r="F437" s="275">
        <f t="shared" ca="1" si="33"/>
        <v>2.4754828328783954E-2</v>
      </c>
      <c r="G437" s="301">
        <f t="array" aca="1" ref="G437" ca="1">IF(E437&gt;F437,('3-Statement Model'!$G$8*(1+'DCF Simulation'!C437)*'DCF Simulation'!D437)/('DCF Simulation'!E437-'DCF Simulation'!F437))</f>
        <v>11664.683550464297</v>
      </c>
      <c r="H437" s="302">
        <f ca="1">+G437-'DCF Analysis'!$C$37+'DCF Analysis'!$C$38+'DCF Analysis'!$C$40-'DCF Analysis'!$C$39</f>
        <v>12577.013550464299</v>
      </c>
      <c r="I437" s="303">
        <f ca="1">+H437/'Historical Data'!$L$34</f>
        <v>789.65484520027292</v>
      </c>
    </row>
    <row r="438" spans="2:9">
      <c r="B438" s="300">
        <f t="shared" si="34"/>
        <v>426</v>
      </c>
      <c r="C438" s="275">
        <f t="shared" ca="1" si="30"/>
        <v>0.18967358895783629</v>
      </c>
      <c r="D438" s="275">
        <f t="shared" ca="1" si="31"/>
        <v>0.15418262891330867</v>
      </c>
      <c r="E438" s="275">
        <f t="shared" ca="1" si="32"/>
        <v>0.10476591872485549</v>
      </c>
      <c r="F438" s="275">
        <f t="shared" ca="1" si="33"/>
        <v>2.7327850806042307E-2</v>
      </c>
      <c r="G438" s="301">
        <f t="array" aca="1" ref="G438" ca="1">IF(E438&gt;F438,('3-Statement Model'!$G$8*(1+'DCF Simulation'!C438)*'DCF Simulation'!D438)/('DCF Simulation'!E438-'DCF Simulation'!F438))</f>
        <v>11441.639425542955</v>
      </c>
      <c r="H438" s="302">
        <f ca="1">+G438-'DCF Analysis'!$C$37+'DCF Analysis'!$C$38+'DCF Analysis'!$C$40-'DCF Analysis'!$C$39</f>
        <v>12353.969425542957</v>
      </c>
      <c r="I438" s="303">
        <f ca="1">+H438/'Historical Data'!$L$34</f>
        <v>775.65089480053041</v>
      </c>
    </row>
    <row r="439" spans="2:9">
      <c r="B439" s="300">
        <f t="shared" si="34"/>
        <v>427</v>
      </c>
      <c r="C439" s="275">
        <f t="shared" ca="1" si="30"/>
        <v>8.3450245833064401E-2</v>
      </c>
      <c r="D439" s="275">
        <f t="shared" ca="1" si="31"/>
        <v>0.15263739838628182</v>
      </c>
      <c r="E439" s="275">
        <f t="shared" ca="1" si="32"/>
        <v>0.10159512649376241</v>
      </c>
      <c r="F439" s="275">
        <f t="shared" ca="1" si="33"/>
        <v>3.0764299425284879E-2</v>
      </c>
      <c r="G439" s="301">
        <f t="array" aca="1" ref="G439" ca="1">IF(E439&gt;F439,('3-Statement Model'!$G$8*(1+'DCF Simulation'!C439)*'DCF Simulation'!D439)/('DCF Simulation'!E439-'DCF Simulation'!F439))</f>
        <v>11277.870773769333</v>
      </c>
      <c r="H439" s="302">
        <f ca="1">+G439-'DCF Analysis'!$C$37+'DCF Analysis'!$C$38+'DCF Analysis'!$C$40-'DCF Analysis'!$C$39</f>
        <v>12190.200773769335</v>
      </c>
      <c r="I439" s="303">
        <f ca="1">+H439/'Historical Data'!$L$34</f>
        <v>765.36858820635621</v>
      </c>
    </row>
    <row r="440" spans="2:9">
      <c r="B440" s="300">
        <f t="shared" si="34"/>
        <v>428</v>
      </c>
      <c r="C440" s="275">
        <f t="shared" ca="1" si="30"/>
        <v>0.11028611537899459</v>
      </c>
      <c r="D440" s="275">
        <f t="shared" ca="1" si="31"/>
        <v>0.16256195514455618</v>
      </c>
      <c r="E440" s="275">
        <f t="shared" ca="1" si="32"/>
        <v>0.10120841795105122</v>
      </c>
      <c r="F440" s="275">
        <f t="shared" ca="1" si="33"/>
        <v>5.747280738659831E-2</v>
      </c>
      <c r="G440" s="301">
        <f t="array" aca="1" ref="G440" ca="1">IF(E440&gt;F440,('3-Statement Model'!$G$8*(1+'DCF Simulation'!C440)*'DCF Simulation'!D440)/('DCF Simulation'!E440-'DCF Simulation'!F440))</f>
        <v>19934.168650951222</v>
      </c>
      <c r="H440" s="302">
        <f ca="1">+G440-'DCF Analysis'!$C$37+'DCF Analysis'!$C$38+'DCF Analysis'!$C$40-'DCF Analysis'!$C$39</f>
        <v>20846.49865095122</v>
      </c>
      <c r="I440" s="303">
        <f ca="1">+H440/'Historical Data'!$L$34</f>
        <v>1308.8591022927603</v>
      </c>
    </row>
    <row r="441" spans="2:9">
      <c r="B441" s="300">
        <f t="shared" si="34"/>
        <v>429</v>
      </c>
      <c r="C441" s="275">
        <f t="shared" ca="1" si="30"/>
        <v>0.14043866305642838</v>
      </c>
      <c r="D441" s="275">
        <f t="shared" ca="1" si="31"/>
        <v>0.1359602911447913</v>
      </c>
      <c r="E441" s="275">
        <f t="shared" ca="1" si="32"/>
        <v>0.10741548433164957</v>
      </c>
      <c r="F441" s="275">
        <f t="shared" ca="1" si="33"/>
        <v>4.1421216470849842E-2</v>
      </c>
      <c r="G441" s="301">
        <f t="array" aca="1" ref="G441" ca="1">IF(E441&gt;F441,('3-Statement Model'!$G$8*(1+'DCF Simulation'!C441)*'DCF Simulation'!D441)/('DCF Simulation'!E441-'DCF Simulation'!F441))</f>
        <v>11348.992326288944</v>
      </c>
      <c r="H441" s="302">
        <f ca="1">+G441-'DCF Analysis'!$C$37+'DCF Analysis'!$C$38+'DCF Analysis'!$C$40-'DCF Analysis'!$C$39</f>
        <v>12261.322326288946</v>
      </c>
      <c r="I441" s="303">
        <f ca="1">+H441/'Historical Data'!$L$34</f>
        <v>769.83399474503358</v>
      </c>
    </row>
    <row r="442" spans="2:9">
      <c r="B442" s="300">
        <f t="shared" si="34"/>
        <v>430</v>
      </c>
      <c r="C442" s="275">
        <f t="shared" ca="1" si="30"/>
        <v>0.31238469462812835</v>
      </c>
      <c r="D442" s="275">
        <f t="shared" ca="1" si="31"/>
        <v>0.16595472343717604</v>
      </c>
      <c r="E442" s="275">
        <f t="shared" ca="1" si="32"/>
        <v>0.10775022786992799</v>
      </c>
      <c r="F442" s="275">
        <f t="shared" ca="1" si="33"/>
        <v>5.2520459546575193E-2</v>
      </c>
      <c r="G442" s="301">
        <f t="array" aca="1" ref="G442" ca="1">IF(E442&gt;F442,('3-Statement Model'!$G$8*(1+'DCF Simulation'!C442)*'DCF Simulation'!D442)/('DCF Simulation'!E442-'DCF Simulation'!F442))</f>
        <v>19048.336417470691</v>
      </c>
      <c r="H442" s="302">
        <f ca="1">+G442-'DCF Analysis'!$C$37+'DCF Analysis'!$C$38+'DCF Analysis'!$C$40-'DCF Analysis'!$C$39</f>
        <v>19960.666417470689</v>
      </c>
      <c r="I442" s="303">
        <f ca="1">+H442/'Historical Data'!$L$34</f>
        <v>1253.2416290034312</v>
      </c>
    </row>
    <row r="443" spans="2:9">
      <c r="B443" s="300">
        <f t="shared" si="34"/>
        <v>431</v>
      </c>
      <c r="C443" s="275">
        <f t="shared" ca="1" si="30"/>
        <v>0.20879398860400866</v>
      </c>
      <c r="D443" s="275">
        <f t="shared" ca="1" si="31"/>
        <v>0.1462554106134312</v>
      </c>
      <c r="E443" s="275">
        <f t="shared" ca="1" si="32"/>
        <v>0.10887691732603025</v>
      </c>
      <c r="F443" s="275">
        <f t="shared" ca="1" si="33"/>
        <v>2.7005493278746157E-2</v>
      </c>
      <c r="G443" s="301">
        <f t="array" aca="1" ref="G443" ca="1">IF(E443&gt;F443,('3-Statement Model'!$G$8*(1+'DCF Simulation'!C443)*'DCF Simulation'!D443)/('DCF Simulation'!E443-'DCF Simulation'!F443))</f>
        <v>10430.650360019235</v>
      </c>
      <c r="H443" s="302">
        <f ca="1">+G443-'DCF Analysis'!$C$37+'DCF Analysis'!$C$38+'DCF Analysis'!$C$40-'DCF Analysis'!$C$39</f>
        <v>11342.980360019237</v>
      </c>
      <c r="I443" s="303">
        <f ca="1">+H443/'Historical Data'!$L$34</f>
        <v>712.17537966078328</v>
      </c>
    </row>
    <row r="444" spans="2:9">
      <c r="B444" s="300">
        <f t="shared" si="34"/>
        <v>432</v>
      </c>
      <c r="C444" s="275">
        <f t="shared" ca="1" si="30"/>
        <v>0.11994484643385239</v>
      </c>
      <c r="D444" s="275">
        <f t="shared" ca="1" si="31"/>
        <v>0.17591898890969257</v>
      </c>
      <c r="E444" s="275">
        <f t="shared" ca="1" si="32"/>
        <v>0.10013473938031485</v>
      </c>
      <c r="F444" s="275">
        <f t="shared" ca="1" si="33"/>
        <v>2.6466326669483311E-2</v>
      </c>
      <c r="G444" s="301">
        <f t="array" aca="1" ref="G444" ca="1">IF(E444&gt;F444,('3-Statement Model'!$G$8*(1+'DCF Simulation'!C444)*'DCF Simulation'!D444)/('DCF Simulation'!E444-'DCF Simulation'!F444))</f>
        <v>12918.364751824325</v>
      </c>
      <c r="H444" s="302">
        <f ca="1">+G444-'DCF Analysis'!$C$37+'DCF Analysis'!$C$38+'DCF Analysis'!$C$40-'DCF Analysis'!$C$39</f>
        <v>13830.694751824327</v>
      </c>
      <c r="I444" s="303">
        <f ca="1">+H444/'Historical Data'!$L$34</f>
        <v>868.36792211779755</v>
      </c>
    </row>
    <row r="445" spans="2:9">
      <c r="B445" s="300">
        <f t="shared" si="34"/>
        <v>433</v>
      </c>
      <c r="C445" s="275">
        <f t="shared" ca="1" si="30"/>
        <v>7.4677759736124658E-2</v>
      </c>
      <c r="D445" s="275">
        <f t="shared" ca="1" si="31"/>
        <v>0.14402636632394966</v>
      </c>
      <c r="E445" s="275">
        <f t="shared" ca="1" si="32"/>
        <v>0.1007465158863276</v>
      </c>
      <c r="F445" s="275">
        <f t="shared" ca="1" si="33"/>
        <v>3.9294982038311686E-2</v>
      </c>
      <c r="G445" s="301">
        <f t="array" aca="1" ref="G445" ca="1">IF(E445&gt;F445,('3-Statement Model'!$G$8*(1+'DCF Simulation'!C445)*'DCF Simulation'!D445)/('DCF Simulation'!E445-'DCF Simulation'!F445))</f>
        <v>12166.538565253784</v>
      </c>
      <c r="H445" s="302">
        <f ca="1">+G445-'DCF Analysis'!$C$37+'DCF Analysis'!$C$38+'DCF Analysis'!$C$40-'DCF Analysis'!$C$39</f>
        <v>13078.868565253786</v>
      </c>
      <c r="I445" s="303">
        <f ca="1">+H445/'Historical Data'!$L$34</f>
        <v>821.16409359429599</v>
      </c>
    </row>
    <row r="446" spans="2:9">
      <c r="B446" s="300">
        <f t="shared" si="34"/>
        <v>434</v>
      </c>
      <c r="C446" s="275">
        <f t="shared" ca="1" si="30"/>
        <v>0.31656147080162977</v>
      </c>
      <c r="D446" s="275">
        <f t="shared" ca="1" si="31"/>
        <v>0.14016420868121149</v>
      </c>
      <c r="E446" s="275">
        <f t="shared" ca="1" si="32"/>
        <v>0.10980432280000306</v>
      </c>
      <c r="F446" s="275">
        <f t="shared" ca="1" si="33"/>
        <v>4.4161283421484024E-2</v>
      </c>
      <c r="G446" s="301">
        <f t="array" aca="1" ref="G446" ca="1">IF(E446&gt;F446,('3-Statement Model'!$G$8*(1+'DCF Simulation'!C446)*'DCF Simulation'!D446)/('DCF Simulation'!E446-'DCF Simulation'!F446))</f>
        <v>13579.040659853468</v>
      </c>
      <c r="H446" s="302">
        <f ca="1">+G446-'DCF Analysis'!$C$37+'DCF Analysis'!$C$38+'DCF Analysis'!$C$40-'DCF Analysis'!$C$39</f>
        <v>14491.37065985347</v>
      </c>
      <c r="I446" s="303">
        <f ca="1">+H446/'Historical Data'!$L$34</f>
        <v>909.84882931321386</v>
      </c>
    </row>
    <row r="447" spans="2:9">
      <c r="B447" s="300">
        <f t="shared" si="34"/>
        <v>435</v>
      </c>
      <c r="C447" s="275">
        <f t="shared" ca="1" si="30"/>
        <v>2.4809768559163538E-2</v>
      </c>
      <c r="D447" s="275">
        <f t="shared" ca="1" si="31"/>
        <v>0.17827118891667154</v>
      </c>
      <c r="E447" s="275">
        <f t="shared" ca="1" si="32"/>
        <v>0.10585360161662273</v>
      </c>
      <c r="F447" s="275">
        <f t="shared" ca="1" si="33"/>
        <v>4.2473574248823538E-2</v>
      </c>
      <c r="G447" s="301">
        <f t="array" aca="1" ref="G447" ca="1">IF(E447&gt;F447,('3-Statement Model'!$G$8*(1+'DCF Simulation'!C447)*'DCF Simulation'!D447)/('DCF Simulation'!E447-'DCF Simulation'!F447))</f>
        <v>13923.598589127556</v>
      </c>
      <c r="H447" s="302">
        <f ca="1">+G447-'DCF Analysis'!$C$37+'DCF Analysis'!$C$38+'DCF Analysis'!$C$40-'DCF Analysis'!$C$39</f>
        <v>14835.928589127558</v>
      </c>
      <c r="I447" s="303">
        <f ca="1">+H447/'Historical Data'!$L$34</f>
        <v>931.48209202790747</v>
      </c>
    </row>
    <row r="448" spans="2:9">
      <c r="B448" s="300">
        <f t="shared" si="34"/>
        <v>436</v>
      </c>
      <c r="C448" s="275">
        <f t="shared" ca="1" si="30"/>
        <v>0.10633557783124115</v>
      </c>
      <c r="D448" s="275">
        <f t="shared" ca="1" si="31"/>
        <v>0.15804739991240913</v>
      </c>
      <c r="E448" s="275">
        <f t="shared" ca="1" si="32"/>
        <v>0.10726047207904187</v>
      </c>
      <c r="F448" s="275">
        <f t="shared" ca="1" si="33"/>
        <v>2.3251198532490639E-2</v>
      </c>
      <c r="G448" s="301">
        <f t="array" aca="1" ref="G448" ca="1">IF(E448&gt;F448,('3-Statement Model'!$G$8*(1+'DCF Simulation'!C448)*'DCF Simulation'!D448)/('DCF Simulation'!E448-'DCF Simulation'!F448))</f>
        <v>10053.713485048434</v>
      </c>
      <c r="H448" s="302">
        <f ca="1">+G448-'DCF Analysis'!$C$37+'DCF Analysis'!$C$38+'DCF Analysis'!$C$40-'DCF Analysis'!$C$39</f>
        <v>10966.043485048436</v>
      </c>
      <c r="I448" s="303">
        <f ca="1">+H448/'Historical Data'!$L$34</f>
        <v>688.50918669207533</v>
      </c>
    </row>
    <row r="449" spans="2:9">
      <c r="B449" s="300">
        <f t="shared" si="34"/>
        <v>437</v>
      </c>
      <c r="C449" s="275">
        <f t="shared" ca="1" si="30"/>
        <v>0.31809433316945979</v>
      </c>
      <c r="D449" s="275">
        <f t="shared" ca="1" si="31"/>
        <v>0.16704762420514879</v>
      </c>
      <c r="E449" s="275">
        <f t="shared" ca="1" si="32"/>
        <v>0.10519828019823411</v>
      </c>
      <c r="F449" s="275">
        <f t="shared" ca="1" si="33"/>
        <v>5.7681073721222317E-2</v>
      </c>
      <c r="G449" s="301">
        <f t="array" aca="1" ref="G449" ca="1">IF(E449&gt;F449,('3-Statement Model'!$G$8*(1+'DCF Simulation'!C449)*'DCF Simulation'!D449)/('DCF Simulation'!E449-'DCF Simulation'!F449))</f>
        <v>22382.850548117211</v>
      </c>
      <c r="H449" s="302">
        <f ca="1">+G449-'DCF Analysis'!$C$37+'DCF Analysis'!$C$38+'DCF Analysis'!$C$40-'DCF Analysis'!$C$39</f>
        <v>23295.180548117209</v>
      </c>
      <c r="I449" s="303">
        <f ca="1">+H449/'Historical Data'!$L$34</f>
        <v>1462.6009676960887</v>
      </c>
    </row>
    <row r="450" spans="2:9">
      <c r="B450" s="300">
        <f t="shared" si="34"/>
        <v>438</v>
      </c>
      <c r="C450" s="275">
        <f t="shared" ca="1" si="30"/>
        <v>0.18606459120194332</v>
      </c>
      <c r="D450" s="275">
        <f t="shared" ca="1" si="31"/>
        <v>0.14734494058556394</v>
      </c>
      <c r="E450" s="275">
        <f t="shared" ca="1" si="32"/>
        <v>0.10848794345541926</v>
      </c>
      <c r="F450" s="275">
        <f t="shared" ca="1" si="33"/>
        <v>4.9202935240134887E-2</v>
      </c>
      <c r="G450" s="301">
        <f t="array" aca="1" ref="G450" ca="1">IF(E450&gt;F450,('3-Statement Model'!$G$8*(1+'DCF Simulation'!C450)*'DCF Simulation'!D450)/('DCF Simulation'!E450-'DCF Simulation'!F450))</f>
        <v>14238.957166378939</v>
      </c>
      <c r="H450" s="302">
        <f ca="1">+G450-'DCF Analysis'!$C$37+'DCF Analysis'!$C$38+'DCF Analysis'!$C$40-'DCF Analysis'!$C$39</f>
        <v>15151.287166378941</v>
      </c>
      <c r="I450" s="303">
        <f ca="1">+H450/'Historical Data'!$L$34</f>
        <v>951.28205705957646</v>
      </c>
    </row>
    <row r="451" spans="2:9">
      <c r="B451" s="300">
        <f t="shared" si="34"/>
        <v>439</v>
      </c>
      <c r="C451" s="275">
        <f t="shared" ca="1" si="30"/>
        <v>0.32972688833444569</v>
      </c>
      <c r="D451" s="275">
        <f t="shared" ca="1" si="31"/>
        <v>0.18371185506264101</v>
      </c>
      <c r="E451" s="275">
        <f t="shared" ca="1" si="32"/>
        <v>0.10663753313301613</v>
      </c>
      <c r="F451" s="275">
        <f t="shared" ca="1" si="33"/>
        <v>5.3164785106002976E-2</v>
      </c>
      <c r="G451" s="301">
        <f t="array" aca="1" ref="G451" ca="1">IF(E451&gt;F451,('3-Statement Model'!$G$8*(1+'DCF Simulation'!C451)*'DCF Simulation'!D451)/('DCF Simulation'!E451-'DCF Simulation'!F451))</f>
        <v>22067.169404038188</v>
      </c>
      <c r="H451" s="302">
        <f ca="1">+G451-'DCF Analysis'!$C$37+'DCF Analysis'!$C$38+'DCF Analysis'!$C$40-'DCF Analysis'!$C$39</f>
        <v>22979.499404038186</v>
      </c>
      <c r="I451" s="303">
        <f ca="1">+H451/'Historical Data'!$L$34</f>
        <v>1442.7807501253474</v>
      </c>
    </row>
    <row r="452" spans="2:9">
      <c r="B452" s="300">
        <f t="shared" si="34"/>
        <v>440</v>
      </c>
      <c r="C452" s="275">
        <f t="shared" ca="1" si="30"/>
        <v>0.19823630564206687</v>
      </c>
      <c r="D452" s="275">
        <f t="shared" ca="1" si="31"/>
        <v>0.16095500561532319</v>
      </c>
      <c r="E452" s="275">
        <f t="shared" ca="1" si="32"/>
        <v>0.10707798405428909</v>
      </c>
      <c r="F452" s="275">
        <f t="shared" ca="1" si="33"/>
        <v>4.4666252778460661E-2</v>
      </c>
      <c r="G452" s="301">
        <f t="array" aca="1" ref="G452" ca="1">IF(E452&gt;F452,('3-Statement Model'!$G$8*(1+'DCF Simulation'!C452)*'DCF Simulation'!D452)/('DCF Simulation'!E452-'DCF Simulation'!F452))</f>
        <v>14926.577191779574</v>
      </c>
      <c r="H452" s="302">
        <f ca="1">+G452-'DCF Analysis'!$C$37+'DCF Analysis'!$C$38+'DCF Analysis'!$C$40-'DCF Analysis'!$C$39</f>
        <v>15838.907191779575</v>
      </c>
      <c r="I452" s="303">
        <f ca="1">+H452/'Historical Data'!$L$34</f>
        <v>994.45466576637875</v>
      </c>
    </row>
    <row r="453" spans="2:9">
      <c r="B453" s="300">
        <f t="shared" si="34"/>
        <v>441</v>
      </c>
      <c r="C453" s="275">
        <f t="shared" ca="1" si="30"/>
        <v>6.9597012980748912E-2</v>
      </c>
      <c r="D453" s="275">
        <f t="shared" ca="1" si="31"/>
        <v>0.16079975130642038</v>
      </c>
      <c r="E453" s="275">
        <f t="shared" ca="1" si="32"/>
        <v>0.10881182353388351</v>
      </c>
      <c r="F453" s="275">
        <f t="shared" ca="1" si="33"/>
        <v>5.8744956652112074E-2</v>
      </c>
      <c r="G453" s="301">
        <f t="array" aca="1" ref="G453" ca="1">IF(E453&gt;F453,('3-Statement Model'!$G$8*(1+'DCF Simulation'!C453)*'DCF Simulation'!D453)/('DCF Simulation'!E453-'DCF Simulation'!F453))</f>
        <v>16593.371588407812</v>
      </c>
      <c r="H453" s="302">
        <f ca="1">+G453-'DCF Analysis'!$C$37+'DCF Analysis'!$C$38+'DCF Analysis'!$C$40-'DCF Analysis'!$C$39</f>
        <v>17505.70158840781</v>
      </c>
      <c r="I453" s="303">
        <f ca="1">+H453/'Historical Data'!$L$34</f>
        <v>1099.1052861993639</v>
      </c>
    </row>
    <row r="454" spans="2:9">
      <c r="B454" s="300">
        <f t="shared" si="34"/>
        <v>442</v>
      </c>
      <c r="C454" s="275">
        <f t="shared" ca="1" si="30"/>
        <v>2.4101268495155433E-2</v>
      </c>
      <c r="D454" s="275">
        <f t="shared" ca="1" si="31"/>
        <v>0.15420527983086499</v>
      </c>
      <c r="E454" s="275">
        <f t="shared" ca="1" si="32"/>
        <v>0.106149149339213</v>
      </c>
      <c r="F454" s="275">
        <f t="shared" ca="1" si="33"/>
        <v>3.6016298279925418E-2</v>
      </c>
      <c r="G454" s="301">
        <f t="array" aca="1" ref="G454" ca="1">IF(E454&gt;F454,('3-Statement Model'!$G$8*(1+'DCF Simulation'!C454)*'DCF Simulation'!D454)/('DCF Simulation'!E454-'DCF Simulation'!F454))</f>
        <v>10876.775204423382</v>
      </c>
      <c r="H454" s="302">
        <f ca="1">+G454-'DCF Analysis'!$C$37+'DCF Analysis'!$C$38+'DCF Analysis'!$C$40-'DCF Analysis'!$C$39</f>
        <v>11789.105204423384</v>
      </c>
      <c r="I454" s="303">
        <f ca="1">+H454/'Historical Data'!$L$34</f>
        <v>740.18557807032118</v>
      </c>
    </row>
    <row r="455" spans="2:9">
      <c r="B455" s="300">
        <f t="shared" si="34"/>
        <v>443</v>
      </c>
      <c r="C455" s="275">
        <f t="shared" ca="1" si="30"/>
        <v>0.24718476619822422</v>
      </c>
      <c r="D455" s="275">
        <f t="shared" ca="1" si="31"/>
        <v>0.15300720315742777</v>
      </c>
      <c r="E455" s="275">
        <f t="shared" ca="1" si="32"/>
        <v>0.10718430864974642</v>
      </c>
      <c r="F455" s="275">
        <f t="shared" ca="1" si="33"/>
        <v>5.6322430229735002E-2</v>
      </c>
      <c r="G455" s="301">
        <f t="array" aca="1" ref="G455" ca="1">IF(E455&gt;F455,('3-Statement Model'!$G$8*(1+'DCF Simulation'!C455)*'DCF Simulation'!D455)/('DCF Simulation'!E455-'DCF Simulation'!F455))</f>
        <v>18122.986965787484</v>
      </c>
      <c r="H455" s="302">
        <f ca="1">+G455-'DCF Analysis'!$C$37+'DCF Analysis'!$C$38+'DCF Analysis'!$C$40-'DCF Analysis'!$C$39</f>
        <v>19035.316965787482</v>
      </c>
      <c r="I455" s="303">
        <f ca="1">+H455/'Historical Data'!$L$34</f>
        <v>1195.1430450197886</v>
      </c>
    </row>
    <row r="456" spans="2:9">
      <c r="B456" s="300">
        <f t="shared" si="34"/>
        <v>444</v>
      </c>
      <c r="C456" s="275">
        <f t="shared" ca="1" si="30"/>
        <v>0.32259473917103076</v>
      </c>
      <c r="D456" s="275">
        <f t="shared" ca="1" si="31"/>
        <v>0.15054162222384315</v>
      </c>
      <c r="E456" s="275">
        <f t="shared" ca="1" si="32"/>
        <v>0.10653120308000665</v>
      </c>
      <c r="F456" s="275">
        <f t="shared" ca="1" si="33"/>
        <v>5.566303900437479E-2</v>
      </c>
      <c r="G456" s="301">
        <f t="array" aca="1" ref="G456" ca="1">IF(E456&gt;F456,('3-Statement Model'!$G$8*(1+'DCF Simulation'!C456)*'DCF Simulation'!D456)/('DCF Simulation'!E456-'DCF Simulation'!F456))</f>
        <v>18906.747247254585</v>
      </c>
      <c r="H456" s="302">
        <f ca="1">+G456-'DCF Analysis'!$C$37+'DCF Analysis'!$C$38+'DCF Analysis'!$C$40-'DCF Analysis'!$C$39</f>
        <v>19819.077247254583</v>
      </c>
      <c r="I456" s="303">
        <f ca="1">+H456/'Historical Data'!$L$34</f>
        <v>1244.3518735904772</v>
      </c>
    </row>
    <row r="457" spans="2:9">
      <c r="B457" s="300">
        <f t="shared" si="34"/>
        <v>445</v>
      </c>
      <c r="C457" s="275">
        <f t="shared" ca="1" si="30"/>
        <v>0.29126814029500964</v>
      </c>
      <c r="D457" s="275">
        <f t="shared" ca="1" si="31"/>
        <v>0.1892520426702759</v>
      </c>
      <c r="E457" s="275">
        <f t="shared" ca="1" si="32"/>
        <v>0.10022895827161121</v>
      </c>
      <c r="F457" s="275">
        <f t="shared" ca="1" si="33"/>
        <v>2.7417851734068757E-2</v>
      </c>
      <c r="G457" s="301">
        <f t="array" aca="1" ref="G457" ca="1">IF(E457&gt;F457,('3-Statement Model'!$G$8*(1+'DCF Simulation'!C457)*'DCF Simulation'!D457)/('DCF Simulation'!E457-'DCF Simulation'!F457))</f>
        <v>16212.085277499538</v>
      </c>
      <c r="H457" s="302">
        <f ca="1">+G457-'DCF Analysis'!$C$37+'DCF Analysis'!$C$38+'DCF Analysis'!$C$40-'DCF Analysis'!$C$39</f>
        <v>17124.415277499538</v>
      </c>
      <c r="I457" s="303">
        <f ca="1">+H457/'Historical Data'!$L$34</f>
        <v>1075.1660114574568</v>
      </c>
    </row>
    <row r="458" spans="2:9">
      <c r="B458" s="300">
        <f t="shared" si="34"/>
        <v>446</v>
      </c>
      <c r="C458" s="275">
        <f t="shared" ca="1" si="30"/>
        <v>4.040682088107872E-2</v>
      </c>
      <c r="D458" s="275">
        <f t="shared" ca="1" si="31"/>
        <v>0.16794214779061328</v>
      </c>
      <c r="E458" s="275">
        <f t="shared" ca="1" si="32"/>
        <v>0.1065948345600992</v>
      </c>
      <c r="F458" s="275">
        <f t="shared" ca="1" si="33"/>
        <v>5.7048991449143008E-2</v>
      </c>
      <c r="G458" s="301">
        <f t="array" aca="1" ref="G458" ca="1">IF(E458&gt;F458,('3-Statement Model'!$G$8*(1+'DCF Simulation'!C458)*'DCF Simulation'!D458)/('DCF Simulation'!E458-'DCF Simulation'!F458))</f>
        <v>17034.726689123614</v>
      </c>
      <c r="H458" s="302">
        <f ca="1">+G458-'DCF Analysis'!$C$37+'DCF Analysis'!$C$38+'DCF Analysis'!$C$40-'DCF Analysis'!$C$39</f>
        <v>17947.056689123612</v>
      </c>
      <c r="I458" s="303">
        <f ca="1">+H458/'Historical Data'!$L$34</f>
        <v>1126.816013577981</v>
      </c>
    </row>
    <row r="459" spans="2:9">
      <c r="B459" s="300">
        <f t="shared" si="34"/>
        <v>447</v>
      </c>
      <c r="C459" s="275">
        <f t="shared" ca="1" si="30"/>
        <v>0.24275581904919993</v>
      </c>
      <c r="D459" s="275">
        <f t="shared" ca="1" si="31"/>
        <v>0.18200857783047825</v>
      </c>
      <c r="E459" s="275">
        <f t="shared" ca="1" si="32"/>
        <v>0.10002051537534042</v>
      </c>
      <c r="F459" s="275">
        <f t="shared" ca="1" si="33"/>
        <v>4.0892635169735944E-2</v>
      </c>
      <c r="G459" s="301">
        <f t="array" aca="1" ref="G459" ca="1">IF(E459&gt;F459,('3-Statement Model'!$G$8*(1+'DCF Simulation'!C459)*'DCF Simulation'!D459)/('DCF Simulation'!E459-'DCF Simulation'!F459))</f>
        <v>18478.420741813905</v>
      </c>
      <c r="H459" s="302">
        <f ca="1">+G459-'DCF Analysis'!$C$37+'DCF Analysis'!$C$38+'DCF Analysis'!$C$40-'DCF Analysis'!$C$39</f>
        <v>19390.750741813903</v>
      </c>
      <c r="I459" s="303">
        <f ca="1">+H459/'Historical Data'!$L$34</f>
        <v>1217.4591538687553</v>
      </c>
    </row>
    <row r="460" spans="2:9">
      <c r="B460" s="300">
        <f t="shared" si="34"/>
        <v>448</v>
      </c>
      <c r="C460" s="275">
        <f t="shared" ca="1" si="30"/>
        <v>0.28998605781540338</v>
      </c>
      <c r="D460" s="275">
        <f t="shared" ca="1" si="31"/>
        <v>0.16201385507152596</v>
      </c>
      <c r="E460" s="275">
        <f t="shared" ca="1" si="32"/>
        <v>0.10879737062999877</v>
      </c>
      <c r="F460" s="275">
        <f t="shared" ca="1" si="33"/>
        <v>4.2431368081232365E-2</v>
      </c>
      <c r="G460" s="301">
        <f t="array" aca="1" ref="G460" ca="1">IF(E460&gt;F460,('3-Statement Model'!$G$8*(1+'DCF Simulation'!C460)*'DCF Simulation'!D460)/('DCF Simulation'!E460-'DCF Simulation'!F460))</f>
        <v>15211.46394705174</v>
      </c>
      <c r="H460" s="302">
        <f ca="1">+G460-'DCF Analysis'!$C$37+'DCF Analysis'!$C$38+'DCF Analysis'!$C$40-'DCF Analysis'!$C$39</f>
        <v>16123.793947051741</v>
      </c>
      <c r="I460" s="303">
        <f ca="1">+H460/'Historical Data'!$L$34</f>
        <v>1012.341440375582</v>
      </c>
    </row>
    <row r="461" spans="2:9">
      <c r="B461" s="300">
        <f t="shared" si="34"/>
        <v>449</v>
      </c>
      <c r="C461" s="275">
        <f t="shared" ca="1" si="30"/>
        <v>0.32121537825209989</v>
      </c>
      <c r="D461" s="275">
        <f t="shared" ca="1" si="31"/>
        <v>0.15688833161152158</v>
      </c>
      <c r="E461" s="275">
        <f t="shared" ca="1" si="32"/>
        <v>0.10135522238767916</v>
      </c>
      <c r="F461" s="275">
        <f t="shared" ca="1" si="33"/>
        <v>5.9450930812622815E-2</v>
      </c>
      <c r="G461" s="301">
        <f t="array" aca="1" ref="G461" ca="1">IF(E461&gt;F461,('3-Statement Model'!$G$8*(1+'DCF Simulation'!C461)*'DCF Simulation'!D461)/('DCF Simulation'!E461-'DCF Simulation'!F461))</f>
        <v>23893.802026613888</v>
      </c>
      <c r="H461" s="302">
        <f ca="1">+G461-'DCF Analysis'!$C$37+'DCF Analysis'!$C$38+'DCF Analysis'!$C$40-'DCF Analysis'!$C$39</f>
        <v>24806.132026613886</v>
      </c>
      <c r="I461" s="303">
        <f ca="1">+H461/'Historical Data'!$L$34</f>
        <v>1557.4669031640021</v>
      </c>
    </row>
    <row r="462" spans="2:9">
      <c r="B462" s="300">
        <f t="shared" si="34"/>
        <v>450</v>
      </c>
      <c r="C462" s="275">
        <f t="shared" ref="C462:C525" ca="1" si="35">RAND()*($E$6-$D$6)+$D$6</f>
        <v>0.12519306810451483</v>
      </c>
      <c r="D462" s="275">
        <f t="shared" ref="D462:D525" ca="1" si="36">RAND()*($E$7-$D$7)+$D$7</f>
        <v>0.17086191280462867</v>
      </c>
      <c r="E462" s="275">
        <f t="shared" ref="E462:E525" ca="1" si="37">RAND()*($E$8-$D$8)+$D$8</f>
        <v>0.10624996956847263</v>
      </c>
      <c r="F462" s="275">
        <f t="shared" ref="F462:F525" ca="1" si="38">RAND()*($E$9-$D$9)+$D$9</f>
        <v>3.8204658126191934E-2</v>
      </c>
      <c r="G462" s="301">
        <f t="array" aca="1" ref="G462" ca="1">IF(E462&gt;F462,('3-Statement Model'!$G$8*(1+'DCF Simulation'!C462)*'DCF Simulation'!D462)/('DCF Simulation'!E462-'DCF Simulation'!F462))</f>
        <v>13647.515779406389</v>
      </c>
      <c r="H462" s="302">
        <f ca="1">+G462-'DCF Analysis'!$C$37+'DCF Analysis'!$C$38+'DCF Analysis'!$C$40-'DCF Analysis'!$C$39</f>
        <v>14559.845779406391</v>
      </c>
      <c r="I462" s="303">
        <f ca="1">+H462/'Historical Data'!$L$34</f>
        <v>914.14807807474801</v>
      </c>
    </row>
    <row r="463" spans="2:9">
      <c r="B463" s="300">
        <f t="shared" ref="B463:B526" si="39">+B462+1</f>
        <v>451</v>
      </c>
      <c r="C463" s="275">
        <f t="shared" ca="1" si="35"/>
        <v>8.6742398775464802E-2</v>
      </c>
      <c r="D463" s="275">
        <f t="shared" ca="1" si="36"/>
        <v>0.17375395942821797</v>
      </c>
      <c r="E463" s="275">
        <f t="shared" ca="1" si="37"/>
        <v>0.10191907281795931</v>
      </c>
      <c r="F463" s="275">
        <f t="shared" ca="1" si="38"/>
        <v>3.0441090818897953E-2</v>
      </c>
      <c r="G463" s="301">
        <f t="array" aca="1" ref="G463" ca="1">IF(E463&gt;F463,('3-Statement Model'!$G$8*(1+'DCF Simulation'!C463)*'DCF Simulation'!D463)/('DCF Simulation'!E463-'DCF Simulation'!F463))</f>
        <v>12760.52484992736</v>
      </c>
      <c r="H463" s="302">
        <f ca="1">+G463-'DCF Analysis'!$C$37+'DCF Analysis'!$C$38+'DCF Analysis'!$C$40-'DCF Analysis'!$C$39</f>
        <v>13672.854849927362</v>
      </c>
      <c r="I463" s="303">
        <f ca="1">+H463/'Historical Data'!$L$34</f>
        <v>858.45785540770225</v>
      </c>
    </row>
    <row r="464" spans="2:9">
      <c r="B464" s="300">
        <f t="shared" si="39"/>
        <v>452</v>
      </c>
      <c r="C464" s="275">
        <f t="shared" ca="1" si="35"/>
        <v>0.12175687313706388</v>
      </c>
      <c r="D464" s="275">
        <f t="shared" ca="1" si="36"/>
        <v>0.18491546148062335</v>
      </c>
      <c r="E464" s="275">
        <f t="shared" ca="1" si="37"/>
        <v>0.10087244735859321</v>
      </c>
      <c r="F464" s="275">
        <f t="shared" ca="1" si="38"/>
        <v>2.9613355365805324E-2</v>
      </c>
      <c r="G464" s="301">
        <f t="array" aca="1" ref="G464" ca="1">IF(E464&gt;F464,('3-Statement Model'!$G$8*(1+'DCF Simulation'!C464)*'DCF Simulation'!D464)/('DCF Simulation'!E464-'DCF Simulation'!F464))</f>
        <v>14060.837205428912</v>
      </c>
      <c r="H464" s="302">
        <f ca="1">+G464-'DCF Analysis'!$C$37+'DCF Analysis'!$C$38+'DCF Analysis'!$C$40-'DCF Analysis'!$C$39</f>
        <v>14973.167205428914</v>
      </c>
      <c r="I464" s="303">
        <f ca="1">+H464/'Historical Data'!$L$34</f>
        <v>940.09869547483197</v>
      </c>
    </row>
    <row r="465" spans="2:9">
      <c r="B465" s="300">
        <f t="shared" si="39"/>
        <v>453</v>
      </c>
      <c r="C465" s="275">
        <f t="shared" ca="1" si="35"/>
        <v>0.10929303335178937</v>
      </c>
      <c r="D465" s="275">
        <f t="shared" ca="1" si="36"/>
        <v>0.17181745466383463</v>
      </c>
      <c r="E465" s="275">
        <f t="shared" ca="1" si="37"/>
        <v>0.1051276684316915</v>
      </c>
      <c r="F465" s="275">
        <f t="shared" ca="1" si="38"/>
        <v>5.2870570007345741E-2</v>
      </c>
      <c r="G465" s="301">
        <f t="array" aca="1" ref="G465" ca="1">IF(E465&gt;F465,('3-Statement Model'!$G$8*(1+'DCF Simulation'!C465)*'DCF Simulation'!D465)/('DCF Simulation'!E465-'DCF Simulation'!F465))</f>
        <v>17617.641730789932</v>
      </c>
      <c r="H465" s="302">
        <f ca="1">+G465-'DCF Analysis'!$C$37+'DCF Analysis'!$C$38+'DCF Analysis'!$C$40-'DCF Analysis'!$C$39</f>
        <v>18529.97173078993</v>
      </c>
      <c r="I465" s="303">
        <f ca="1">+H465/'Historical Data'!$L$34</f>
        <v>1163.4146611937285</v>
      </c>
    </row>
    <row r="466" spans="2:9">
      <c r="B466" s="300">
        <f t="shared" si="39"/>
        <v>454</v>
      </c>
      <c r="C466" s="275">
        <f t="shared" ca="1" si="35"/>
        <v>0.11377416053988307</v>
      </c>
      <c r="D466" s="275">
        <f t="shared" ca="1" si="36"/>
        <v>0.16867539958840977</v>
      </c>
      <c r="E466" s="275">
        <f t="shared" ca="1" si="37"/>
        <v>0.10913958197079907</v>
      </c>
      <c r="F466" s="275">
        <f t="shared" ca="1" si="38"/>
        <v>4.5444953333062692E-2</v>
      </c>
      <c r="G466" s="301">
        <f t="array" aca="1" ref="G466" ca="1">IF(E466&gt;F466,('3-Statement Model'!$G$8*(1+'DCF Simulation'!C466)*'DCF Simulation'!D466)/('DCF Simulation'!E466-'DCF Simulation'!F466))</f>
        <v>14247.07056010427</v>
      </c>
      <c r="H466" s="302">
        <f ca="1">+G466-'DCF Analysis'!$C$37+'DCF Analysis'!$C$38+'DCF Analysis'!$C$40-'DCF Analysis'!$C$39</f>
        <v>15159.400560104272</v>
      </c>
      <c r="I466" s="303">
        <f ca="1">+H466/'Historical Data'!$L$34</f>
        <v>951.79146103219034</v>
      </c>
    </row>
    <row r="467" spans="2:9">
      <c r="B467" s="300">
        <f t="shared" si="39"/>
        <v>455</v>
      </c>
      <c r="C467" s="275">
        <f t="shared" ca="1" si="35"/>
        <v>0.1023534493871253</v>
      </c>
      <c r="D467" s="275">
        <f t="shared" ca="1" si="36"/>
        <v>0.17142982931917244</v>
      </c>
      <c r="E467" s="275">
        <f t="shared" ca="1" si="37"/>
        <v>0.10524744454492642</v>
      </c>
      <c r="F467" s="275">
        <f t="shared" ca="1" si="38"/>
        <v>2.0684403138973222E-2</v>
      </c>
      <c r="G467" s="301">
        <f t="array" aca="1" ref="G467" ca="1">IF(E467&gt;F467,('3-Statement Model'!$G$8*(1+'DCF Simulation'!C467)*'DCF Simulation'!D467)/('DCF Simulation'!E467-'DCF Simulation'!F467))</f>
        <v>10794.590282494368</v>
      </c>
      <c r="H467" s="302">
        <f ca="1">+G467-'DCF Analysis'!$C$37+'DCF Analysis'!$C$38+'DCF Analysis'!$C$40-'DCF Analysis'!$C$39</f>
        <v>11706.92028249437</v>
      </c>
      <c r="I467" s="303">
        <f ca="1">+H467/'Historical Data'!$L$34</f>
        <v>735.02555168223989</v>
      </c>
    </row>
    <row r="468" spans="2:9">
      <c r="B468" s="300">
        <f t="shared" si="39"/>
        <v>456</v>
      </c>
      <c r="C468" s="275">
        <f t="shared" ca="1" si="35"/>
        <v>6.7451559814458981E-2</v>
      </c>
      <c r="D468" s="275">
        <f t="shared" ca="1" si="36"/>
        <v>0.19390766372415844</v>
      </c>
      <c r="E468" s="275">
        <f t="shared" ca="1" si="37"/>
        <v>0.10089177301510145</v>
      </c>
      <c r="F468" s="275">
        <f t="shared" ca="1" si="38"/>
        <v>2.6031459603239177E-2</v>
      </c>
      <c r="G468" s="301">
        <f t="array" aca="1" ref="G468" ca="1">IF(E468&gt;F468,('3-Statement Model'!$G$8*(1+'DCF Simulation'!C468)*'DCF Simulation'!D468)/('DCF Simulation'!E468-'DCF Simulation'!F468))</f>
        <v>13355.833869773011</v>
      </c>
      <c r="H468" s="302">
        <f ca="1">+G468-'DCF Analysis'!$C$37+'DCF Analysis'!$C$38+'DCF Analysis'!$C$40-'DCF Analysis'!$C$39</f>
        <v>14268.163869773012</v>
      </c>
      <c r="I468" s="303">
        <f ca="1">+H468/'Historical Data'!$L$34</f>
        <v>895.83466589028205</v>
      </c>
    </row>
    <row r="469" spans="2:9">
      <c r="B469" s="300">
        <f t="shared" si="39"/>
        <v>457</v>
      </c>
      <c r="C469" s="275">
        <f t="shared" ca="1" si="35"/>
        <v>0.12685398039458562</v>
      </c>
      <c r="D469" s="275">
        <f t="shared" ca="1" si="36"/>
        <v>0.15080279164255461</v>
      </c>
      <c r="E469" s="275">
        <f t="shared" ca="1" si="37"/>
        <v>0.10543288784201066</v>
      </c>
      <c r="F469" s="275">
        <f t="shared" ca="1" si="38"/>
        <v>4.4853675972287718E-2</v>
      </c>
      <c r="G469" s="301">
        <f t="array" aca="1" ref="G469" ca="1">IF(E469&gt;F469,('3-Statement Model'!$G$8*(1+'DCF Simulation'!C469)*'DCF Simulation'!D469)/('DCF Simulation'!E469-'DCF Simulation'!F469))</f>
        <v>13549.800618219324</v>
      </c>
      <c r="H469" s="302">
        <f ca="1">+G469-'DCF Analysis'!$C$37+'DCF Analysis'!$C$38+'DCF Analysis'!$C$40-'DCF Analysis'!$C$39</f>
        <v>14462.130618219326</v>
      </c>
      <c r="I469" s="303">
        <f ca="1">+H469/'Historical Data'!$L$34</f>
        <v>908.01297691012826</v>
      </c>
    </row>
    <row r="470" spans="2:9">
      <c r="B470" s="300">
        <f t="shared" si="39"/>
        <v>458</v>
      </c>
      <c r="C470" s="275">
        <f t="shared" ca="1" si="35"/>
        <v>5.6951649208245539E-2</v>
      </c>
      <c r="D470" s="275">
        <f t="shared" ca="1" si="36"/>
        <v>0.1420703770972474</v>
      </c>
      <c r="E470" s="275">
        <f t="shared" ca="1" si="37"/>
        <v>0.10634296380630355</v>
      </c>
      <c r="F470" s="275">
        <f t="shared" ca="1" si="38"/>
        <v>5.0146766524476236E-2</v>
      </c>
      <c r="G470" s="301">
        <f t="array" aca="1" ref="G470" ca="1">IF(E470&gt;F470,('3-Statement Model'!$G$8*(1+'DCF Simulation'!C470)*'DCF Simulation'!D470)/('DCF Simulation'!E470-'DCF Simulation'!F470))</f>
        <v>12907.175784479303</v>
      </c>
      <c r="H470" s="302">
        <f ca="1">+G470-'DCF Analysis'!$C$37+'DCF Analysis'!$C$38+'DCF Analysis'!$C$40-'DCF Analysis'!$C$39</f>
        <v>13819.505784479305</v>
      </c>
      <c r="I470" s="303">
        <f ca="1">+H470/'Historical Data'!$L$34</f>
        <v>867.66541653160789</v>
      </c>
    </row>
    <row r="471" spans="2:9">
      <c r="B471" s="300">
        <f t="shared" si="39"/>
        <v>459</v>
      </c>
      <c r="C471" s="275">
        <f t="shared" ca="1" si="35"/>
        <v>5.6510988791706018E-2</v>
      </c>
      <c r="D471" s="275">
        <f t="shared" ca="1" si="36"/>
        <v>0.15861505498736456</v>
      </c>
      <c r="E471" s="275">
        <f t="shared" ca="1" si="37"/>
        <v>0.1075597069268706</v>
      </c>
      <c r="F471" s="275">
        <f t="shared" ca="1" si="38"/>
        <v>5.6373092619169174E-2</v>
      </c>
      <c r="G471" s="301">
        <f t="array" aca="1" ref="G471" ca="1">IF(E471&gt;F471,('3-Statement Model'!$G$8*(1+'DCF Simulation'!C471)*'DCF Simulation'!D471)/('DCF Simulation'!E471-'DCF Simulation'!F471))</f>
        <v>15813.99217112362</v>
      </c>
      <c r="H471" s="302">
        <f ca="1">+G471-'DCF Analysis'!$C$37+'DCF Analysis'!$C$38+'DCF Analysis'!$C$40-'DCF Analysis'!$C$39</f>
        <v>16726.322171123618</v>
      </c>
      <c r="I471" s="303">
        <f ca="1">+H471/'Historical Data'!$L$34</f>
        <v>1050.1715126418801</v>
      </c>
    </row>
    <row r="472" spans="2:9">
      <c r="B472" s="300">
        <f t="shared" si="39"/>
        <v>460</v>
      </c>
      <c r="C472" s="275">
        <f t="shared" ca="1" si="35"/>
        <v>0.23400176078464655</v>
      </c>
      <c r="D472" s="275">
        <f t="shared" ca="1" si="36"/>
        <v>0.13818689743469342</v>
      </c>
      <c r="E472" s="275">
        <f t="shared" ca="1" si="37"/>
        <v>0.10132758368379104</v>
      </c>
      <c r="F472" s="275">
        <f t="shared" ca="1" si="38"/>
        <v>5.6480884841076537E-2</v>
      </c>
      <c r="G472" s="301">
        <f t="array" aca="1" ref="G472" ca="1">IF(E472&gt;F472,('3-Statement Model'!$G$8*(1+'DCF Simulation'!C472)*'DCF Simulation'!D472)/('DCF Simulation'!E472-'DCF Simulation'!F472))</f>
        <v>18366.722513396639</v>
      </c>
      <c r="H472" s="302">
        <f ca="1">+G472-'DCF Analysis'!$C$37+'DCF Analysis'!$C$38+'DCF Analysis'!$C$40-'DCF Analysis'!$C$39</f>
        <v>19279.052513396637</v>
      </c>
      <c r="I472" s="303">
        <f ca="1">+H472/'Historical Data'!$L$34</f>
        <v>1210.4461179905579</v>
      </c>
    </row>
    <row r="473" spans="2:9">
      <c r="B473" s="300">
        <f t="shared" si="39"/>
        <v>461</v>
      </c>
      <c r="C473" s="275">
        <f t="shared" ca="1" si="35"/>
        <v>0.16046757229574171</v>
      </c>
      <c r="D473" s="275">
        <f t="shared" ca="1" si="36"/>
        <v>0.18389857240408389</v>
      </c>
      <c r="E473" s="275">
        <f t="shared" ca="1" si="37"/>
        <v>0.10892973050774346</v>
      </c>
      <c r="F473" s="275">
        <f t="shared" ca="1" si="38"/>
        <v>5.3926636387218993E-2</v>
      </c>
      <c r="G473" s="301">
        <f t="array" aca="1" ref="G473" ca="1">IF(E473&gt;F473,('3-Statement Model'!$G$8*(1+'DCF Simulation'!C473)*'DCF Simulation'!D473)/('DCF Simulation'!E473-'DCF Simulation'!F473))</f>
        <v>18741.474034074403</v>
      </c>
      <c r="H473" s="302">
        <f ca="1">+G473-'DCF Analysis'!$C$37+'DCF Analysis'!$C$38+'DCF Analysis'!$C$40-'DCF Analysis'!$C$39</f>
        <v>19653.804034074401</v>
      </c>
      <c r="I473" s="303">
        <f ca="1">+H473/'Historical Data'!$L$34</f>
        <v>1233.9751022650833</v>
      </c>
    </row>
    <row r="474" spans="2:9">
      <c r="B474" s="300">
        <f t="shared" si="39"/>
        <v>462</v>
      </c>
      <c r="C474" s="275">
        <f t="shared" ca="1" si="35"/>
        <v>0.15536154318561393</v>
      </c>
      <c r="D474" s="275">
        <f t="shared" ca="1" si="36"/>
        <v>0.16131367583252978</v>
      </c>
      <c r="E474" s="275">
        <f t="shared" ca="1" si="37"/>
        <v>0.10869372701974465</v>
      </c>
      <c r="F474" s="275">
        <f t="shared" ca="1" si="38"/>
        <v>3.7312750063437851E-2</v>
      </c>
      <c r="G474" s="301">
        <f t="array" aca="1" ref="G474" ca="1">IF(E474&gt;F474,('3-Statement Model'!$G$8*(1+'DCF Simulation'!C474)*'DCF Simulation'!D474)/('DCF Simulation'!E474-'DCF Simulation'!F474))</f>
        <v>12612.06228714775</v>
      </c>
      <c r="H474" s="302">
        <f ca="1">+G474-'DCF Analysis'!$C$37+'DCF Analysis'!$C$38+'DCF Analysis'!$C$40-'DCF Analysis'!$C$39</f>
        <v>13524.392287147752</v>
      </c>
      <c r="I474" s="303">
        <f ca="1">+H474/'Historical Data'!$L$34</f>
        <v>849.13655019010218</v>
      </c>
    </row>
    <row r="475" spans="2:9">
      <c r="B475" s="300">
        <f t="shared" si="39"/>
        <v>463</v>
      </c>
      <c r="C475" s="275">
        <f t="shared" ca="1" si="35"/>
        <v>0.31983693975218253</v>
      </c>
      <c r="D475" s="275">
        <f t="shared" ca="1" si="36"/>
        <v>0.17884694089704734</v>
      </c>
      <c r="E475" s="275">
        <f t="shared" ca="1" si="37"/>
        <v>0.1023597670239999</v>
      </c>
      <c r="F475" s="275">
        <f t="shared" ca="1" si="38"/>
        <v>5.8313717290958564E-2</v>
      </c>
      <c r="G475" s="301">
        <f t="array" aca="1" ref="G475" ca="1">IF(E475&gt;F475,('3-Statement Model'!$G$8*(1+'DCF Simulation'!C475)*'DCF Simulation'!D475)/('DCF Simulation'!E475-'DCF Simulation'!F475))</f>
        <v>25886.559280787678</v>
      </c>
      <c r="H475" s="302">
        <f ca="1">+G475-'DCF Analysis'!$C$37+'DCF Analysis'!$C$38+'DCF Analysis'!$C$40-'DCF Analysis'!$C$39</f>
        <v>26798.889280787676</v>
      </c>
      <c r="I475" s="303">
        <f ca="1">+H475/'Historical Data'!$L$34</f>
        <v>1682.5832843106402</v>
      </c>
    </row>
    <row r="476" spans="2:9">
      <c r="B476" s="300">
        <f t="shared" si="39"/>
        <v>464</v>
      </c>
      <c r="C476" s="275">
        <f t="shared" ca="1" si="35"/>
        <v>2.315376409381284E-2</v>
      </c>
      <c r="D476" s="275">
        <f t="shared" ca="1" si="36"/>
        <v>0.13903804531431427</v>
      </c>
      <c r="E476" s="275">
        <f t="shared" ca="1" si="37"/>
        <v>0.10650018044559381</v>
      </c>
      <c r="F476" s="275">
        <f t="shared" ca="1" si="38"/>
        <v>5.0046609730269996E-2</v>
      </c>
      <c r="G476" s="301">
        <f t="array" aca="1" ref="G476" ca="1">IF(E476&gt;F476,('3-Statement Model'!$G$8*(1+'DCF Simulation'!C476)*'DCF Simulation'!D476)/('DCF Simulation'!E476-'DCF Simulation'!F476))</f>
        <v>12172.019592350636</v>
      </c>
      <c r="H476" s="302">
        <f ca="1">+G476-'DCF Analysis'!$C$37+'DCF Analysis'!$C$38+'DCF Analysis'!$C$40-'DCF Analysis'!$C$39</f>
        <v>13084.349592350638</v>
      </c>
      <c r="I476" s="303">
        <f ca="1">+H476/'Historical Data'!$L$34</f>
        <v>821.50822295269552</v>
      </c>
    </row>
    <row r="477" spans="2:9">
      <c r="B477" s="300">
        <f t="shared" si="39"/>
        <v>465</v>
      </c>
      <c r="C477" s="275">
        <f t="shared" ca="1" si="35"/>
        <v>0.31832850923329031</v>
      </c>
      <c r="D477" s="275">
        <f t="shared" ca="1" si="36"/>
        <v>0.17125645386822075</v>
      </c>
      <c r="E477" s="275">
        <f t="shared" ca="1" si="37"/>
        <v>0.10211431520905315</v>
      </c>
      <c r="F477" s="275">
        <f t="shared" ca="1" si="38"/>
        <v>5.9322199379298099E-2</v>
      </c>
      <c r="G477" s="301">
        <f t="array" aca="1" ref="G477" ca="1">IF(E477&gt;F477,('3-Statement Model'!$G$8*(1+'DCF Simulation'!C477)*'DCF Simulation'!D477)/('DCF Simulation'!E477-'DCF Simulation'!F477))</f>
        <v>25485.099284140571</v>
      </c>
      <c r="H477" s="302">
        <f ca="1">+G477-'DCF Analysis'!$C$37+'DCF Analysis'!$C$38+'DCF Analysis'!$C$40-'DCF Analysis'!$C$39</f>
        <v>26397.42928414057</v>
      </c>
      <c r="I477" s="303">
        <f ca="1">+H477/'Historical Data'!$L$34</f>
        <v>1657.3773934022402</v>
      </c>
    </row>
    <row r="478" spans="2:9">
      <c r="B478" s="300">
        <f t="shared" si="39"/>
        <v>466</v>
      </c>
      <c r="C478" s="275">
        <f t="shared" ca="1" si="35"/>
        <v>7.1709741949007588E-2</v>
      </c>
      <c r="D478" s="275">
        <f t="shared" ca="1" si="36"/>
        <v>0.15217640564044616</v>
      </c>
      <c r="E478" s="275">
        <f t="shared" ca="1" si="37"/>
        <v>0.10752020176121665</v>
      </c>
      <c r="F478" s="275">
        <f t="shared" ca="1" si="38"/>
        <v>5.6998984614858139E-2</v>
      </c>
      <c r="G478" s="301">
        <f t="array" aca="1" ref="G478" ca="1">IF(E478&gt;F478,('3-Statement Model'!$G$8*(1+'DCF Simulation'!C478)*'DCF Simulation'!D478)/('DCF Simulation'!E478-'DCF Simulation'!F478))</f>
        <v>15593.018526094686</v>
      </c>
      <c r="H478" s="302">
        <f ca="1">+G478-'DCF Analysis'!$C$37+'DCF Analysis'!$C$38+'DCF Analysis'!$C$40-'DCF Analysis'!$C$39</f>
        <v>16505.348526094684</v>
      </c>
      <c r="I478" s="303">
        <f ca="1">+H478/'Historical Data'!$L$34</f>
        <v>1036.2975584826893</v>
      </c>
    </row>
    <row r="479" spans="2:9">
      <c r="B479" s="300">
        <f t="shared" si="39"/>
        <v>467</v>
      </c>
      <c r="C479" s="275">
        <f t="shared" ca="1" si="35"/>
        <v>0.33012903544204275</v>
      </c>
      <c r="D479" s="275">
        <f t="shared" ca="1" si="36"/>
        <v>0.14907633204456072</v>
      </c>
      <c r="E479" s="275">
        <f t="shared" ca="1" si="37"/>
        <v>0.10719903706498311</v>
      </c>
      <c r="F479" s="275">
        <f t="shared" ca="1" si="38"/>
        <v>5.2330945904714349E-2</v>
      </c>
      <c r="G479" s="301">
        <f t="array" aca="1" ref="G479" ca="1">IF(E479&gt;F479,('3-Statement Model'!$G$8*(1+'DCF Simulation'!C479)*'DCF Simulation'!D479)/('DCF Simulation'!E479-'DCF Simulation'!F479))</f>
        <v>17456.698863569512</v>
      </c>
      <c r="H479" s="302">
        <f ca="1">+G479-'DCF Analysis'!$C$37+'DCF Analysis'!$C$38+'DCF Analysis'!$C$40-'DCF Analysis'!$C$39</f>
        <v>18369.028863569511</v>
      </c>
      <c r="I479" s="303">
        <f ca="1">+H479/'Historical Data'!$L$34</f>
        <v>1153.3097730665836</v>
      </c>
    </row>
    <row r="480" spans="2:9">
      <c r="B480" s="300">
        <f t="shared" si="39"/>
        <v>468</v>
      </c>
      <c r="C480" s="275">
        <f t="shared" ca="1" si="35"/>
        <v>4.1241557401431317E-2</v>
      </c>
      <c r="D480" s="275">
        <f t="shared" ca="1" si="36"/>
        <v>0.15552296802173179</v>
      </c>
      <c r="E480" s="275">
        <f t="shared" ca="1" si="37"/>
        <v>0.1085001797853643</v>
      </c>
      <c r="F480" s="275">
        <f t="shared" ca="1" si="38"/>
        <v>2.6201737089181353E-2</v>
      </c>
      <c r="G480" s="301">
        <f t="array" aca="1" ref="G480" ca="1">IF(E480&gt;F480,('3-Statement Model'!$G$8*(1+'DCF Simulation'!C480)*'DCF Simulation'!D480)/('DCF Simulation'!E480-'DCF Simulation'!F480))</f>
        <v>9504.6014565409514</v>
      </c>
      <c r="H480" s="302">
        <f ca="1">+G480-'DCF Analysis'!$C$37+'DCF Analysis'!$C$38+'DCF Analysis'!$C$40-'DCF Analysis'!$C$39</f>
        <v>10416.931456540953</v>
      </c>
      <c r="I480" s="303">
        <f ca="1">+H480/'Historical Data'!$L$34</f>
        <v>654.032880204143</v>
      </c>
    </row>
    <row r="481" spans="2:9">
      <c r="B481" s="300">
        <f t="shared" si="39"/>
        <v>469</v>
      </c>
      <c r="C481" s="275">
        <f t="shared" ca="1" si="35"/>
        <v>6.7959384501438486E-2</v>
      </c>
      <c r="D481" s="275">
        <f t="shared" ca="1" si="36"/>
        <v>0.15954404596035981</v>
      </c>
      <c r="E481" s="275">
        <f t="shared" ca="1" si="37"/>
        <v>0.10560968130824876</v>
      </c>
      <c r="F481" s="275">
        <f t="shared" ca="1" si="38"/>
        <v>3.6298782515035447E-2</v>
      </c>
      <c r="G481" s="301">
        <f t="array" aca="1" ref="G481" ca="1">IF(E481&gt;F481,('3-Statement Model'!$G$8*(1+'DCF Simulation'!C481)*'DCF Simulation'!D481)/('DCF Simulation'!E481-'DCF Simulation'!F481))</f>
        <v>11874.444621613684</v>
      </c>
      <c r="H481" s="302">
        <f ca="1">+G481-'DCF Analysis'!$C$37+'DCF Analysis'!$C$38+'DCF Analysis'!$C$40-'DCF Analysis'!$C$39</f>
        <v>12786.774621613686</v>
      </c>
      <c r="I481" s="303">
        <f ca="1">+H481/'Historical Data'!$L$34</f>
        <v>802.82481162377246</v>
      </c>
    </row>
    <row r="482" spans="2:9">
      <c r="B482" s="300">
        <f t="shared" si="39"/>
        <v>470</v>
      </c>
      <c r="C482" s="275">
        <f t="shared" ca="1" si="35"/>
        <v>0.16434458272690713</v>
      </c>
      <c r="D482" s="275">
        <f t="shared" ca="1" si="36"/>
        <v>0.18999805905065281</v>
      </c>
      <c r="E482" s="275">
        <f t="shared" ca="1" si="37"/>
        <v>0.10436292684103436</v>
      </c>
      <c r="F482" s="275">
        <f t="shared" ca="1" si="38"/>
        <v>5.2713803652754826E-2</v>
      </c>
      <c r="G482" s="301">
        <f t="array" aca="1" ref="G482" ca="1">IF(E482&gt;F482,('3-Statement Model'!$G$8*(1+'DCF Simulation'!C482)*'DCF Simulation'!D482)/('DCF Simulation'!E482-'DCF Simulation'!F482))</f>
        <v>20689.368618097295</v>
      </c>
      <c r="H482" s="302">
        <f ca="1">+G482-'DCF Analysis'!$C$37+'DCF Analysis'!$C$38+'DCF Analysis'!$C$40-'DCF Analysis'!$C$39</f>
        <v>21601.698618097293</v>
      </c>
      <c r="I482" s="303">
        <f ca="1">+H482/'Historical Data'!$L$34</f>
        <v>1356.2747555207056</v>
      </c>
    </row>
    <row r="483" spans="2:9">
      <c r="B483" s="300">
        <f t="shared" si="39"/>
        <v>471</v>
      </c>
      <c r="C483" s="275">
        <f t="shared" ca="1" si="35"/>
        <v>0.21839764368445352</v>
      </c>
      <c r="D483" s="275">
        <f t="shared" ca="1" si="36"/>
        <v>0.17510758919294411</v>
      </c>
      <c r="E483" s="275">
        <f t="shared" ca="1" si="37"/>
        <v>0.1027044597768863</v>
      </c>
      <c r="F483" s="275">
        <f t="shared" ca="1" si="38"/>
        <v>2.5674472451456924E-2</v>
      </c>
      <c r="G483" s="301">
        <f t="array" aca="1" ref="G483" ca="1">IF(E483&gt;F483,('3-Statement Model'!$G$8*(1+'DCF Simulation'!C483)*'DCF Simulation'!D483)/('DCF Simulation'!E483-'DCF Simulation'!F483))</f>
        <v>13378.693126583468</v>
      </c>
      <c r="H483" s="302">
        <f ca="1">+G483-'DCF Analysis'!$C$37+'DCF Analysis'!$C$38+'DCF Analysis'!$C$40-'DCF Analysis'!$C$39</f>
        <v>14291.02312658347</v>
      </c>
      <c r="I483" s="303">
        <f ca="1">+H483/'Historical Data'!$L$34</f>
        <v>897.2698971417733</v>
      </c>
    </row>
    <row r="484" spans="2:9">
      <c r="B484" s="300">
        <f t="shared" si="39"/>
        <v>472</v>
      </c>
      <c r="C484" s="275">
        <f t="shared" ca="1" si="35"/>
        <v>4.825173561485252E-2</v>
      </c>
      <c r="D484" s="275">
        <f t="shared" ca="1" si="36"/>
        <v>0.17317641501558761</v>
      </c>
      <c r="E484" s="275">
        <f t="shared" ca="1" si="37"/>
        <v>0.10396926215906539</v>
      </c>
      <c r="F484" s="275">
        <f t="shared" ca="1" si="38"/>
        <v>2.1376508371927394E-2</v>
      </c>
      <c r="G484" s="301">
        <f t="array" aca="1" ref="G484" ca="1">IF(E484&gt;F484,('3-Statement Model'!$G$8*(1+'DCF Simulation'!C484)*'DCF Simulation'!D484)/('DCF Simulation'!E484-'DCF Simulation'!F484))</f>
        <v>10616.757261742132</v>
      </c>
      <c r="H484" s="302">
        <f ca="1">+G484-'DCF Analysis'!$C$37+'DCF Analysis'!$C$38+'DCF Analysis'!$C$40-'DCF Analysis'!$C$39</f>
        <v>11529.087261742134</v>
      </c>
      <c r="I484" s="303">
        <f ca="1">+H484/'Historical Data'!$L$34</f>
        <v>723.86020579864419</v>
      </c>
    </row>
    <row r="485" spans="2:9">
      <c r="B485" s="300">
        <f t="shared" si="39"/>
        <v>473</v>
      </c>
      <c r="C485" s="275">
        <f t="shared" ca="1" si="35"/>
        <v>9.1196209148196386E-2</v>
      </c>
      <c r="D485" s="275">
        <f t="shared" ca="1" si="36"/>
        <v>0.14232060577263722</v>
      </c>
      <c r="E485" s="275">
        <f t="shared" ca="1" si="37"/>
        <v>0.10161510447742002</v>
      </c>
      <c r="F485" s="275">
        <f t="shared" ca="1" si="38"/>
        <v>4.2206519224743728E-2</v>
      </c>
      <c r="G485" s="301">
        <f t="array" aca="1" ref="G485" ca="1">IF(E485&gt;F485,('3-Statement Model'!$G$8*(1+'DCF Simulation'!C485)*'DCF Simulation'!D485)/('DCF Simulation'!E485-'DCF Simulation'!F485))</f>
        <v>12627.021537069822</v>
      </c>
      <c r="H485" s="302">
        <f ca="1">+G485-'DCF Analysis'!$C$37+'DCF Analysis'!$C$38+'DCF Analysis'!$C$40-'DCF Analysis'!$C$39</f>
        <v>13539.351537069824</v>
      </c>
      <c r="I485" s="303">
        <f ca="1">+H485/'Historical Data'!$L$34</f>
        <v>850.07577508114082</v>
      </c>
    </row>
    <row r="486" spans="2:9">
      <c r="B486" s="300">
        <f t="shared" si="39"/>
        <v>474</v>
      </c>
      <c r="C486" s="275">
        <f t="shared" ca="1" si="35"/>
        <v>0.27647331863828578</v>
      </c>
      <c r="D486" s="275">
        <f t="shared" ca="1" si="36"/>
        <v>0.14895645021554779</v>
      </c>
      <c r="E486" s="275">
        <f t="shared" ca="1" si="37"/>
        <v>0.1030800417068778</v>
      </c>
      <c r="F486" s="275">
        <f t="shared" ca="1" si="38"/>
        <v>5.7578394924888546E-2</v>
      </c>
      <c r="G486" s="301">
        <f t="array" aca="1" ref="G486" ca="1">IF(E486&gt;F486,('3-Statement Model'!$G$8*(1+'DCF Simulation'!C486)*'DCF Simulation'!D486)/('DCF Simulation'!E486-'DCF Simulation'!F486))</f>
        <v>20184.75303268214</v>
      </c>
      <c r="H486" s="302">
        <f ca="1">+G486-'DCF Analysis'!$C$37+'DCF Analysis'!$C$38+'DCF Analysis'!$C$40-'DCF Analysis'!$C$39</f>
        <v>21097.083032682138</v>
      </c>
      <c r="I486" s="303">
        <f ca="1">+H486/'Historical Data'!$L$34</f>
        <v>1324.5921831526462</v>
      </c>
    </row>
    <row r="487" spans="2:9">
      <c r="B487" s="300">
        <f t="shared" si="39"/>
        <v>475</v>
      </c>
      <c r="C487" s="275">
        <f t="shared" ca="1" si="35"/>
        <v>0.30677099083295201</v>
      </c>
      <c r="D487" s="275">
        <f t="shared" ca="1" si="36"/>
        <v>0.16951693741799687</v>
      </c>
      <c r="E487" s="275">
        <f t="shared" ca="1" si="37"/>
        <v>0.10210639350753441</v>
      </c>
      <c r="F487" s="275">
        <f t="shared" ca="1" si="38"/>
        <v>5.8477099822049211E-2</v>
      </c>
      <c r="G487" s="301">
        <f t="array" aca="1" ref="G487" ca="1">IF(E487&gt;F487,('3-Statement Model'!$G$8*(1+'DCF Simulation'!C487)*'DCF Simulation'!D487)/('DCF Simulation'!E487-'DCF Simulation'!F487))</f>
        <v>24525.275780178348</v>
      </c>
      <c r="H487" s="302">
        <f ca="1">+G487-'DCF Analysis'!$C$37+'DCF Analysis'!$C$38+'DCF Analysis'!$C$40-'DCF Analysis'!$C$39</f>
        <v>25437.605780178346</v>
      </c>
      <c r="I487" s="303">
        <f ca="1">+H487/'Historical Data'!$L$34</f>
        <v>1597.1143367235031</v>
      </c>
    </row>
    <row r="488" spans="2:9">
      <c r="B488" s="300">
        <f t="shared" si="39"/>
        <v>476</v>
      </c>
      <c r="C488" s="275">
        <f t="shared" ca="1" si="35"/>
        <v>0.32060404713848095</v>
      </c>
      <c r="D488" s="275">
        <f t="shared" ca="1" si="36"/>
        <v>0.18101817658982094</v>
      </c>
      <c r="E488" s="275">
        <f t="shared" ca="1" si="37"/>
        <v>0.10297356293965676</v>
      </c>
      <c r="F488" s="275">
        <f t="shared" ca="1" si="38"/>
        <v>3.600517358943095E-2</v>
      </c>
      <c r="G488" s="301">
        <f t="array" aca="1" ref="G488" ca="1">IF(E488&gt;F488,('3-Statement Model'!$G$8*(1+'DCF Simulation'!C488)*'DCF Simulation'!D488)/('DCF Simulation'!E488-'DCF Simulation'!F488))</f>
        <v>17242.667566474629</v>
      </c>
      <c r="H488" s="302">
        <f ca="1">+G488-'DCF Analysis'!$C$37+'DCF Analysis'!$C$38+'DCF Analysis'!$C$40-'DCF Analysis'!$C$39</f>
        <v>18154.997566474627</v>
      </c>
      <c r="I488" s="303">
        <f ca="1">+H488/'Historical Data'!$L$34</f>
        <v>1139.8716981136283</v>
      </c>
    </row>
    <row r="489" spans="2:9">
      <c r="B489" s="300">
        <f t="shared" si="39"/>
        <v>477</v>
      </c>
      <c r="C489" s="275">
        <f t="shared" ca="1" si="35"/>
        <v>0.14555622025511669</v>
      </c>
      <c r="D489" s="275">
        <f t="shared" ca="1" si="36"/>
        <v>0.14730064206769777</v>
      </c>
      <c r="E489" s="275">
        <f t="shared" ca="1" si="37"/>
        <v>0.10512680918573879</v>
      </c>
      <c r="F489" s="275">
        <f t="shared" ca="1" si="38"/>
        <v>4.1590768329541096E-2</v>
      </c>
      <c r="G489" s="301">
        <f t="array" aca="1" ref="G489" ca="1">IF(E489&gt;F489,('3-Statement Model'!$G$8*(1+'DCF Simulation'!C489)*'DCF Simulation'!D489)/('DCF Simulation'!E489-'DCF Simulation'!F489))</f>
        <v>12828.633501973221</v>
      </c>
      <c r="H489" s="302">
        <f ca="1">+G489-'DCF Analysis'!$C$37+'DCF Analysis'!$C$38+'DCF Analysis'!$C$40-'DCF Analysis'!$C$39</f>
        <v>13740.963501973223</v>
      </c>
      <c r="I489" s="303">
        <f ca="1">+H489/'Historical Data'!$L$34</f>
        <v>862.73409530140009</v>
      </c>
    </row>
    <row r="490" spans="2:9">
      <c r="B490" s="300">
        <f t="shared" si="39"/>
        <v>478</v>
      </c>
      <c r="C490" s="275">
        <f t="shared" ca="1" si="35"/>
        <v>0.24898647991873235</v>
      </c>
      <c r="D490" s="275">
        <f t="shared" ca="1" si="36"/>
        <v>0.18087995853492006</v>
      </c>
      <c r="E490" s="275">
        <f t="shared" ca="1" si="37"/>
        <v>0.10058399109485686</v>
      </c>
      <c r="F490" s="275">
        <f t="shared" ca="1" si="38"/>
        <v>2.5116958199110629E-2</v>
      </c>
      <c r="G490" s="301">
        <f t="array" aca="1" ref="G490" ca="1">IF(E490&gt;F490,('3-Statement Model'!$G$8*(1+'DCF Simulation'!C490)*'DCF Simulation'!D490)/('DCF Simulation'!E490-'DCF Simulation'!F490))</f>
        <v>14460.070520128233</v>
      </c>
      <c r="H490" s="302">
        <f ca="1">+G490-'DCF Analysis'!$C$37+'DCF Analysis'!$C$38+'DCF Analysis'!$C$40-'DCF Analysis'!$C$39</f>
        <v>15372.400520128234</v>
      </c>
      <c r="I490" s="303">
        <f ca="1">+H490/'Historical Data'!$L$34</f>
        <v>965.16478290908196</v>
      </c>
    </row>
    <row r="491" spans="2:9">
      <c r="B491" s="300">
        <f t="shared" si="39"/>
        <v>479</v>
      </c>
      <c r="C491" s="275">
        <f t="shared" ca="1" si="35"/>
        <v>0.27532980056529521</v>
      </c>
      <c r="D491" s="275">
        <f t="shared" ca="1" si="36"/>
        <v>0.19135766983299593</v>
      </c>
      <c r="E491" s="275">
        <f t="shared" ca="1" si="37"/>
        <v>0.10074909747587794</v>
      </c>
      <c r="F491" s="275">
        <f t="shared" ca="1" si="38"/>
        <v>5.0741692818997257E-2</v>
      </c>
      <c r="G491" s="301">
        <f t="array" aca="1" ref="G491" ca="1">IF(E491&gt;F491,('3-Statement Model'!$G$8*(1+'DCF Simulation'!C491)*'DCF Simulation'!D491)/('DCF Simulation'!E491-'DCF Simulation'!F491))</f>
        <v>23572.929946840799</v>
      </c>
      <c r="H491" s="302">
        <f ca="1">+G491-'DCF Analysis'!$C$37+'DCF Analysis'!$C$38+'DCF Analysis'!$C$40-'DCF Analysis'!$C$39</f>
        <v>24485.259946840797</v>
      </c>
      <c r="I491" s="303">
        <f ca="1">+H491/'Historical Data'!$L$34</f>
        <v>1537.3207697861817</v>
      </c>
    </row>
    <row r="492" spans="2:9">
      <c r="B492" s="300">
        <f t="shared" si="39"/>
        <v>480</v>
      </c>
      <c r="C492" s="275">
        <f t="shared" ca="1" si="35"/>
        <v>0.25322842132063245</v>
      </c>
      <c r="D492" s="275">
        <f t="shared" ca="1" si="36"/>
        <v>0.16342153679473759</v>
      </c>
      <c r="E492" s="275">
        <f t="shared" ca="1" si="37"/>
        <v>0.10446423203881795</v>
      </c>
      <c r="F492" s="275">
        <f t="shared" ca="1" si="38"/>
        <v>4.5592493042686588E-2</v>
      </c>
      <c r="G492" s="301">
        <f t="array" aca="1" ref="G492" ca="1">IF(E492&gt;F492,('3-Statement Model'!$G$8*(1+'DCF Simulation'!C492)*'DCF Simulation'!D492)/('DCF Simulation'!E492-'DCF Simulation'!F492))</f>
        <v>16803.980175431123</v>
      </c>
      <c r="H492" s="302">
        <f ca="1">+G492-'DCF Analysis'!$C$37+'DCF Analysis'!$C$38+'DCF Analysis'!$C$40-'DCF Analysis'!$C$39</f>
        <v>17716.310175431121</v>
      </c>
      <c r="I492" s="303">
        <f ca="1">+H492/'Historical Data'!$L$34</f>
        <v>1112.3284643820416</v>
      </c>
    </row>
    <row r="493" spans="2:9">
      <c r="B493" s="300">
        <f t="shared" si="39"/>
        <v>481</v>
      </c>
      <c r="C493" s="275">
        <f t="shared" ca="1" si="35"/>
        <v>0.22035120920212314</v>
      </c>
      <c r="D493" s="275">
        <f t="shared" ca="1" si="36"/>
        <v>0.16073184519740819</v>
      </c>
      <c r="E493" s="275">
        <f t="shared" ca="1" si="37"/>
        <v>0.10328413816997738</v>
      </c>
      <c r="F493" s="275">
        <f t="shared" ca="1" si="38"/>
        <v>4.7437548799209681E-2</v>
      </c>
      <c r="G493" s="301">
        <f t="array" aca="1" ref="G493" ca="1">IF(E493&gt;F493,('3-Statement Model'!$G$8*(1+'DCF Simulation'!C493)*'DCF Simulation'!D493)/('DCF Simulation'!E493-'DCF Simulation'!F493))</f>
        <v>16965.615113906897</v>
      </c>
      <c r="H493" s="302">
        <f ca="1">+G493-'DCF Analysis'!$C$37+'DCF Analysis'!$C$38+'DCF Analysis'!$C$40-'DCF Analysis'!$C$39</f>
        <v>17877.945113906895</v>
      </c>
      <c r="I493" s="303">
        <f ca="1">+H493/'Historical Data'!$L$34</f>
        <v>1122.4768045908611</v>
      </c>
    </row>
    <row r="494" spans="2:9">
      <c r="B494" s="300">
        <f t="shared" si="39"/>
        <v>482</v>
      </c>
      <c r="C494" s="275">
        <f t="shared" ca="1" si="35"/>
        <v>2.1447474527366707E-2</v>
      </c>
      <c r="D494" s="275">
        <f t="shared" ca="1" si="36"/>
        <v>0.19063026650296105</v>
      </c>
      <c r="E494" s="275">
        <f t="shared" ca="1" si="37"/>
        <v>0.10400339850595397</v>
      </c>
      <c r="F494" s="275">
        <f t="shared" ca="1" si="38"/>
        <v>5.6398863349456041E-2</v>
      </c>
      <c r="G494" s="301">
        <f t="array" aca="1" ref="G494" ca="1">IF(E494&gt;F494,('3-Statement Model'!$G$8*(1+'DCF Simulation'!C494)*'DCF Simulation'!D494)/('DCF Simulation'!E494-'DCF Simulation'!F494))</f>
        <v>19757.821820718968</v>
      </c>
      <c r="H494" s="302">
        <f ca="1">+G494-'DCF Analysis'!$C$37+'DCF Analysis'!$C$38+'DCF Analysis'!$C$40-'DCF Analysis'!$C$39</f>
        <v>20670.151820718966</v>
      </c>
      <c r="I494" s="303">
        <f ca="1">+H494/'Historical Data'!$L$34</f>
        <v>1297.7870677139736</v>
      </c>
    </row>
    <row r="495" spans="2:9">
      <c r="B495" s="300">
        <f t="shared" si="39"/>
        <v>483</v>
      </c>
      <c r="C495" s="275">
        <f t="shared" ca="1" si="35"/>
        <v>0.13513007708871702</v>
      </c>
      <c r="D495" s="275">
        <f t="shared" ca="1" si="36"/>
        <v>0.18219872323290998</v>
      </c>
      <c r="E495" s="275">
        <f t="shared" ca="1" si="37"/>
        <v>0.10765665952144651</v>
      </c>
      <c r="F495" s="275">
        <f t="shared" ca="1" si="38"/>
        <v>5.4017318745574056E-2</v>
      </c>
      <c r="G495" s="301">
        <f t="array" aca="1" ref="G495" ca="1">IF(E495&gt;F495,('3-Statement Model'!$G$8*(1+'DCF Simulation'!C495)*'DCF Simulation'!D495)/('DCF Simulation'!E495-'DCF Simulation'!F495))</f>
        <v>18624.603166199377</v>
      </c>
      <c r="H495" s="302">
        <f ca="1">+G495-'DCF Analysis'!$C$37+'DCF Analysis'!$C$38+'DCF Analysis'!$C$40-'DCF Analysis'!$C$39</f>
        <v>19536.933166199375</v>
      </c>
      <c r="I495" s="303">
        <f ca="1">+H495/'Historical Data'!$L$34</f>
        <v>1226.6372993192585</v>
      </c>
    </row>
    <row r="496" spans="2:9">
      <c r="B496" s="300">
        <f t="shared" si="39"/>
        <v>484</v>
      </c>
      <c r="C496" s="275">
        <f t="shared" ca="1" si="35"/>
        <v>0.31364912790689259</v>
      </c>
      <c r="D496" s="275">
        <f t="shared" ca="1" si="36"/>
        <v>0.13598127406714069</v>
      </c>
      <c r="E496" s="275">
        <f t="shared" ca="1" si="37"/>
        <v>0.10969783495349497</v>
      </c>
      <c r="F496" s="275">
        <f t="shared" ca="1" si="38"/>
        <v>4.8731459085332274E-2</v>
      </c>
      <c r="G496" s="301">
        <f t="array" aca="1" ref="G496" ca="1">IF(E496&gt;F496,('3-Statement Model'!$G$8*(1+'DCF Simulation'!C496)*'DCF Simulation'!D496)/('DCF Simulation'!E496-'DCF Simulation'!F496))</f>
        <v>14152.97070906732</v>
      </c>
      <c r="H496" s="302">
        <f ca="1">+G496-'DCF Analysis'!$C$37+'DCF Analysis'!$C$38+'DCF Analysis'!$C$40-'DCF Analysis'!$C$39</f>
        <v>15065.300709067322</v>
      </c>
      <c r="I496" s="303">
        <f ca="1">+H496/'Historical Data'!$L$34</f>
        <v>945.8833491417322</v>
      </c>
    </row>
    <row r="497" spans="2:9">
      <c r="B497" s="300">
        <f t="shared" si="39"/>
        <v>485</v>
      </c>
      <c r="C497" s="275">
        <f t="shared" ca="1" si="35"/>
        <v>0.16065790008258116</v>
      </c>
      <c r="D497" s="275">
        <f t="shared" ca="1" si="36"/>
        <v>0.17363501579916663</v>
      </c>
      <c r="E497" s="275">
        <f t="shared" ca="1" si="37"/>
        <v>0.10355404391702556</v>
      </c>
      <c r="F497" s="275">
        <f t="shared" ca="1" si="38"/>
        <v>2.6249240122169851E-2</v>
      </c>
      <c r="G497" s="301">
        <f t="array" aca="1" ref="G497" ca="1">IF(E497&gt;F497,('3-Statement Model'!$G$8*(1+'DCF Simulation'!C497)*'DCF Simulation'!D497)/('DCF Simulation'!E497-'DCF Simulation'!F497))</f>
        <v>12592.575395476546</v>
      </c>
      <c r="H497" s="302">
        <f ca="1">+G497-'DCF Analysis'!$C$37+'DCF Analysis'!$C$38+'DCF Analysis'!$C$40-'DCF Analysis'!$C$39</f>
        <v>13504.905395476548</v>
      </c>
      <c r="I497" s="303">
        <f ca="1">+H497/'Historical Data'!$L$34</f>
        <v>847.91305477409458</v>
      </c>
    </row>
    <row r="498" spans="2:9">
      <c r="B498" s="300">
        <f t="shared" si="39"/>
        <v>486</v>
      </c>
      <c r="C498" s="275">
        <f t="shared" ca="1" si="35"/>
        <v>0.23174654020010041</v>
      </c>
      <c r="D498" s="275">
        <f t="shared" ca="1" si="36"/>
        <v>0.15114669572258047</v>
      </c>
      <c r="E498" s="275">
        <f t="shared" ca="1" si="37"/>
        <v>0.10784820359539665</v>
      </c>
      <c r="F498" s="275">
        <f t="shared" ca="1" si="38"/>
        <v>3.9402692250520566E-2</v>
      </c>
      <c r="G498" s="301">
        <f t="array" aca="1" ref="G498" ca="1">IF(E498&gt;F498,('3-Statement Model'!$G$8*(1+'DCF Simulation'!C498)*'DCF Simulation'!D498)/('DCF Simulation'!E498-'DCF Simulation'!F498))</f>
        <v>13138.764710754893</v>
      </c>
      <c r="H498" s="302">
        <f ca="1">+G498-'DCF Analysis'!$C$37+'DCF Analysis'!$C$38+'DCF Analysis'!$C$40-'DCF Analysis'!$C$39</f>
        <v>14051.094710754895</v>
      </c>
      <c r="I498" s="303">
        <f ca="1">+H498/'Historical Data'!$L$34</f>
        <v>882.20585707375051</v>
      </c>
    </row>
    <row r="499" spans="2:9">
      <c r="B499" s="300">
        <f t="shared" si="39"/>
        <v>487</v>
      </c>
      <c r="C499" s="275">
        <f t="shared" ca="1" si="35"/>
        <v>0.10424323193394458</v>
      </c>
      <c r="D499" s="275">
        <f t="shared" ca="1" si="36"/>
        <v>0.19069717998325295</v>
      </c>
      <c r="E499" s="275">
        <f t="shared" ca="1" si="37"/>
        <v>0.10510914782281487</v>
      </c>
      <c r="F499" s="275">
        <f t="shared" ca="1" si="38"/>
        <v>2.3699540714741466E-2</v>
      </c>
      <c r="G499" s="301">
        <f t="array" aca="1" ref="G499" ca="1">IF(E499&gt;F499,('3-Statement Model'!$G$8*(1+'DCF Simulation'!C499)*'DCF Simulation'!D499)/('DCF Simulation'!E499-'DCF Simulation'!F499))</f>
        <v>12494.326692957555</v>
      </c>
      <c r="H499" s="302">
        <f ca="1">+G499-'DCF Analysis'!$C$37+'DCF Analysis'!$C$38+'DCF Analysis'!$C$40-'DCF Analysis'!$C$39</f>
        <v>13406.656692957557</v>
      </c>
      <c r="I499" s="303">
        <f ca="1">+H499/'Historical Data'!$L$34</f>
        <v>841.74445491789913</v>
      </c>
    </row>
    <row r="500" spans="2:9">
      <c r="B500" s="300">
        <f t="shared" si="39"/>
        <v>488</v>
      </c>
      <c r="C500" s="275">
        <f t="shared" ca="1" si="35"/>
        <v>0.17383041512783298</v>
      </c>
      <c r="D500" s="275">
        <f t="shared" ca="1" si="36"/>
        <v>0.15359762706320748</v>
      </c>
      <c r="E500" s="275">
        <f t="shared" ca="1" si="37"/>
        <v>0.10248849271983101</v>
      </c>
      <c r="F500" s="275">
        <f t="shared" ca="1" si="38"/>
        <v>5.5515215062973619E-2</v>
      </c>
      <c r="G500" s="301">
        <f t="array" aca="1" ref="G500" ca="1">IF(E500&gt;F500,('3-Statement Model'!$G$8*(1+'DCF Simulation'!C500)*'DCF Simulation'!D500)/('DCF Simulation'!E500-'DCF Simulation'!F500))</f>
        <v>18540.374357089688</v>
      </c>
      <c r="H500" s="302">
        <f ca="1">+G500-'DCF Analysis'!$C$37+'DCF Analysis'!$C$38+'DCF Analysis'!$C$40-'DCF Analysis'!$C$39</f>
        <v>19452.704357089686</v>
      </c>
      <c r="I500" s="303">
        <f ca="1">+H500/'Historical Data'!$L$34</f>
        <v>1221.3489463289368</v>
      </c>
    </row>
    <row r="501" spans="2:9">
      <c r="B501" s="300">
        <f t="shared" si="39"/>
        <v>489</v>
      </c>
      <c r="C501" s="275">
        <f t="shared" ca="1" si="35"/>
        <v>0.18751453032465373</v>
      </c>
      <c r="D501" s="275">
        <f t="shared" ca="1" si="36"/>
        <v>0.14531917503257069</v>
      </c>
      <c r="E501" s="275">
        <f t="shared" ca="1" si="37"/>
        <v>0.10750652734652222</v>
      </c>
      <c r="F501" s="275">
        <f t="shared" ca="1" si="38"/>
        <v>3.9367465567726911E-2</v>
      </c>
      <c r="G501" s="301">
        <f t="array" aca="1" ref="G501" ca="1">IF(E501&gt;F501,('3-Statement Model'!$G$8*(1+'DCF Simulation'!C501)*'DCF Simulation'!D501)/('DCF Simulation'!E501-'DCF Simulation'!F501))</f>
        <v>12233.344501026209</v>
      </c>
      <c r="H501" s="302">
        <f ca="1">+G501-'DCF Analysis'!$C$37+'DCF Analysis'!$C$38+'DCF Analysis'!$C$40-'DCF Analysis'!$C$39</f>
        <v>13145.674501026211</v>
      </c>
      <c r="I501" s="303">
        <f ca="1">+H501/'Historical Data'!$L$34</f>
        <v>825.35854171659184</v>
      </c>
    </row>
    <row r="502" spans="2:9">
      <c r="B502" s="300">
        <f t="shared" si="39"/>
        <v>490</v>
      </c>
      <c r="C502" s="275">
        <f t="shared" ca="1" si="35"/>
        <v>0.11918550452689637</v>
      </c>
      <c r="D502" s="275">
        <f t="shared" ca="1" si="36"/>
        <v>0.18288240881172005</v>
      </c>
      <c r="E502" s="275">
        <f t="shared" ca="1" si="37"/>
        <v>0.10501299277694526</v>
      </c>
      <c r="F502" s="275">
        <f t="shared" ca="1" si="38"/>
        <v>3.3149787812972745E-2</v>
      </c>
      <c r="G502" s="301">
        <f t="array" aca="1" ref="G502" ca="1">IF(E502&gt;F502,('3-Statement Model'!$G$8*(1+'DCF Simulation'!C502)*'DCF Simulation'!D502)/('DCF Simulation'!E502-'DCF Simulation'!F502))</f>
        <v>13757.734601008207</v>
      </c>
      <c r="H502" s="302">
        <f ca="1">+G502-'DCF Analysis'!$C$37+'DCF Analysis'!$C$38+'DCF Analysis'!$C$40-'DCF Analysis'!$C$39</f>
        <v>14670.064601008209</v>
      </c>
      <c r="I502" s="303">
        <f ca="1">+H502/'Historical Data'!$L$34</f>
        <v>921.06822856682788</v>
      </c>
    </row>
    <row r="503" spans="2:9">
      <c r="B503" s="300">
        <f t="shared" si="39"/>
        <v>491</v>
      </c>
      <c r="C503" s="275">
        <f t="shared" ca="1" si="35"/>
        <v>0.32621691205447195</v>
      </c>
      <c r="D503" s="275">
        <f t="shared" ca="1" si="36"/>
        <v>0.18067810671238144</v>
      </c>
      <c r="E503" s="275">
        <f t="shared" ca="1" si="37"/>
        <v>0.10278720917119187</v>
      </c>
      <c r="F503" s="275">
        <f t="shared" ca="1" si="38"/>
        <v>2.8349175493376198E-2</v>
      </c>
      <c r="G503" s="301">
        <f t="array" aca="1" ref="G503" ca="1">IF(E503&gt;F503,('3-Statement Model'!$G$8*(1+'DCF Simulation'!C503)*'DCF Simulation'!D503)/('DCF Simulation'!E503-'DCF Simulation'!F503))</f>
        <v>15549.080058858988</v>
      </c>
      <c r="H503" s="302">
        <f ca="1">+G503-'DCF Analysis'!$C$37+'DCF Analysis'!$C$38+'DCF Analysis'!$C$40-'DCF Analysis'!$C$39</f>
        <v>16461.410058858986</v>
      </c>
      <c r="I503" s="303">
        <f ca="1">+H503/'Historical Data'!$L$34</f>
        <v>1033.5388571897213</v>
      </c>
    </row>
    <row r="504" spans="2:9">
      <c r="B504" s="300">
        <f t="shared" si="39"/>
        <v>492</v>
      </c>
      <c r="C504" s="275">
        <f t="shared" ca="1" si="35"/>
        <v>0.10955171639066642</v>
      </c>
      <c r="D504" s="275">
        <f t="shared" ca="1" si="36"/>
        <v>0.18988371999538281</v>
      </c>
      <c r="E504" s="275">
        <f t="shared" ca="1" si="37"/>
        <v>0.10536784611856108</v>
      </c>
      <c r="F504" s="275">
        <f t="shared" ca="1" si="38"/>
        <v>2.0782727565915562E-2</v>
      </c>
      <c r="G504" s="301">
        <f t="array" aca="1" ref="G504" ca="1">IF(E504&gt;F504,('3-Statement Model'!$G$8*(1+'DCF Simulation'!C504)*'DCF Simulation'!D504)/('DCF Simulation'!E504-'DCF Simulation'!F504))</f>
        <v>12031.528881417133</v>
      </c>
      <c r="H504" s="302">
        <f ca="1">+G504-'DCF Analysis'!$C$37+'DCF Analysis'!$C$38+'DCF Analysis'!$C$40-'DCF Analysis'!$C$39</f>
        <v>12943.858881417134</v>
      </c>
      <c r="I504" s="303">
        <f ca="1">+H504/'Historical Data'!$L$34</f>
        <v>812.68743492148781</v>
      </c>
    </row>
    <row r="505" spans="2:9">
      <c r="B505" s="300">
        <f t="shared" si="39"/>
        <v>493</v>
      </c>
      <c r="C505" s="275">
        <f t="shared" ca="1" si="35"/>
        <v>0.22274182767401049</v>
      </c>
      <c r="D505" s="275">
        <f t="shared" ca="1" si="36"/>
        <v>0.18523869849666108</v>
      </c>
      <c r="E505" s="275">
        <f t="shared" ca="1" si="37"/>
        <v>0.10597948287570841</v>
      </c>
      <c r="F505" s="275">
        <f t="shared" ca="1" si="38"/>
        <v>2.3606021322874135E-2</v>
      </c>
      <c r="G505" s="301">
        <f t="array" aca="1" ref="G505" ca="1">IF(E505&gt;F505,('3-Statement Model'!$G$8*(1+'DCF Simulation'!C505)*'DCF Simulation'!D505)/('DCF Simulation'!E505-'DCF Simulation'!F505))</f>
        <v>13281.853099572696</v>
      </c>
      <c r="H505" s="302">
        <f ca="1">+G505-'DCF Analysis'!$C$37+'DCF Analysis'!$C$38+'DCF Analysis'!$C$40-'DCF Analysis'!$C$39</f>
        <v>14194.183099572698</v>
      </c>
      <c r="I505" s="303">
        <f ca="1">+H505/'Historical Data'!$L$34</f>
        <v>891.18974176692609</v>
      </c>
    </row>
    <row r="506" spans="2:9">
      <c r="B506" s="300">
        <f t="shared" si="39"/>
        <v>494</v>
      </c>
      <c r="C506" s="275">
        <f t="shared" ca="1" si="35"/>
        <v>0.16781009509981823</v>
      </c>
      <c r="D506" s="275">
        <f t="shared" ca="1" si="36"/>
        <v>0.19175856285599541</v>
      </c>
      <c r="E506" s="275">
        <f t="shared" ca="1" si="37"/>
        <v>0.10718407593297737</v>
      </c>
      <c r="F506" s="275">
        <f t="shared" ca="1" si="38"/>
        <v>2.8638253190007203E-2</v>
      </c>
      <c r="G506" s="301">
        <f t="array" aca="1" ref="G506" ca="1">IF(E506&gt;F506,('3-Statement Model'!$G$8*(1+'DCF Simulation'!C506)*'DCF Simulation'!D506)/('DCF Simulation'!E506-'DCF Simulation'!F506))</f>
        <v>13771.568211291824</v>
      </c>
      <c r="H506" s="302">
        <f ca="1">+G506-'DCF Analysis'!$C$37+'DCF Analysis'!$C$38+'DCF Analysis'!$C$40-'DCF Analysis'!$C$39</f>
        <v>14683.898211291826</v>
      </c>
      <c r="I506" s="303">
        <f ca="1">+H506/'Historical Data'!$L$34</f>
        <v>921.93677954224336</v>
      </c>
    </row>
    <row r="507" spans="2:9">
      <c r="B507" s="300">
        <f t="shared" si="39"/>
        <v>495</v>
      </c>
      <c r="C507" s="275">
        <f t="shared" ca="1" si="35"/>
        <v>2.3696386331297042E-2</v>
      </c>
      <c r="D507" s="275">
        <f t="shared" ca="1" si="36"/>
        <v>0.16513531743140922</v>
      </c>
      <c r="E507" s="275">
        <f t="shared" ca="1" si="37"/>
        <v>0.1089686088365568</v>
      </c>
      <c r="F507" s="275">
        <f t="shared" ca="1" si="38"/>
        <v>3.3503969111473464E-2</v>
      </c>
      <c r="G507" s="301">
        <f t="array" aca="1" ref="G507" ca="1">IF(E507&gt;F507,('3-Statement Model'!$G$8*(1+'DCF Simulation'!C507)*'DCF Simulation'!D507)/('DCF Simulation'!E507-'DCF Simulation'!F507))</f>
        <v>10820.495085499664</v>
      </c>
      <c r="H507" s="302">
        <f ca="1">+G507-'DCF Analysis'!$C$37+'DCF Analysis'!$C$38+'DCF Analysis'!$C$40-'DCF Analysis'!$C$39</f>
        <v>11732.825085499666</v>
      </c>
      <c r="I507" s="303">
        <f ca="1">+H507/'Historical Data'!$L$34</f>
        <v>736.65199925860713</v>
      </c>
    </row>
    <row r="508" spans="2:9">
      <c r="B508" s="300">
        <f t="shared" si="39"/>
        <v>496</v>
      </c>
      <c r="C508" s="275">
        <f t="shared" ca="1" si="35"/>
        <v>0.24666001999196399</v>
      </c>
      <c r="D508" s="275">
        <f t="shared" ca="1" si="36"/>
        <v>0.15936208165114873</v>
      </c>
      <c r="E508" s="275">
        <f t="shared" ca="1" si="37"/>
        <v>0.10744585277666806</v>
      </c>
      <c r="F508" s="275">
        <f t="shared" ca="1" si="38"/>
        <v>2.145277476318198E-2</v>
      </c>
      <c r="G508" s="301">
        <f t="array" aca="1" ref="G508" ca="1">IF(E508&gt;F508,('3-Statement Model'!$G$8*(1+'DCF Simulation'!C508)*'DCF Simulation'!D508)/('DCF Simulation'!E508-'DCF Simulation'!F508))</f>
        <v>11159.610353217187</v>
      </c>
      <c r="H508" s="302">
        <f ca="1">+G508-'DCF Analysis'!$C$37+'DCF Analysis'!$C$38+'DCF Analysis'!$C$40-'DCF Analysis'!$C$39</f>
        <v>12071.940353217189</v>
      </c>
      <c r="I508" s="303">
        <f ca="1">+H508/'Historical Data'!$L$34</f>
        <v>757.9435414168521</v>
      </c>
    </row>
    <row r="509" spans="2:9">
      <c r="B509" s="300">
        <f t="shared" si="39"/>
        <v>497</v>
      </c>
      <c r="C509" s="275">
        <f t="shared" ca="1" si="35"/>
        <v>0.11719928535900039</v>
      </c>
      <c r="D509" s="275">
        <f t="shared" ca="1" si="36"/>
        <v>0.13631004916194678</v>
      </c>
      <c r="E509" s="275">
        <f t="shared" ca="1" si="37"/>
        <v>0.10417474852046606</v>
      </c>
      <c r="F509" s="275">
        <f t="shared" ca="1" si="38"/>
        <v>3.1185539722020848E-2</v>
      </c>
      <c r="G509" s="301">
        <f t="array" aca="1" ref="G509" ca="1">IF(E509&gt;F509,('3-Statement Model'!$G$8*(1+'DCF Simulation'!C509)*'DCF Simulation'!D509)/('DCF Simulation'!E509-'DCF Simulation'!F509))</f>
        <v>10078.116330121295</v>
      </c>
      <c r="H509" s="302">
        <f ca="1">+G509-'DCF Analysis'!$C$37+'DCF Analysis'!$C$38+'DCF Analysis'!$C$40-'DCF Analysis'!$C$39</f>
        <v>10990.446330121296</v>
      </c>
      <c r="I509" s="303">
        <f ca="1">+H509/'Historical Data'!$L$34</f>
        <v>690.04133299780494</v>
      </c>
    </row>
    <row r="510" spans="2:9">
      <c r="B510" s="300">
        <f t="shared" si="39"/>
        <v>498</v>
      </c>
      <c r="C510" s="275">
        <f t="shared" ca="1" si="35"/>
        <v>0.18915511239713914</v>
      </c>
      <c r="D510" s="275">
        <f t="shared" ca="1" si="36"/>
        <v>0.16661645026181099</v>
      </c>
      <c r="E510" s="275">
        <f t="shared" ca="1" si="37"/>
        <v>0.10707175014213073</v>
      </c>
      <c r="F510" s="275">
        <f t="shared" ca="1" si="38"/>
        <v>5.9589193347627162E-2</v>
      </c>
      <c r="G510" s="301">
        <f t="array" aca="1" ref="G510" ca="1">IF(E510&gt;F510,('3-Statement Model'!$G$8*(1+'DCF Simulation'!C510)*'DCF Simulation'!D510)/('DCF Simulation'!E510-'DCF Simulation'!F510))</f>
        <v>20155.881106492263</v>
      </c>
      <c r="H510" s="302">
        <f ca="1">+G510-'DCF Analysis'!$C$37+'DCF Analysis'!$C$38+'DCF Analysis'!$C$40-'DCF Analysis'!$C$39</f>
        <v>21068.211106492261</v>
      </c>
      <c r="I510" s="303">
        <f ca="1">+H510/'Historical Data'!$L$34</f>
        <v>1322.7794430840581</v>
      </c>
    </row>
    <row r="511" spans="2:9">
      <c r="B511" s="300">
        <f t="shared" si="39"/>
        <v>499</v>
      </c>
      <c r="C511" s="275">
        <f t="shared" ca="1" si="35"/>
        <v>0.27149028119844887</v>
      </c>
      <c r="D511" s="275">
        <f t="shared" ca="1" si="36"/>
        <v>0.18420929074120018</v>
      </c>
      <c r="E511" s="275">
        <f t="shared" ca="1" si="37"/>
        <v>0.10715645289723325</v>
      </c>
      <c r="F511" s="275">
        <f t="shared" ca="1" si="38"/>
        <v>5.007552163301314E-2</v>
      </c>
      <c r="G511" s="301">
        <f t="array" aca="1" ref="G511" ca="1">IF(E511&gt;F511,('3-Statement Model'!$G$8*(1+'DCF Simulation'!C511)*'DCF Simulation'!D511)/('DCF Simulation'!E511-'DCF Simulation'!F511))</f>
        <v>19820.427834446105</v>
      </c>
      <c r="H511" s="302">
        <f ca="1">+G511-'DCF Analysis'!$C$37+'DCF Analysis'!$C$38+'DCF Analysis'!$C$40-'DCF Analysis'!$C$39</f>
        <v>20732.757834446104</v>
      </c>
      <c r="I511" s="303">
        <f ca="1">+H511/'Historical Data'!$L$34</f>
        <v>1301.7178213765937</v>
      </c>
    </row>
    <row r="512" spans="2:9">
      <c r="B512" s="300">
        <f t="shared" si="39"/>
        <v>500</v>
      </c>
      <c r="C512" s="275">
        <f t="shared" ca="1" si="35"/>
        <v>0.26908406977783972</v>
      </c>
      <c r="D512" s="275">
        <f t="shared" ca="1" si="36"/>
        <v>0.14833653546163658</v>
      </c>
      <c r="E512" s="275">
        <f t="shared" ca="1" si="37"/>
        <v>0.10732911780069057</v>
      </c>
      <c r="F512" s="275">
        <f t="shared" ca="1" si="38"/>
        <v>4.0285930635362788E-2</v>
      </c>
      <c r="G512" s="301">
        <f t="array" aca="1" ref="G512" ca="1">IF(E512&gt;F512,('3-Statement Model'!$G$8*(1+'DCF Simulation'!C512)*'DCF Simulation'!D512)/('DCF Simulation'!E512-'DCF Simulation'!F512))</f>
        <v>13563.237650254134</v>
      </c>
      <c r="H512" s="302">
        <f ca="1">+G512-'DCF Analysis'!$C$37+'DCF Analysis'!$C$38+'DCF Analysis'!$C$40-'DCF Analysis'!$C$39</f>
        <v>14475.567650254136</v>
      </c>
      <c r="I512" s="303">
        <f ca="1">+H512/'Historical Data'!$L$34</f>
        <v>908.85662849790981</v>
      </c>
    </row>
    <row r="513" spans="2:9">
      <c r="B513" s="300">
        <f t="shared" si="39"/>
        <v>501</v>
      </c>
      <c r="C513" s="275">
        <f t="shared" ca="1" si="35"/>
        <v>0.25112654382519584</v>
      </c>
      <c r="D513" s="275">
        <f t="shared" ca="1" si="36"/>
        <v>0.13556206707693222</v>
      </c>
      <c r="E513" s="275">
        <f t="shared" ca="1" si="37"/>
        <v>0.10820454541247021</v>
      </c>
      <c r="F513" s="275">
        <f t="shared" ca="1" si="38"/>
        <v>4.0302462191333772E-2</v>
      </c>
      <c r="G513" s="301">
        <f t="array" aca="1" ref="G513" ca="1">IF(E513&gt;F513,('3-Statement Model'!$G$8*(1+'DCF Simulation'!C513)*'DCF Simulation'!D513)/('DCF Simulation'!E513-'DCF Simulation'!F513))</f>
        <v>12065.236002280357</v>
      </c>
      <c r="H513" s="302">
        <f ca="1">+G513-'DCF Analysis'!$C$37+'DCF Analysis'!$C$38+'DCF Analysis'!$C$40-'DCF Analysis'!$C$39</f>
        <v>12977.566002280359</v>
      </c>
      <c r="I513" s="303">
        <f ca="1">+H513/'Historical Data'!$L$34</f>
        <v>814.8037553977756</v>
      </c>
    </row>
    <row r="514" spans="2:9">
      <c r="B514" s="300">
        <f t="shared" si="39"/>
        <v>502</v>
      </c>
      <c r="C514" s="275">
        <f t="shared" ca="1" si="35"/>
        <v>0.24451379324932349</v>
      </c>
      <c r="D514" s="275">
        <f t="shared" ca="1" si="36"/>
        <v>0.17024249340356506</v>
      </c>
      <c r="E514" s="275">
        <f t="shared" ca="1" si="37"/>
        <v>0.10469193160232969</v>
      </c>
      <c r="F514" s="275">
        <f t="shared" ca="1" si="38"/>
        <v>3.3986281228841599E-2</v>
      </c>
      <c r="G514" s="301">
        <f t="array" aca="1" ref="G514" ca="1">IF(E514&gt;F514,('3-Statement Model'!$G$8*(1+'DCF Simulation'!C514)*'DCF Simulation'!D514)/('DCF Simulation'!E514-'DCF Simulation'!F514))</f>
        <v>14474.149821978155</v>
      </c>
      <c r="H514" s="302">
        <f ca="1">+G514-'DCF Analysis'!$C$37+'DCF Analysis'!$C$38+'DCF Analysis'!$C$40-'DCF Analysis'!$C$39</f>
        <v>15386.479821978157</v>
      </c>
      <c r="I514" s="303">
        <f ca="1">+H514/'Historical Data'!$L$34</f>
        <v>966.04875976719848</v>
      </c>
    </row>
    <row r="515" spans="2:9">
      <c r="B515" s="300">
        <f t="shared" si="39"/>
        <v>503</v>
      </c>
      <c r="C515" s="275">
        <f t="shared" ca="1" si="35"/>
        <v>0.2055769194419412</v>
      </c>
      <c r="D515" s="275">
        <f t="shared" ca="1" si="36"/>
        <v>0.16099252000732506</v>
      </c>
      <c r="E515" s="275">
        <f t="shared" ca="1" si="37"/>
        <v>0.10799649975882547</v>
      </c>
      <c r="F515" s="275">
        <f t="shared" ca="1" si="38"/>
        <v>4.1907974445458157E-2</v>
      </c>
      <c r="G515" s="301">
        <f t="array" aca="1" ref="G515" ca="1">IF(E515&gt;F515,('3-Statement Model'!$G$8*(1+'DCF Simulation'!C515)*'DCF Simulation'!D515)/('DCF Simulation'!E515-'DCF Simulation'!F515))</f>
        <v>14185.807473984656</v>
      </c>
      <c r="H515" s="302">
        <f ca="1">+G515-'DCF Analysis'!$C$37+'DCF Analysis'!$C$38+'DCF Analysis'!$C$40-'DCF Analysis'!$C$39</f>
        <v>15098.137473984658</v>
      </c>
      <c r="I515" s="303">
        <f ca="1">+H515/'Historical Data'!$L$34</f>
        <v>947.94502383212159</v>
      </c>
    </row>
    <row r="516" spans="2:9">
      <c r="B516" s="300">
        <f t="shared" si="39"/>
        <v>504</v>
      </c>
      <c r="C516" s="275">
        <f t="shared" ca="1" si="35"/>
        <v>0.19124091796977116</v>
      </c>
      <c r="D516" s="275">
        <f t="shared" ca="1" si="36"/>
        <v>0.14221617905565631</v>
      </c>
      <c r="E516" s="275">
        <f t="shared" ca="1" si="37"/>
        <v>0.10259517296710008</v>
      </c>
      <c r="F516" s="275">
        <f t="shared" ca="1" si="38"/>
        <v>4.1217611440939758E-2</v>
      </c>
      <c r="G516" s="301">
        <f t="array" aca="1" ref="G516" ca="1">IF(E516&gt;F516,('3-Statement Model'!$G$8*(1+'DCF Simulation'!C516)*'DCF Simulation'!D516)/('DCF Simulation'!E516-'DCF Simulation'!F516))</f>
        <v>13332.711379380173</v>
      </c>
      <c r="H516" s="302">
        <f ca="1">+G516-'DCF Analysis'!$C$37+'DCF Analysis'!$C$38+'DCF Analysis'!$C$40-'DCF Analysis'!$C$39</f>
        <v>14245.041379380174</v>
      </c>
      <c r="I516" s="303">
        <f ca="1">+H516/'Historical Data'!$L$34</f>
        <v>894.3829073707783</v>
      </c>
    </row>
    <row r="517" spans="2:9">
      <c r="B517" s="300">
        <f t="shared" si="39"/>
        <v>505</v>
      </c>
      <c r="C517" s="275">
        <f t="shared" ca="1" si="35"/>
        <v>3.5126992812260699E-2</v>
      </c>
      <c r="D517" s="275">
        <f t="shared" ca="1" si="36"/>
        <v>0.15266293842511436</v>
      </c>
      <c r="E517" s="275">
        <f t="shared" ca="1" si="37"/>
        <v>0.10285418071184466</v>
      </c>
      <c r="F517" s="275">
        <f t="shared" ca="1" si="38"/>
        <v>3.6946934825841403E-2</v>
      </c>
      <c r="G517" s="301">
        <f t="array" aca="1" ref="G517" ca="1">IF(E517&gt;F517,('3-Statement Model'!$G$8*(1+'DCF Simulation'!C517)*'DCF Simulation'!D517)/('DCF Simulation'!E517-'DCF Simulation'!F517))</f>
        <v>11581.734010212673</v>
      </c>
      <c r="H517" s="302">
        <f ca="1">+G517-'DCF Analysis'!$C$37+'DCF Analysis'!$C$38+'DCF Analysis'!$C$40-'DCF Analysis'!$C$39</f>
        <v>12494.064010212674</v>
      </c>
      <c r="I517" s="303">
        <f ca="1">+H517/'Historical Data'!$L$34</f>
        <v>784.4468118222369</v>
      </c>
    </row>
    <row r="518" spans="2:9">
      <c r="B518" s="300">
        <f t="shared" si="39"/>
        <v>506</v>
      </c>
      <c r="C518" s="275">
        <f t="shared" ca="1" si="35"/>
        <v>0.32459232558460149</v>
      </c>
      <c r="D518" s="275">
        <f t="shared" ca="1" si="36"/>
        <v>0.15278173494768044</v>
      </c>
      <c r="E518" s="275">
        <f t="shared" ca="1" si="37"/>
        <v>0.10864690945303018</v>
      </c>
      <c r="F518" s="275">
        <f t="shared" ca="1" si="38"/>
        <v>4.8004160768976706E-2</v>
      </c>
      <c r="G518" s="301">
        <f t="array" aca="1" ref="G518" ca="1">IF(E518&gt;F518,('3-Statement Model'!$G$8*(1+'DCF Simulation'!C518)*'DCF Simulation'!D518)/('DCF Simulation'!E518-'DCF Simulation'!F518))</f>
        <v>16119.601211541642</v>
      </c>
      <c r="H518" s="302">
        <f ca="1">+G518-'DCF Analysis'!$C$37+'DCF Analysis'!$C$38+'DCF Analysis'!$C$40-'DCF Analysis'!$C$39</f>
        <v>17031.93121154164</v>
      </c>
      <c r="I518" s="303">
        <f ca="1">+H518/'Historical Data'!$L$34</f>
        <v>1069.3593475388368</v>
      </c>
    </row>
    <row r="519" spans="2:9">
      <c r="B519" s="300">
        <f t="shared" si="39"/>
        <v>507</v>
      </c>
      <c r="C519" s="275">
        <f t="shared" ca="1" si="35"/>
        <v>0.14881239267388682</v>
      </c>
      <c r="D519" s="275">
        <f t="shared" ca="1" si="36"/>
        <v>0.17797879883297843</v>
      </c>
      <c r="E519" s="275">
        <f t="shared" ca="1" si="37"/>
        <v>0.10472634527660875</v>
      </c>
      <c r="F519" s="275">
        <f t="shared" ca="1" si="38"/>
        <v>4.2044696653080284E-2</v>
      </c>
      <c r="G519" s="301">
        <f t="array" aca="1" ref="G519" ca="1">IF(E519&gt;F519,('3-Statement Model'!$G$8*(1+'DCF Simulation'!C519)*'DCF Simulation'!D519)/('DCF Simulation'!E519-'DCF Simulation'!F519))</f>
        <v>15756.380934871271</v>
      </c>
      <c r="H519" s="302">
        <f ca="1">+G519-'DCF Analysis'!$C$37+'DCF Analysis'!$C$38+'DCF Analysis'!$C$40-'DCF Analysis'!$C$39</f>
        <v>16668.710934871269</v>
      </c>
      <c r="I519" s="303">
        <f ca="1">+H519/'Historical Data'!$L$34</f>
        <v>1046.5543588825947</v>
      </c>
    </row>
    <row r="520" spans="2:9">
      <c r="B520" s="300">
        <f t="shared" si="39"/>
        <v>508</v>
      </c>
      <c r="C520" s="275">
        <f t="shared" ca="1" si="35"/>
        <v>0.1494732502138052</v>
      </c>
      <c r="D520" s="275">
        <f t="shared" ca="1" si="36"/>
        <v>0.18271318078204105</v>
      </c>
      <c r="E520" s="275">
        <f t="shared" ca="1" si="37"/>
        <v>0.10598993909266616</v>
      </c>
      <c r="F520" s="275">
        <f t="shared" ca="1" si="38"/>
        <v>2.2480125855655234E-2</v>
      </c>
      <c r="G520" s="301">
        <f t="array" aca="1" ref="G520" ca="1">IF(E520&gt;F520,('3-Statement Model'!$G$8*(1+'DCF Simulation'!C520)*'DCF Simulation'!D520)/('DCF Simulation'!E520-'DCF Simulation'!F520))</f>
        <v>12148.166458484484</v>
      </c>
      <c r="H520" s="302">
        <f ca="1">+G520-'DCF Analysis'!$C$37+'DCF Analysis'!$C$38+'DCF Analysis'!$C$40-'DCF Analysis'!$C$39</f>
        <v>13060.496458484486</v>
      </c>
      <c r="I520" s="303">
        <f ca="1">+H520/'Historical Data'!$L$34</f>
        <v>820.01059057319299</v>
      </c>
    </row>
    <row r="521" spans="2:9">
      <c r="B521" s="300">
        <f t="shared" si="39"/>
        <v>509</v>
      </c>
      <c r="C521" s="275">
        <f t="shared" ca="1" si="35"/>
        <v>0.18150062685392004</v>
      </c>
      <c r="D521" s="275">
        <f t="shared" ca="1" si="36"/>
        <v>0.18361634586206915</v>
      </c>
      <c r="E521" s="275">
        <f t="shared" ca="1" si="37"/>
        <v>0.10983277945258731</v>
      </c>
      <c r="F521" s="275">
        <f t="shared" ca="1" si="38"/>
        <v>2.2440199768989859E-2</v>
      </c>
      <c r="G521" s="301">
        <f t="array" aca="1" ref="G521" ca="1">IF(E521&gt;F521,('3-Statement Model'!$G$8*(1+'DCF Simulation'!C521)*'DCF Simulation'!D521)/('DCF Simulation'!E521-'DCF Simulation'!F521))</f>
        <v>11990.85736088802</v>
      </c>
      <c r="H521" s="302">
        <f ca="1">+G521-'DCF Analysis'!$C$37+'DCF Analysis'!$C$38+'DCF Analysis'!$C$40-'DCF Analysis'!$C$39</f>
        <v>12903.187360888021</v>
      </c>
      <c r="I521" s="303">
        <f ca="1">+H521/'Historical Data'!$L$34</f>
        <v>810.13385070862114</v>
      </c>
    </row>
    <row r="522" spans="2:9">
      <c r="B522" s="300">
        <f t="shared" si="39"/>
        <v>510</v>
      </c>
      <c r="C522" s="275">
        <f t="shared" ca="1" si="35"/>
        <v>0.24743608181166293</v>
      </c>
      <c r="D522" s="275">
        <f t="shared" ca="1" si="36"/>
        <v>0.17756993648788735</v>
      </c>
      <c r="E522" s="275">
        <f t="shared" ca="1" si="37"/>
        <v>0.10875895437430695</v>
      </c>
      <c r="F522" s="275">
        <f t="shared" ca="1" si="38"/>
        <v>5.6305978718894867E-2</v>
      </c>
      <c r="G522" s="301">
        <f t="array" aca="1" ref="G522" ca="1">IF(E522&gt;F522,('3-Statement Model'!$G$8*(1+'DCF Simulation'!C522)*'DCF Simulation'!D522)/('DCF Simulation'!E522-'DCF Simulation'!F522))</f>
        <v>20398.447247533379</v>
      </c>
      <c r="H522" s="302">
        <f ca="1">+G522-'DCF Analysis'!$C$37+'DCF Analysis'!$C$38+'DCF Analysis'!$C$40-'DCF Analysis'!$C$39</f>
        <v>21310.777247533377</v>
      </c>
      <c r="I522" s="303">
        <f ca="1">+H522/'Historical Data'!$L$34</f>
        <v>1338.0090942079992</v>
      </c>
    </row>
    <row r="523" spans="2:9">
      <c r="B523" s="300">
        <f t="shared" si="39"/>
        <v>511</v>
      </c>
      <c r="C523" s="275">
        <f t="shared" ca="1" si="35"/>
        <v>0.17716598684518892</v>
      </c>
      <c r="D523" s="275">
        <f t="shared" ca="1" si="36"/>
        <v>0.14310372724970905</v>
      </c>
      <c r="E523" s="275">
        <f t="shared" ca="1" si="37"/>
        <v>0.10547665412540633</v>
      </c>
      <c r="F523" s="275">
        <f t="shared" ca="1" si="38"/>
        <v>4.4791484995644108E-2</v>
      </c>
      <c r="G523" s="301">
        <f t="array" aca="1" ref="G523" ca="1">IF(E523&gt;F523,('3-Statement Model'!$G$8*(1+'DCF Simulation'!C523)*'DCF Simulation'!D523)/('DCF Simulation'!E523-'DCF Simulation'!F523))</f>
        <v>13408.6663154166</v>
      </c>
      <c r="H523" s="302">
        <f ca="1">+G523-'DCF Analysis'!$C$37+'DCF Analysis'!$C$38+'DCF Analysis'!$C$40-'DCF Analysis'!$C$39</f>
        <v>14320.996315416602</v>
      </c>
      <c r="I523" s="303">
        <f ca="1">+H523/'Historical Data'!$L$34</f>
        <v>899.15178060267738</v>
      </c>
    </row>
    <row r="524" spans="2:9">
      <c r="B524" s="300">
        <f t="shared" si="39"/>
        <v>512</v>
      </c>
      <c r="C524" s="275">
        <f t="shared" ca="1" si="35"/>
        <v>7.1887709194173838E-2</v>
      </c>
      <c r="D524" s="275">
        <f t="shared" ca="1" si="36"/>
        <v>0.13510659155866403</v>
      </c>
      <c r="E524" s="275">
        <f t="shared" ca="1" si="37"/>
        <v>0.10103539682171928</v>
      </c>
      <c r="F524" s="275">
        <f t="shared" ca="1" si="38"/>
        <v>3.0321906465486742E-2</v>
      </c>
      <c r="G524" s="301">
        <f t="array" aca="1" ref="G524" ca="1">IF(E524&gt;F524,('3-Statement Model'!$G$8*(1+'DCF Simulation'!C524)*'DCF Simulation'!D524)/('DCF Simulation'!E524-'DCF Simulation'!F524))</f>
        <v>9892.4315548211289</v>
      </c>
      <c r="H524" s="302">
        <f ca="1">+G524-'DCF Analysis'!$C$37+'DCF Analysis'!$C$38+'DCF Analysis'!$C$40-'DCF Analysis'!$C$39</f>
        <v>10804.761554821131</v>
      </c>
      <c r="I524" s="303">
        <f ca="1">+H524/'Historical Data'!$L$34</f>
        <v>678.38301030399771</v>
      </c>
    </row>
    <row r="525" spans="2:9">
      <c r="B525" s="300">
        <f t="shared" si="39"/>
        <v>513</v>
      </c>
      <c r="C525" s="275">
        <f t="shared" ca="1" si="35"/>
        <v>3.5927014345478243E-2</v>
      </c>
      <c r="D525" s="275">
        <f t="shared" ca="1" si="36"/>
        <v>0.1524370523093577</v>
      </c>
      <c r="E525" s="275">
        <f t="shared" ca="1" si="37"/>
        <v>0.1080801973964812</v>
      </c>
      <c r="F525" s="275">
        <f t="shared" ca="1" si="38"/>
        <v>2.7462217389626242E-2</v>
      </c>
      <c r="G525" s="301">
        <f t="array" aca="1" ref="G525" ca="1">IF(E525&gt;F525,('3-Statement Model'!$G$8*(1+'DCF Simulation'!C525)*'DCF Simulation'!D525)/('DCF Simulation'!E525-'DCF Simulation'!F525))</f>
        <v>9461.6589121253801</v>
      </c>
      <c r="H525" s="302">
        <f ca="1">+G525-'DCF Analysis'!$C$37+'DCF Analysis'!$C$38+'DCF Analysis'!$C$40-'DCF Analysis'!$C$39</f>
        <v>10373.988912125382</v>
      </c>
      <c r="I525" s="303">
        <f ca="1">+H525/'Historical Data'!$L$34</f>
        <v>651.33670848365284</v>
      </c>
    </row>
    <row r="526" spans="2:9">
      <c r="B526" s="300">
        <f t="shared" si="39"/>
        <v>514</v>
      </c>
      <c r="C526" s="275">
        <f t="shared" ref="C526:C589" ca="1" si="40">RAND()*($E$6-$D$6)+$D$6</f>
        <v>0.21070038958712223</v>
      </c>
      <c r="D526" s="275">
        <f t="shared" ref="D526:D589" ca="1" si="41">RAND()*($E$7-$D$7)+$D$7</f>
        <v>0.14103336047148132</v>
      </c>
      <c r="E526" s="275">
        <f t="shared" ref="E526:E589" ca="1" si="42">RAND()*($E$8-$D$8)+$D$8</f>
        <v>0.10621296756233771</v>
      </c>
      <c r="F526" s="275">
        <f t="shared" ref="F526:F589" ca="1" si="43">RAND()*($E$9-$D$9)+$D$9</f>
        <v>2.9244899088133897E-2</v>
      </c>
      <c r="G526" s="301">
        <f t="array" aca="1" ref="G526" ca="1">IF(E526&gt;F526,('3-Statement Model'!$G$8*(1+'DCF Simulation'!C526)*'DCF Simulation'!D526)/('DCF Simulation'!E526-'DCF Simulation'!F526))</f>
        <v>10715.870279984507</v>
      </c>
      <c r="H526" s="302">
        <f ca="1">+G526-'DCF Analysis'!$C$37+'DCF Analysis'!$C$38+'DCF Analysis'!$C$40-'DCF Analysis'!$C$39</f>
        <v>11628.200279984509</v>
      </c>
      <c r="I526" s="303">
        <f ca="1">+H526/'Historical Data'!$L$34</f>
        <v>730.08307220198242</v>
      </c>
    </row>
    <row r="527" spans="2:9">
      <c r="B527" s="300">
        <f t="shared" ref="B527:B590" si="44">+B526+1</f>
        <v>515</v>
      </c>
      <c r="C527" s="275">
        <f t="shared" ca="1" si="40"/>
        <v>0.16893272815350416</v>
      </c>
      <c r="D527" s="275">
        <f t="shared" ca="1" si="41"/>
        <v>0.15768114504679687</v>
      </c>
      <c r="E527" s="275">
        <f t="shared" ca="1" si="42"/>
        <v>0.10202574013557078</v>
      </c>
      <c r="F527" s="275">
        <f t="shared" ca="1" si="43"/>
        <v>4.5017887306166987E-2</v>
      </c>
      <c r="G527" s="301">
        <f t="array" aca="1" ref="G527" ca="1">IF(E527&gt;F527,('3-Statement Model'!$G$8*(1+'DCF Simulation'!C527)*'DCF Simulation'!D527)/('DCF Simulation'!E527-'DCF Simulation'!F527))</f>
        <v>15617.592930371187</v>
      </c>
      <c r="H527" s="302">
        <f ca="1">+G527-'DCF Analysis'!$C$37+'DCF Analysis'!$C$38+'DCF Analysis'!$C$40-'DCF Analysis'!$C$39</f>
        <v>16529.922930371187</v>
      </c>
      <c r="I527" s="303">
        <f ca="1">+H527/'Historical Data'!$L$34</f>
        <v>1037.8404762291789</v>
      </c>
    </row>
    <row r="528" spans="2:9">
      <c r="B528" s="300">
        <f t="shared" si="44"/>
        <v>516</v>
      </c>
      <c r="C528" s="275">
        <f t="shared" ca="1" si="40"/>
        <v>0.29500354656572053</v>
      </c>
      <c r="D528" s="275">
        <f t="shared" ca="1" si="41"/>
        <v>0.19461094501355197</v>
      </c>
      <c r="E528" s="275">
        <f t="shared" ca="1" si="42"/>
        <v>0.10716017149245743</v>
      </c>
      <c r="F528" s="275">
        <f t="shared" ca="1" si="43"/>
        <v>4.7703072898382215E-2</v>
      </c>
      <c r="G528" s="301">
        <f t="array" aca="1" ref="G528" ca="1">IF(E528&gt;F528,('3-Statement Model'!$G$8*(1+'DCF Simulation'!C528)*'DCF Simulation'!D528)/('DCF Simulation'!E528-'DCF Simulation'!F528))</f>
        <v>20474.533062378629</v>
      </c>
      <c r="H528" s="302">
        <f ca="1">+G528-'DCF Analysis'!$C$37+'DCF Analysis'!$C$38+'DCF Analysis'!$C$40-'DCF Analysis'!$C$39</f>
        <v>21386.863062378627</v>
      </c>
      <c r="I528" s="303">
        <f ca="1">+H528/'Historical Data'!$L$34</f>
        <v>1342.786184739268</v>
      </c>
    </row>
    <row r="529" spans="2:9">
      <c r="B529" s="300">
        <f t="shared" si="44"/>
        <v>517</v>
      </c>
      <c r="C529" s="275">
        <f t="shared" ca="1" si="40"/>
        <v>9.3840254822612018E-2</v>
      </c>
      <c r="D529" s="275">
        <f t="shared" ca="1" si="41"/>
        <v>0.16341479650824478</v>
      </c>
      <c r="E529" s="275">
        <f t="shared" ca="1" si="42"/>
        <v>0.10185836237472985</v>
      </c>
      <c r="F529" s="275">
        <f t="shared" ca="1" si="43"/>
        <v>2.2418478417881124E-2</v>
      </c>
      <c r="G529" s="301">
        <f t="array" aca="1" ref="G529" ca="1">IF(E529&gt;F529,('3-Statement Model'!$G$8*(1+'DCF Simulation'!C529)*'DCF Simulation'!D529)/('DCF Simulation'!E529-'DCF Simulation'!F529))</f>
        <v>10868.914632042262</v>
      </c>
      <c r="H529" s="302">
        <f ca="1">+G529-'DCF Analysis'!$C$37+'DCF Analysis'!$C$38+'DCF Analysis'!$C$40-'DCF Analysis'!$C$39</f>
        <v>11781.244632042264</v>
      </c>
      <c r="I529" s="303">
        <f ca="1">+H529/'Historical Data'!$L$34</f>
        <v>739.69204762751031</v>
      </c>
    </row>
    <row r="530" spans="2:9">
      <c r="B530" s="300">
        <f t="shared" si="44"/>
        <v>518</v>
      </c>
      <c r="C530" s="275">
        <f t="shared" ca="1" si="40"/>
        <v>7.7865185983958127E-2</v>
      </c>
      <c r="D530" s="275">
        <f t="shared" ca="1" si="41"/>
        <v>0.18265279107017754</v>
      </c>
      <c r="E530" s="275">
        <f t="shared" ca="1" si="42"/>
        <v>0.10984935196728167</v>
      </c>
      <c r="F530" s="275">
        <f t="shared" ca="1" si="43"/>
        <v>4.6382641924049867E-2</v>
      </c>
      <c r="G530" s="301">
        <f t="array" aca="1" ref="G530" ca="1">IF(E530&gt;F530,('3-Statement Model'!$G$8*(1+'DCF Simulation'!C530)*'DCF Simulation'!D530)/('DCF Simulation'!E530-'DCF Simulation'!F530))</f>
        <v>14983.879471371101</v>
      </c>
      <c r="H530" s="302">
        <f ca="1">+G530-'DCF Analysis'!$C$37+'DCF Analysis'!$C$38+'DCF Analysis'!$C$40-'DCF Analysis'!$C$39</f>
        <v>15896.209471371103</v>
      </c>
      <c r="I530" s="303">
        <f ca="1">+H530/'Historical Data'!$L$34</f>
        <v>998.05242150854383</v>
      </c>
    </row>
    <row r="531" spans="2:9">
      <c r="B531" s="300">
        <f t="shared" si="44"/>
        <v>519</v>
      </c>
      <c r="C531" s="275">
        <f t="shared" ca="1" si="40"/>
        <v>0.28412275360341838</v>
      </c>
      <c r="D531" s="275">
        <f t="shared" ca="1" si="41"/>
        <v>0.18994445946834052</v>
      </c>
      <c r="E531" s="275">
        <f t="shared" ca="1" si="42"/>
        <v>0.10743566556598309</v>
      </c>
      <c r="F531" s="275">
        <f t="shared" ca="1" si="43"/>
        <v>4.4537084096331989E-2</v>
      </c>
      <c r="G531" s="301">
        <f t="array" aca="1" ref="G531" ca="1">IF(E531&gt;F531,('3-Statement Model'!$G$8*(1+'DCF Simulation'!C531)*'DCF Simulation'!D531)/('DCF Simulation'!E531-'DCF Simulation'!F531))</f>
        <v>18731.468214671804</v>
      </c>
      <c r="H531" s="302">
        <f ca="1">+G531-'DCF Analysis'!$C$37+'DCF Analysis'!$C$38+'DCF Analysis'!$C$40-'DCF Analysis'!$C$39</f>
        <v>19643.798214671802</v>
      </c>
      <c r="I531" s="303">
        <f ca="1">+H531/'Historical Data'!$L$34</f>
        <v>1233.3468812856149</v>
      </c>
    </row>
    <row r="532" spans="2:9">
      <c r="B532" s="300">
        <f t="shared" si="44"/>
        <v>520</v>
      </c>
      <c r="C532" s="275">
        <f t="shared" ca="1" si="40"/>
        <v>9.9503347108127971E-2</v>
      </c>
      <c r="D532" s="275">
        <f t="shared" ca="1" si="41"/>
        <v>0.14502265454714647</v>
      </c>
      <c r="E532" s="275">
        <f t="shared" ca="1" si="42"/>
        <v>0.1077757829194433</v>
      </c>
      <c r="F532" s="275">
        <f t="shared" ca="1" si="43"/>
        <v>3.0853432820504359E-2</v>
      </c>
      <c r="G532" s="301">
        <f t="array" aca="1" ref="G532" ca="1">IF(E532&gt;F532,('3-Statement Model'!$G$8*(1+'DCF Simulation'!C532)*'DCF Simulation'!D532)/('DCF Simulation'!E532-'DCF Simulation'!F532))</f>
        <v>10012.88806780975</v>
      </c>
      <c r="H532" s="302">
        <f ca="1">+G532-'DCF Analysis'!$C$37+'DCF Analysis'!$C$38+'DCF Analysis'!$C$40-'DCF Analysis'!$C$39</f>
        <v>10925.218067809752</v>
      </c>
      <c r="I532" s="303">
        <f ca="1">+H532/'Historical Data'!$L$34</f>
        <v>685.94593998803884</v>
      </c>
    </row>
    <row r="533" spans="2:9">
      <c r="B533" s="300">
        <f t="shared" si="44"/>
        <v>521</v>
      </c>
      <c r="C533" s="275">
        <f t="shared" ca="1" si="40"/>
        <v>0.17960437087606582</v>
      </c>
      <c r="D533" s="275">
        <f t="shared" ca="1" si="41"/>
        <v>0.14092237924226012</v>
      </c>
      <c r="E533" s="275">
        <f t="shared" ca="1" si="42"/>
        <v>0.10315355817933818</v>
      </c>
      <c r="F533" s="275">
        <f t="shared" ca="1" si="43"/>
        <v>5.2388759287097408E-2</v>
      </c>
      <c r="G533" s="301">
        <f t="array" aca="1" ref="G533" ca="1">IF(E533&gt;F533,('3-Statement Model'!$G$8*(1+'DCF Simulation'!C533)*'DCF Simulation'!D533)/('DCF Simulation'!E533-'DCF Simulation'!F533))</f>
        <v>15817.329774826392</v>
      </c>
      <c r="H533" s="302">
        <f ca="1">+G533-'DCF Analysis'!$C$37+'DCF Analysis'!$C$38+'DCF Analysis'!$C$40-'DCF Analysis'!$C$39</f>
        <v>16729.659774826392</v>
      </c>
      <c r="I533" s="303">
        <f ca="1">+H533/'Historical Data'!$L$34</f>
        <v>1050.3810659610904</v>
      </c>
    </row>
    <row r="534" spans="2:9">
      <c r="B534" s="300">
        <f t="shared" si="44"/>
        <v>522</v>
      </c>
      <c r="C534" s="275">
        <f t="shared" ca="1" si="40"/>
        <v>0.1926523240067699</v>
      </c>
      <c r="D534" s="275">
        <f t="shared" ca="1" si="41"/>
        <v>0.15931613558632596</v>
      </c>
      <c r="E534" s="275">
        <f t="shared" ca="1" si="42"/>
        <v>0.10259251763248582</v>
      </c>
      <c r="F534" s="275">
        <f t="shared" ca="1" si="43"/>
        <v>3.5898622893374955E-2</v>
      </c>
      <c r="G534" s="301">
        <f t="array" aca="1" ref="G534" ca="1">IF(E534&gt;F534,('3-Statement Model'!$G$8*(1+'DCF Simulation'!C534)*'DCF Simulation'!D534)/('DCF Simulation'!E534-'DCF Simulation'!F534))</f>
        <v>13761.540159660108</v>
      </c>
      <c r="H534" s="302">
        <f ca="1">+G534-'DCF Analysis'!$C$37+'DCF Analysis'!$C$38+'DCF Analysis'!$C$40-'DCF Analysis'!$C$39</f>
        <v>14673.870159660109</v>
      </c>
      <c r="I534" s="303">
        <f ca="1">+H534/'Historical Data'!$L$34</f>
        <v>921.3071626998086</v>
      </c>
    </row>
    <row r="535" spans="2:9">
      <c r="B535" s="300">
        <f t="shared" si="44"/>
        <v>523</v>
      </c>
      <c r="C535" s="275">
        <f t="shared" ca="1" si="40"/>
        <v>7.3472728451198649E-2</v>
      </c>
      <c r="D535" s="275">
        <f t="shared" ca="1" si="41"/>
        <v>0.13955762165561117</v>
      </c>
      <c r="E535" s="275">
        <f t="shared" ca="1" si="42"/>
        <v>0.10378576651134182</v>
      </c>
      <c r="F535" s="275">
        <f t="shared" ca="1" si="43"/>
        <v>3.0825889208127916E-2</v>
      </c>
      <c r="G535" s="301">
        <f t="array" aca="1" ref="G535" ca="1">IF(E535&gt;F535,('3-Statement Model'!$G$8*(1+'DCF Simulation'!C535)*'DCF Simulation'!D535)/('DCF Simulation'!E535-'DCF Simulation'!F535))</f>
        <v>9918.3625595046469</v>
      </c>
      <c r="H535" s="302">
        <f ca="1">+G535-'DCF Analysis'!$C$37+'DCF Analysis'!$C$38+'DCF Analysis'!$C$40-'DCF Analysis'!$C$39</f>
        <v>10830.692559504649</v>
      </c>
      <c r="I535" s="303">
        <f ca="1">+H535/'Historical Data'!$L$34</f>
        <v>680.0111029674182</v>
      </c>
    </row>
    <row r="536" spans="2:9">
      <c r="B536" s="300">
        <f t="shared" si="44"/>
        <v>524</v>
      </c>
      <c r="C536" s="275">
        <f t="shared" ca="1" si="40"/>
        <v>0.24138386370181933</v>
      </c>
      <c r="D536" s="275">
        <f t="shared" ca="1" si="41"/>
        <v>0.14464575359499465</v>
      </c>
      <c r="E536" s="275">
        <f t="shared" ca="1" si="42"/>
        <v>0.10889046586694505</v>
      </c>
      <c r="F536" s="275">
        <f t="shared" ca="1" si="43"/>
        <v>5.0070072061000018E-2</v>
      </c>
      <c r="G536" s="301">
        <f t="array" aca="1" ref="G536" ca="1">IF(E536&gt;F536,('3-Statement Model'!$G$8*(1+'DCF Simulation'!C536)*'DCF Simulation'!D536)/('DCF Simulation'!E536-'DCF Simulation'!F536))</f>
        <v>14745.630798681163</v>
      </c>
      <c r="H536" s="302">
        <f ca="1">+G536-'DCF Analysis'!$C$37+'DCF Analysis'!$C$38+'DCF Analysis'!$C$40-'DCF Analysis'!$C$39</f>
        <v>15657.960798681164</v>
      </c>
      <c r="I536" s="303">
        <f ca="1">+H536/'Historical Data'!$L$34</f>
        <v>983.09384505497871</v>
      </c>
    </row>
    <row r="537" spans="2:9">
      <c r="B537" s="300">
        <f t="shared" si="44"/>
        <v>525</v>
      </c>
      <c r="C537" s="275">
        <f t="shared" ca="1" si="40"/>
        <v>0.22312937931810295</v>
      </c>
      <c r="D537" s="275">
        <f t="shared" ca="1" si="41"/>
        <v>0.16082652607311132</v>
      </c>
      <c r="E537" s="275">
        <f t="shared" ca="1" si="42"/>
        <v>0.10414769555212146</v>
      </c>
      <c r="F537" s="275">
        <f t="shared" ca="1" si="43"/>
        <v>5.0321181520209847E-2</v>
      </c>
      <c r="G537" s="301">
        <f t="array" aca="1" ref="G537" ca="1">IF(E537&gt;F537,('3-Statement Model'!$G$8*(1+'DCF Simulation'!C537)*'DCF Simulation'!D537)/('DCF Simulation'!E537-'DCF Simulation'!F537))</f>
        <v>17652.788742114066</v>
      </c>
      <c r="H537" s="302">
        <f ca="1">+G537-'DCF Analysis'!$C$37+'DCF Analysis'!$C$38+'DCF Analysis'!$C$40-'DCF Analysis'!$C$39</f>
        <v>18565.118742114064</v>
      </c>
      <c r="I537" s="303">
        <f ca="1">+H537/'Historical Data'!$L$34</f>
        <v>1165.6213859996653</v>
      </c>
    </row>
    <row r="538" spans="2:9">
      <c r="B538" s="300">
        <f t="shared" si="44"/>
        <v>526</v>
      </c>
      <c r="C538" s="275">
        <f t="shared" ca="1" si="40"/>
        <v>0.16603146028756363</v>
      </c>
      <c r="D538" s="275">
        <f t="shared" ca="1" si="41"/>
        <v>0.15585482900007308</v>
      </c>
      <c r="E538" s="275">
        <f t="shared" ca="1" si="42"/>
        <v>0.1015344544455553</v>
      </c>
      <c r="F538" s="275">
        <f t="shared" ca="1" si="43"/>
        <v>4.6203271549580413E-2</v>
      </c>
      <c r="G538" s="301">
        <f t="array" aca="1" ref="G538" ca="1">IF(E538&gt;F538,('3-Statement Model'!$G$8*(1+'DCF Simulation'!C538)*'DCF Simulation'!D538)/('DCF Simulation'!E538-'DCF Simulation'!F538))</f>
        <v>15864.999968333475</v>
      </c>
      <c r="H538" s="302">
        <f ca="1">+G538-'DCF Analysis'!$C$37+'DCF Analysis'!$C$38+'DCF Analysis'!$C$40-'DCF Analysis'!$C$39</f>
        <v>16777.329968333474</v>
      </c>
      <c r="I538" s="303">
        <f ca="1">+H538/'Historical Data'!$L$34</f>
        <v>1053.3740657796452</v>
      </c>
    </row>
    <row r="539" spans="2:9">
      <c r="B539" s="300">
        <f t="shared" si="44"/>
        <v>527</v>
      </c>
      <c r="C539" s="275">
        <f t="shared" ca="1" si="40"/>
        <v>0.15285775765241807</v>
      </c>
      <c r="D539" s="275">
        <f t="shared" ca="1" si="41"/>
        <v>0.15969751986757891</v>
      </c>
      <c r="E539" s="275">
        <f t="shared" ca="1" si="42"/>
        <v>0.10828914258738088</v>
      </c>
      <c r="F539" s="275">
        <f t="shared" ca="1" si="43"/>
        <v>4.8864024997551971E-2</v>
      </c>
      <c r="G539" s="301">
        <f t="array" aca="1" ref="G539" ca="1">IF(E539&gt;F539,('3-Statement Model'!$G$8*(1+'DCF Simulation'!C539)*'DCF Simulation'!D539)/('DCF Simulation'!E539-'DCF Simulation'!F539))</f>
        <v>14965.228328219828</v>
      </c>
      <c r="H539" s="302">
        <f ca="1">+G539-'DCF Analysis'!$C$37+'DCF Analysis'!$C$38+'DCF Analysis'!$C$40-'DCF Analysis'!$C$39</f>
        <v>15877.558328219829</v>
      </c>
      <c r="I539" s="303">
        <f ca="1">+H539/'Historical Data'!$L$34</f>
        <v>996.8813990317982</v>
      </c>
    </row>
    <row r="540" spans="2:9">
      <c r="B540" s="300">
        <f t="shared" si="44"/>
        <v>528</v>
      </c>
      <c r="C540" s="275">
        <f t="shared" ca="1" si="40"/>
        <v>0.12998437868818277</v>
      </c>
      <c r="D540" s="275">
        <f t="shared" ca="1" si="41"/>
        <v>0.16081257981479224</v>
      </c>
      <c r="E540" s="275">
        <f t="shared" ca="1" si="42"/>
        <v>0.10970889148643657</v>
      </c>
      <c r="F540" s="275">
        <f t="shared" ca="1" si="43"/>
        <v>5.955595807002069E-2</v>
      </c>
      <c r="G540" s="301">
        <f t="array" aca="1" ref="G540" ca="1">IF(E540&gt;F540,('3-Statement Model'!$G$8*(1+'DCF Simulation'!C540)*'DCF Simulation'!D540)/('DCF Simulation'!E540-'DCF Simulation'!F540))</f>
        <v>17501.51394489087</v>
      </c>
      <c r="H540" s="302">
        <f ca="1">+G540-'DCF Analysis'!$C$37+'DCF Analysis'!$C$38+'DCF Analysis'!$C$40-'DCF Analysis'!$C$39</f>
        <v>18413.843944890868</v>
      </c>
      <c r="I540" s="303">
        <f ca="1">+H540/'Historical Data'!$L$34</f>
        <v>1156.1235130662633</v>
      </c>
    </row>
    <row r="541" spans="2:9">
      <c r="B541" s="300">
        <f t="shared" si="44"/>
        <v>529</v>
      </c>
      <c r="C541" s="275">
        <f t="shared" ca="1" si="40"/>
        <v>0.30498659477089174</v>
      </c>
      <c r="D541" s="275">
        <f t="shared" ca="1" si="41"/>
        <v>0.14421206940088721</v>
      </c>
      <c r="E541" s="275">
        <f t="shared" ca="1" si="42"/>
        <v>0.10481174815797334</v>
      </c>
      <c r="F541" s="275">
        <f t="shared" ca="1" si="43"/>
        <v>2.6702791508761033E-2</v>
      </c>
      <c r="G541" s="301">
        <f t="array" aca="1" ref="G541" ca="1">IF(E541&gt;F541,('3-Statement Model'!$G$8*(1+'DCF Simulation'!C541)*'DCF Simulation'!D541)/('DCF Simulation'!E541-'DCF Simulation'!F541))</f>
        <v>11638.21355501056</v>
      </c>
      <c r="H541" s="302">
        <f ca="1">+G541-'DCF Analysis'!$C$37+'DCF Analysis'!$C$38+'DCF Analysis'!$C$40-'DCF Analysis'!$C$39</f>
        <v>12550.543555010561</v>
      </c>
      <c r="I541" s="303">
        <f ca="1">+H541/'Historical Data'!$L$34</f>
        <v>787.99291169923913</v>
      </c>
    </row>
    <row r="542" spans="2:9">
      <c r="B542" s="300">
        <f t="shared" si="44"/>
        <v>530</v>
      </c>
      <c r="C542" s="275">
        <f t="shared" ca="1" si="40"/>
        <v>0.30392829735042037</v>
      </c>
      <c r="D542" s="275">
        <f t="shared" ca="1" si="41"/>
        <v>0.1880919551479602</v>
      </c>
      <c r="E542" s="275">
        <f t="shared" ca="1" si="42"/>
        <v>0.10556560305848374</v>
      </c>
      <c r="F542" s="275">
        <f t="shared" ca="1" si="43"/>
        <v>3.6596480523672072E-2</v>
      </c>
      <c r="G542" s="301">
        <f t="array" aca="1" ref="G542" ca="1">IF(E542&gt;F542,('3-Statement Model'!$G$8*(1+'DCF Simulation'!C542)*'DCF Simulation'!D542)/('DCF Simulation'!E542-'DCF Simulation'!F542))</f>
        <v>17177.055930522736</v>
      </c>
      <c r="H542" s="302">
        <f ca="1">+G542-'DCF Analysis'!$C$37+'DCF Analysis'!$C$38+'DCF Analysis'!$C$40-'DCF Analysis'!$C$39</f>
        <v>18089.385930522734</v>
      </c>
      <c r="I542" s="303">
        <f ca="1">+H542/'Historical Data'!$L$34</f>
        <v>1135.7522347749714</v>
      </c>
    </row>
    <row r="543" spans="2:9">
      <c r="B543" s="300">
        <f t="shared" si="44"/>
        <v>531</v>
      </c>
      <c r="C543" s="275">
        <f t="shared" ca="1" si="40"/>
        <v>0.10818692105204655</v>
      </c>
      <c r="D543" s="275">
        <f t="shared" ca="1" si="41"/>
        <v>0.15197563151718649</v>
      </c>
      <c r="E543" s="275">
        <f t="shared" ca="1" si="42"/>
        <v>0.10846514275882167</v>
      </c>
      <c r="F543" s="275">
        <f t="shared" ca="1" si="43"/>
        <v>3.9612592521402458E-2</v>
      </c>
      <c r="G543" s="301">
        <f t="array" aca="1" ref="G543" ca="1">IF(E543&gt;F543,('3-Statement Model'!$G$8*(1+'DCF Simulation'!C543)*'DCF Simulation'!D543)/('DCF Simulation'!E543-'DCF Simulation'!F543))</f>
        <v>11815.346041258177</v>
      </c>
      <c r="H543" s="302">
        <f ca="1">+G543-'DCF Analysis'!$C$37+'DCF Analysis'!$C$38+'DCF Analysis'!$C$40-'DCF Analysis'!$C$39</f>
        <v>12727.676041258179</v>
      </c>
      <c r="I543" s="303">
        <f ca="1">+H543/'Historical Data'!$L$34</f>
        <v>799.11427413131173</v>
      </c>
    </row>
    <row r="544" spans="2:9">
      <c r="B544" s="300">
        <f t="shared" si="44"/>
        <v>532</v>
      </c>
      <c r="C544" s="275">
        <f t="shared" ca="1" si="40"/>
        <v>0.29005254418182841</v>
      </c>
      <c r="D544" s="275">
        <f t="shared" ca="1" si="41"/>
        <v>0.16436163711837734</v>
      </c>
      <c r="E544" s="275">
        <f t="shared" ca="1" si="42"/>
        <v>0.10576888907072324</v>
      </c>
      <c r="F544" s="275">
        <f t="shared" ca="1" si="43"/>
        <v>5.366215451022345E-2</v>
      </c>
      <c r="G544" s="301">
        <f t="array" aca="1" ref="G544" ca="1">IF(E544&gt;F544,('3-Statement Model'!$G$8*(1+'DCF Simulation'!C544)*'DCF Simulation'!D544)/('DCF Simulation'!E544-'DCF Simulation'!F544))</f>
        <v>19655.925606588076</v>
      </c>
      <c r="H544" s="302">
        <f ca="1">+G544-'DCF Analysis'!$C$37+'DCF Analysis'!$C$38+'DCF Analysis'!$C$40-'DCF Analysis'!$C$39</f>
        <v>20568.255606588074</v>
      </c>
      <c r="I544" s="303">
        <f ca="1">+H544/'Historical Data'!$L$34</f>
        <v>1291.3894567967895</v>
      </c>
    </row>
    <row r="545" spans="2:9">
      <c r="B545" s="300">
        <f t="shared" si="44"/>
        <v>533</v>
      </c>
      <c r="C545" s="275">
        <f t="shared" ca="1" si="40"/>
        <v>7.2085641911408885E-2</v>
      </c>
      <c r="D545" s="275">
        <f t="shared" ca="1" si="41"/>
        <v>0.14976739977824827</v>
      </c>
      <c r="E545" s="275">
        <f t="shared" ca="1" si="42"/>
        <v>0.10852603659297942</v>
      </c>
      <c r="F545" s="275">
        <f t="shared" ca="1" si="43"/>
        <v>3.9804542359129898E-2</v>
      </c>
      <c r="G545" s="301">
        <f t="array" aca="1" ref="G545" ca="1">IF(E545&gt;F545,('3-Statement Model'!$G$8*(1+'DCF Simulation'!C545)*'DCF Simulation'!D545)/('DCF Simulation'!E545-'DCF Simulation'!F545))</f>
        <v>11285.834435419631</v>
      </c>
      <c r="H545" s="302">
        <f ca="1">+G545-'DCF Analysis'!$C$37+'DCF Analysis'!$C$38+'DCF Analysis'!$C$40-'DCF Analysis'!$C$39</f>
        <v>12198.164435419632</v>
      </c>
      <c r="I545" s="303">
        <f ca="1">+H545/'Historical Data'!$L$34</f>
        <v>765.86859116671405</v>
      </c>
    </row>
    <row r="546" spans="2:9">
      <c r="B546" s="300">
        <f t="shared" si="44"/>
        <v>534</v>
      </c>
      <c r="C546" s="275">
        <f t="shared" ca="1" si="40"/>
        <v>0.31705791342326245</v>
      </c>
      <c r="D546" s="275">
        <f t="shared" ca="1" si="41"/>
        <v>0.17160625024792125</v>
      </c>
      <c r="E546" s="275">
        <f t="shared" ca="1" si="42"/>
        <v>0.10364755040743807</v>
      </c>
      <c r="F546" s="275">
        <f t="shared" ca="1" si="43"/>
        <v>4.789920639192928E-2</v>
      </c>
      <c r="G546" s="301">
        <f t="array" aca="1" ref="G546" ca="1">IF(E546&gt;F546,('3-Statement Model'!$G$8*(1+'DCF Simulation'!C546)*'DCF Simulation'!D546)/('DCF Simulation'!E546-'DCF Simulation'!F546))</f>
        <v>19583.283079388068</v>
      </c>
      <c r="H546" s="302">
        <f ca="1">+G546-'DCF Analysis'!$C$37+'DCF Analysis'!$C$38+'DCF Analysis'!$C$40-'DCF Analysis'!$C$39</f>
        <v>20495.613079388066</v>
      </c>
      <c r="I546" s="303">
        <f ca="1">+H546/'Historical Data'!$L$34</f>
        <v>1286.8285550102948</v>
      </c>
    </row>
    <row r="547" spans="2:9">
      <c r="B547" s="300">
        <f t="shared" si="44"/>
        <v>535</v>
      </c>
      <c r="C547" s="275">
        <f t="shared" ca="1" si="40"/>
        <v>8.7962812292429332E-2</v>
      </c>
      <c r="D547" s="275">
        <f t="shared" ca="1" si="41"/>
        <v>0.14624258892240519</v>
      </c>
      <c r="E547" s="275">
        <f t="shared" ca="1" si="42"/>
        <v>0.10615984566983344</v>
      </c>
      <c r="F547" s="275">
        <f t="shared" ca="1" si="43"/>
        <v>4.7637794177492025E-2</v>
      </c>
      <c r="G547" s="301">
        <f t="array" aca="1" ref="G547" ca="1">IF(E547&gt;F547,('3-Statement Model'!$G$8*(1+'DCF Simulation'!C547)*'DCF Simulation'!D547)/('DCF Simulation'!E547-'DCF Simulation'!F547))</f>
        <v>13132.514080271765</v>
      </c>
      <c r="H547" s="302">
        <f ca="1">+G547-'DCF Analysis'!$C$37+'DCF Analysis'!$C$38+'DCF Analysis'!$C$40-'DCF Analysis'!$C$39</f>
        <v>14044.844080271767</v>
      </c>
      <c r="I547" s="303">
        <f ca="1">+H547/'Historical Data'!$L$34</f>
        <v>881.81340773537988</v>
      </c>
    </row>
    <row r="548" spans="2:9">
      <c r="B548" s="300">
        <f t="shared" si="44"/>
        <v>536</v>
      </c>
      <c r="C548" s="275">
        <f t="shared" ca="1" si="40"/>
        <v>5.3030826381659832E-2</v>
      </c>
      <c r="D548" s="275">
        <f t="shared" ca="1" si="41"/>
        <v>0.18689154341223693</v>
      </c>
      <c r="E548" s="275">
        <f t="shared" ca="1" si="42"/>
        <v>0.10464120695210402</v>
      </c>
      <c r="F548" s="275">
        <f t="shared" ca="1" si="43"/>
        <v>5.1622771252784042E-2</v>
      </c>
      <c r="G548" s="301">
        <f t="array" aca="1" ref="G548" ca="1">IF(E548&gt;F548,('3-Statement Model'!$G$8*(1+'DCF Simulation'!C548)*'DCF Simulation'!D548)/('DCF Simulation'!E548-'DCF Simulation'!F548))</f>
        <v>17930.12531977861</v>
      </c>
      <c r="H548" s="302">
        <f ca="1">+G548-'DCF Analysis'!$C$37+'DCF Analysis'!$C$38+'DCF Analysis'!$C$40-'DCF Analysis'!$C$39</f>
        <v>18842.455319778608</v>
      </c>
      <c r="I548" s="303">
        <f ca="1">+H548/'Historical Data'!$L$34</f>
        <v>1183.0341184758886</v>
      </c>
    </row>
    <row r="549" spans="2:9">
      <c r="B549" s="300">
        <f t="shared" si="44"/>
        <v>537</v>
      </c>
      <c r="C549" s="275">
        <f t="shared" ca="1" si="40"/>
        <v>9.1515099742752751E-2</v>
      </c>
      <c r="D549" s="275">
        <f t="shared" ca="1" si="41"/>
        <v>0.15944590968550842</v>
      </c>
      <c r="E549" s="275">
        <f t="shared" ca="1" si="42"/>
        <v>0.1031620085655866</v>
      </c>
      <c r="F549" s="275">
        <f t="shared" ca="1" si="43"/>
        <v>2.0119757110623439E-2</v>
      </c>
      <c r="G549" s="301">
        <f t="array" aca="1" ref="G549" ca="1">IF(E549&gt;F549,('3-Statement Model'!$G$8*(1+'DCF Simulation'!C549)*'DCF Simulation'!D549)/('DCF Simulation'!E549-'DCF Simulation'!F549))</f>
        <v>10123.332807345601</v>
      </c>
      <c r="H549" s="302">
        <f ca="1">+G549-'DCF Analysis'!$C$37+'DCF Analysis'!$C$38+'DCF Analysis'!$C$40-'DCF Analysis'!$C$39</f>
        <v>11035.662807345603</v>
      </c>
      <c r="I549" s="303">
        <f ca="1">+H549/'Historical Data'!$L$34</f>
        <v>692.88027486423425</v>
      </c>
    </row>
    <row r="550" spans="2:9">
      <c r="B550" s="300">
        <f t="shared" si="44"/>
        <v>538</v>
      </c>
      <c r="C550" s="275">
        <f t="shared" ca="1" si="40"/>
        <v>0.24220534856444839</v>
      </c>
      <c r="D550" s="275">
        <f t="shared" ca="1" si="41"/>
        <v>0.18476793566481239</v>
      </c>
      <c r="E550" s="275">
        <f t="shared" ca="1" si="42"/>
        <v>0.10607686484425538</v>
      </c>
      <c r="F550" s="275">
        <f t="shared" ca="1" si="43"/>
        <v>4.5227963154059955E-2</v>
      </c>
      <c r="G550" s="301">
        <f t="array" aca="1" ref="G550" ca="1">IF(E550&gt;F550,('3-Statement Model'!$G$8*(1+'DCF Simulation'!C550)*'DCF Simulation'!D550)/('DCF Simulation'!E550-'DCF Simulation'!F550))</f>
        <v>18219.932223688342</v>
      </c>
      <c r="H550" s="302">
        <f ca="1">+G550-'DCF Analysis'!$C$37+'DCF Analysis'!$C$38+'DCF Analysis'!$C$40-'DCF Analysis'!$C$39</f>
        <v>19132.26222368834</v>
      </c>
      <c r="I550" s="303">
        <f ca="1">+H550/'Historical Data'!$L$34</f>
        <v>1201.2298073750519</v>
      </c>
    </row>
    <row r="551" spans="2:9">
      <c r="B551" s="300">
        <f t="shared" si="44"/>
        <v>539</v>
      </c>
      <c r="C551" s="275">
        <f t="shared" ca="1" si="40"/>
        <v>6.1919001276153379E-2</v>
      </c>
      <c r="D551" s="275">
        <f t="shared" ca="1" si="41"/>
        <v>0.15975761388703824</v>
      </c>
      <c r="E551" s="275">
        <f t="shared" ca="1" si="42"/>
        <v>0.10406148058343567</v>
      </c>
      <c r="F551" s="275">
        <f t="shared" ca="1" si="43"/>
        <v>4.2340299882069721E-2</v>
      </c>
      <c r="G551" s="301">
        <f t="array" aca="1" ref="G551" ca="1">IF(E551&gt;F551,('3-Statement Model'!$G$8*(1+'DCF Simulation'!C551)*'DCF Simulation'!D551)/('DCF Simulation'!E551-'DCF Simulation'!F551))</f>
        <v>13276.947292694782</v>
      </c>
      <c r="H551" s="302">
        <f ca="1">+G551-'DCF Analysis'!$C$37+'DCF Analysis'!$C$38+'DCF Analysis'!$C$40-'DCF Analysis'!$C$39</f>
        <v>14189.277292694784</v>
      </c>
      <c r="I551" s="303">
        <f ca="1">+H551/'Historical Data'!$L$34</f>
        <v>890.88172793238448</v>
      </c>
    </row>
    <row r="552" spans="2:9">
      <c r="B552" s="300">
        <f t="shared" si="44"/>
        <v>540</v>
      </c>
      <c r="C552" s="275">
        <f t="shared" ca="1" si="40"/>
        <v>0.13987928597989435</v>
      </c>
      <c r="D552" s="275">
        <f t="shared" ca="1" si="41"/>
        <v>0.17662236087901087</v>
      </c>
      <c r="E552" s="275">
        <f t="shared" ca="1" si="42"/>
        <v>0.10614642342809263</v>
      </c>
      <c r="F552" s="275">
        <f t="shared" ca="1" si="43"/>
        <v>4.6355269327305396E-2</v>
      </c>
      <c r="G552" s="301">
        <f t="array" aca="1" ref="G552" ca="1">IF(E552&gt;F552,('3-Statement Model'!$G$8*(1+'DCF Simulation'!C552)*'DCF Simulation'!D552)/('DCF Simulation'!E552-'DCF Simulation'!F552))</f>
        <v>16264.739438433089</v>
      </c>
      <c r="H552" s="302">
        <f ca="1">+G552-'DCF Analysis'!$C$37+'DCF Analysis'!$C$38+'DCF Analysis'!$C$40-'DCF Analysis'!$C$39</f>
        <v>17177.069438433089</v>
      </c>
      <c r="I552" s="303">
        <f ca="1">+H552/'Historical Data'!$L$34</f>
        <v>1078.4719324644034</v>
      </c>
    </row>
    <row r="553" spans="2:9">
      <c r="B553" s="300">
        <f t="shared" si="44"/>
        <v>541</v>
      </c>
      <c r="C553" s="275">
        <f t="shared" ca="1" si="40"/>
        <v>0.29045397419073055</v>
      </c>
      <c r="D553" s="275">
        <f t="shared" ca="1" si="41"/>
        <v>0.16584737361108148</v>
      </c>
      <c r="E553" s="275">
        <f t="shared" ca="1" si="42"/>
        <v>0.10952481543019071</v>
      </c>
      <c r="F553" s="275">
        <f t="shared" ca="1" si="43"/>
        <v>4.8394477476688624E-2</v>
      </c>
      <c r="G553" s="301">
        <f t="array" aca="1" ref="G553" ca="1">IF(E553&gt;F553,('3-Statement Model'!$G$8*(1+'DCF Simulation'!C553)*'DCF Simulation'!D553)/('DCF Simulation'!E553-'DCF Simulation'!F553))</f>
        <v>16911.176426559763</v>
      </c>
      <c r="H553" s="302">
        <f ca="1">+G553-'DCF Analysis'!$C$37+'DCF Analysis'!$C$38+'DCF Analysis'!$C$40-'DCF Analysis'!$C$39</f>
        <v>17823.506426559761</v>
      </c>
      <c r="I553" s="303">
        <f ca="1">+H553/'Historical Data'!$L$34</f>
        <v>1119.0588410928078</v>
      </c>
    </row>
    <row r="554" spans="2:9">
      <c r="B554" s="300">
        <f t="shared" si="44"/>
        <v>542</v>
      </c>
      <c r="C554" s="275">
        <f t="shared" ca="1" si="40"/>
        <v>0.25165062367748708</v>
      </c>
      <c r="D554" s="275">
        <f t="shared" ca="1" si="41"/>
        <v>0.14238441704076382</v>
      </c>
      <c r="E554" s="275">
        <f t="shared" ca="1" si="42"/>
        <v>0.10024212843399387</v>
      </c>
      <c r="F554" s="275">
        <f t="shared" ca="1" si="43"/>
        <v>5.0617637569083301E-2</v>
      </c>
      <c r="G554" s="301">
        <f t="array" aca="1" ref="G554" ca="1">IF(E554&gt;F554,('3-Statement Model'!$G$8*(1+'DCF Simulation'!C554)*'DCF Simulation'!D554)/('DCF Simulation'!E554-'DCF Simulation'!F554))</f>
        <v>17347.185270838643</v>
      </c>
      <c r="H554" s="302">
        <f ca="1">+G554-'DCF Analysis'!$C$37+'DCF Analysis'!$C$38+'DCF Analysis'!$C$40-'DCF Analysis'!$C$39</f>
        <v>18259.515270838641</v>
      </c>
      <c r="I554" s="303">
        <f ca="1">+H554/'Historical Data'!$L$34</f>
        <v>1146.4339007644483</v>
      </c>
    </row>
    <row r="555" spans="2:9">
      <c r="B555" s="300">
        <f t="shared" si="44"/>
        <v>543</v>
      </c>
      <c r="C555" s="275">
        <f t="shared" ca="1" si="40"/>
        <v>0.18933670337558309</v>
      </c>
      <c r="D555" s="275">
        <f t="shared" ca="1" si="41"/>
        <v>0.18096620911119912</v>
      </c>
      <c r="E555" s="275">
        <f t="shared" ca="1" si="42"/>
        <v>0.10537987012528827</v>
      </c>
      <c r="F555" s="275">
        <f t="shared" ca="1" si="43"/>
        <v>2.4992193861490767E-2</v>
      </c>
      <c r="G555" s="301">
        <f t="array" aca="1" ref="G555" ca="1">IF(E555&gt;F555,('3-Statement Model'!$G$8*(1+'DCF Simulation'!C555)*'DCF Simulation'!D555)/('DCF Simulation'!E555-'DCF Simulation'!F555))</f>
        <v>12932.793253745982</v>
      </c>
      <c r="H555" s="302">
        <f ca="1">+G555-'DCF Analysis'!$C$37+'DCF Analysis'!$C$38+'DCF Analysis'!$C$40-'DCF Analysis'!$C$39</f>
        <v>13845.123253745984</v>
      </c>
      <c r="I555" s="303">
        <f ca="1">+H555/'Historical Data'!$L$34</f>
        <v>869.27382369814507</v>
      </c>
    </row>
    <row r="556" spans="2:9">
      <c r="B556" s="300">
        <f t="shared" si="44"/>
        <v>544</v>
      </c>
      <c r="C556" s="275">
        <f t="shared" ca="1" si="40"/>
        <v>0.16783615010631173</v>
      </c>
      <c r="D556" s="275">
        <f t="shared" ca="1" si="41"/>
        <v>0.1567792451856844</v>
      </c>
      <c r="E556" s="275">
        <f t="shared" ca="1" si="42"/>
        <v>0.10960639802823885</v>
      </c>
      <c r="F556" s="275">
        <f t="shared" ca="1" si="43"/>
        <v>3.5069098283118091E-2</v>
      </c>
      <c r="G556" s="301">
        <f t="array" aca="1" ref="G556" ca="1">IF(E556&gt;F556,('3-Statement Model'!$G$8*(1+'DCF Simulation'!C556)*'DCF Simulation'!D556)/('DCF Simulation'!E556-'DCF Simulation'!F556))</f>
        <v>11865.234546530944</v>
      </c>
      <c r="H556" s="302">
        <f ca="1">+G556-'DCF Analysis'!$C$37+'DCF Analysis'!$C$38+'DCF Analysis'!$C$40-'DCF Analysis'!$C$39</f>
        <v>12777.564546530946</v>
      </c>
      <c r="I556" s="303">
        <f ca="1">+H556/'Historical Data'!$L$34</f>
        <v>802.24655189744215</v>
      </c>
    </row>
    <row r="557" spans="2:9">
      <c r="B557" s="300">
        <f t="shared" si="44"/>
        <v>545</v>
      </c>
      <c r="C557" s="275">
        <f t="shared" ca="1" si="40"/>
        <v>0.13483067652967198</v>
      </c>
      <c r="D557" s="275">
        <f t="shared" ca="1" si="41"/>
        <v>0.14427850385754945</v>
      </c>
      <c r="E557" s="275">
        <f t="shared" ca="1" si="42"/>
        <v>0.10391231163675484</v>
      </c>
      <c r="F557" s="275">
        <f t="shared" ca="1" si="43"/>
        <v>2.6289954955638663E-2</v>
      </c>
      <c r="G557" s="301">
        <f t="array" aca="1" ref="G557" ca="1">IF(E557&gt;F557,('3-Statement Model'!$G$8*(1+'DCF Simulation'!C557)*'DCF Simulation'!D557)/('DCF Simulation'!E557-'DCF Simulation'!F557))</f>
        <v>10188.85477921987</v>
      </c>
      <c r="H557" s="302">
        <f ca="1">+G557-'DCF Analysis'!$C$37+'DCF Analysis'!$C$38+'DCF Analysis'!$C$40-'DCF Analysis'!$C$39</f>
        <v>11101.184779219871</v>
      </c>
      <c r="I557" s="303">
        <f ca="1">+H557/'Historical Data'!$L$34</f>
        <v>696.99410859352065</v>
      </c>
    </row>
    <row r="558" spans="2:9">
      <c r="B558" s="300">
        <f t="shared" si="44"/>
        <v>546</v>
      </c>
      <c r="C558" s="275">
        <f t="shared" ca="1" si="40"/>
        <v>0.11459048426625845</v>
      </c>
      <c r="D558" s="275">
        <f t="shared" ca="1" si="41"/>
        <v>0.13544210213386218</v>
      </c>
      <c r="E558" s="275">
        <f t="shared" ca="1" si="42"/>
        <v>0.10655167936148928</v>
      </c>
      <c r="F558" s="275">
        <f t="shared" ca="1" si="43"/>
        <v>5.5956918109873549E-2</v>
      </c>
      <c r="G558" s="301">
        <f t="array" aca="1" ref="G558" ca="1">IF(E558&gt;F558,('3-Statement Model'!$G$8*(1+'DCF Simulation'!C558)*'DCF Simulation'!D558)/('DCF Simulation'!E558-'DCF Simulation'!F558))</f>
        <v>14412.62095511348</v>
      </c>
      <c r="H558" s="302">
        <f ca="1">+G558-'DCF Analysis'!$C$37+'DCF Analysis'!$C$38+'DCF Analysis'!$C$40-'DCF Analysis'!$C$39</f>
        <v>15324.950955113482</v>
      </c>
      <c r="I558" s="303">
        <f ca="1">+H558/'Historical Data'!$L$34</f>
        <v>962.18563537408056</v>
      </c>
    </row>
    <row r="559" spans="2:9">
      <c r="B559" s="300">
        <f t="shared" si="44"/>
        <v>547</v>
      </c>
      <c r="C559" s="275">
        <f t="shared" ca="1" si="40"/>
        <v>0.27230704353809487</v>
      </c>
      <c r="D559" s="275">
        <f t="shared" ca="1" si="41"/>
        <v>0.15918570770728716</v>
      </c>
      <c r="E559" s="275">
        <f t="shared" ca="1" si="42"/>
        <v>0.100291559815466</v>
      </c>
      <c r="F559" s="275">
        <f t="shared" ca="1" si="43"/>
        <v>3.4123703509460174E-2</v>
      </c>
      <c r="G559" s="301">
        <f t="array" aca="1" ref="G559" ca="1">IF(E559&gt;F559,('3-Statement Model'!$G$8*(1+'DCF Simulation'!C559)*'DCF Simulation'!D559)/('DCF Simulation'!E559-'DCF Simulation'!F559))</f>
        <v>14785.242045753659</v>
      </c>
      <c r="H559" s="302">
        <f ca="1">+G559-'DCF Analysis'!$C$37+'DCF Analysis'!$C$38+'DCF Analysis'!$C$40-'DCF Analysis'!$C$39</f>
        <v>15697.572045753661</v>
      </c>
      <c r="I559" s="303">
        <f ca="1">+H559/'Historical Data'!$L$34</f>
        <v>985.58085940458693</v>
      </c>
    </row>
    <row r="560" spans="2:9">
      <c r="B560" s="300">
        <f t="shared" si="44"/>
        <v>548</v>
      </c>
      <c r="C560" s="275">
        <f t="shared" ca="1" si="40"/>
        <v>0.24571016697843179</v>
      </c>
      <c r="D560" s="275">
        <f t="shared" ca="1" si="41"/>
        <v>0.16989583624662272</v>
      </c>
      <c r="E560" s="275">
        <f t="shared" ca="1" si="42"/>
        <v>0.1025690029712607</v>
      </c>
      <c r="F560" s="275">
        <f t="shared" ca="1" si="43"/>
        <v>5.3501641370078873E-2</v>
      </c>
      <c r="G560" s="301">
        <f t="array" aca="1" ref="G560" ca="1">IF(E560&gt;F560,('3-Statement Model'!$G$8*(1+'DCF Simulation'!C560)*'DCF Simulation'!D560)/('DCF Simulation'!E560-'DCF Simulation'!F560))</f>
        <v>20834.665755324047</v>
      </c>
      <c r="H560" s="302">
        <f ca="1">+G560-'DCF Analysis'!$C$37+'DCF Analysis'!$C$38+'DCF Analysis'!$C$40-'DCF Analysis'!$C$39</f>
        <v>21746.995755324046</v>
      </c>
      <c r="I560" s="303">
        <f ca="1">+H560/'Historical Data'!$L$34</f>
        <v>1365.3973177207438</v>
      </c>
    </row>
    <row r="561" spans="2:9">
      <c r="B561" s="300">
        <f t="shared" si="44"/>
        <v>549</v>
      </c>
      <c r="C561" s="275">
        <f t="shared" ca="1" si="40"/>
        <v>5.5638611065539731E-2</v>
      </c>
      <c r="D561" s="275">
        <f t="shared" ca="1" si="41"/>
        <v>0.15385225104411537</v>
      </c>
      <c r="E561" s="275">
        <f t="shared" ca="1" si="42"/>
        <v>0.10329626864577436</v>
      </c>
      <c r="F561" s="275">
        <f t="shared" ca="1" si="43"/>
        <v>3.0454645023371491E-2</v>
      </c>
      <c r="G561" s="301">
        <f t="array" aca="1" ref="G561" ca="1">IF(E561&gt;F561,('3-Statement Model'!$G$8*(1+'DCF Simulation'!C561)*'DCF Simulation'!D561)/('DCF Simulation'!E561-'DCF Simulation'!F561))</f>
        <v>10770.081835457899</v>
      </c>
      <c r="H561" s="302">
        <f ca="1">+G561-'DCF Analysis'!$C$37+'DCF Analysis'!$C$38+'DCF Analysis'!$C$40-'DCF Analysis'!$C$39</f>
        <v>11682.4118354579</v>
      </c>
      <c r="I561" s="303">
        <f ca="1">+H561/'Historical Data'!$L$34</f>
        <v>733.48677509803497</v>
      </c>
    </row>
    <row r="562" spans="2:9">
      <c r="B562" s="300">
        <f t="shared" si="44"/>
        <v>550</v>
      </c>
      <c r="C562" s="275">
        <f t="shared" ca="1" si="40"/>
        <v>0.11636909036490388</v>
      </c>
      <c r="D562" s="275">
        <f t="shared" ca="1" si="41"/>
        <v>0.19343533979638572</v>
      </c>
      <c r="E562" s="275">
        <f t="shared" ca="1" si="42"/>
        <v>0.10636407896823917</v>
      </c>
      <c r="F562" s="275">
        <f t="shared" ca="1" si="43"/>
        <v>3.0147631456029472E-2</v>
      </c>
      <c r="G562" s="301">
        <f t="array" aca="1" ref="G562" ca="1">IF(E562&gt;F562,('3-Statement Model'!$G$8*(1+'DCF Simulation'!C562)*'DCF Simulation'!D562)/('DCF Simulation'!E562-'DCF Simulation'!F562))</f>
        <v>13685.933366879226</v>
      </c>
      <c r="H562" s="302">
        <f ca="1">+G562-'DCF Analysis'!$C$37+'DCF Analysis'!$C$38+'DCF Analysis'!$C$40-'DCF Analysis'!$C$39</f>
        <v>14598.263366879228</v>
      </c>
      <c r="I562" s="303">
        <f ca="1">+H562/'Historical Data'!$L$34</f>
        <v>916.56014783734361</v>
      </c>
    </row>
    <row r="563" spans="2:9">
      <c r="B563" s="300">
        <f t="shared" si="44"/>
        <v>551</v>
      </c>
      <c r="C563" s="275">
        <f t="shared" ca="1" si="40"/>
        <v>0.27433954967668911</v>
      </c>
      <c r="D563" s="275">
        <f t="shared" ca="1" si="41"/>
        <v>0.18031544367449284</v>
      </c>
      <c r="E563" s="275">
        <f t="shared" ca="1" si="42"/>
        <v>0.10929329612907746</v>
      </c>
      <c r="F563" s="275">
        <f t="shared" ca="1" si="43"/>
        <v>2.9958335136388722E-2</v>
      </c>
      <c r="G563" s="301">
        <f t="array" aca="1" ref="G563" ca="1">IF(E563&gt;F563,('3-Statement Model'!$G$8*(1+'DCF Simulation'!C563)*'DCF Simulation'!D563)/('DCF Simulation'!E563-'DCF Simulation'!F563))</f>
        <v>13990.491547082975</v>
      </c>
      <c r="H563" s="302">
        <f ca="1">+G563-'DCF Analysis'!$C$37+'DCF Analysis'!$C$38+'DCF Analysis'!$C$40-'DCF Analysis'!$C$39</f>
        <v>14902.821547082976</v>
      </c>
      <c r="I563" s="303">
        <f ca="1">+H563/'Historical Data'!$L$34</f>
        <v>935.68200388673858</v>
      </c>
    </row>
    <row r="564" spans="2:9">
      <c r="B564" s="300">
        <f t="shared" si="44"/>
        <v>552</v>
      </c>
      <c r="C564" s="275">
        <f t="shared" ca="1" si="40"/>
        <v>0.31307439378496316</v>
      </c>
      <c r="D564" s="275">
        <f t="shared" ca="1" si="41"/>
        <v>0.16858179135579296</v>
      </c>
      <c r="E564" s="275">
        <f t="shared" ca="1" si="42"/>
        <v>0.10873760327752988</v>
      </c>
      <c r="F564" s="275">
        <f t="shared" ca="1" si="43"/>
        <v>5.9238412078522026E-2</v>
      </c>
      <c r="G564" s="301">
        <f t="array" aca="1" ref="G564" ca="1">IF(E564&gt;F564,('3-Statement Model'!$G$8*(1+'DCF Simulation'!C564)*'DCF Simulation'!D564)/('DCF Simulation'!E564-'DCF Simulation'!F564))</f>
        <v>21601.374842727426</v>
      </c>
      <c r="H564" s="302">
        <f ca="1">+G564-'DCF Analysis'!$C$37+'DCF Analysis'!$C$38+'DCF Analysis'!$C$40-'DCF Analysis'!$C$39</f>
        <v>22513.704842727424</v>
      </c>
      <c r="I564" s="303">
        <f ca="1">+H564/'Historical Data'!$L$34</f>
        <v>1413.5355775149226</v>
      </c>
    </row>
    <row r="565" spans="2:9">
      <c r="B565" s="300">
        <f t="shared" si="44"/>
        <v>553</v>
      </c>
      <c r="C565" s="275">
        <f t="shared" ca="1" si="40"/>
        <v>0.26494119098119112</v>
      </c>
      <c r="D565" s="275">
        <f t="shared" ca="1" si="41"/>
        <v>0.15878146571628624</v>
      </c>
      <c r="E565" s="275">
        <f t="shared" ca="1" si="42"/>
        <v>0.10002312016950897</v>
      </c>
      <c r="F565" s="275">
        <f t="shared" ca="1" si="43"/>
        <v>4.8668785142697957E-2</v>
      </c>
      <c r="G565" s="301">
        <f t="array" aca="1" ref="G565" ca="1">IF(E565&gt;F565,('3-Statement Model'!$G$8*(1+'DCF Simulation'!C565)*'DCF Simulation'!D565)/('DCF Simulation'!E565-'DCF Simulation'!F565))</f>
        <v>18891.764836922863</v>
      </c>
      <c r="H565" s="302">
        <f ca="1">+G565-'DCF Analysis'!$C$37+'DCF Analysis'!$C$38+'DCF Analysis'!$C$40-'DCF Analysis'!$C$39</f>
        <v>19804.094836922861</v>
      </c>
      <c r="I565" s="303">
        <f ca="1">+H565/'Historical Data'!$L$34</f>
        <v>1243.4111945601373</v>
      </c>
    </row>
    <row r="566" spans="2:9">
      <c r="B566" s="300">
        <f t="shared" si="44"/>
        <v>554</v>
      </c>
      <c r="C566" s="275">
        <f t="shared" ca="1" si="40"/>
        <v>0.19118736042652204</v>
      </c>
      <c r="D566" s="275">
        <f t="shared" ca="1" si="41"/>
        <v>0.19054533246051739</v>
      </c>
      <c r="E566" s="275">
        <f t="shared" ca="1" si="42"/>
        <v>0.10019135508341397</v>
      </c>
      <c r="F566" s="275">
        <f t="shared" ca="1" si="43"/>
        <v>5.447325195124407E-2</v>
      </c>
      <c r="G566" s="301">
        <f t="array" aca="1" ref="G566" ca="1">IF(E566&gt;F566,('3-Statement Model'!$G$8*(1+'DCF Simulation'!C566)*'DCF Simulation'!D566)/('DCF Simulation'!E566-'DCF Simulation'!F566))</f>
        <v>23981.132449896184</v>
      </c>
      <c r="H566" s="302">
        <f ca="1">+G566-'DCF Analysis'!$C$37+'DCF Analysis'!$C$38+'DCF Analysis'!$C$40-'DCF Analysis'!$C$39</f>
        <v>24893.462449896182</v>
      </c>
      <c r="I566" s="303">
        <f ca="1">+H566/'Historical Data'!$L$34</f>
        <v>1562.9499927386103</v>
      </c>
    </row>
    <row r="567" spans="2:9">
      <c r="B567" s="300">
        <f t="shared" si="44"/>
        <v>555</v>
      </c>
      <c r="C567" s="275">
        <f t="shared" ca="1" si="40"/>
        <v>7.3932731763537957E-2</v>
      </c>
      <c r="D567" s="275">
        <f t="shared" ca="1" si="41"/>
        <v>0.18772919209211875</v>
      </c>
      <c r="E567" s="275">
        <f t="shared" ca="1" si="42"/>
        <v>0.10699260555030124</v>
      </c>
      <c r="F567" s="275">
        <f t="shared" ca="1" si="43"/>
        <v>5.9041587620357938E-2</v>
      </c>
      <c r="G567" s="301">
        <f t="array" aca="1" ref="G567" ca="1">IF(E567&gt;F567,('3-Statement Model'!$G$8*(1+'DCF Simulation'!C567)*'DCF Simulation'!D567)/('DCF Simulation'!E567-'DCF Simulation'!F567))</f>
        <v>20309.094415295309</v>
      </c>
      <c r="H567" s="302">
        <f ca="1">+G567-'DCF Analysis'!$C$37+'DCF Analysis'!$C$38+'DCF Analysis'!$C$40-'DCF Analysis'!$C$39</f>
        <v>21221.424415295307</v>
      </c>
      <c r="I567" s="303">
        <f ca="1">+H567/'Historical Data'!$L$34</f>
        <v>1332.3990265535397</v>
      </c>
    </row>
    <row r="568" spans="2:9">
      <c r="B568" s="300">
        <f t="shared" si="44"/>
        <v>556</v>
      </c>
      <c r="C568" s="275">
        <f t="shared" ca="1" si="40"/>
        <v>0.23693688034814769</v>
      </c>
      <c r="D568" s="275">
        <f t="shared" ca="1" si="41"/>
        <v>0.19343065234956117</v>
      </c>
      <c r="E568" s="275">
        <f t="shared" ca="1" si="42"/>
        <v>0.10465531453182839</v>
      </c>
      <c r="F568" s="275">
        <f t="shared" ca="1" si="43"/>
        <v>3.5222496033841887E-2</v>
      </c>
      <c r="G568" s="301">
        <f t="array" aca="1" ref="G568" ca="1">IF(E568&gt;F568,('3-Statement Model'!$G$8*(1+'DCF Simulation'!C568)*'DCF Simulation'!D568)/('DCF Simulation'!E568-'DCF Simulation'!F568))</f>
        <v>16645.143337734175</v>
      </c>
      <c r="H568" s="302">
        <f ca="1">+G568-'DCF Analysis'!$C$37+'DCF Analysis'!$C$38+'DCF Analysis'!$C$40-'DCF Analysis'!$C$39</f>
        <v>17557.473337734173</v>
      </c>
      <c r="I568" s="303">
        <f ca="1">+H568/'Historical Data'!$L$34</f>
        <v>1102.3558044989604</v>
      </c>
    </row>
    <row r="569" spans="2:9">
      <c r="B569" s="300">
        <f t="shared" si="44"/>
        <v>557</v>
      </c>
      <c r="C569" s="275">
        <f t="shared" ca="1" si="40"/>
        <v>0.25960254083908474</v>
      </c>
      <c r="D569" s="275">
        <f t="shared" ca="1" si="41"/>
        <v>0.14619057512487424</v>
      </c>
      <c r="E569" s="275">
        <f t="shared" ca="1" si="42"/>
        <v>0.10948631781544614</v>
      </c>
      <c r="F569" s="275">
        <f t="shared" ca="1" si="43"/>
        <v>4.0526681787508553E-2</v>
      </c>
      <c r="G569" s="301">
        <f t="array" aca="1" ref="G569" ca="1">IF(E569&gt;F569,('3-Statement Model'!$G$8*(1+'DCF Simulation'!C569)*'DCF Simulation'!D569)/('DCF Simulation'!E569-'DCF Simulation'!F569))</f>
        <v>12898.447531804159</v>
      </c>
      <c r="H569" s="302">
        <f ca="1">+G569-'DCF Analysis'!$C$37+'DCF Analysis'!$C$38+'DCF Analysis'!$C$40-'DCF Analysis'!$C$39</f>
        <v>13810.77753180416</v>
      </c>
      <c r="I569" s="303">
        <f ca="1">+H569/'Historical Data'!$L$34</f>
        <v>867.11740829520068</v>
      </c>
    </row>
    <row r="570" spans="2:9">
      <c r="B570" s="300">
        <f t="shared" si="44"/>
        <v>558</v>
      </c>
      <c r="C570" s="275">
        <f t="shared" ca="1" si="40"/>
        <v>8.6245755782880421E-2</v>
      </c>
      <c r="D570" s="275">
        <f t="shared" ca="1" si="41"/>
        <v>0.15798005264243567</v>
      </c>
      <c r="E570" s="275">
        <f t="shared" ca="1" si="42"/>
        <v>0.10477578508698909</v>
      </c>
      <c r="F570" s="275">
        <f t="shared" ca="1" si="43"/>
        <v>5.6790897112483862E-2</v>
      </c>
      <c r="G570" s="301">
        <f t="array" aca="1" ref="G570" ca="1">IF(E570&gt;F570,('3-Statement Model'!$G$8*(1+'DCF Simulation'!C570)*'DCF Simulation'!D570)/('DCF Simulation'!E570-'DCF Simulation'!F570))</f>
        <v>17274.495028910333</v>
      </c>
      <c r="H570" s="302">
        <f ca="1">+G570-'DCF Analysis'!$C$37+'DCF Analysis'!$C$38+'DCF Analysis'!$C$40-'DCF Analysis'!$C$39</f>
        <v>18186.825028910331</v>
      </c>
      <c r="I570" s="303">
        <f ca="1">+H570/'Historical Data'!$L$34</f>
        <v>1141.8700031819928</v>
      </c>
    </row>
    <row r="571" spans="2:9">
      <c r="B571" s="300">
        <f t="shared" si="44"/>
        <v>559</v>
      </c>
      <c r="C571" s="275">
        <f t="shared" ca="1" si="40"/>
        <v>0.19239777853413187</v>
      </c>
      <c r="D571" s="275">
        <f t="shared" ca="1" si="41"/>
        <v>0.17597017736084558</v>
      </c>
      <c r="E571" s="275">
        <f t="shared" ca="1" si="42"/>
        <v>0.10541452266062082</v>
      </c>
      <c r="F571" s="275">
        <f t="shared" ca="1" si="43"/>
        <v>3.6154895780041538E-2</v>
      </c>
      <c r="G571" s="301">
        <f t="array" aca="1" ref="G571" ca="1">IF(E571&gt;F571,('3-Statement Model'!$G$8*(1+'DCF Simulation'!C571)*'DCF Simulation'!D571)/('DCF Simulation'!E571-'DCF Simulation'!F571))</f>
        <v>14633.88311170455</v>
      </c>
      <c r="H571" s="302">
        <f ca="1">+G571-'DCF Analysis'!$C$37+'DCF Analysis'!$C$38+'DCF Analysis'!$C$40-'DCF Analysis'!$C$39</f>
        <v>15546.213111704552</v>
      </c>
      <c r="I571" s="303">
        <f ca="1">+H571/'Historical Data'!$L$34</f>
        <v>976.07770389341113</v>
      </c>
    </row>
    <row r="572" spans="2:9">
      <c r="B572" s="300">
        <f t="shared" si="44"/>
        <v>560</v>
      </c>
      <c r="C572" s="275">
        <f t="shared" ca="1" si="40"/>
        <v>0.30096225919705955</v>
      </c>
      <c r="D572" s="275">
        <f t="shared" ca="1" si="41"/>
        <v>0.19096999517573632</v>
      </c>
      <c r="E572" s="275">
        <f t="shared" ca="1" si="42"/>
        <v>0.10257369662446755</v>
      </c>
      <c r="F572" s="275">
        <f t="shared" ca="1" si="43"/>
        <v>5.3565517765164439E-2</v>
      </c>
      <c r="G572" s="301">
        <f t="array" aca="1" ref="G572" ca="1">IF(E572&gt;F572,('3-Statement Model'!$G$8*(1+'DCF Simulation'!C572)*'DCF Simulation'!D572)/('DCF Simulation'!E572-'DCF Simulation'!F572))</f>
        <v>24487.29255558156</v>
      </c>
      <c r="H572" s="302">
        <f ca="1">+G572-'DCF Analysis'!$C$37+'DCF Analysis'!$C$38+'DCF Analysis'!$C$40-'DCF Analysis'!$C$39</f>
        <v>25399.622555581558</v>
      </c>
      <c r="I572" s="303">
        <f ca="1">+H572/'Historical Data'!$L$34</f>
        <v>1594.7295386775413</v>
      </c>
    </row>
    <row r="573" spans="2:9">
      <c r="B573" s="300">
        <f t="shared" si="44"/>
        <v>561</v>
      </c>
      <c r="C573" s="275">
        <f t="shared" ca="1" si="40"/>
        <v>0.2079903890366317</v>
      </c>
      <c r="D573" s="275">
        <f t="shared" ca="1" si="41"/>
        <v>0.13946768322406228</v>
      </c>
      <c r="E573" s="275">
        <f t="shared" ca="1" si="42"/>
        <v>0.10635572274487964</v>
      </c>
      <c r="F573" s="275">
        <f t="shared" ca="1" si="43"/>
        <v>3.8702203912148771E-2</v>
      </c>
      <c r="G573" s="301">
        <f t="array" aca="1" ref="G573" ca="1">IF(E573&gt;F573,('3-Statement Model'!$G$8*(1+'DCF Simulation'!C573)*'DCF Simulation'!D573)/('DCF Simulation'!E573-'DCF Simulation'!F573))</f>
        <v>12028.907206722824</v>
      </c>
      <c r="H573" s="302">
        <f ca="1">+G573-'DCF Analysis'!$C$37+'DCF Analysis'!$C$38+'DCF Analysis'!$C$40-'DCF Analysis'!$C$39</f>
        <v>12941.237206722826</v>
      </c>
      <c r="I573" s="303">
        <f ca="1">+H573/'Historical Data'!$L$34</f>
        <v>812.52283160635318</v>
      </c>
    </row>
    <row r="574" spans="2:9">
      <c r="B574" s="300">
        <f t="shared" si="44"/>
        <v>562</v>
      </c>
      <c r="C574" s="275">
        <f t="shared" ca="1" si="40"/>
        <v>1.5208668987086938E-2</v>
      </c>
      <c r="D574" s="275">
        <f t="shared" ca="1" si="41"/>
        <v>0.17669445092046049</v>
      </c>
      <c r="E574" s="275">
        <f t="shared" ca="1" si="42"/>
        <v>0.10401929004854982</v>
      </c>
      <c r="F574" s="275">
        <f t="shared" ca="1" si="43"/>
        <v>3.4224439339272328E-2</v>
      </c>
      <c r="G574" s="301">
        <f t="array" aca="1" ref="G574" ca="1">IF(E574&gt;F574,('3-Statement Model'!$G$8*(1+'DCF Simulation'!C574)*'DCF Simulation'!D574)/('DCF Simulation'!E574-'DCF Simulation'!F574))</f>
        <v>12414.646134851127</v>
      </c>
      <c r="H574" s="302">
        <f ca="1">+G574-'DCF Analysis'!$C$37+'DCF Analysis'!$C$38+'DCF Analysis'!$C$40-'DCF Analysis'!$C$39</f>
        <v>13326.976134851129</v>
      </c>
      <c r="I574" s="303">
        <f ca="1">+H574/'Historical Data'!$L$34</f>
        <v>836.74166641611851</v>
      </c>
    </row>
    <row r="575" spans="2:9">
      <c r="B575" s="300">
        <f t="shared" si="44"/>
        <v>563</v>
      </c>
      <c r="C575" s="275">
        <f t="shared" ca="1" si="40"/>
        <v>9.9590718745341145E-2</v>
      </c>
      <c r="D575" s="275">
        <f t="shared" ca="1" si="41"/>
        <v>0.15817626383532651</v>
      </c>
      <c r="E575" s="275">
        <f t="shared" ca="1" si="42"/>
        <v>0.10751132850003212</v>
      </c>
      <c r="F575" s="275">
        <f t="shared" ca="1" si="43"/>
        <v>5.6665487607953993E-2</v>
      </c>
      <c r="G575" s="301">
        <f t="array" aca="1" ref="G575" ca="1">IF(E575&gt;F575,('3-Statement Model'!$G$8*(1+'DCF Simulation'!C575)*'DCF Simulation'!D575)/('DCF Simulation'!E575-'DCF Simulation'!F575))</f>
        <v>16523.286903541579</v>
      </c>
      <c r="H575" s="302">
        <f ca="1">+G575-'DCF Analysis'!$C$37+'DCF Analysis'!$C$38+'DCF Analysis'!$C$40-'DCF Analysis'!$C$39</f>
        <v>17435.616903541577</v>
      </c>
      <c r="I575" s="303">
        <f ca="1">+H575/'Historical Data'!$L$34</f>
        <v>1094.7049799774697</v>
      </c>
    </row>
    <row r="576" spans="2:9">
      <c r="B576" s="300">
        <f t="shared" si="44"/>
        <v>564</v>
      </c>
      <c r="C576" s="275">
        <f t="shared" ca="1" si="40"/>
        <v>4.7944489933494733E-2</v>
      </c>
      <c r="D576" s="275">
        <f t="shared" ca="1" si="41"/>
        <v>0.13500590245740943</v>
      </c>
      <c r="E576" s="275">
        <f t="shared" ca="1" si="42"/>
        <v>0.10750194765814272</v>
      </c>
      <c r="F576" s="275">
        <f t="shared" ca="1" si="43"/>
        <v>3.6877275374177364E-2</v>
      </c>
      <c r="G576" s="301">
        <f t="array" aca="1" ref="G576" ca="1">IF(E576&gt;F576,('3-Statement Model'!$G$8*(1+'DCF Simulation'!C576)*'DCF Simulation'!D576)/('DCF Simulation'!E576-'DCF Simulation'!F576))</f>
        <v>9676.4061425280252</v>
      </c>
      <c r="H576" s="302">
        <f ca="1">+G576-'DCF Analysis'!$C$37+'DCF Analysis'!$C$38+'DCF Analysis'!$C$40-'DCF Analysis'!$C$39</f>
        <v>10588.736142528027</v>
      </c>
      <c r="I576" s="303">
        <f ca="1">+H576/'Historical Data'!$L$34</f>
        <v>664.81973371061758</v>
      </c>
    </row>
    <row r="577" spans="2:9">
      <c r="B577" s="300">
        <f t="shared" si="44"/>
        <v>565</v>
      </c>
      <c r="C577" s="275">
        <f t="shared" ca="1" si="40"/>
        <v>7.097055810257509E-2</v>
      </c>
      <c r="D577" s="275">
        <f t="shared" ca="1" si="41"/>
        <v>0.13950829255436559</v>
      </c>
      <c r="E577" s="275">
        <f t="shared" ca="1" si="42"/>
        <v>0.10054085800937411</v>
      </c>
      <c r="F577" s="275">
        <f t="shared" ca="1" si="43"/>
        <v>3.9369929570434919E-2</v>
      </c>
      <c r="G577" s="301">
        <f t="array" aca="1" ref="G577" ca="1">IF(E577&gt;F577,('3-Statement Model'!$G$8*(1+'DCF Simulation'!C577)*'DCF Simulation'!D577)/('DCF Simulation'!E577-'DCF Simulation'!F577))</f>
        <v>11798.097541942314</v>
      </c>
      <c r="H577" s="302">
        <f ca="1">+G577-'DCF Analysis'!$C$37+'DCF Analysis'!$C$38+'DCF Analysis'!$C$40-'DCF Analysis'!$C$39</f>
        <v>12710.427541942316</v>
      </c>
      <c r="I577" s="303">
        <f ca="1">+H577/'Historical Data'!$L$34</f>
        <v>798.03131743395636</v>
      </c>
    </row>
    <row r="578" spans="2:9">
      <c r="B578" s="300">
        <f t="shared" si="44"/>
        <v>566</v>
      </c>
      <c r="C578" s="275">
        <f t="shared" ca="1" si="40"/>
        <v>5.3270813909831155E-2</v>
      </c>
      <c r="D578" s="275">
        <f t="shared" ca="1" si="41"/>
        <v>0.18992512160434605</v>
      </c>
      <c r="E578" s="275">
        <f t="shared" ca="1" si="42"/>
        <v>0.10745821417350215</v>
      </c>
      <c r="F578" s="275">
        <f t="shared" ca="1" si="43"/>
        <v>2.8594115127506363E-2</v>
      </c>
      <c r="G578" s="301">
        <f t="array" aca="1" ref="G578" ca="1">IF(E578&gt;F578,('3-Statement Model'!$G$8*(1+'DCF Simulation'!C578)*'DCF Simulation'!D578)/('DCF Simulation'!E578-'DCF Simulation'!F578))</f>
        <v>12252.440898084335</v>
      </c>
      <c r="H578" s="302">
        <f ca="1">+G578-'DCF Analysis'!$C$37+'DCF Analysis'!$C$38+'DCF Analysis'!$C$40-'DCF Analysis'!$C$39</f>
        <v>13164.770898084336</v>
      </c>
      <c r="I578" s="303">
        <f ca="1">+H578/'Historical Data'!$L$34</f>
        <v>826.55751970944448</v>
      </c>
    </row>
    <row r="579" spans="2:9">
      <c r="B579" s="300">
        <f t="shared" si="44"/>
        <v>567</v>
      </c>
      <c r="C579" s="275">
        <f t="shared" ca="1" si="40"/>
        <v>5.2955083992544311E-2</v>
      </c>
      <c r="D579" s="275">
        <f t="shared" ca="1" si="41"/>
        <v>0.1447552041416911</v>
      </c>
      <c r="E579" s="275">
        <f t="shared" ca="1" si="42"/>
        <v>0.10589743179910015</v>
      </c>
      <c r="F579" s="275">
        <f t="shared" ca="1" si="43"/>
        <v>4.5052830378832148E-2</v>
      </c>
      <c r="G579" s="301">
        <f t="array" aca="1" ref="G579" ca="1">IF(E579&gt;F579,('3-Statement Model'!$G$8*(1+'DCF Simulation'!C579)*'DCF Simulation'!D579)/('DCF Simulation'!E579-'DCF Simulation'!F579))</f>
        <v>12100.448867608569</v>
      </c>
      <c r="H579" s="302">
        <f ca="1">+G579-'DCF Analysis'!$C$37+'DCF Analysis'!$C$38+'DCF Analysis'!$C$40-'DCF Analysis'!$C$39</f>
        <v>13012.778867608571</v>
      </c>
      <c r="I579" s="303">
        <f ca="1">+H579/'Historical Data'!$L$34</f>
        <v>817.01461488426958</v>
      </c>
    </row>
    <row r="580" spans="2:9">
      <c r="B580" s="300">
        <f t="shared" si="44"/>
        <v>568</v>
      </c>
      <c r="C580" s="275">
        <f t="shared" ca="1" si="40"/>
        <v>0.15033885512035683</v>
      </c>
      <c r="D580" s="275">
        <f t="shared" ca="1" si="41"/>
        <v>0.1463669562462645</v>
      </c>
      <c r="E580" s="275">
        <f t="shared" ca="1" si="42"/>
        <v>0.10028206423105866</v>
      </c>
      <c r="F580" s="275">
        <f t="shared" ca="1" si="43"/>
        <v>3.5612726910729017E-2</v>
      </c>
      <c r="G580" s="301">
        <f t="array" aca="1" ref="G580" ca="1">IF(E580&gt;F580,('3-Statement Model'!$G$8*(1+'DCF Simulation'!C580)*'DCF Simulation'!D580)/('DCF Simulation'!E580-'DCF Simulation'!F580))</f>
        <v>12576.214020198706</v>
      </c>
      <c r="H580" s="302">
        <f ca="1">+G580-'DCF Analysis'!$C$37+'DCF Analysis'!$C$38+'DCF Analysis'!$C$40-'DCF Analysis'!$C$39</f>
        <v>13488.544020198708</v>
      </c>
      <c r="I580" s="303">
        <f ca="1">+H580/'Historical Data'!$L$34</f>
        <v>846.88579665670079</v>
      </c>
    </row>
    <row r="581" spans="2:9">
      <c r="B581" s="300">
        <f t="shared" si="44"/>
        <v>569</v>
      </c>
      <c r="C581" s="275">
        <f t="shared" ca="1" si="40"/>
        <v>1.4726187138001421E-2</v>
      </c>
      <c r="D581" s="275">
        <f t="shared" ca="1" si="41"/>
        <v>0.17845236976241183</v>
      </c>
      <c r="E581" s="275">
        <f t="shared" ca="1" si="42"/>
        <v>0.1077095358873966</v>
      </c>
      <c r="F581" s="275">
        <f t="shared" ca="1" si="43"/>
        <v>3.805249308006721E-2</v>
      </c>
      <c r="G581" s="301">
        <f t="array" aca="1" ref="G581" ca="1">IF(E581&gt;F581,('3-Statement Model'!$G$8*(1+'DCF Simulation'!C581)*'DCF Simulation'!D581)/('DCF Simulation'!E581-'DCF Simulation'!F581))</f>
        <v>12556.993057115731</v>
      </c>
      <c r="H581" s="302">
        <f ca="1">+G581-'DCF Analysis'!$C$37+'DCF Analysis'!$C$38+'DCF Analysis'!$C$40-'DCF Analysis'!$C$39</f>
        <v>13469.323057115733</v>
      </c>
      <c r="I581" s="303">
        <f ca="1">+H581/'Historical Data'!$L$34</f>
        <v>845.67899771615839</v>
      </c>
    </row>
    <row r="582" spans="2:9">
      <c r="B582" s="300">
        <f t="shared" si="44"/>
        <v>570</v>
      </c>
      <c r="C582" s="275">
        <f t="shared" ca="1" si="40"/>
        <v>3.3050513797362888E-2</v>
      </c>
      <c r="D582" s="275">
        <f t="shared" ca="1" si="41"/>
        <v>0.17712683464778151</v>
      </c>
      <c r="E582" s="275">
        <f t="shared" ca="1" si="42"/>
        <v>0.10644383344067415</v>
      </c>
      <c r="F582" s="275">
        <f t="shared" ca="1" si="43"/>
        <v>3.1014844540716492E-2</v>
      </c>
      <c r="G582" s="301">
        <f t="array" aca="1" ref="G582" ca="1">IF(E582&gt;F582,('3-Statement Model'!$G$8*(1+'DCF Simulation'!C582)*'DCF Simulation'!D582)/('DCF Simulation'!E582-'DCF Simulation'!F582))</f>
        <v>11717.828374177427</v>
      </c>
      <c r="H582" s="302">
        <f ca="1">+G582-'DCF Analysis'!$C$37+'DCF Analysis'!$C$38+'DCF Analysis'!$C$40-'DCF Analysis'!$C$39</f>
        <v>12630.158374177428</v>
      </c>
      <c r="I582" s="303">
        <f ca="1">+H582/'Historical Data'!$L$34</f>
        <v>792.99157274485276</v>
      </c>
    </row>
    <row r="583" spans="2:9">
      <c r="B583" s="300">
        <f t="shared" si="44"/>
        <v>571</v>
      </c>
      <c r="C583" s="275">
        <f t="shared" ca="1" si="40"/>
        <v>0.16543739291675555</v>
      </c>
      <c r="D583" s="275">
        <f t="shared" ca="1" si="41"/>
        <v>0.14477508247396012</v>
      </c>
      <c r="E583" s="275">
        <f t="shared" ca="1" si="42"/>
        <v>0.10492274537438737</v>
      </c>
      <c r="F583" s="275">
        <f t="shared" ca="1" si="43"/>
        <v>2.8995993019079347E-2</v>
      </c>
      <c r="G583" s="301">
        <f t="array" aca="1" ref="G583" ca="1">IF(E583&gt;F583,('3-Statement Model'!$G$8*(1+'DCF Simulation'!C583)*'DCF Simulation'!D583)/('DCF Simulation'!E583-'DCF Simulation'!F583))</f>
        <v>10734.144678620505</v>
      </c>
      <c r="H583" s="302">
        <f ca="1">+G583-'DCF Analysis'!$C$37+'DCF Analysis'!$C$38+'DCF Analysis'!$C$40-'DCF Analysis'!$C$39</f>
        <v>11646.474678620507</v>
      </c>
      <c r="I583" s="303">
        <f ca="1">+H583/'Historical Data'!$L$34</f>
        <v>731.23044056317053</v>
      </c>
    </row>
    <row r="584" spans="2:9">
      <c r="B584" s="300">
        <f t="shared" si="44"/>
        <v>572</v>
      </c>
      <c r="C584" s="275">
        <f t="shared" ca="1" si="40"/>
        <v>0.22033660172517339</v>
      </c>
      <c r="D584" s="275">
        <f t="shared" ca="1" si="41"/>
        <v>0.18220211154415969</v>
      </c>
      <c r="E584" s="275">
        <f t="shared" ca="1" si="42"/>
        <v>0.10473391045476507</v>
      </c>
      <c r="F584" s="275">
        <f t="shared" ca="1" si="43"/>
        <v>3.7051670614366025E-2</v>
      </c>
      <c r="G584" s="301">
        <f t="array" aca="1" ref="G584" ca="1">IF(E584&gt;F584,('3-Statement Model'!$G$8*(1+'DCF Simulation'!C584)*'DCF Simulation'!D584)/('DCF Simulation'!E584-'DCF Simulation'!F584))</f>
        <v>15868.571016067106</v>
      </c>
      <c r="H584" s="302">
        <f ca="1">+G584-'DCF Analysis'!$C$37+'DCF Analysis'!$C$38+'DCF Analysis'!$C$40-'DCF Analysis'!$C$39</f>
        <v>16780.901016067106</v>
      </c>
      <c r="I584" s="303">
        <f ca="1">+H584/'Historical Data'!$L$34</f>
        <v>1053.5982760131787</v>
      </c>
    </row>
    <row r="585" spans="2:9">
      <c r="B585" s="300">
        <f t="shared" si="44"/>
        <v>573</v>
      </c>
      <c r="C585" s="275">
        <f t="shared" ca="1" si="40"/>
        <v>0.1783552396202425</v>
      </c>
      <c r="D585" s="275">
        <f t="shared" ca="1" si="41"/>
        <v>0.19409222663000886</v>
      </c>
      <c r="E585" s="275">
        <f t="shared" ca="1" si="42"/>
        <v>0.10711076273740852</v>
      </c>
      <c r="F585" s="275">
        <f t="shared" ca="1" si="43"/>
        <v>4.8970596729970964E-2</v>
      </c>
      <c r="G585" s="301">
        <f t="array" aca="1" ref="G585" ca="1">IF(E585&gt;F585,('3-Statement Model'!$G$8*(1+'DCF Simulation'!C585)*'DCF Simulation'!D585)/('DCF Simulation'!E585-'DCF Simulation'!F585))</f>
        <v>19001.487985600033</v>
      </c>
      <c r="H585" s="302">
        <f ca="1">+G585-'DCF Analysis'!$C$37+'DCF Analysis'!$C$38+'DCF Analysis'!$C$40-'DCF Analysis'!$C$39</f>
        <v>19913.817985600032</v>
      </c>
      <c r="I585" s="303">
        <f ca="1">+H585/'Historical Data'!$L$34</f>
        <v>1250.3002239498178</v>
      </c>
    </row>
    <row r="586" spans="2:9">
      <c r="B586" s="300">
        <f t="shared" si="44"/>
        <v>574</v>
      </c>
      <c r="C586" s="275">
        <f t="shared" ca="1" si="40"/>
        <v>0.22974326394012631</v>
      </c>
      <c r="D586" s="275">
        <f t="shared" ca="1" si="41"/>
        <v>0.17641305641079644</v>
      </c>
      <c r="E586" s="275">
        <f t="shared" ca="1" si="42"/>
        <v>0.10428055209465367</v>
      </c>
      <c r="F586" s="275">
        <f t="shared" ca="1" si="43"/>
        <v>4.1542780399892273E-2</v>
      </c>
      <c r="G586" s="301">
        <f t="array" aca="1" ref="G586" ca="1">IF(E586&gt;F586,('3-Statement Model'!$G$8*(1+'DCF Simulation'!C586)*'DCF Simulation'!D586)/('DCF Simulation'!E586-'DCF Simulation'!F586))</f>
        <v>16703.042513710327</v>
      </c>
      <c r="H586" s="302">
        <f ca="1">+G586-'DCF Analysis'!$C$37+'DCF Analysis'!$C$38+'DCF Analysis'!$C$40-'DCF Analysis'!$C$39</f>
        <v>17615.372513710325</v>
      </c>
      <c r="I586" s="303">
        <f ca="1">+H586/'Historical Data'!$L$34</f>
        <v>1105.9910367151954</v>
      </c>
    </row>
    <row r="587" spans="2:9">
      <c r="B587" s="300">
        <f t="shared" si="44"/>
        <v>575</v>
      </c>
      <c r="C587" s="275">
        <f t="shared" ca="1" si="40"/>
        <v>0.25626826802499575</v>
      </c>
      <c r="D587" s="275">
        <f t="shared" ca="1" si="41"/>
        <v>0.15863017503536919</v>
      </c>
      <c r="E587" s="275">
        <f t="shared" ca="1" si="42"/>
        <v>0.10593997517310229</v>
      </c>
      <c r="F587" s="275">
        <f t="shared" ca="1" si="43"/>
        <v>2.2513797366314092E-2</v>
      </c>
      <c r="G587" s="301">
        <f t="array" aca="1" ref="G587" ca="1">IF(E587&gt;F587,('3-Statement Model'!$G$8*(1+'DCF Simulation'!C587)*'DCF Simulation'!D587)/('DCF Simulation'!E587-'DCF Simulation'!F587))</f>
        <v>11538.393507826495</v>
      </c>
      <c r="H587" s="302">
        <f ca="1">+G587-'DCF Analysis'!$C$37+'DCF Analysis'!$C$38+'DCF Analysis'!$C$40-'DCF Analysis'!$C$39</f>
        <v>12450.723507826497</v>
      </c>
      <c r="I587" s="303">
        <f ca="1">+H587/'Historical Data'!$L$34</f>
        <v>781.72565408750609</v>
      </c>
    </row>
    <row r="588" spans="2:9">
      <c r="B588" s="300">
        <f t="shared" si="44"/>
        <v>576</v>
      </c>
      <c r="C588" s="275">
        <f t="shared" ca="1" si="40"/>
        <v>0.14440665189839469</v>
      </c>
      <c r="D588" s="275">
        <f t="shared" ca="1" si="41"/>
        <v>0.18126639881538359</v>
      </c>
      <c r="E588" s="275">
        <f t="shared" ca="1" si="42"/>
        <v>0.10176498265037694</v>
      </c>
      <c r="F588" s="275">
        <f t="shared" ca="1" si="43"/>
        <v>2.571817357735667E-2</v>
      </c>
      <c r="G588" s="301">
        <f t="array" aca="1" ref="G588" ca="1">IF(E588&gt;F588,('3-Statement Model'!$G$8*(1+'DCF Simulation'!C588)*'DCF Simulation'!D588)/('DCF Simulation'!E588-'DCF Simulation'!F588))</f>
        <v>13176.382204821306</v>
      </c>
      <c r="H588" s="302">
        <f ca="1">+G588-'DCF Analysis'!$C$37+'DCF Analysis'!$C$38+'DCF Analysis'!$C$40-'DCF Analysis'!$C$39</f>
        <v>14088.712204821308</v>
      </c>
      <c r="I588" s="303">
        <f ca="1">+H588/'Historical Data'!$L$34</f>
        <v>884.5676925233704</v>
      </c>
    </row>
    <row r="589" spans="2:9">
      <c r="B589" s="300">
        <f t="shared" si="44"/>
        <v>577</v>
      </c>
      <c r="C589" s="275">
        <f t="shared" ca="1" si="40"/>
        <v>0.19239145028068122</v>
      </c>
      <c r="D589" s="275">
        <f t="shared" ca="1" si="41"/>
        <v>0.19296705924684246</v>
      </c>
      <c r="E589" s="275">
        <f t="shared" ca="1" si="42"/>
        <v>0.10549007428907931</v>
      </c>
      <c r="F589" s="275">
        <f t="shared" ca="1" si="43"/>
        <v>2.5083705180878133E-2</v>
      </c>
      <c r="G589" s="301">
        <f t="array" aca="1" ref="G589" ca="1">IF(E589&gt;F589,('3-Statement Model'!$G$8*(1+'DCF Simulation'!C589)*'DCF Simulation'!D589)/('DCF Simulation'!E589-'DCF Simulation'!F589))</f>
        <v>13822.642628017047</v>
      </c>
      <c r="H589" s="302">
        <f ca="1">+G589-'DCF Analysis'!$C$37+'DCF Analysis'!$C$38+'DCF Analysis'!$C$40-'DCF Analysis'!$C$39</f>
        <v>14734.972628017049</v>
      </c>
      <c r="I589" s="303">
        <f ca="1">+H589/'Historical Data'!$L$34</f>
        <v>925.14351542362135</v>
      </c>
    </row>
    <row r="590" spans="2:9">
      <c r="B590" s="300">
        <f t="shared" si="44"/>
        <v>578</v>
      </c>
      <c r="C590" s="275">
        <f t="shared" ref="C590:C653" ca="1" si="45">RAND()*($E$6-$D$6)+$D$6</f>
        <v>0.28211994426022796</v>
      </c>
      <c r="D590" s="275">
        <f t="shared" ref="D590:D653" ca="1" si="46">RAND()*($E$7-$D$7)+$D$7</f>
        <v>0.16181685628095022</v>
      </c>
      <c r="E590" s="275">
        <f t="shared" ref="E590:E653" ca="1" si="47">RAND()*($E$8-$D$8)+$D$8</f>
        <v>0.10624536607053565</v>
      </c>
      <c r="F590" s="275">
        <f t="shared" ref="F590:F653" ca="1" si="48">RAND()*($E$9-$D$9)+$D$9</f>
        <v>3.5693898598164242E-2</v>
      </c>
      <c r="G590" s="301">
        <f t="array" aca="1" ref="G590" ca="1">IF(E590&gt;F590,('3-Statement Model'!$G$8*(1+'DCF Simulation'!C590)*'DCF Simulation'!D590)/('DCF Simulation'!E590-'DCF Simulation'!F590))</f>
        <v>14204.497130882324</v>
      </c>
      <c r="H590" s="302">
        <f ca="1">+G590-'DCF Analysis'!$C$37+'DCF Analysis'!$C$38+'DCF Analysis'!$C$40-'DCF Analysis'!$C$39</f>
        <v>15116.827130882326</v>
      </c>
      <c r="I590" s="303">
        <f ca="1">+H590/'Historical Data'!$L$34</f>
        <v>949.11846441602154</v>
      </c>
    </row>
    <row r="591" spans="2:9">
      <c r="B591" s="300">
        <f t="shared" ref="B591:B654" si="49">+B590+1</f>
        <v>579</v>
      </c>
      <c r="C591" s="275">
        <f t="shared" ca="1" si="45"/>
        <v>0.21164472910099041</v>
      </c>
      <c r="D591" s="275">
        <f t="shared" ca="1" si="46"/>
        <v>0.14224746794581838</v>
      </c>
      <c r="E591" s="275">
        <f t="shared" ca="1" si="47"/>
        <v>0.10603191606676306</v>
      </c>
      <c r="F591" s="275">
        <f t="shared" ca="1" si="48"/>
        <v>2.1654929786003287E-2</v>
      </c>
      <c r="G591" s="301">
        <f t="array" aca="1" ref="G591" ca="1">IF(E591&gt;F591,('3-Statement Model'!$G$8*(1+'DCF Simulation'!C591)*'DCF Simulation'!D591)/('DCF Simulation'!E591-'DCF Simulation'!F591))</f>
        <v>9866.7774310464047</v>
      </c>
      <c r="H591" s="302">
        <f ca="1">+G591-'DCF Analysis'!$C$37+'DCF Analysis'!$C$38+'DCF Analysis'!$C$40-'DCF Analysis'!$C$39</f>
        <v>10779.107431046406</v>
      </c>
      <c r="I591" s="303">
        <f ca="1">+H591/'Historical Data'!$L$34</f>
        <v>676.77230176362798</v>
      </c>
    </row>
    <row r="592" spans="2:9">
      <c r="B592" s="300">
        <f t="shared" si="49"/>
        <v>580</v>
      </c>
      <c r="C592" s="275">
        <f t="shared" ca="1" si="45"/>
        <v>0.11276003256147075</v>
      </c>
      <c r="D592" s="275">
        <f t="shared" ca="1" si="46"/>
        <v>0.14171568964828538</v>
      </c>
      <c r="E592" s="275">
        <f t="shared" ca="1" si="47"/>
        <v>0.10160237282995811</v>
      </c>
      <c r="F592" s="275">
        <f t="shared" ca="1" si="48"/>
        <v>4.6547234692613473E-2</v>
      </c>
      <c r="G592" s="301">
        <f t="array" aca="1" ref="G592" ca="1">IF(E592&gt;F592,('3-Statement Model'!$G$8*(1+'DCF Simulation'!C592)*'DCF Simulation'!D592)/('DCF Simulation'!E592-'DCF Simulation'!F592))</f>
        <v>13835.69869926594</v>
      </c>
      <c r="H592" s="302">
        <f ca="1">+G592-'DCF Analysis'!$C$37+'DCF Analysis'!$C$38+'DCF Analysis'!$C$40-'DCF Analysis'!$C$39</f>
        <v>14748.028699265942</v>
      </c>
      <c r="I592" s="303">
        <f ca="1">+H592/'Historical Data'!$L$34</f>
        <v>925.96324817492996</v>
      </c>
    </row>
    <row r="593" spans="2:9">
      <c r="B593" s="300">
        <f t="shared" si="49"/>
        <v>581</v>
      </c>
      <c r="C593" s="275">
        <f t="shared" ca="1" si="45"/>
        <v>0.20831404650990989</v>
      </c>
      <c r="D593" s="275">
        <f t="shared" ca="1" si="46"/>
        <v>0.15817192163050997</v>
      </c>
      <c r="E593" s="275">
        <f t="shared" ca="1" si="47"/>
        <v>0.10684282473797656</v>
      </c>
      <c r="F593" s="275">
        <f t="shared" ca="1" si="48"/>
        <v>5.1370227999852316E-2</v>
      </c>
      <c r="G593" s="301">
        <f t="array" aca="1" ref="G593" ca="1">IF(E593&gt;F593,('3-Statement Model'!$G$8*(1+'DCF Simulation'!C593)*'DCF Simulation'!D593)/('DCF Simulation'!E593-'DCF Simulation'!F593))</f>
        <v>16642.180121837097</v>
      </c>
      <c r="H593" s="302">
        <f ca="1">+G593-'DCF Analysis'!$C$37+'DCF Analysis'!$C$38+'DCF Analysis'!$C$40-'DCF Analysis'!$C$39</f>
        <v>17554.510121837095</v>
      </c>
      <c r="I593" s="303">
        <f ca="1">+H593/'Historical Data'!$L$34</f>
        <v>1102.1697573279755</v>
      </c>
    </row>
    <row r="594" spans="2:9">
      <c r="B594" s="300">
        <f t="shared" si="49"/>
        <v>582</v>
      </c>
      <c r="C594" s="275">
        <f t="shared" ca="1" si="45"/>
        <v>0.18966204597370473</v>
      </c>
      <c r="D594" s="275">
        <f t="shared" ca="1" si="46"/>
        <v>0.18101610148636546</v>
      </c>
      <c r="E594" s="275">
        <f t="shared" ca="1" si="47"/>
        <v>0.10410555508121701</v>
      </c>
      <c r="F594" s="275">
        <f t="shared" ca="1" si="48"/>
        <v>3.9688706241141888E-2</v>
      </c>
      <c r="G594" s="301">
        <f t="array" aca="1" ref="G594" ca="1">IF(E594&gt;F594,('3-Statement Model'!$G$8*(1+'DCF Simulation'!C594)*'DCF Simulation'!D594)/('DCF Simulation'!E594-'DCF Simulation'!F594))</f>
        <v>16148.07794369672</v>
      </c>
      <c r="H594" s="302">
        <f ca="1">+G594-'DCF Analysis'!$C$37+'DCF Analysis'!$C$38+'DCF Analysis'!$C$40-'DCF Analysis'!$C$39</f>
        <v>17060.407943696719</v>
      </c>
      <c r="I594" s="303">
        <f ca="1">+H594/'Historical Data'!$L$34</f>
        <v>1071.1472751284432</v>
      </c>
    </row>
    <row r="595" spans="2:9">
      <c r="B595" s="300">
        <f t="shared" si="49"/>
        <v>583</v>
      </c>
      <c r="C595" s="275">
        <f t="shared" ca="1" si="45"/>
        <v>0.18776807554868108</v>
      </c>
      <c r="D595" s="275">
        <f t="shared" ca="1" si="46"/>
        <v>0.17083115721515182</v>
      </c>
      <c r="E595" s="275">
        <f t="shared" ca="1" si="47"/>
        <v>0.1027166739645692</v>
      </c>
      <c r="F595" s="275">
        <f t="shared" ca="1" si="48"/>
        <v>5.0527603952874603E-2</v>
      </c>
      <c r="G595" s="301">
        <f t="array" aca="1" ref="G595" ca="1">IF(E595&gt;F595,('3-Statement Model'!$G$8*(1+'DCF Simulation'!C595)*'DCF Simulation'!D595)/('DCF Simulation'!E595-'DCF Simulation'!F595))</f>
        <v>18780.133382490465</v>
      </c>
      <c r="H595" s="302">
        <f ca="1">+G595-'DCF Analysis'!$C$37+'DCF Analysis'!$C$38+'DCF Analysis'!$C$40-'DCF Analysis'!$C$39</f>
        <v>19692.463382490463</v>
      </c>
      <c r="I595" s="303">
        <f ca="1">+H595/'Historical Data'!$L$34</f>
        <v>1236.4023511240068</v>
      </c>
    </row>
    <row r="596" spans="2:9">
      <c r="B596" s="300">
        <f t="shared" si="49"/>
        <v>584</v>
      </c>
      <c r="C596" s="275">
        <f t="shared" ca="1" si="45"/>
        <v>0.32707382316513645</v>
      </c>
      <c r="D596" s="275">
        <f t="shared" ca="1" si="46"/>
        <v>0.15148263375821622</v>
      </c>
      <c r="E596" s="275">
        <f t="shared" ca="1" si="47"/>
        <v>0.10148072605458493</v>
      </c>
      <c r="F596" s="275">
        <f t="shared" ca="1" si="48"/>
        <v>3.6899609091681523E-2</v>
      </c>
      <c r="G596" s="301">
        <f t="array" aca="1" ref="G596" ca="1">IF(E596&gt;F596,('3-Statement Model'!$G$8*(1+'DCF Simulation'!C596)*'DCF Simulation'!D596)/('DCF Simulation'!E596-'DCF Simulation'!F596))</f>
        <v>15035.984776222569</v>
      </c>
      <c r="H596" s="302">
        <f ca="1">+G596-'DCF Analysis'!$C$37+'DCF Analysis'!$C$38+'DCF Analysis'!$C$40-'DCF Analysis'!$C$39</f>
        <v>15948.314776222571</v>
      </c>
      <c r="I596" s="303">
        <f ca="1">+H596/'Historical Data'!$L$34</f>
        <v>1001.3238822787423</v>
      </c>
    </row>
    <row r="597" spans="2:9">
      <c r="B597" s="300">
        <f t="shared" si="49"/>
        <v>585</v>
      </c>
      <c r="C597" s="275">
        <f t="shared" ca="1" si="45"/>
        <v>0.28310461011944626</v>
      </c>
      <c r="D597" s="275">
        <f t="shared" ca="1" si="46"/>
        <v>0.14101526707253206</v>
      </c>
      <c r="E597" s="275">
        <f t="shared" ca="1" si="47"/>
        <v>0.10367965903849717</v>
      </c>
      <c r="F597" s="275">
        <f t="shared" ca="1" si="48"/>
        <v>3.2854255220253044E-2</v>
      </c>
      <c r="G597" s="301">
        <f t="array" aca="1" ref="G597" ca="1">IF(E597&gt;F597,('3-Statement Model'!$G$8*(1+'DCF Simulation'!C597)*'DCF Simulation'!D597)/('DCF Simulation'!E597-'DCF Simulation'!F597))</f>
        <v>12340.098877483584</v>
      </c>
      <c r="H597" s="302">
        <f ca="1">+G597-'DCF Analysis'!$C$37+'DCF Analysis'!$C$38+'DCF Analysis'!$C$40-'DCF Analysis'!$C$39</f>
        <v>13252.428877483586</v>
      </c>
      <c r="I597" s="303">
        <f ca="1">+H597/'Historical Data'!$L$34</f>
        <v>832.06117507845124</v>
      </c>
    </row>
    <row r="598" spans="2:9">
      <c r="B598" s="300">
        <f t="shared" si="49"/>
        <v>586</v>
      </c>
      <c r="C598" s="275">
        <f t="shared" ca="1" si="45"/>
        <v>0.16486759074510357</v>
      </c>
      <c r="D598" s="275">
        <f t="shared" ca="1" si="46"/>
        <v>0.16308411196522327</v>
      </c>
      <c r="E598" s="275">
        <f t="shared" ca="1" si="47"/>
        <v>0.10527821930882397</v>
      </c>
      <c r="F598" s="275">
        <f t="shared" ca="1" si="48"/>
        <v>3.2981663160675329E-2</v>
      </c>
      <c r="G598" s="301">
        <f t="array" aca="1" ref="G598" ca="1">IF(E598&gt;F598,('3-Statement Model'!$G$8*(1+'DCF Simulation'!C598)*'DCF Simulation'!D598)/('DCF Simulation'!E598-'DCF Simulation'!F598))</f>
        <v>12692.58570726552</v>
      </c>
      <c r="H598" s="302">
        <f ca="1">+G598-'DCF Analysis'!$C$37+'DCF Analysis'!$C$38+'DCF Analysis'!$C$40-'DCF Analysis'!$C$39</f>
        <v>13604.915707265522</v>
      </c>
      <c r="I598" s="303">
        <f ca="1">+H598/'Historical Data'!$L$34</f>
        <v>854.19225825569038</v>
      </c>
    </row>
    <row r="599" spans="2:9">
      <c r="B599" s="300">
        <f t="shared" si="49"/>
        <v>587</v>
      </c>
      <c r="C599" s="275">
        <f t="shared" ca="1" si="45"/>
        <v>0.17587083938445072</v>
      </c>
      <c r="D599" s="275">
        <f t="shared" ca="1" si="46"/>
        <v>0.15584310460851358</v>
      </c>
      <c r="E599" s="275">
        <f t="shared" ca="1" si="47"/>
        <v>0.10577685397206636</v>
      </c>
      <c r="F599" s="275">
        <f t="shared" ca="1" si="48"/>
        <v>3.0456274548700313E-2</v>
      </c>
      <c r="G599" s="301">
        <f t="array" aca="1" ref="G599" ca="1">IF(E599&gt;F599,('3-Statement Model'!$G$8*(1+'DCF Simulation'!C599)*'DCF Simulation'!D599)/('DCF Simulation'!E599-'DCF Simulation'!F599))</f>
        <v>11752.034528009117</v>
      </c>
      <c r="H599" s="302">
        <f ca="1">+G599-'DCF Analysis'!$C$37+'DCF Analysis'!$C$38+'DCF Analysis'!$C$40-'DCF Analysis'!$C$39</f>
        <v>12664.364528009119</v>
      </c>
      <c r="I599" s="303">
        <f ca="1">+H599/'Historical Data'!$L$34</f>
        <v>795.13922528577439</v>
      </c>
    </row>
    <row r="600" spans="2:9">
      <c r="B600" s="300">
        <f t="shared" si="49"/>
        <v>588</v>
      </c>
      <c r="C600" s="275">
        <f t="shared" ca="1" si="45"/>
        <v>0.22691932914726201</v>
      </c>
      <c r="D600" s="275">
        <f t="shared" ca="1" si="46"/>
        <v>0.15523453029352377</v>
      </c>
      <c r="E600" s="275">
        <f t="shared" ca="1" si="47"/>
        <v>0.10232315588435326</v>
      </c>
      <c r="F600" s="275">
        <f t="shared" ca="1" si="48"/>
        <v>2.4478254310248127E-2</v>
      </c>
      <c r="G600" s="301">
        <f t="array" aca="1" ref="G600" ca="1">IF(E600&gt;F600,('3-Statement Model'!$G$8*(1+'DCF Simulation'!C600)*'DCF Simulation'!D600)/('DCF Simulation'!E600-'DCF Simulation'!F600))</f>
        <v>11818.263420542546</v>
      </c>
      <c r="H600" s="302">
        <f ca="1">+G600-'DCF Analysis'!$C$37+'DCF Analysis'!$C$38+'DCF Analysis'!$C$40-'DCF Analysis'!$C$39</f>
        <v>12730.593420542547</v>
      </c>
      <c r="I600" s="303">
        <f ca="1">+H600/'Historical Data'!$L$34</f>
        <v>799.29744342487618</v>
      </c>
    </row>
    <row r="601" spans="2:9">
      <c r="B601" s="300">
        <f t="shared" si="49"/>
        <v>589</v>
      </c>
      <c r="C601" s="275">
        <f t="shared" ca="1" si="45"/>
        <v>0.22498049148931915</v>
      </c>
      <c r="D601" s="275">
        <f t="shared" ca="1" si="46"/>
        <v>0.18835939108539779</v>
      </c>
      <c r="E601" s="275">
        <f t="shared" ca="1" si="47"/>
        <v>0.10526984500831255</v>
      </c>
      <c r="F601" s="275">
        <f t="shared" ca="1" si="48"/>
        <v>3.548518289221772E-2</v>
      </c>
      <c r="G601" s="301">
        <f t="array" aca="1" ref="G601" ca="1">IF(E601&gt;F601,('3-Statement Model'!$G$8*(1+'DCF Simulation'!C601)*'DCF Simulation'!D601)/('DCF Simulation'!E601-'DCF Simulation'!F601))</f>
        <v>15971.141941576041</v>
      </c>
      <c r="H601" s="302">
        <f ca="1">+G601-'DCF Analysis'!$C$37+'DCF Analysis'!$C$38+'DCF Analysis'!$C$40-'DCF Analysis'!$C$39</f>
        <v>16883.471941576041</v>
      </c>
      <c r="I601" s="303">
        <f ca="1">+H601/'Historical Data'!$L$34</f>
        <v>1060.0382490624102</v>
      </c>
    </row>
    <row r="602" spans="2:9">
      <c r="B602" s="300">
        <f t="shared" si="49"/>
        <v>590</v>
      </c>
      <c r="C602" s="275">
        <f t="shared" ca="1" si="45"/>
        <v>1.4152912822327871E-2</v>
      </c>
      <c r="D602" s="275">
        <f t="shared" ca="1" si="46"/>
        <v>0.1427189827575476</v>
      </c>
      <c r="E602" s="275">
        <f t="shared" ca="1" si="47"/>
        <v>0.10799165353568568</v>
      </c>
      <c r="F602" s="275">
        <f t="shared" ca="1" si="48"/>
        <v>2.6623646086861165E-2</v>
      </c>
      <c r="G602" s="301">
        <f t="array" aca="1" ref="G602" ca="1">IF(E602&gt;F602,('3-Statement Model'!$G$8*(1+'DCF Simulation'!C602)*'DCF Simulation'!D602)/('DCF Simulation'!E602-'DCF Simulation'!F602))</f>
        <v>8592.3310654170091</v>
      </c>
      <c r="H602" s="302">
        <f ca="1">+G602-'DCF Analysis'!$C$37+'DCF Analysis'!$C$38+'DCF Analysis'!$C$40-'DCF Analysis'!$C$39</f>
        <v>9504.6610654170108</v>
      </c>
      <c r="I602" s="303">
        <f ca="1">+H602/'Historical Data'!$L$34</f>
        <v>596.75547236854641</v>
      </c>
    </row>
    <row r="603" spans="2:9">
      <c r="B603" s="300">
        <f t="shared" si="49"/>
        <v>591</v>
      </c>
      <c r="C603" s="275">
        <f t="shared" ca="1" si="45"/>
        <v>0.31478826314313185</v>
      </c>
      <c r="D603" s="275">
        <f t="shared" ca="1" si="46"/>
        <v>0.17878848931661445</v>
      </c>
      <c r="E603" s="275">
        <f t="shared" ca="1" si="47"/>
        <v>0.10134196403560997</v>
      </c>
      <c r="F603" s="275">
        <f t="shared" ca="1" si="48"/>
        <v>4.6658349457207149E-2</v>
      </c>
      <c r="G603" s="301">
        <f t="array" aca="1" ref="G603" ca="1">IF(E603&gt;F603,('3-Statement Model'!$G$8*(1+'DCF Simulation'!C603)*'DCF Simulation'!D603)/('DCF Simulation'!E603-'DCF Simulation'!F603))</f>
        <v>20764.317411022315</v>
      </c>
      <c r="H603" s="302">
        <f ca="1">+G603-'DCF Analysis'!$C$37+'DCF Analysis'!$C$38+'DCF Analysis'!$C$40-'DCF Analysis'!$C$39</f>
        <v>21676.647411022313</v>
      </c>
      <c r="I603" s="303">
        <f ca="1">+H603/'Historical Data'!$L$34</f>
        <v>1360.9804574934103</v>
      </c>
    </row>
    <row r="604" spans="2:9">
      <c r="B604" s="300">
        <f t="shared" si="49"/>
        <v>592</v>
      </c>
      <c r="C604" s="275">
        <f t="shared" ca="1" si="45"/>
        <v>0.29225311509068624</v>
      </c>
      <c r="D604" s="275">
        <f t="shared" ca="1" si="46"/>
        <v>0.1589486220501958</v>
      </c>
      <c r="E604" s="275">
        <f t="shared" ca="1" si="47"/>
        <v>0.1087119028346486</v>
      </c>
      <c r="F604" s="275">
        <f t="shared" ca="1" si="48"/>
        <v>2.0900679787451214E-2</v>
      </c>
      <c r="G604" s="301">
        <f t="array" aca="1" ref="G604" ca="1">IF(E604&gt;F604,('3-Statement Model'!$G$8*(1+'DCF Simulation'!C604)*'DCF Simulation'!D604)/('DCF Simulation'!E604-'DCF Simulation'!F604))</f>
        <v>11298.839206634115</v>
      </c>
      <c r="H604" s="302">
        <f ca="1">+G604-'DCF Analysis'!$C$37+'DCF Analysis'!$C$38+'DCF Analysis'!$C$40-'DCF Analysis'!$C$39</f>
        <v>12211.169206634117</v>
      </c>
      <c r="I604" s="303">
        <f ca="1">+H604/'Historical Data'!$L$34</f>
        <v>766.68510301660865</v>
      </c>
    </row>
    <row r="605" spans="2:9">
      <c r="B605" s="300">
        <f t="shared" si="49"/>
        <v>593</v>
      </c>
      <c r="C605" s="275">
        <f t="shared" ca="1" si="45"/>
        <v>0.32604811386353882</v>
      </c>
      <c r="D605" s="275">
        <f t="shared" ca="1" si="46"/>
        <v>0.17515922775590367</v>
      </c>
      <c r="E605" s="275">
        <f t="shared" ca="1" si="47"/>
        <v>0.10208217134169074</v>
      </c>
      <c r="F605" s="275">
        <f t="shared" ca="1" si="48"/>
        <v>2.1366628206461544E-2</v>
      </c>
      <c r="G605" s="301">
        <f t="array" aca="1" ref="G605" ca="1">IF(E605&gt;F605,('3-Statement Model'!$G$8*(1+'DCF Simulation'!C605)*'DCF Simulation'!D605)/('DCF Simulation'!E605-'DCF Simulation'!F605))</f>
        <v>13899.994543928191</v>
      </c>
      <c r="H605" s="302">
        <f ca="1">+G605-'DCF Analysis'!$C$37+'DCF Analysis'!$C$38+'DCF Analysis'!$C$40-'DCF Analysis'!$C$39</f>
        <v>14812.324543928193</v>
      </c>
      <c r="I605" s="303">
        <f ca="1">+H605/'Historical Data'!$L$34</f>
        <v>930.00009881996368</v>
      </c>
    </row>
    <row r="606" spans="2:9">
      <c r="B606" s="300">
        <f t="shared" si="49"/>
        <v>594</v>
      </c>
      <c r="C606" s="275">
        <f t="shared" ca="1" si="45"/>
        <v>0.30548851985418585</v>
      </c>
      <c r="D606" s="275">
        <f t="shared" ca="1" si="46"/>
        <v>0.13918902928218632</v>
      </c>
      <c r="E606" s="275">
        <f t="shared" ca="1" si="47"/>
        <v>0.10212503790596654</v>
      </c>
      <c r="F606" s="275">
        <f t="shared" ca="1" si="48"/>
        <v>4.6803534947955971E-2</v>
      </c>
      <c r="G606" s="301">
        <f t="array" aca="1" ref="G606" ca="1">IF(E606&gt;F606,('3-Statement Model'!$G$8*(1+'DCF Simulation'!C606)*'DCF Simulation'!D606)/('DCF Simulation'!E606-'DCF Simulation'!F606))</f>
        <v>15865.859061523732</v>
      </c>
      <c r="H606" s="302">
        <f ca="1">+G606-'DCF Analysis'!$C$37+'DCF Analysis'!$C$38+'DCF Analysis'!$C$40-'DCF Analysis'!$C$39</f>
        <v>16778.189061523732</v>
      </c>
      <c r="I606" s="303">
        <f ca="1">+H606/'Historical Data'!$L$34</f>
        <v>1053.4280044271186</v>
      </c>
    </row>
    <row r="607" spans="2:9">
      <c r="B607" s="300">
        <f t="shared" si="49"/>
        <v>595</v>
      </c>
      <c r="C607" s="275">
        <f t="shared" ca="1" si="45"/>
        <v>8.1040529886014928E-2</v>
      </c>
      <c r="D607" s="275">
        <f t="shared" ca="1" si="46"/>
        <v>0.1467369232914611</v>
      </c>
      <c r="E607" s="275">
        <f t="shared" ca="1" si="47"/>
        <v>0.10499382521279205</v>
      </c>
      <c r="F607" s="275">
        <f t="shared" ca="1" si="48"/>
        <v>2.7471309342987471E-2</v>
      </c>
      <c r="G607" s="301">
        <f t="array" aca="1" ref="G607" ca="1">IF(E607&gt;F607,('3-Statement Model'!$G$8*(1+'DCF Simulation'!C607)*'DCF Simulation'!D607)/('DCF Simulation'!E607-'DCF Simulation'!F607))</f>
        <v>9884.0065857852587</v>
      </c>
      <c r="H607" s="302">
        <f ca="1">+G607-'DCF Analysis'!$C$37+'DCF Analysis'!$C$38+'DCF Analysis'!$C$40-'DCF Analysis'!$C$39</f>
        <v>10796.33658578526</v>
      </c>
      <c r="I607" s="303">
        <f ca="1">+H607/'Historical Data'!$L$34</f>
        <v>677.85404390087319</v>
      </c>
    </row>
    <row r="608" spans="2:9">
      <c r="B608" s="300">
        <f t="shared" si="49"/>
        <v>596</v>
      </c>
      <c r="C608" s="275">
        <f t="shared" ca="1" si="45"/>
        <v>1.6406308138071785E-2</v>
      </c>
      <c r="D608" s="275">
        <f t="shared" ca="1" si="46"/>
        <v>0.19092029808523669</v>
      </c>
      <c r="E608" s="275">
        <f t="shared" ca="1" si="47"/>
        <v>0.1027121058052128</v>
      </c>
      <c r="F608" s="275">
        <f t="shared" ca="1" si="48"/>
        <v>2.2447206666932593E-2</v>
      </c>
      <c r="G608" s="301">
        <f t="array" aca="1" ref="G608" ca="1">IF(E608&gt;F608,('3-Statement Model'!$G$8*(1+'DCF Simulation'!C608)*'DCF Simulation'!D608)/('DCF Simulation'!E608-'DCF Simulation'!F608))</f>
        <v>11678.129598609687</v>
      </c>
      <c r="H608" s="302">
        <f ca="1">+G608-'DCF Analysis'!$C$37+'DCF Analysis'!$C$38+'DCF Analysis'!$C$40-'DCF Analysis'!$C$39</f>
        <v>12590.459598609688</v>
      </c>
      <c r="I608" s="303">
        <f ca="1">+H608/'Historical Data'!$L$34</f>
        <v>790.49906286961073</v>
      </c>
    </row>
    <row r="609" spans="2:9">
      <c r="B609" s="300">
        <f t="shared" si="49"/>
        <v>597</v>
      </c>
      <c r="C609" s="275">
        <f t="shared" ca="1" si="45"/>
        <v>0.30404664627704492</v>
      </c>
      <c r="D609" s="275">
        <f t="shared" ca="1" si="46"/>
        <v>0.1564683726559197</v>
      </c>
      <c r="E609" s="275">
        <f t="shared" ca="1" si="47"/>
        <v>0.10731821159839508</v>
      </c>
      <c r="F609" s="275">
        <f t="shared" ca="1" si="48"/>
        <v>4.5739429580424401E-2</v>
      </c>
      <c r="G609" s="301">
        <f t="array" aca="1" ref="G609" ca="1">IF(E609&gt;F609,('3-Statement Model'!$G$8*(1+'DCF Simulation'!C609)*'DCF Simulation'!D609)/('DCF Simulation'!E609-'DCF Simulation'!F609))</f>
        <v>16005.457663662153</v>
      </c>
      <c r="H609" s="302">
        <f ca="1">+G609-'DCF Analysis'!$C$37+'DCF Analysis'!$C$38+'DCF Analysis'!$C$40-'DCF Analysis'!$C$39</f>
        <v>16917.787663662151</v>
      </c>
      <c r="I609" s="303">
        <f ca="1">+H609/'Historical Data'!$L$34</f>
        <v>1062.1927809075985</v>
      </c>
    </row>
    <row r="610" spans="2:9">
      <c r="B610" s="300">
        <f t="shared" si="49"/>
        <v>598</v>
      </c>
      <c r="C610" s="275">
        <f t="shared" ca="1" si="45"/>
        <v>0.15844763923132449</v>
      </c>
      <c r="D610" s="275">
        <f t="shared" ca="1" si="46"/>
        <v>0.16187604113589127</v>
      </c>
      <c r="E610" s="275">
        <f t="shared" ca="1" si="47"/>
        <v>0.10555660119387918</v>
      </c>
      <c r="F610" s="275">
        <f t="shared" ca="1" si="48"/>
        <v>4.3517330580139159E-2</v>
      </c>
      <c r="G610" s="301">
        <f t="array" aca="1" ref="G610" ca="1">IF(E610&gt;F610,('3-Statement Model'!$G$8*(1+'DCF Simulation'!C610)*'DCF Simulation'!D610)/('DCF Simulation'!E610-'DCF Simulation'!F610))</f>
        <v>14600.63686290909</v>
      </c>
      <c r="H610" s="302">
        <f ca="1">+G610-'DCF Analysis'!$C$37+'DCF Analysis'!$C$38+'DCF Analysis'!$C$40-'DCF Analysis'!$C$39</f>
        <v>15512.966862909092</v>
      </c>
      <c r="I610" s="303">
        <f ca="1">+H610/'Historical Data'!$L$34</f>
        <v>973.99031952821747</v>
      </c>
    </row>
    <row r="611" spans="2:9">
      <c r="B611" s="300">
        <f t="shared" si="49"/>
        <v>599</v>
      </c>
      <c r="C611" s="275">
        <f t="shared" ca="1" si="45"/>
        <v>0.14396339931942329</v>
      </c>
      <c r="D611" s="275">
        <f t="shared" ca="1" si="46"/>
        <v>0.14629845058944801</v>
      </c>
      <c r="E611" s="275">
        <f t="shared" ca="1" si="47"/>
        <v>0.10495503366106175</v>
      </c>
      <c r="F611" s="275">
        <f t="shared" ca="1" si="48"/>
        <v>3.459672695124115E-2</v>
      </c>
      <c r="G611" s="301">
        <f t="array" aca="1" ref="G611" ca="1">IF(E611&gt;F611,('3-Statement Model'!$G$8*(1+'DCF Simulation'!C611)*'DCF Simulation'!D611)/('DCF Simulation'!E611-'DCF Simulation'!F611))</f>
        <v>11489.892797348793</v>
      </c>
      <c r="H611" s="302">
        <f ca="1">+G611-'DCF Analysis'!$C$37+'DCF Analysis'!$C$38+'DCF Analysis'!$C$40-'DCF Analysis'!$C$39</f>
        <v>12402.222797348795</v>
      </c>
      <c r="I611" s="303">
        <f ca="1">+H611/'Historical Data'!$L$34</f>
        <v>778.68050979544489</v>
      </c>
    </row>
    <row r="612" spans="2:9">
      <c r="B612" s="300">
        <f t="shared" si="49"/>
        <v>600</v>
      </c>
      <c r="C612" s="275">
        <f t="shared" ca="1" si="45"/>
        <v>0.26039908022138225</v>
      </c>
      <c r="D612" s="275">
        <f t="shared" ca="1" si="46"/>
        <v>0.15682400307351219</v>
      </c>
      <c r="E612" s="275">
        <f t="shared" ca="1" si="47"/>
        <v>0.10540504182859749</v>
      </c>
      <c r="F612" s="275">
        <f t="shared" ca="1" si="48"/>
        <v>5.8734669948631316E-2</v>
      </c>
      <c r="G612" s="301">
        <f t="array" aca="1" ref="G612" ca="1">IF(E612&gt;F612,('3-Statement Model'!$G$8*(1+'DCF Simulation'!C612)*'DCF Simulation'!D612)/('DCF Simulation'!E612-'DCF Simulation'!F612))</f>
        <v>20457.796341058031</v>
      </c>
      <c r="H612" s="302">
        <f ca="1">+G612-'DCF Analysis'!$C$37+'DCF Analysis'!$C$38+'DCF Analysis'!$C$40-'DCF Analysis'!$C$39</f>
        <v>21370.126341058029</v>
      </c>
      <c r="I612" s="303">
        <f ca="1">+H612/'Historical Data'!$L$34</f>
        <v>1341.7353603101976</v>
      </c>
    </row>
    <row r="613" spans="2:9">
      <c r="B613" s="300">
        <f t="shared" si="49"/>
        <v>601</v>
      </c>
      <c r="C613" s="275">
        <f t="shared" ca="1" si="45"/>
        <v>4.6370088946620744E-2</v>
      </c>
      <c r="D613" s="275">
        <f t="shared" ca="1" si="46"/>
        <v>0.1500042467847911</v>
      </c>
      <c r="E613" s="275">
        <f t="shared" ca="1" si="47"/>
        <v>0.1085682433768573</v>
      </c>
      <c r="F613" s="275">
        <f t="shared" ca="1" si="48"/>
        <v>5.4615793101765814E-2</v>
      </c>
      <c r="G613" s="301">
        <f t="array" aca="1" ref="G613" ca="1">IF(E613&gt;F613,('3-Statement Model'!$G$8*(1+'DCF Simulation'!C613)*'DCF Simulation'!D613)/('DCF Simulation'!E613-'DCF Simulation'!F613))</f>
        <v>14052.616596151782</v>
      </c>
      <c r="H613" s="302">
        <f ca="1">+G613-'DCF Analysis'!$C$37+'DCF Analysis'!$C$38+'DCF Analysis'!$C$40-'DCF Analysis'!$C$39</f>
        <v>14964.946596151784</v>
      </c>
      <c r="I613" s="303">
        <f ca="1">+H613/'Historical Data'!$L$34</f>
        <v>939.5825599137039</v>
      </c>
    </row>
    <row r="614" spans="2:9">
      <c r="B614" s="300">
        <f t="shared" si="49"/>
        <v>602</v>
      </c>
      <c r="C614" s="275">
        <f t="shared" ca="1" si="45"/>
        <v>0.31016125859355637</v>
      </c>
      <c r="D614" s="275">
        <f t="shared" ca="1" si="46"/>
        <v>0.14725195202083677</v>
      </c>
      <c r="E614" s="275">
        <f t="shared" ca="1" si="47"/>
        <v>0.10332668014429082</v>
      </c>
      <c r="F614" s="275">
        <f t="shared" ca="1" si="48"/>
        <v>3.747163169520739E-2</v>
      </c>
      <c r="G614" s="301">
        <f t="array" aca="1" ref="G614" ca="1">IF(E614&gt;F614,('3-Statement Model'!$G$8*(1+'DCF Simulation'!C614)*'DCF Simulation'!D614)/('DCF Simulation'!E614-'DCF Simulation'!F614))</f>
        <v>14150.645121233154</v>
      </c>
      <c r="H614" s="302">
        <f ca="1">+G614-'DCF Analysis'!$C$37+'DCF Analysis'!$C$38+'DCF Analysis'!$C$40-'DCF Analysis'!$C$39</f>
        <v>15062.975121233156</v>
      </c>
      <c r="I614" s="303">
        <f ca="1">+H614/'Historical Data'!$L$34</f>
        <v>945.7373358060687</v>
      </c>
    </row>
    <row r="615" spans="2:9">
      <c r="B615" s="300">
        <f t="shared" si="49"/>
        <v>603</v>
      </c>
      <c r="C615" s="275">
        <f t="shared" ca="1" si="45"/>
        <v>0.21671496894167591</v>
      </c>
      <c r="D615" s="275">
        <f t="shared" ca="1" si="46"/>
        <v>0.18175374245660794</v>
      </c>
      <c r="E615" s="275">
        <f t="shared" ca="1" si="47"/>
        <v>0.10863508743765811</v>
      </c>
      <c r="F615" s="275">
        <f t="shared" ca="1" si="48"/>
        <v>5.2498801781031779E-2</v>
      </c>
      <c r="G615" s="301">
        <f t="array" aca="1" ref="G615" ca="1">IF(E615&gt;F615,('3-Statement Model'!$G$8*(1+'DCF Simulation'!C615)*'DCF Simulation'!D615)/('DCF Simulation'!E615-'DCF Simulation'!F615))</f>
        <v>19028.652670856445</v>
      </c>
      <c r="H615" s="302">
        <f ca="1">+G615-'DCF Analysis'!$C$37+'DCF Analysis'!$C$38+'DCF Analysis'!$C$40-'DCF Analysis'!$C$39</f>
        <v>19940.982670856443</v>
      </c>
      <c r="I615" s="303">
        <f ca="1">+H615/'Historical Data'!$L$34</f>
        <v>1252.005773939487</v>
      </c>
    </row>
    <row r="616" spans="2:9">
      <c r="B616" s="300">
        <f t="shared" si="49"/>
        <v>604</v>
      </c>
      <c r="C616" s="275">
        <f t="shared" ca="1" si="45"/>
        <v>1.4753952602168859E-2</v>
      </c>
      <c r="D616" s="275">
        <f t="shared" ca="1" si="46"/>
        <v>0.17165639426658011</v>
      </c>
      <c r="E616" s="275">
        <f t="shared" ca="1" si="47"/>
        <v>0.10329358848646476</v>
      </c>
      <c r="F616" s="275">
        <f t="shared" ca="1" si="48"/>
        <v>3.8147279948170548E-2</v>
      </c>
      <c r="G616" s="301">
        <f t="array" aca="1" ref="G616" ca="1">IF(E616&gt;F616,('3-Statement Model'!$G$8*(1+'DCF Simulation'!C616)*'DCF Simulation'!D616)/('DCF Simulation'!E616-'DCF Simulation'!F616))</f>
        <v>12915.476241100503</v>
      </c>
      <c r="H616" s="302">
        <f ca="1">+G616-'DCF Analysis'!$C$37+'DCF Analysis'!$C$38+'DCF Analysis'!$C$40-'DCF Analysis'!$C$39</f>
        <v>13827.806241100505</v>
      </c>
      <c r="I616" s="303">
        <f ca="1">+H616/'Historical Data'!$L$34</f>
        <v>868.18656535298794</v>
      </c>
    </row>
    <row r="617" spans="2:9">
      <c r="B617" s="300">
        <f t="shared" si="49"/>
        <v>605</v>
      </c>
      <c r="C617" s="275">
        <f t="shared" ca="1" si="45"/>
        <v>0.2238163083358311</v>
      </c>
      <c r="D617" s="275">
        <f t="shared" ca="1" si="46"/>
        <v>0.16958782367597849</v>
      </c>
      <c r="E617" s="275">
        <f t="shared" ca="1" si="47"/>
        <v>0.10848783873959313</v>
      </c>
      <c r="F617" s="275">
        <f t="shared" ca="1" si="48"/>
        <v>5.1703269733120436E-2</v>
      </c>
      <c r="G617" s="301">
        <f t="array" aca="1" ref="G617" ca="1">IF(E617&gt;F617,('3-Statement Model'!$G$8*(1+'DCF Simulation'!C617)*'DCF Simulation'!D617)/('DCF Simulation'!E617-'DCF Simulation'!F617))</f>
        <v>17654.688879759291</v>
      </c>
      <c r="H617" s="302">
        <f ca="1">+G617-'DCF Analysis'!$C$37+'DCF Analysis'!$C$38+'DCF Analysis'!$C$40-'DCF Analysis'!$C$39</f>
        <v>18567.018879759289</v>
      </c>
      <c r="I617" s="303">
        <f ca="1">+H617/'Historical Data'!$L$34</f>
        <v>1165.7406872067506</v>
      </c>
    </row>
    <row r="618" spans="2:9">
      <c r="B618" s="300">
        <f t="shared" si="49"/>
        <v>606</v>
      </c>
      <c r="C618" s="275">
        <f t="shared" ca="1" si="45"/>
        <v>2.0247325048960728E-2</v>
      </c>
      <c r="D618" s="275">
        <f t="shared" ca="1" si="46"/>
        <v>0.14586581753727154</v>
      </c>
      <c r="E618" s="275">
        <f t="shared" ca="1" si="47"/>
        <v>0.10308807877817215</v>
      </c>
      <c r="F618" s="275">
        <f t="shared" ca="1" si="48"/>
        <v>3.4619109392061233E-2</v>
      </c>
      <c r="G618" s="301">
        <f t="array" aca="1" ref="G618" ca="1">IF(E618&gt;F618,('3-Statement Model'!$G$8*(1+'DCF Simulation'!C618)*'DCF Simulation'!D618)/('DCF Simulation'!E618-'DCF Simulation'!F618))</f>
        <v>10498.921868202404</v>
      </c>
      <c r="H618" s="302">
        <f ca="1">+G618-'DCF Analysis'!$C$37+'DCF Analysis'!$C$38+'DCF Analysis'!$C$40-'DCF Analysis'!$C$39</f>
        <v>11411.251868202406</v>
      </c>
      <c r="I618" s="303">
        <f ca="1">+H618/'Historical Data'!$L$34</f>
        <v>716.46184456834305</v>
      </c>
    </row>
    <row r="619" spans="2:9">
      <c r="B619" s="300">
        <f t="shared" si="49"/>
        <v>607</v>
      </c>
      <c r="C619" s="275">
        <f t="shared" ca="1" si="45"/>
        <v>0.11412657570229666</v>
      </c>
      <c r="D619" s="275">
        <f t="shared" ca="1" si="46"/>
        <v>0.13687479074365058</v>
      </c>
      <c r="E619" s="275">
        <f t="shared" ca="1" si="47"/>
        <v>0.10986139636662766</v>
      </c>
      <c r="F619" s="275">
        <f t="shared" ca="1" si="48"/>
        <v>3.1744740086941753E-2</v>
      </c>
      <c r="G619" s="301">
        <f t="array" aca="1" ref="G619" ca="1">IF(E619&gt;F619,('3-Statement Model'!$G$8*(1+'DCF Simulation'!C619)*'DCF Simulation'!D619)/('DCF Simulation'!E619-'DCF Simulation'!F619))</f>
        <v>9429.6127102114406</v>
      </c>
      <c r="H619" s="302">
        <f ca="1">+G619-'DCF Analysis'!$C$37+'DCF Analysis'!$C$38+'DCF Analysis'!$C$40-'DCF Analysis'!$C$39</f>
        <v>10341.942710211442</v>
      </c>
      <c r="I619" s="303">
        <f ca="1">+H619/'Historical Data'!$L$34</f>
        <v>649.32466973454336</v>
      </c>
    </row>
    <row r="620" spans="2:9">
      <c r="B620" s="300">
        <f t="shared" si="49"/>
        <v>608</v>
      </c>
      <c r="C620" s="275">
        <f t="shared" ca="1" si="45"/>
        <v>0.26464309426038374</v>
      </c>
      <c r="D620" s="275">
        <f t="shared" ca="1" si="46"/>
        <v>0.16713469468952452</v>
      </c>
      <c r="E620" s="275">
        <f t="shared" ca="1" si="47"/>
        <v>0.1066819506600417</v>
      </c>
      <c r="F620" s="275">
        <f t="shared" ca="1" si="48"/>
        <v>5.4183813959247332E-2</v>
      </c>
      <c r="G620" s="301">
        <f t="array" aca="1" ref="G620" ca="1">IF(E620&gt;F620,('3-Statement Model'!$G$8*(1+'DCF Simulation'!C620)*'DCF Simulation'!D620)/('DCF Simulation'!E620-'DCF Simulation'!F620))</f>
        <v>19447.787439960419</v>
      </c>
      <c r="H620" s="302">
        <f ca="1">+G620-'DCF Analysis'!$C$37+'DCF Analysis'!$C$38+'DCF Analysis'!$C$40-'DCF Analysis'!$C$39</f>
        <v>20360.117439960417</v>
      </c>
      <c r="I620" s="303">
        <f ca="1">+H620/'Historical Data'!$L$34</f>
        <v>1278.3213853433272</v>
      </c>
    </row>
    <row r="621" spans="2:9">
      <c r="B621" s="300">
        <f t="shared" si="49"/>
        <v>609</v>
      </c>
      <c r="C621" s="275">
        <f t="shared" ca="1" si="45"/>
        <v>0.23405782448879725</v>
      </c>
      <c r="D621" s="275">
        <f t="shared" ca="1" si="46"/>
        <v>0.1761911709988267</v>
      </c>
      <c r="E621" s="275">
        <f t="shared" ca="1" si="47"/>
        <v>0.10354443829991518</v>
      </c>
      <c r="F621" s="275">
        <f t="shared" ca="1" si="48"/>
        <v>2.5957757786143718E-2</v>
      </c>
      <c r="G621" s="301">
        <f t="array" aca="1" ref="G621" ca="1">IF(E621&gt;F621,('3-Statement Model'!$G$8*(1+'DCF Simulation'!C621)*'DCF Simulation'!D621)/('DCF Simulation'!E621-'DCF Simulation'!F621))</f>
        <v>13536.67430960359</v>
      </c>
      <c r="H621" s="302">
        <f ca="1">+G621-'DCF Analysis'!$C$37+'DCF Analysis'!$C$38+'DCF Analysis'!$C$40-'DCF Analysis'!$C$39</f>
        <v>14449.004309603592</v>
      </c>
      <c r="I621" s="303">
        <f ca="1">+H621/'Historical Data'!$L$34</f>
        <v>907.18883426637433</v>
      </c>
    </row>
    <row r="622" spans="2:9">
      <c r="B622" s="300">
        <f t="shared" si="49"/>
        <v>610</v>
      </c>
      <c r="C622" s="275">
        <f t="shared" ca="1" si="45"/>
        <v>0.16239705629072335</v>
      </c>
      <c r="D622" s="275">
        <f t="shared" ca="1" si="46"/>
        <v>0.14273327171614453</v>
      </c>
      <c r="E622" s="275">
        <f t="shared" ca="1" si="47"/>
        <v>0.10000593404635238</v>
      </c>
      <c r="F622" s="275">
        <f t="shared" ca="1" si="48"/>
        <v>2.4847853737068493E-2</v>
      </c>
      <c r="G622" s="301">
        <f t="array" aca="1" ref="G622" ca="1">IF(E622&gt;F622,('3-Statement Model'!$G$8*(1+'DCF Simulation'!C622)*'DCF Simulation'!D622)/('DCF Simulation'!E622-'DCF Simulation'!F622))</f>
        <v>10663.101488827173</v>
      </c>
      <c r="H622" s="302">
        <f ca="1">+G622-'DCF Analysis'!$C$37+'DCF Analysis'!$C$38+'DCF Analysis'!$C$40-'DCF Analysis'!$C$39</f>
        <v>11575.431488827175</v>
      </c>
      <c r="I622" s="303">
        <f ca="1">+H622/'Historical Data'!$L$34</f>
        <v>726.7699540721851</v>
      </c>
    </row>
    <row r="623" spans="2:9">
      <c r="B623" s="300">
        <f t="shared" si="49"/>
        <v>611</v>
      </c>
      <c r="C623" s="275">
        <f t="shared" ca="1" si="45"/>
        <v>0.14083627865688766</v>
      </c>
      <c r="D623" s="275">
        <f t="shared" ca="1" si="46"/>
        <v>0.15557978558544838</v>
      </c>
      <c r="E623" s="275">
        <f t="shared" ca="1" si="47"/>
        <v>0.10590116119020473</v>
      </c>
      <c r="F623" s="275">
        <f t="shared" ca="1" si="48"/>
        <v>2.9381318178966755E-2</v>
      </c>
      <c r="G623" s="301">
        <f t="array" aca="1" ref="G623" ca="1">IF(E623&gt;F623,('3-Statement Model'!$G$8*(1+'DCF Simulation'!C623)*'DCF Simulation'!D623)/('DCF Simulation'!E623-'DCF Simulation'!F623))</f>
        <v>11204.227561588517</v>
      </c>
      <c r="H623" s="302">
        <f ca="1">+G623-'DCF Analysis'!$C$37+'DCF Analysis'!$C$38+'DCF Analysis'!$C$40-'DCF Analysis'!$C$39</f>
        <v>12116.557561588519</v>
      </c>
      <c r="I623" s="303">
        <f ca="1">+H623/'Historical Data'!$L$34</f>
        <v>760.74485785245622</v>
      </c>
    </row>
    <row r="624" spans="2:9">
      <c r="B624" s="300">
        <f t="shared" si="49"/>
        <v>612</v>
      </c>
      <c r="C624" s="275">
        <f t="shared" ca="1" si="45"/>
        <v>0.23190738500614111</v>
      </c>
      <c r="D624" s="275">
        <f t="shared" ca="1" si="46"/>
        <v>0.16515987966421533</v>
      </c>
      <c r="E624" s="275">
        <f t="shared" ca="1" si="47"/>
        <v>0.10498199594111961</v>
      </c>
      <c r="F624" s="275">
        <f t="shared" ca="1" si="48"/>
        <v>3.5234263730033299E-2</v>
      </c>
      <c r="G624" s="301">
        <f t="array" aca="1" ref="G624" ca="1">IF(E624&gt;F624,('3-Statement Model'!$G$8*(1+'DCF Simulation'!C624)*'DCF Simulation'!D624)/('DCF Simulation'!E624-'DCF Simulation'!F624))</f>
        <v>14090.682342547239</v>
      </c>
      <c r="H624" s="302">
        <f ca="1">+G624-'DCF Analysis'!$C$37+'DCF Analysis'!$C$38+'DCF Analysis'!$C$40-'DCF Analysis'!$C$39</f>
        <v>15003.012342547241</v>
      </c>
      <c r="I624" s="303">
        <f ca="1">+H624/'Historical Data'!$L$34</f>
        <v>941.9725391370489</v>
      </c>
    </row>
    <row r="625" spans="2:9">
      <c r="B625" s="300">
        <f t="shared" si="49"/>
        <v>613</v>
      </c>
      <c r="C625" s="275">
        <f t="shared" ca="1" si="45"/>
        <v>0.23718129943434066</v>
      </c>
      <c r="D625" s="275">
        <f t="shared" ca="1" si="46"/>
        <v>0.16282817394647819</v>
      </c>
      <c r="E625" s="275">
        <f t="shared" ca="1" si="47"/>
        <v>0.1059933392201852</v>
      </c>
      <c r="F625" s="275">
        <f t="shared" ca="1" si="48"/>
        <v>3.2865500575753451E-2</v>
      </c>
      <c r="G625" s="301">
        <f t="array" aca="1" ref="G625" ca="1">IF(E625&gt;F625,('3-Statement Model'!$G$8*(1+'DCF Simulation'!C625)*'DCF Simulation'!D625)/('DCF Simulation'!E625-'DCF Simulation'!F625))</f>
        <v>13306.372008731298</v>
      </c>
      <c r="H625" s="302">
        <f ca="1">+G625-'DCF Analysis'!$C$37+'DCF Analysis'!$C$38+'DCF Analysis'!$C$40-'DCF Analysis'!$C$39</f>
        <v>14218.702008731299</v>
      </c>
      <c r="I625" s="303">
        <f ca="1">+H625/'Historical Data'!$L$34</f>
        <v>892.72917522133321</v>
      </c>
    </row>
    <row r="626" spans="2:9">
      <c r="B626" s="300">
        <f t="shared" si="49"/>
        <v>614</v>
      </c>
      <c r="C626" s="275">
        <f t="shared" ca="1" si="45"/>
        <v>7.63711358695814E-2</v>
      </c>
      <c r="D626" s="275">
        <f t="shared" ca="1" si="46"/>
        <v>0.15936348180693563</v>
      </c>
      <c r="E626" s="275">
        <f t="shared" ca="1" si="47"/>
        <v>0.10829863253248469</v>
      </c>
      <c r="F626" s="275">
        <f t="shared" ca="1" si="48"/>
        <v>2.2972293576523646E-2</v>
      </c>
      <c r="G626" s="301">
        <f t="array" aca="1" ref="G626" ca="1">IF(E626&gt;F626,('3-Statement Model'!$G$8*(1+'DCF Simulation'!C626)*'DCF Simulation'!D626)/('DCF Simulation'!E626-'DCF Simulation'!F626))</f>
        <v>9710.626276533214</v>
      </c>
      <c r="H626" s="302">
        <f ca="1">+G626-'DCF Analysis'!$C$37+'DCF Analysis'!$C$38+'DCF Analysis'!$C$40-'DCF Analysis'!$C$39</f>
        <v>10622.956276533216</v>
      </c>
      <c r="I626" s="303">
        <f ca="1">+H626/'Historical Data'!$L$34</f>
        <v>666.96826400456825</v>
      </c>
    </row>
    <row r="627" spans="2:9">
      <c r="B627" s="300">
        <f t="shared" si="49"/>
        <v>615</v>
      </c>
      <c r="C627" s="275">
        <f t="shared" ca="1" si="45"/>
        <v>0.20688484589994979</v>
      </c>
      <c r="D627" s="275">
        <f t="shared" ca="1" si="46"/>
        <v>0.18637163421988126</v>
      </c>
      <c r="E627" s="275">
        <f t="shared" ca="1" si="47"/>
        <v>0.10861378785319917</v>
      </c>
      <c r="F627" s="275">
        <f t="shared" ca="1" si="48"/>
        <v>3.4137034022643231E-2</v>
      </c>
      <c r="G627" s="301">
        <f t="array" aca="1" ref="G627" ca="1">IF(E627&gt;F627,('3-Statement Model'!$G$8*(1+'DCF Simulation'!C627)*'DCF Simulation'!D627)/('DCF Simulation'!E627-'DCF Simulation'!F627))</f>
        <v>14588.290663130168</v>
      </c>
      <c r="H627" s="302">
        <f ca="1">+G627-'DCF Analysis'!$C$37+'DCF Analysis'!$C$38+'DCF Analysis'!$C$40-'DCF Analysis'!$C$39</f>
        <v>15500.62066313017</v>
      </c>
      <c r="I627" s="303">
        <f ca="1">+H627/'Historical Data'!$L$34</f>
        <v>973.21515645503496</v>
      </c>
    </row>
    <row r="628" spans="2:9">
      <c r="B628" s="300">
        <f t="shared" si="49"/>
        <v>616</v>
      </c>
      <c r="C628" s="275">
        <f t="shared" ca="1" si="45"/>
        <v>6.4270852616596749E-2</v>
      </c>
      <c r="D628" s="275">
        <f t="shared" ca="1" si="46"/>
        <v>0.15874316029762733</v>
      </c>
      <c r="E628" s="275">
        <f t="shared" ca="1" si="47"/>
        <v>0.10560506936606609</v>
      </c>
      <c r="F628" s="275">
        <f t="shared" ca="1" si="48"/>
        <v>4.7071921052793286E-2</v>
      </c>
      <c r="G628" s="301">
        <f t="array" aca="1" ref="G628" ca="1">IF(E628&gt;F628,('3-Statement Model'!$G$8*(1+'DCF Simulation'!C628)*'DCF Simulation'!D628)/('DCF Simulation'!E628-'DCF Simulation'!F628))</f>
        <v>13941.991240952681</v>
      </c>
      <c r="H628" s="302">
        <f ca="1">+G628-'DCF Analysis'!$C$37+'DCF Analysis'!$C$38+'DCF Analysis'!$C$40-'DCF Analysis'!$C$39</f>
        <v>14854.321240952682</v>
      </c>
      <c r="I628" s="303">
        <f ca="1">+H628/'Historical Data'!$L$34</f>
        <v>932.63688498185604</v>
      </c>
    </row>
    <row r="629" spans="2:9">
      <c r="B629" s="300">
        <f t="shared" si="49"/>
        <v>617</v>
      </c>
      <c r="C629" s="275">
        <f t="shared" ca="1" si="45"/>
        <v>0.15279738316252606</v>
      </c>
      <c r="D629" s="275">
        <f t="shared" ca="1" si="46"/>
        <v>0.16124187500498499</v>
      </c>
      <c r="E629" s="275">
        <f t="shared" ca="1" si="47"/>
        <v>0.1044151754537527</v>
      </c>
      <c r="F629" s="275">
        <f t="shared" ca="1" si="48"/>
        <v>4.7060246505308836E-2</v>
      </c>
      <c r="G629" s="301">
        <f t="array" aca="1" ref="G629" ca="1">IF(E629&gt;F629,('3-Statement Model'!$G$8*(1+'DCF Simulation'!C629)*'DCF Simulation'!D629)/('DCF Simulation'!E629-'DCF Simulation'!F629))</f>
        <v>15654.513479870986</v>
      </c>
      <c r="H629" s="302">
        <f ca="1">+G629-'DCF Analysis'!$C$37+'DCF Analysis'!$C$38+'DCF Analysis'!$C$40-'DCF Analysis'!$C$39</f>
        <v>16566.843479870986</v>
      </c>
      <c r="I629" s="303">
        <f ca="1">+H629/'Historical Data'!$L$34</f>
        <v>1040.1585536235452</v>
      </c>
    </row>
    <row r="630" spans="2:9">
      <c r="B630" s="300">
        <f t="shared" si="49"/>
        <v>618</v>
      </c>
      <c r="C630" s="275">
        <f t="shared" ca="1" si="45"/>
        <v>0.28628224267990837</v>
      </c>
      <c r="D630" s="275">
        <f t="shared" ca="1" si="46"/>
        <v>0.15742882650646955</v>
      </c>
      <c r="E630" s="275">
        <f t="shared" ca="1" si="47"/>
        <v>0.1077989926495969</v>
      </c>
      <c r="F630" s="275">
        <f t="shared" ca="1" si="48"/>
        <v>2.2654593291336695E-2</v>
      </c>
      <c r="G630" s="301">
        <f t="array" aca="1" ref="G630" ca="1">IF(E630&gt;F630,('3-Statement Model'!$G$8*(1+'DCF Simulation'!C630)*'DCF Simulation'!D630)/('DCF Simulation'!E630-'DCF Simulation'!F630))</f>
        <v>11487.987266810032</v>
      </c>
      <c r="H630" s="302">
        <f ca="1">+G630-'DCF Analysis'!$C$37+'DCF Analysis'!$C$38+'DCF Analysis'!$C$40-'DCF Analysis'!$C$39</f>
        <v>12400.317266810034</v>
      </c>
      <c r="I630" s="303">
        <f ca="1">+H630/'Historical Data'!$L$34</f>
        <v>778.56086999251625</v>
      </c>
    </row>
    <row r="631" spans="2:9">
      <c r="B631" s="300">
        <f t="shared" si="49"/>
        <v>619</v>
      </c>
      <c r="C631" s="275">
        <f t="shared" ca="1" si="45"/>
        <v>0.14273223168889471</v>
      </c>
      <c r="D631" s="275">
        <f t="shared" ca="1" si="46"/>
        <v>0.19086958557566086</v>
      </c>
      <c r="E631" s="275">
        <f t="shared" ca="1" si="47"/>
        <v>0.10397195779490527</v>
      </c>
      <c r="F631" s="275">
        <f t="shared" ca="1" si="48"/>
        <v>5.9187611916663607E-2</v>
      </c>
      <c r="G631" s="301">
        <f t="array" aca="1" ref="G631" ca="1">IF(E631&gt;F631,('3-Statement Model'!$G$8*(1+'DCF Simulation'!C631)*'DCF Simulation'!D631)/('DCF Simulation'!E631-'DCF Simulation'!F631))</f>
        <v>23525.262158381178</v>
      </c>
      <c r="H631" s="302">
        <f ca="1">+G631-'DCF Analysis'!$C$37+'DCF Analysis'!$C$38+'DCF Analysis'!$C$40-'DCF Analysis'!$C$39</f>
        <v>24437.592158381176</v>
      </c>
      <c r="I631" s="303">
        <f ca="1">+H631/'Historical Data'!$L$34</f>
        <v>1534.3279209698796</v>
      </c>
    </row>
    <row r="632" spans="2:9">
      <c r="B632" s="300">
        <f t="shared" si="49"/>
        <v>620</v>
      </c>
      <c r="C632" s="275">
        <f t="shared" ca="1" si="45"/>
        <v>0.15854651541851245</v>
      </c>
      <c r="D632" s="275">
        <f t="shared" ca="1" si="46"/>
        <v>0.13541165706812891</v>
      </c>
      <c r="E632" s="275">
        <f t="shared" ca="1" si="47"/>
        <v>0.10376838957455052</v>
      </c>
      <c r="F632" s="275">
        <f t="shared" ca="1" si="48"/>
        <v>5.4838645115647747E-2</v>
      </c>
      <c r="G632" s="301">
        <f t="array" aca="1" ref="G632" ca="1">IF(E632&gt;F632,('3-Statement Model'!$G$8*(1+'DCF Simulation'!C632)*'DCF Simulation'!D632)/('DCF Simulation'!E632-'DCF Simulation'!F632))</f>
        <v>15487.313147956374</v>
      </c>
      <c r="H632" s="302">
        <f ca="1">+G632-'DCF Analysis'!$C$37+'DCF Analysis'!$C$38+'DCF Analysis'!$C$40-'DCF Analysis'!$C$39</f>
        <v>16399.643147956373</v>
      </c>
      <c r="I632" s="303">
        <f ca="1">+H632/'Historical Data'!$L$34</f>
        <v>1029.6607870682572</v>
      </c>
    </row>
    <row r="633" spans="2:9">
      <c r="B633" s="300">
        <f t="shared" si="49"/>
        <v>621</v>
      </c>
      <c r="C633" s="275">
        <f t="shared" ca="1" si="45"/>
        <v>0.15099254764982978</v>
      </c>
      <c r="D633" s="275">
        <f t="shared" ca="1" si="46"/>
        <v>0.15463251308555676</v>
      </c>
      <c r="E633" s="275">
        <f t="shared" ca="1" si="47"/>
        <v>0.10891161765680295</v>
      </c>
      <c r="F633" s="275">
        <f t="shared" ca="1" si="48"/>
        <v>3.0973629542439159E-2</v>
      </c>
      <c r="G633" s="301">
        <f t="array" aca="1" ref="G633" ca="1">IF(E633&gt;F633,('3-Statement Model'!$G$8*(1+'DCF Simulation'!C633)*'DCF Simulation'!D633)/('DCF Simulation'!E633-'DCF Simulation'!F633))</f>
        <v>11030.714250018395</v>
      </c>
      <c r="H633" s="302">
        <f ca="1">+G633-'DCF Analysis'!$C$37+'DCF Analysis'!$C$38+'DCF Analysis'!$C$40-'DCF Analysis'!$C$39</f>
        <v>11943.044250018396</v>
      </c>
      <c r="I633" s="303">
        <f ca="1">+H633/'Historical Data'!$L$34</f>
        <v>749.85072733106279</v>
      </c>
    </row>
    <row r="634" spans="2:9">
      <c r="B634" s="300">
        <f t="shared" si="49"/>
        <v>622</v>
      </c>
      <c r="C634" s="275">
        <f t="shared" ca="1" si="45"/>
        <v>2.8496717073611861E-2</v>
      </c>
      <c r="D634" s="275">
        <f t="shared" ca="1" si="46"/>
        <v>0.15106172663469186</v>
      </c>
      <c r="E634" s="275">
        <f t="shared" ca="1" si="47"/>
        <v>0.10678463699279454</v>
      </c>
      <c r="F634" s="275">
        <f t="shared" ca="1" si="48"/>
        <v>4.8032710183431644E-2</v>
      </c>
      <c r="G634" s="301">
        <f t="array" aca="1" ref="G634" ca="1">IF(E634&gt;F634,('3-Statement Model'!$G$8*(1+'DCF Simulation'!C634)*'DCF Simulation'!D634)/('DCF Simulation'!E634-'DCF Simulation'!F634))</f>
        <v>12773.641972313319</v>
      </c>
      <c r="H634" s="302">
        <f ca="1">+G634-'DCF Analysis'!$C$37+'DCF Analysis'!$C$38+'DCF Analysis'!$C$40-'DCF Analysis'!$C$39</f>
        <v>13685.97197231332</v>
      </c>
      <c r="I634" s="303">
        <f ca="1">+H634/'Historical Data'!$L$34</f>
        <v>859.28142128887077</v>
      </c>
    </row>
    <row r="635" spans="2:9">
      <c r="B635" s="300">
        <f t="shared" si="49"/>
        <v>623</v>
      </c>
      <c r="C635" s="275">
        <f t="shared" ca="1" si="45"/>
        <v>0.23374417185130988</v>
      </c>
      <c r="D635" s="275">
        <f t="shared" ca="1" si="46"/>
        <v>0.1732998940935776</v>
      </c>
      <c r="E635" s="275">
        <f t="shared" ca="1" si="47"/>
        <v>0.10090390199314675</v>
      </c>
      <c r="F635" s="275">
        <f t="shared" ca="1" si="48"/>
        <v>5.6604982981926885E-2</v>
      </c>
      <c r="G635" s="301">
        <f t="array" aca="1" ref="G635" ca="1">IF(E635&gt;F635,('3-Statement Model'!$G$8*(1+'DCF Simulation'!C635)*'DCF Simulation'!D635)/('DCF Simulation'!E635-'DCF Simulation'!F635))</f>
        <v>23313.623686625728</v>
      </c>
      <c r="H635" s="302">
        <f ca="1">+G635-'DCF Analysis'!$C$37+'DCF Analysis'!$C$38+'DCF Analysis'!$C$40-'DCF Analysis'!$C$39</f>
        <v>24225.953686625726</v>
      </c>
      <c r="I635" s="303">
        <f ca="1">+H635/'Historical Data'!$L$34</f>
        <v>1521.0400808970428</v>
      </c>
    </row>
    <row r="636" spans="2:9">
      <c r="B636" s="300">
        <f t="shared" si="49"/>
        <v>624</v>
      </c>
      <c r="C636" s="275">
        <f t="shared" ca="1" si="45"/>
        <v>0.2830529795818858</v>
      </c>
      <c r="D636" s="275">
        <f t="shared" ca="1" si="46"/>
        <v>0.19054422408228722</v>
      </c>
      <c r="E636" s="275">
        <f t="shared" ca="1" si="47"/>
        <v>0.10927504628452882</v>
      </c>
      <c r="F636" s="275">
        <f t="shared" ca="1" si="48"/>
        <v>2.1908560366975444E-2</v>
      </c>
      <c r="G636" s="301">
        <f t="array" aca="1" ref="G636" ca="1">IF(E636&gt;F636,('3-Statement Model'!$G$8*(1+'DCF Simulation'!C636)*'DCF Simulation'!D636)/('DCF Simulation'!E636-'DCF Simulation'!F636))</f>
        <v>13516.834918971706</v>
      </c>
      <c r="H636" s="302">
        <f ca="1">+G636-'DCF Analysis'!$C$37+'DCF Analysis'!$C$38+'DCF Analysis'!$C$40-'DCF Analysis'!$C$39</f>
        <v>14429.164918971708</v>
      </c>
      <c r="I636" s="303">
        <f ca="1">+H636/'Historical Data'!$L$34</f>
        <v>905.94320700554431</v>
      </c>
    </row>
    <row r="637" spans="2:9">
      <c r="B637" s="300">
        <f t="shared" si="49"/>
        <v>625</v>
      </c>
      <c r="C637" s="275">
        <f t="shared" ca="1" si="45"/>
        <v>0.11897125580920932</v>
      </c>
      <c r="D637" s="275">
        <f t="shared" ca="1" si="46"/>
        <v>0.16148649965310663</v>
      </c>
      <c r="E637" s="275">
        <f t="shared" ca="1" si="47"/>
        <v>0.10769311786626731</v>
      </c>
      <c r="F637" s="275">
        <f t="shared" ca="1" si="48"/>
        <v>2.1474246754448197E-2</v>
      </c>
      <c r="G637" s="301">
        <f t="array" aca="1" ref="G637" ca="1">IF(E637&gt;F637,('3-Statement Model'!$G$8*(1+'DCF Simulation'!C637)*'DCF Simulation'!D637)/('DCF Simulation'!E637-'DCF Simulation'!F637))</f>
        <v>10123.538027546158</v>
      </c>
      <c r="H637" s="302">
        <f ca="1">+G637-'DCF Analysis'!$C$37+'DCF Analysis'!$C$38+'DCF Analysis'!$C$40-'DCF Analysis'!$C$39</f>
        <v>11035.868027546159</v>
      </c>
      <c r="I637" s="303">
        <f ca="1">+H637/'Historical Data'!$L$34</f>
        <v>692.89315972955239</v>
      </c>
    </row>
    <row r="638" spans="2:9">
      <c r="B638" s="300">
        <f t="shared" si="49"/>
        <v>626</v>
      </c>
      <c r="C638" s="275">
        <f t="shared" ca="1" si="45"/>
        <v>3.6857749950137596E-2</v>
      </c>
      <c r="D638" s="275">
        <f t="shared" ca="1" si="46"/>
        <v>0.14398597043288164</v>
      </c>
      <c r="E638" s="275">
        <f t="shared" ca="1" si="47"/>
        <v>0.10609476182502031</v>
      </c>
      <c r="F638" s="275">
        <f t="shared" ca="1" si="48"/>
        <v>3.8237274880962555E-2</v>
      </c>
      <c r="G638" s="301">
        <f t="array" aca="1" ref="G638" ca="1">IF(E638&gt;F638,('3-Statement Model'!$G$8*(1+'DCF Simulation'!C638)*'DCF Simulation'!D638)/('DCF Simulation'!E638-'DCF Simulation'!F638))</f>
        <v>10627.254556522726</v>
      </c>
      <c r="H638" s="302">
        <f ca="1">+G638-'DCF Analysis'!$C$37+'DCF Analysis'!$C$38+'DCF Analysis'!$C$40-'DCF Analysis'!$C$39</f>
        <v>11539.584556522728</v>
      </c>
      <c r="I638" s="303">
        <f ca="1">+H638/'Historical Data'!$L$34</f>
        <v>724.51928433519276</v>
      </c>
    </row>
    <row r="639" spans="2:9">
      <c r="B639" s="300">
        <f t="shared" si="49"/>
        <v>627</v>
      </c>
      <c r="C639" s="275">
        <f t="shared" ca="1" si="45"/>
        <v>0.13810911863530223</v>
      </c>
      <c r="D639" s="275">
        <f t="shared" ca="1" si="46"/>
        <v>0.18260396026898063</v>
      </c>
      <c r="E639" s="275">
        <f t="shared" ca="1" si="47"/>
        <v>0.10678393942728624</v>
      </c>
      <c r="F639" s="275">
        <f t="shared" ca="1" si="48"/>
        <v>3.3088387864992637E-2</v>
      </c>
      <c r="G639" s="301">
        <f t="array" aca="1" ref="G639" ca="1">IF(E639&gt;F639,('3-Statement Model'!$G$8*(1+'DCF Simulation'!C639)*'DCF Simulation'!D639)/('DCF Simulation'!E639-'DCF Simulation'!F639))</f>
        <v>13621.731664936699</v>
      </c>
      <c r="H639" s="302">
        <f ca="1">+G639-'DCF Analysis'!$C$37+'DCF Analysis'!$C$38+'DCF Analysis'!$C$40-'DCF Analysis'!$C$39</f>
        <v>14534.0616649367</v>
      </c>
      <c r="I639" s="303">
        <f ca="1">+H639/'Historical Data'!$L$34</f>
        <v>912.52920799573485</v>
      </c>
    </row>
    <row r="640" spans="2:9">
      <c r="B640" s="300">
        <f t="shared" si="49"/>
        <v>628</v>
      </c>
      <c r="C640" s="275">
        <f t="shared" ca="1" si="45"/>
        <v>3.379241950260721E-2</v>
      </c>
      <c r="D640" s="275">
        <f t="shared" ca="1" si="46"/>
        <v>0.17222524452676796</v>
      </c>
      <c r="E640" s="275">
        <f t="shared" ca="1" si="47"/>
        <v>0.10607550205450195</v>
      </c>
      <c r="F640" s="275">
        <f t="shared" ca="1" si="48"/>
        <v>4.7929574093465113E-2</v>
      </c>
      <c r="G640" s="301">
        <f t="array" aca="1" ref="G640" ca="1">IF(E640&gt;F640,('3-Statement Model'!$G$8*(1+'DCF Simulation'!C640)*'DCF Simulation'!D640)/('DCF Simulation'!E640-'DCF Simulation'!F640))</f>
        <v>14790.75511778383</v>
      </c>
      <c r="H640" s="302">
        <f ca="1">+G640-'DCF Analysis'!$C$37+'DCF Analysis'!$C$38+'DCF Analysis'!$C$40-'DCF Analysis'!$C$39</f>
        <v>15703.085117783832</v>
      </c>
      <c r="I640" s="303">
        <f ca="1">+H640/'Historical Data'!$L$34</f>
        <v>985.92700072208618</v>
      </c>
    </row>
    <row r="641" spans="2:9">
      <c r="B641" s="300">
        <f t="shared" si="49"/>
        <v>629</v>
      </c>
      <c r="C641" s="275">
        <f t="shared" ca="1" si="45"/>
        <v>0.17844206817093286</v>
      </c>
      <c r="D641" s="275">
        <f t="shared" ca="1" si="46"/>
        <v>0.17687004787313423</v>
      </c>
      <c r="E641" s="275">
        <f t="shared" ca="1" si="47"/>
        <v>0.10588715176037086</v>
      </c>
      <c r="F641" s="275">
        <f t="shared" ca="1" si="48"/>
        <v>2.7628508537229191E-2</v>
      </c>
      <c r="G641" s="301">
        <f t="array" aca="1" ref="G641" ca="1">IF(E641&gt;F641,('3-Statement Model'!$G$8*(1+'DCF Simulation'!C641)*'DCF Simulation'!D641)/('DCF Simulation'!E641-'DCF Simulation'!F641))</f>
        <v>12864.997793795123</v>
      </c>
      <c r="H641" s="302">
        <f ca="1">+G641-'DCF Analysis'!$C$37+'DCF Analysis'!$C$38+'DCF Analysis'!$C$40-'DCF Analysis'!$C$39</f>
        <v>13777.327793795124</v>
      </c>
      <c r="I641" s="303">
        <f ca="1">+H641/'Historical Data'!$L$34</f>
        <v>865.01724774567651</v>
      </c>
    </row>
    <row r="642" spans="2:9">
      <c r="B642" s="300">
        <f t="shared" si="49"/>
        <v>630</v>
      </c>
      <c r="C642" s="275">
        <f t="shared" ca="1" si="45"/>
        <v>0.10615561567483785</v>
      </c>
      <c r="D642" s="275">
        <f t="shared" ca="1" si="46"/>
        <v>0.1829229850764198</v>
      </c>
      <c r="E642" s="275">
        <f t="shared" ca="1" si="47"/>
        <v>0.10742508141803805</v>
      </c>
      <c r="F642" s="275">
        <f t="shared" ca="1" si="48"/>
        <v>4.7686490109921598E-2</v>
      </c>
      <c r="G642" s="301">
        <f t="array" aca="1" ref="G642" ca="1">IF(E642&gt;F642,('3-Statement Model'!$G$8*(1+'DCF Simulation'!C642)*'DCF Simulation'!D642)/('DCF Simulation'!E642-'DCF Simulation'!F642))</f>
        <v>16360.969325396763</v>
      </c>
      <c r="H642" s="302">
        <f ca="1">+G642-'DCF Analysis'!$C$37+'DCF Analysis'!$C$38+'DCF Analysis'!$C$40-'DCF Analysis'!$C$39</f>
        <v>17273.299325396762</v>
      </c>
      <c r="I642" s="303">
        <f ca="1">+H642/'Historical Data'!$L$34</f>
        <v>1084.5137798544092</v>
      </c>
    </row>
    <row r="643" spans="2:9">
      <c r="B643" s="300">
        <f t="shared" si="49"/>
        <v>631</v>
      </c>
      <c r="C643" s="275">
        <f t="shared" ca="1" si="45"/>
        <v>0.20418604152208328</v>
      </c>
      <c r="D643" s="275">
        <f t="shared" ca="1" si="46"/>
        <v>0.16685732144562671</v>
      </c>
      <c r="E643" s="275">
        <f t="shared" ca="1" si="47"/>
        <v>0.10071799651071142</v>
      </c>
      <c r="F643" s="275">
        <f t="shared" ca="1" si="48"/>
        <v>2.8011635906524709E-2</v>
      </c>
      <c r="G643" s="301">
        <f t="array" aca="1" ref="G643" ca="1">IF(E643&gt;F643,('3-Statement Model'!$G$8*(1+'DCF Simulation'!C643)*'DCF Simulation'!D643)/('DCF Simulation'!E643-'DCF Simulation'!F643))</f>
        <v>13348.914442155628</v>
      </c>
      <c r="H643" s="302">
        <f ca="1">+G643-'DCF Analysis'!$C$37+'DCF Analysis'!$C$38+'DCF Analysis'!$C$40-'DCF Analysis'!$C$39</f>
        <v>14261.24444215563</v>
      </c>
      <c r="I643" s="303">
        <f ca="1">+H643/'Historical Data'!$L$34</f>
        <v>895.40022574897557</v>
      </c>
    </row>
    <row r="644" spans="2:9">
      <c r="B644" s="300">
        <f t="shared" si="49"/>
        <v>632</v>
      </c>
      <c r="C644" s="275">
        <f t="shared" ca="1" si="45"/>
        <v>0.16468752195443662</v>
      </c>
      <c r="D644" s="275">
        <f t="shared" ca="1" si="46"/>
        <v>0.1628316575237139</v>
      </c>
      <c r="E644" s="275">
        <f t="shared" ca="1" si="47"/>
        <v>0.10881454365928969</v>
      </c>
      <c r="F644" s="275">
        <f t="shared" ca="1" si="48"/>
        <v>2.1016676987131295E-2</v>
      </c>
      <c r="G644" s="301">
        <f t="array" aca="1" ref="G644" ca="1">IF(E644&gt;F644,('3-Statement Model'!$G$8*(1+'DCF Simulation'!C644)*'DCF Simulation'!D644)/('DCF Simulation'!E644-'DCF Simulation'!F644))</f>
        <v>10433.831100215444</v>
      </c>
      <c r="H644" s="302">
        <f ca="1">+G644-'DCF Analysis'!$C$37+'DCF Analysis'!$C$38+'DCF Analysis'!$C$40-'DCF Analysis'!$C$39</f>
        <v>11346.161100215446</v>
      </c>
      <c r="I644" s="303">
        <f ca="1">+H644/'Historical Data'!$L$34</f>
        <v>712.37508421681173</v>
      </c>
    </row>
    <row r="645" spans="2:9">
      <c r="B645" s="300">
        <f t="shared" si="49"/>
        <v>633</v>
      </c>
      <c r="C645" s="275">
        <f t="shared" ca="1" si="45"/>
        <v>0.22529736936328976</v>
      </c>
      <c r="D645" s="275">
        <f t="shared" ca="1" si="46"/>
        <v>0.16532245204096307</v>
      </c>
      <c r="E645" s="275">
        <f t="shared" ca="1" si="47"/>
        <v>0.10982354143462883</v>
      </c>
      <c r="F645" s="275">
        <f t="shared" ca="1" si="48"/>
        <v>4.4800895978189988E-2</v>
      </c>
      <c r="G645" s="301">
        <f t="array" aca="1" ref="G645" ca="1">IF(E645&gt;F645,('3-Statement Model'!$G$8*(1+'DCF Simulation'!C645)*'DCF Simulation'!D645)/('DCF Simulation'!E645-'DCF Simulation'!F645))</f>
        <v>15048.326437571875</v>
      </c>
      <c r="H645" s="302">
        <f ca="1">+G645-'DCF Analysis'!$C$37+'DCF Analysis'!$C$38+'DCF Analysis'!$C$40-'DCF Analysis'!$C$39</f>
        <v>15960.656437571877</v>
      </c>
      <c r="I645" s="303">
        <f ca="1">+H645/'Historical Data'!$L$34</f>
        <v>1002.0987604040777</v>
      </c>
    </row>
    <row r="646" spans="2:9">
      <c r="B646" s="300">
        <f t="shared" si="49"/>
        <v>634</v>
      </c>
      <c r="C646" s="275">
        <f t="shared" ca="1" si="45"/>
        <v>9.1901683270597445E-2</v>
      </c>
      <c r="D646" s="275">
        <f t="shared" ca="1" si="46"/>
        <v>0.16764158186102524</v>
      </c>
      <c r="E646" s="275">
        <f t="shared" ca="1" si="47"/>
        <v>0.10429244563137599</v>
      </c>
      <c r="F646" s="275">
        <f t="shared" ca="1" si="48"/>
        <v>2.1039580500172989E-2</v>
      </c>
      <c r="G646" s="301">
        <f t="array" aca="1" ref="G646" ca="1">IF(E646&gt;F646,('3-Statement Model'!$G$8*(1+'DCF Simulation'!C646)*'DCF Simulation'!D646)/('DCF Simulation'!E646-'DCF Simulation'!F646))</f>
        <v>10620.515482695633</v>
      </c>
      <c r="H646" s="302">
        <f ca="1">+G646-'DCF Analysis'!$C$37+'DCF Analysis'!$C$38+'DCF Analysis'!$C$40-'DCF Analysis'!$C$39</f>
        <v>11532.845482695635</v>
      </c>
      <c r="I646" s="303">
        <f ca="1">+H646/'Historical Data'!$L$34</f>
        <v>724.09616780769807</v>
      </c>
    </row>
    <row r="647" spans="2:9">
      <c r="B647" s="300">
        <f t="shared" si="49"/>
        <v>635</v>
      </c>
      <c r="C647" s="275">
        <f t="shared" ca="1" si="45"/>
        <v>0.14611686861246934</v>
      </c>
      <c r="D647" s="275">
        <f t="shared" ca="1" si="46"/>
        <v>0.1581237802539831</v>
      </c>
      <c r="E647" s="275">
        <f t="shared" ca="1" si="47"/>
        <v>0.10014754335123334</v>
      </c>
      <c r="F647" s="275">
        <f t="shared" ca="1" si="48"/>
        <v>4.32651401212443E-2</v>
      </c>
      <c r="G647" s="301">
        <f t="array" aca="1" ref="G647" ca="1">IF(E647&gt;F647,('3-Statement Model'!$G$8*(1+'DCF Simulation'!C647)*'DCF Simulation'!D647)/('DCF Simulation'!E647-'DCF Simulation'!F647))</f>
        <v>15389.61146965089</v>
      </c>
      <c r="H647" s="302">
        <f ca="1">+G647-'DCF Analysis'!$C$37+'DCF Analysis'!$C$38+'DCF Analysis'!$C$40-'DCF Analysis'!$C$39</f>
        <v>16301.941469650892</v>
      </c>
      <c r="I647" s="303">
        <f ca="1">+H647/'Historical Data'!$L$34</f>
        <v>1023.526532433915</v>
      </c>
    </row>
    <row r="648" spans="2:9">
      <c r="B648" s="300">
        <f t="shared" si="49"/>
        <v>636</v>
      </c>
      <c r="C648" s="275">
        <f t="shared" ca="1" si="45"/>
        <v>0.32114626297539151</v>
      </c>
      <c r="D648" s="275">
        <f t="shared" ca="1" si="46"/>
        <v>0.14405683230904165</v>
      </c>
      <c r="E648" s="275">
        <f t="shared" ca="1" si="47"/>
        <v>0.10225300555044865</v>
      </c>
      <c r="F648" s="275">
        <f t="shared" ca="1" si="48"/>
        <v>2.9273472232787749E-2</v>
      </c>
      <c r="G648" s="301">
        <f t="array" aca="1" ref="G648" ca="1">IF(E648&gt;F648,('3-Statement Model'!$G$8*(1+'DCF Simulation'!C648)*'DCF Simulation'!D648)/('DCF Simulation'!E648-'DCF Simulation'!F648))</f>
        <v>12596.885414357435</v>
      </c>
      <c r="H648" s="302">
        <f ca="1">+G648-'DCF Analysis'!$C$37+'DCF Analysis'!$C$38+'DCF Analysis'!$C$40-'DCF Analysis'!$C$39</f>
        <v>13509.215414357437</v>
      </c>
      <c r="I648" s="303">
        <f ca="1">+H648/'Historical Data'!$L$34</f>
        <v>848.18366172530307</v>
      </c>
    </row>
    <row r="649" spans="2:9">
      <c r="B649" s="300">
        <f t="shared" si="49"/>
        <v>637</v>
      </c>
      <c r="C649" s="275">
        <f t="shared" ca="1" si="45"/>
        <v>0.17763078719312023</v>
      </c>
      <c r="D649" s="275">
        <f t="shared" ca="1" si="46"/>
        <v>0.16525578056590146</v>
      </c>
      <c r="E649" s="275">
        <f t="shared" ca="1" si="47"/>
        <v>0.10241285162876677</v>
      </c>
      <c r="F649" s="275">
        <f t="shared" ca="1" si="48"/>
        <v>5.038392260170968E-2</v>
      </c>
      <c r="G649" s="301">
        <f t="array" aca="1" ref="G649" ca="1">IF(E649&gt;F649,('3-Statement Model'!$G$8*(1+'DCF Simulation'!C649)*'DCF Simulation'!D649)/('DCF Simulation'!E649-'DCF Simulation'!F649))</f>
        <v>18067.59819820588</v>
      </c>
      <c r="H649" s="302">
        <f ca="1">+G649-'DCF Analysis'!$C$37+'DCF Analysis'!$C$38+'DCF Analysis'!$C$40-'DCF Analysis'!$C$39</f>
        <v>18979.928198205878</v>
      </c>
      <c r="I649" s="303">
        <f ca="1">+H649/'Historical Data'!$L$34</f>
        <v>1191.6654302016927</v>
      </c>
    </row>
    <row r="650" spans="2:9">
      <c r="B650" s="300">
        <f t="shared" si="49"/>
        <v>638</v>
      </c>
      <c r="C650" s="275">
        <f t="shared" ca="1" si="45"/>
        <v>2.0766906316888524E-2</v>
      </c>
      <c r="D650" s="275">
        <f t="shared" ca="1" si="46"/>
        <v>0.14159504339865292</v>
      </c>
      <c r="E650" s="275">
        <f t="shared" ca="1" si="47"/>
        <v>0.10352586626366152</v>
      </c>
      <c r="F650" s="275">
        <f t="shared" ca="1" si="48"/>
        <v>3.3028044216584562E-2</v>
      </c>
      <c r="G650" s="301">
        <f t="array" aca="1" ref="G650" ca="1">IF(E650&gt;F650,('3-Statement Model'!$G$8*(1+'DCF Simulation'!C650)*'DCF Simulation'!D650)/('DCF Simulation'!E650-'DCF Simulation'!F650))</f>
        <v>9903.2657133356061</v>
      </c>
      <c r="H650" s="302">
        <f ca="1">+G650-'DCF Analysis'!$C$37+'DCF Analysis'!$C$38+'DCF Analysis'!$C$40-'DCF Analysis'!$C$39</f>
        <v>10815.595713335608</v>
      </c>
      <c r="I650" s="303">
        <f ca="1">+H650/'Historical Data'!$L$34</f>
        <v>679.06323901889073</v>
      </c>
    </row>
    <row r="651" spans="2:9">
      <c r="B651" s="300">
        <f t="shared" si="49"/>
        <v>639</v>
      </c>
      <c r="C651" s="275">
        <f t="shared" ca="1" si="45"/>
        <v>0.28524170380180036</v>
      </c>
      <c r="D651" s="275">
        <f t="shared" ca="1" si="46"/>
        <v>0.13907966512426778</v>
      </c>
      <c r="E651" s="275">
        <f t="shared" ca="1" si="47"/>
        <v>0.10887634282400252</v>
      </c>
      <c r="F651" s="275">
        <f t="shared" ca="1" si="48"/>
        <v>3.2926944092438452E-2</v>
      </c>
      <c r="G651" s="301">
        <f t="array" aca="1" ref="G651" ca="1">IF(E651&gt;F651,('3-Statement Model'!$G$8*(1+'DCF Simulation'!C651)*'DCF Simulation'!D651)/('DCF Simulation'!E651-'DCF Simulation'!F651))</f>
        <v>11368.511483131524</v>
      </c>
      <c r="H651" s="302">
        <f ca="1">+G651-'DCF Analysis'!$C$37+'DCF Analysis'!$C$38+'DCF Analysis'!$C$40-'DCF Analysis'!$C$39</f>
        <v>12280.841483131526</v>
      </c>
      <c r="I651" s="303">
        <f ca="1">+H651/'Historical Data'!$L$34</f>
        <v>771.05951594791065</v>
      </c>
    </row>
    <row r="652" spans="2:9">
      <c r="B652" s="300">
        <f t="shared" si="49"/>
        <v>640</v>
      </c>
      <c r="C652" s="275">
        <f t="shared" ca="1" si="45"/>
        <v>0.25711132008812809</v>
      </c>
      <c r="D652" s="275">
        <f t="shared" ca="1" si="46"/>
        <v>0.13509964300686828</v>
      </c>
      <c r="E652" s="275">
        <f t="shared" ca="1" si="47"/>
        <v>0.10500636007383697</v>
      </c>
      <c r="F652" s="275">
        <f t="shared" ca="1" si="48"/>
        <v>4.4001757398370263E-2</v>
      </c>
      <c r="G652" s="301">
        <f t="array" aca="1" ref="G652" ca="1">IF(E652&gt;F652,('3-Statement Model'!$G$8*(1+'DCF Simulation'!C652)*'DCF Simulation'!D652)/('DCF Simulation'!E652-'DCF Simulation'!F652))</f>
        <v>13447.601625928894</v>
      </c>
      <c r="H652" s="302">
        <f ca="1">+G652-'DCF Analysis'!$C$37+'DCF Analysis'!$C$38+'DCF Analysis'!$C$40-'DCF Analysis'!$C$39</f>
        <v>14359.931625928895</v>
      </c>
      <c r="I652" s="303">
        <f ca="1">+H652/'Historical Data'!$L$34</f>
        <v>901.59635589648985</v>
      </c>
    </row>
    <row r="653" spans="2:9">
      <c r="B653" s="300">
        <f t="shared" si="49"/>
        <v>641</v>
      </c>
      <c r="C653" s="275">
        <f t="shared" ca="1" si="45"/>
        <v>0.21170704097488388</v>
      </c>
      <c r="D653" s="275">
        <f t="shared" ca="1" si="46"/>
        <v>0.16932509107237981</v>
      </c>
      <c r="E653" s="275">
        <f t="shared" ca="1" si="47"/>
        <v>0.10515132848775369</v>
      </c>
      <c r="F653" s="275">
        <f t="shared" ca="1" si="48"/>
        <v>2.7122202342666123E-2</v>
      </c>
      <c r="G653" s="301">
        <f t="array" aca="1" ref="G653" ca="1">IF(E653&gt;F653,('3-Statement Model'!$G$8*(1+'DCF Simulation'!C653)*'DCF Simulation'!D653)/('DCF Simulation'!E653-'DCF Simulation'!F653))</f>
        <v>12701.110822289502</v>
      </c>
      <c r="H653" s="302">
        <f ca="1">+G653-'DCF Analysis'!$C$37+'DCF Analysis'!$C$38+'DCF Analysis'!$C$40-'DCF Analysis'!$C$39</f>
        <v>13613.440822289504</v>
      </c>
      <c r="I653" s="303">
        <f ca="1">+H653/'Historical Data'!$L$34</f>
        <v>854.72751238081048</v>
      </c>
    </row>
    <row r="654" spans="2:9">
      <c r="B654" s="300">
        <f t="shared" si="49"/>
        <v>642</v>
      </c>
      <c r="C654" s="275">
        <f t="shared" ref="C654:C717" ca="1" si="50">RAND()*($E$6-$D$6)+$D$6</f>
        <v>0.22869240447467545</v>
      </c>
      <c r="D654" s="275">
        <f t="shared" ref="D654:D717" ca="1" si="51">RAND()*($E$7-$D$7)+$D$7</f>
        <v>0.16611950181598234</v>
      </c>
      <c r="E654" s="275">
        <f t="shared" ref="E654:E717" ca="1" si="52">RAND()*($E$8-$D$8)+$D$8</f>
        <v>0.10014371568507088</v>
      </c>
      <c r="F654" s="275">
        <f t="shared" ref="F654:F717" ca="1" si="53">RAND()*($E$9-$D$9)+$D$9</f>
        <v>2.60544690352967E-2</v>
      </c>
      <c r="G654" s="301">
        <f t="array" aca="1" ref="G654" ca="1">IF(E654&gt;F654,('3-Statement Model'!$G$8*(1+'DCF Simulation'!C654)*'DCF Simulation'!D654)/('DCF Simulation'!E654-'DCF Simulation'!F654))</f>
        <v>13307.243814207808</v>
      </c>
      <c r="H654" s="302">
        <f ca="1">+G654-'DCF Analysis'!$C$37+'DCF Analysis'!$C$38+'DCF Analysis'!$C$40-'DCF Analysis'!$C$39</f>
        <v>14219.57381420781</v>
      </c>
      <c r="I654" s="303">
        <f ca="1">+H654/'Historical Data'!$L$34</f>
        <v>892.78391201682416</v>
      </c>
    </row>
    <row r="655" spans="2:9">
      <c r="B655" s="300">
        <f t="shared" ref="B655:B718" si="54">+B654+1</f>
        <v>643</v>
      </c>
      <c r="C655" s="275">
        <f t="shared" ca="1" si="50"/>
        <v>0.13062566134916054</v>
      </c>
      <c r="D655" s="275">
        <f t="shared" ca="1" si="51"/>
        <v>0.16071126383729059</v>
      </c>
      <c r="E655" s="275">
        <f t="shared" ca="1" si="52"/>
        <v>0.10879569574125186</v>
      </c>
      <c r="F655" s="275">
        <f t="shared" ca="1" si="53"/>
        <v>2.2072836410567141E-2</v>
      </c>
      <c r="G655" s="301">
        <f t="array" aca="1" ref="G655" ca="1">IF(E655&gt;F655,('3-Statement Model'!$G$8*(1+'DCF Simulation'!C655)*'DCF Simulation'!D655)/('DCF Simulation'!E655-'DCF Simulation'!F655))</f>
        <v>10120.711974930991</v>
      </c>
      <c r="H655" s="302">
        <f ca="1">+G655-'DCF Analysis'!$C$37+'DCF Analysis'!$C$38+'DCF Analysis'!$C$40-'DCF Analysis'!$C$39</f>
        <v>11033.041974930993</v>
      </c>
      <c r="I655" s="303">
        <f ca="1">+H655/'Historical Data'!$L$34</f>
        <v>692.71572443210255</v>
      </c>
    </row>
    <row r="656" spans="2:9">
      <c r="B656" s="300">
        <f t="shared" si="54"/>
        <v>644</v>
      </c>
      <c r="C656" s="275">
        <f t="shared" ca="1" si="50"/>
        <v>0.18061669840106609</v>
      </c>
      <c r="D656" s="275">
        <f t="shared" ca="1" si="51"/>
        <v>0.15408150486786681</v>
      </c>
      <c r="E656" s="275">
        <f t="shared" ca="1" si="52"/>
        <v>0.10311371777360624</v>
      </c>
      <c r="F656" s="275">
        <f t="shared" ca="1" si="53"/>
        <v>2.2576122119639792E-2</v>
      </c>
      <c r="G656" s="301">
        <f t="array" aca="1" ref="G656" ca="1">IF(E656&gt;F656,('3-Statement Model'!$G$8*(1+'DCF Simulation'!C656)*'DCF Simulation'!D656)/('DCF Simulation'!E656-'DCF Simulation'!F656))</f>
        <v>10910.389925592339</v>
      </c>
      <c r="H656" s="302">
        <f ca="1">+G656-'DCF Analysis'!$C$37+'DCF Analysis'!$C$38+'DCF Analysis'!$C$40-'DCF Analysis'!$C$39</f>
        <v>11822.719925592341</v>
      </c>
      <c r="I656" s="303">
        <f ca="1">+H656/'Historical Data'!$L$34</f>
        <v>742.29609718001416</v>
      </c>
    </row>
    <row r="657" spans="2:9">
      <c r="B657" s="300">
        <f t="shared" si="54"/>
        <v>645</v>
      </c>
      <c r="C657" s="275">
        <f t="shared" ca="1" si="50"/>
        <v>0.26834819954003086</v>
      </c>
      <c r="D657" s="275">
        <f t="shared" ca="1" si="51"/>
        <v>0.16134405687396502</v>
      </c>
      <c r="E657" s="275">
        <f t="shared" ca="1" si="52"/>
        <v>0.10291695454601134</v>
      </c>
      <c r="F657" s="275">
        <f t="shared" ca="1" si="53"/>
        <v>5.5705380263057505E-2</v>
      </c>
      <c r="G657" s="301">
        <f t="array" aca="1" ref="G657" ca="1">IF(E657&gt;F657,('3-Statement Model'!$G$8*(1+'DCF Simulation'!C657)*'DCF Simulation'!D657)/('DCF Simulation'!E657-'DCF Simulation'!F657))</f>
        <v>20937.387288998081</v>
      </c>
      <c r="H657" s="302">
        <f ca="1">+G657-'DCF Analysis'!$C$37+'DCF Analysis'!$C$38+'DCF Analysis'!$C$40-'DCF Analysis'!$C$39</f>
        <v>21849.717288998079</v>
      </c>
      <c r="I657" s="303">
        <f ca="1">+H657/'Historical Data'!$L$34</f>
        <v>1371.8467467880369</v>
      </c>
    </row>
    <row r="658" spans="2:9">
      <c r="B658" s="300">
        <f t="shared" si="54"/>
        <v>646</v>
      </c>
      <c r="C658" s="275">
        <f t="shared" ca="1" si="50"/>
        <v>0.10646722461480256</v>
      </c>
      <c r="D658" s="275">
        <f t="shared" ca="1" si="51"/>
        <v>0.15095911214827978</v>
      </c>
      <c r="E658" s="275">
        <f t="shared" ca="1" si="52"/>
        <v>0.10610946104781013</v>
      </c>
      <c r="F658" s="275">
        <f t="shared" ca="1" si="53"/>
        <v>2.9609649729750331E-2</v>
      </c>
      <c r="G658" s="301">
        <f t="array" aca="1" ref="G658" ca="1">IF(E658&gt;F658,('3-Statement Model'!$G$8*(1+'DCF Simulation'!C658)*'DCF Simulation'!D658)/('DCF Simulation'!E658-'DCF Simulation'!F658))</f>
        <v>10546.710428968727</v>
      </c>
      <c r="H658" s="302">
        <f ca="1">+G658-'DCF Analysis'!$C$37+'DCF Analysis'!$C$38+'DCF Analysis'!$C$40-'DCF Analysis'!$C$39</f>
        <v>11459.040428968729</v>
      </c>
      <c r="I658" s="303">
        <f ca="1">+H658/'Historical Data'!$L$34</f>
        <v>719.46227614161432</v>
      </c>
    </row>
    <row r="659" spans="2:9">
      <c r="B659" s="300">
        <f t="shared" si="54"/>
        <v>647</v>
      </c>
      <c r="C659" s="275">
        <f t="shared" ca="1" si="50"/>
        <v>0.30292422665052354</v>
      </c>
      <c r="D659" s="275">
        <f t="shared" ca="1" si="51"/>
        <v>0.17640225551514321</v>
      </c>
      <c r="E659" s="275">
        <f t="shared" ca="1" si="52"/>
        <v>0.10620682716488308</v>
      </c>
      <c r="F659" s="275">
        <f t="shared" ca="1" si="53"/>
        <v>4.6696989461655222E-2</v>
      </c>
      <c r="G659" s="301">
        <f t="array" aca="1" ref="G659" ca="1">IF(E659&gt;F659,('3-Statement Model'!$G$8*(1+'DCF Simulation'!C659)*'DCF Simulation'!D659)/('DCF Simulation'!E659-'DCF Simulation'!F659))</f>
        <v>18655.806421923844</v>
      </c>
      <c r="H659" s="302">
        <f ca="1">+G659-'DCF Analysis'!$C$37+'DCF Analysis'!$C$38+'DCF Analysis'!$C$40-'DCF Analysis'!$C$39</f>
        <v>19568.136421923842</v>
      </c>
      <c r="I659" s="303">
        <f ca="1">+H659/'Historical Data'!$L$34</f>
        <v>1228.5964132193894</v>
      </c>
    </row>
    <row r="660" spans="2:9">
      <c r="B660" s="300">
        <f t="shared" si="54"/>
        <v>648</v>
      </c>
      <c r="C660" s="275">
        <f t="shared" ca="1" si="50"/>
        <v>0.14747178055385143</v>
      </c>
      <c r="D660" s="275">
        <f t="shared" ca="1" si="51"/>
        <v>0.186493744700055</v>
      </c>
      <c r="E660" s="275">
        <f t="shared" ca="1" si="52"/>
        <v>0.10983743062654115</v>
      </c>
      <c r="F660" s="275">
        <f t="shared" ca="1" si="53"/>
        <v>3.5967737273282896E-2</v>
      </c>
      <c r="G660" s="301">
        <f t="array" aca="1" ref="G660" ca="1">IF(E660&gt;F660,('3-Statement Model'!$G$8*(1+'DCF Simulation'!C660)*'DCF Simulation'!D660)/('DCF Simulation'!E660-'DCF Simulation'!F660))</f>
        <v>13993.278780973276</v>
      </c>
      <c r="H660" s="302">
        <f ca="1">+G660-'DCF Analysis'!$C$37+'DCF Analysis'!$C$38+'DCF Analysis'!$C$40-'DCF Analysis'!$C$39</f>
        <v>14905.608780973278</v>
      </c>
      <c r="I660" s="303">
        <f ca="1">+H660/'Historical Data'!$L$34</f>
        <v>935.85700192878983</v>
      </c>
    </row>
    <row r="661" spans="2:9">
      <c r="B661" s="300">
        <f t="shared" si="54"/>
        <v>649</v>
      </c>
      <c r="C661" s="275">
        <f t="shared" ca="1" si="50"/>
        <v>0.21500864134514802</v>
      </c>
      <c r="D661" s="275">
        <f t="shared" ca="1" si="51"/>
        <v>0.1769659217847091</v>
      </c>
      <c r="E661" s="275">
        <f t="shared" ca="1" si="52"/>
        <v>0.10655124613844878</v>
      </c>
      <c r="F661" s="275">
        <f t="shared" ca="1" si="53"/>
        <v>4.4077535753028321E-2</v>
      </c>
      <c r="G661" s="301">
        <f t="array" aca="1" ref="G661" ca="1">IF(E661&gt;F661,('3-Statement Model'!$G$8*(1+'DCF Simulation'!C661)*'DCF Simulation'!D661)/('DCF Simulation'!E661-'DCF Simulation'!F661))</f>
        <v>16624.600153964901</v>
      </c>
      <c r="H661" s="302">
        <f ca="1">+G661-'DCF Analysis'!$C$37+'DCF Analysis'!$C$38+'DCF Analysis'!$C$40-'DCF Analysis'!$C$39</f>
        <v>17536.930153964899</v>
      </c>
      <c r="I661" s="303">
        <f ca="1">+H661/'Historical Data'!$L$34</f>
        <v>1101.0659891915222</v>
      </c>
    </row>
    <row r="662" spans="2:9">
      <c r="B662" s="300">
        <f t="shared" si="54"/>
        <v>650</v>
      </c>
      <c r="C662" s="275">
        <f t="shared" ca="1" si="50"/>
        <v>0.22415810257180552</v>
      </c>
      <c r="D662" s="275">
        <f t="shared" ca="1" si="51"/>
        <v>0.19078867781929701</v>
      </c>
      <c r="E662" s="275">
        <f t="shared" ca="1" si="52"/>
        <v>0.10539953574709543</v>
      </c>
      <c r="F662" s="275">
        <f t="shared" ca="1" si="53"/>
        <v>4.7709549062881051E-2</v>
      </c>
      <c r="G662" s="301">
        <f t="array" aca="1" ref="G662" ca="1">IF(E662&gt;F662,('3-Statement Model'!$G$8*(1+'DCF Simulation'!C662)*'DCF Simulation'!D662)/('DCF Simulation'!E662-'DCF Simulation'!F662))</f>
        <v>19555.511068556352</v>
      </c>
      <c r="H662" s="302">
        <f ca="1">+G662-'DCF Analysis'!$C$37+'DCF Analysis'!$C$38+'DCF Analysis'!$C$40-'DCF Analysis'!$C$39</f>
        <v>20467.84106855635</v>
      </c>
      <c r="I662" s="303">
        <f ca="1">+H662/'Historical Data'!$L$34</f>
        <v>1285.0848737439733</v>
      </c>
    </row>
    <row r="663" spans="2:9">
      <c r="B663" s="300">
        <f t="shared" si="54"/>
        <v>651</v>
      </c>
      <c r="C663" s="275">
        <f t="shared" ca="1" si="50"/>
        <v>0.1130397596287888</v>
      </c>
      <c r="D663" s="275">
        <f t="shared" ca="1" si="51"/>
        <v>0.16519748018855165</v>
      </c>
      <c r="E663" s="275">
        <f t="shared" ca="1" si="52"/>
        <v>0.10182050194619655</v>
      </c>
      <c r="F663" s="275">
        <f t="shared" ca="1" si="53"/>
        <v>2.977558194644216E-2</v>
      </c>
      <c r="G663" s="301">
        <f t="array" aca="1" ref="G663" ca="1">IF(E663&gt;F663,('3-Statement Model'!$G$8*(1+'DCF Simulation'!C663)*'DCF Simulation'!D663)/('DCF Simulation'!E663-'DCF Simulation'!F663))</f>
        <v>12327.932074555918</v>
      </c>
      <c r="H663" s="302">
        <f ca="1">+G663-'DCF Analysis'!$C$37+'DCF Analysis'!$C$38+'DCF Analysis'!$C$40-'DCF Analysis'!$C$39</f>
        <v>13240.26207455592</v>
      </c>
      <c r="I663" s="303">
        <f ca="1">+H663/'Historical Data'!$L$34</f>
        <v>831.29727553712701</v>
      </c>
    </row>
    <row r="664" spans="2:9">
      <c r="B664" s="300">
        <f t="shared" si="54"/>
        <v>652</v>
      </c>
      <c r="C664" s="275">
        <f t="shared" ca="1" si="50"/>
        <v>0.1286360033409899</v>
      </c>
      <c r="D664" s="275">
        <f t="shared" ca="1" si="51"/>
        <v>0.13859965473510077</v>
      </c>
      <c r="E664" s="275">
        <f t="shared" ca="1" si="52"/>
        <v>0.10951173167982681</v>
      </c>
      <c r="F664" s="275">
        <f t="shared" ca="1" si="53"/>
        <v>3.2948062491107516E-2</v>
      </c>
      <c r="G664" s="301">
        <f t="array" aca="1" ref="G664" ca="1">IF(E664&gt;F664,('3-Statement Model'!$G$8*(1+'DCF Simulation'!C664)*'DCF Simulation'!D664)/('DCF Simulation'!E664-'DCF Simulation'!F664))</f>
        <v>9868.992290288521</v>
      </c>
      <c r="H664" s="302">
        <f ca="1">+G664-'DCF Analysis'!$C$37+'DCF Analysis'!$C$38+'DCF Analysis'!$C$40-'DCF Analysis'!$C$39</f>
        <v>10781.322290288523</v>
      </c>
      <c r="I664" s="303">
        <f ca="1">+H664/'Historical Data'!$L$34</f>
        <v>676.91136294257603</v>
      </c>
    </row>
    <row r="665" spans="2:9">
      <c r="B665" s="300">
        <f t="shared" si="54"/>
        <v>653</v>
      </c>
      <c r="C665" s="275">
        <f t="shared" ca="1" si="50"/>
        <v>0.29669986946528404</v>
      </c>
      <c r="D665" s="275">
        <f t="shared" ca="1" si="51"/>
        <v>0.18132812488608702</v>
      </c>
      <c r="E665" s="275">
        <f t="shared" ca="1" si="52"/>
        <v>0.10898761077218708</v>
      </c>
      <c r="F665" s="275">
        <f t="shared" ca="1" si="53"/>
        <v>5.6468282878513659E-2</v>
      </c>
      <c r="G665" s="301">
        <f t="array" aca="1" ref="G665" ca="1">IF(E665&gt;F665,('3-Statement Model'!$G$8*(1+'DCF Simulation'!C665)*'DCF Simulation'!D665)/('DCF Simulation'!E665-'DCF Simulation'!F665))</f>
        <v>21625.441233528574</v>
      </c>
      <c r="H665" s="302">
        <f ca="1">+G665-'DCF Analysis'!$C$37+'DCF Analysis'!$C$38+'DCF Analysis'!$C$40-'DCF Analysis'!$C$39</f>
        <v>22537.771233528572</v>
      </c>
      <c r="I665" s="303">
        <f ca="1">+H665/'Historical Data'!$L$34</f>
        <v>1415.0465993506198</v>
      </c>
    </row>
    <row r="666" spans="2:9">
      <c r="B666" s="300">
        <f t="shared" si="54"/>
        <v>654</v>
      </c>
      <c r="C666" s="275">
        <f t="shared" ca="1" si="50"/>
        <v>0.19317944786394947</v>
      </c>
      <c r="D666" s="275">
        <f t="shared" ca="1" si="51"/>
        <v>0.18386246396498013</v>
      </c>
      <c r="E666" s="275">
        <f t="shared" ca="1" si="52"/>
        <v>0.10109795462312889</v>
      </c>
      <c r="F666" s="275">
        <f t="shared" ca="1" si="53"/>
        <v>3.330488132980431E-2</v>
      </c>
      <c r="G666" s="301">
        <f t="array" aca="1" ref="G666" ca="1">IF(E666&gt;F666,('3-Statement Model'!$G$8*(1+'DCF Simulation'!C666)*'DCF Simulation'!D666)/('DCF Simulation'!E666-'DCF Simulation'!F666))</f>
        <v>15631.22508809588</v>
      </c>
      <c r="H666" s="302">
        <f ca="1">+G666-'DCF Analysis'!$C$37+'DCF Analysis'!$C$38+'DCF Analysis'!$C$40-'DCF Analysis'!$C$39</f>
        <v>16543.55508809588</v>
      </c>
      <c r="I666" s="303">
        <f ca="1">+H666/'Historical Data'!$L$34</f>
        <v>1038.6963788927678</v>
      </c>
    </row>
    <row r="667" spans="2:9">
      <c r="B667" s="300">
        <f t="shared" si="54"/>
        <v>655</v>
      </c>
      <c r="C667" s="275">
        <f t="shared" ca="1" si="50"/>
        <v>0.22195409108141875</v>
      </c>
      <c r="D667" s="275">
        <f t="shared" ca="1" si="51"/>
        <v>0.16200473415585306</v>
      </c>
      <c r="E667" s="275">
        <f t="shared" ca="1" si="52"/>
        <v>0.10133474918937856</v>
      </c>
      <c r="F667" s="275">
        <f t="shared" ca="1" si="53"/>
        <v>2.9567724148510922E-2</v>
      </c>
      <c r="G667" s="301">
        <f t="array" aca="1" ref="G667" ca="1">IF(E667&gt;F667,('3-Statement Model'!$G$8*(1+'DCF Simulation'!C667)*'DCF Simulation'!D667)/('DCF Simulation'!E667-'DCF Simulation'!F667))</f>
        <v>13324.077529717586</v>
      </c>
      <c r="H667" s="302">
        <f ca="1">+G667-'DCF Analysis'!$C$37+'DCF Analysis'!$C$38+'DCF Analysis'!$C$40-'DCF Analysis'!$C$39</f>
        <v>14236.407529717588</v>
      </c>
      <c r="I667" s="303">
        <f ca="1">+H667/'Historical Data'!$L$34</f>
        <v>893.84082628042756</v>
      </c>
    </row>
    <row r="668" spans="2:9">
      <c r="B668" s="300">
        <f t="shared" si="54"/>
        <v>656</v>
      </c>
      <c r="C668" s="275">
        <f t="shared" ca="1" si="50"/>
        <v>7.5838971426180679E-2</v>
      </c>
      <c r="D668" s="275">
        <f t="shared" ca="1" si="51"/>
        <v>0.18992969588867761</v>
      </c>
      <c r="E668" s="275">
        <f t="shared" ca="1" si="52"/>
        <v>0.10270932147385883</v>
      </c>
      <c r="F668" s="275">
        <f t="shared" ca="1" si="53"/>
        <v>2.8270547937775361E-2</v>
      </c>
      <c r="G668" s="301">
        <f t="array" aca="1" ref="G668" ca="1">IF(E668&gt;F668,('3-Statement Model'!$G$8*(1+'DCF Simulation'!C668)*'DCF Simulation'!D668)/('DCF Simulation'!E668-'DCF Simulation'!F668))</f>
        <v>13259.295068120682</v>
      </c>
      <c r="H668" s="302">
        <f ca="1">+G668-'DCF Analysis'!$C$37+'DCF Analysis'!$C$38+'DCF Analysis'!$C$40-'DCF Analysis'!$C$39</f>
        <v>14171.625068120684</v>
      </c>
      <c r="I668" s="303">
        <f ca="1">+H668/'Historical Data'!$L$34</f>
        <v>889.77342311840209</v>
      </c>
    </row>
    <row r="669" spans="2:9">
      <c r="B669" s="300">
        <f t="shared" si="54"/>
        <v>657</v>
      </c>
      <c r="C669" s="275">
        <f t="shared" ca="1" si="50"/>
        <v>0.26456727887795767</v>
      </c>
      <c r="D669" s="275">
        <f t="shared" ca="1" si="51"/>
        <v>0.14867478387032224</v>
      </c>
      <c r="E669" s="275">
        <f t="shared" ca="1" si="52"/>
        <v>0.10578629087718522</v>
      </c>
      <c r="F669" s="275">
        <f t="shared" ca="1" si="53"/>
        <v>3.0387601446941866E-2</v>
      </c>
      <c r="G669" s="301">
        <f t="array" aca="1" ref="G669" ca="1">IF(E669&gt;F669,('3-Statement Model'!$G$8*(1+'DCF Simulation'!C669)*'DCF Simulation'!D669)/('DCF Simulation'!E669-'DCF Simulation'!F669))</f>
        <v>12044.671455338068</v>
      </c>
      <c r="H669" s="302">
        <f ca="1">+G669-'DCF Analysis'!$C$37+'DCF Analysis'!$C$38+'DCF Analysis'!$C$40-'DCF Analysis'!$C$39</f>
        <v>12957.00145533807</v>
      </c>
      <c r="I669" s="303">
        <f ca="1">+H669/'Historical Data'!$L$34</f>
        <v>813.51259879154554</v>
      </c>
    </row>
    <row r="670" spans="2:9">
      <c r="B670" s="300">
        <f t="shared" si="54"/>
        <v>658</v>
      </c>
      <c r="C670" s="275">
        <f t="shared" ca="1" si="50"/>
        <v>6.0779998894267259E-2</v>
      </c>
      <c r="D670" s="275">
        <f t="shared" ca="1" si="51"/>
        <v>0.14276460934132959</v>
      </c>
      <c r="E670" s="275">
        <f t="shared" ca="1" si="52"/>
        <v>0.10514541283300949</v>
      </c>
      <c r="F670" s="275">
        <f t="shared" ca="1" si="53"/>
        <v>4.6669020438908165E-2</v>
      </c>
      <c r="G670" s="301">
        <f t="array" aca="1" ref="G670" ca="1">IF(E670&gt;F670,('3-Statement Model'!$G$8*(1+'DCF Simulation'!C670)*'DCF Simulation'!D670)/('DCF Simulation'!E670-'DCF Simulation'!F670))</f>
        <v>12509.639987118471</v>
      </c>
      <c r="H670" s="302">
        <f ca="1">+G670-'DCF Analysis'!$C$37+'DCF Analysis'!$C$38+'DCF Analysis'!$C$40-'DCF Analysis'!$C$39</f>
        <v>13421.969987118473</v>
      </c>
      <c r="I670" s="303">
        <f ca="1">+H670/'Historical Data'!$L$34</f>
        <v>842.70590867491592</v>
      </c>
    </row>
    <row r="671" spans="2:9">
      <c r="B671" s="300">
        <f t="shared" si="54"/>
        <v>659</v>
      </c>
      <c r="C671" s="275">
        <f t="shared" ca="1" si="50"/>
        <v>6.2498962219723758E-2</v>
      </c>
      <c r="D671" s="275">
        <f t="shared" ca="1" si="51"/>
        <v>0.15711612292550353</v>
      </c>
      <c r="E671" s="275">
        <f t="shared" ca="1" si="52"/>
        <v>0.10597837611871916</v>
      </c>
      <c r="F671" s="275">
        <f t="shared" ca="1" si="53"/>
        <v>3.4117626674734149E-2</v>
      </c>
      <c r="G671" s="301">
        <f t="array" aca="1" ref="G671" ca="1">IF(E671&gt;F671,('3-Statement Model'!$G$8*(1+'DCF Simulation'!C671)*'DCF Simulation'!D671)/('DCF Simulation'!E671-'DCF Simulation'!F671))</f>
        <v>11221.141149995463</v>
      </c>
      <c r="H671" s="302">
        <f ca="1">+G671-'DCF Analysis'!$C$37+'DCF Analysis'!$C$38+'DCF Analysis'!$C$40-'DCF Analysis'!$C$39</f>
        <v>12133.471149995465</v>
      </c>
      <c r="I671" s="303">
        <f ca="1">+H671/'Historical Data'!$L$34</f>
        <v>761.8067869806772</v>
      </c>
    </row>
    <row r="672" spans="2:9">
      <c r="B672" s="300">
        <f t="shared" si="54"/>
        <v>660</v>
      </c>
      <c r="C672" s="275">
        <f t="shared" ca="1" si="50"/>
        <v>3.4046042288037204E-2</v>
      </c>
      <c r="D672" s="275">
        <f t="shared" ca="1" si="51"/>
        <v>0.18831434539575759</v>
      </c>
      <c r="E672" s="275">
        <f t="shared" ca="1" si="52"/>
        <v>0.10935950440549252</v>
      </c>
      <c r="F672" s="275">
        <f t="shared" ca="1" si="53"/>
        <v>3.815042568306868E-2</v>
      </c>
      <c r="G672" s="301">
        <f t="array" aca="1" ref="G672" ca="1">IF(E672&gt;F672,('3-Statement Model'!$G$8*(1+'DCF Simulation'!C672)*'DCF Simulation'!D672)/('DCF Simulation'!E672-'DCF Simulation'!F672))</f>
        <v>13208.923164514734</v>
      </c>
      <c r="H672" s="302">
        <f ca="1">+G672-'DCF Analysis'!$C$37+'DCF Analysis'!$C$38+'DCF Analysis'!$C$40-'DCF Analysis'!$C$39</f>
        <v>14121.253164514736</v>
      </c>
      <c r="I672" s="303">
        <f ca="1">+H672/'Historical Data'!$L$34</f>
        <v>886.6107949169774</v>
      </c>
    </row>
    <row r="673" spans="2:9">
      <c r="B673" s="300">
        <f t="shared" si="54"/>
        <v>661</v>
      </c>
      <c r="C673" s="275">
        <f t="shared" ca="1" si="50"/>
        <v>0.15706419029411001</v>
      </c>
      <c r="D673" s="275">
        <f t="shared" ca="1" si="51"/>
        <v>0.18974098164802844</v>
      </c>
      <c r="E673" s="275">
        <f t="shared" ca="1" si="52"/>
        <v>0.10008628164180551</v>
      </c>
      <c r="F673" s="275">
        <f t="shared" ca="1" si="53"/>
        <v>3.0628022949462645E-2</v>
      </c>
      <c r="G673" s="301">
        <f t="array" aca="1" ref="G673" ca="1">IF(E673&gt;F673,('3-Statement Model'!$G$8*(1+'DCF Simulation'!C673)*'DCF Simulation'!D673)/('DCF Simulation'!E673-'DCF Simulation'!F673))</f>
        <v>15267.720607222618</v>
      </c>
      <c r="H673" s="302">
        <f ca="1">+G673-'DCF Analysis'!$C$37+'DCF Analysis'!$C$38+'DCF Analysis'!$C$40-'DCF Analysis'!$C$39</f>
        <v>16180.05060722262</v>
      </c>
      <c r="I673" s="303">
        <f ca="1">+H673/'Historical Data'!$L$34</f>
        <v>1015.8735463163504</v>
      </c>
    </row>
    <row r="674" spans="2:9">
      <c r="B674" s="300">
        <f t="shared" si="54"/>
        <v>662</v>
      </c>
      <c r="C674" s="275">
        <f t="shared" ca="1" si="50"/>
        <v>7.4835976405737414E-2</v>
      </c>
      <c r="D674" s="275">
        <f t="shared" ca="1" si="51"/>
        <v>0.15746477455673041</v>
      </c>
      <c r="E674" s="275">
        <f t="shared" ca="1" si="52"/>
        <v>0.10114904992018543</v>
      </c>
      <c r="F674" s="275">
        <f t="shared" ca="1" si="53"/>
        <v>4.6149611129967405E-2</v>
      </c>
      <c r="G674" s="301">
        <f t="array" aca="1" ref="G674" ca="1">IF(E674&gt;F674,('3-Statement Model'!$G$8*(1+'DCF Simulation'!C674)*'DCF Simulation'!D674)/('DCF Simulation'!E674-'DCF Simulation'!F674))</f>
        <v>14864.381788297977</v>
      </c>
      <c r="H674" s="302">
        <f ca="1">+G674-'DCF Analysis'!$C$37+'DCF Analysis'!$C$38+'DCF Analysis'!$C$40-'DCF Analysis'!$C$39</f>
        <v>15776.711788297978</v>
      </c>
      <c r="I674" s="303">
        <f ca="1">+H674/'Historical Data'!$L$34</f>
        <v>990.54969249817259</v>
      </c>
    </row>
    <row r="675" spans="2:9">
      <c r="B675" s="300">
        <f t="shared" si="54"/>
        <v>663</v>
      </c>
      <c r="C675" s="275">
        <f t="shared" ca="1" si="50"/>
        <v>0.25786973823662257</v>
      </c>
      <c r="D675" s="275">
        <f t="shared" ca="1" si="51"/>
        <v>0.14997245679497639</v>
      </c>
      <c r="E675" s="275">
        <f t="shared" ca="1" si="52"/>
        <v>0.10631333576089991</v>
      </c>
      <c r="F675" s="275">
        <f t="shared" ca="1" si="53"/>
        <v>2.3911258150441567E-2</v>
      </c>
      <c r="G675" s="301">
        <f t="array" aca="1" ref="G675" ca="1">IF(E675&gt;F675,('3-Statement Model'!$G$8*(1+'DCF Simulation'!C675)*'DCF Simulation'!D675)/('DCF Simulation'!E675-'DCF Simulation'!F675))</f>
        <v>11058.303688808945</v>
      </c>
      <c r="H675" s="302">
        <f ca="1">+G675-'DCF Analysis'!$C$37+'DCF Analysis'!$C$38+'DCF Analysis'!$C$40-'DCF Analysis'!$C$39</f>
        <v>11970.633688808946</v>
      </c>
      <c r="I675" s="303">
        <f ca="1">+H675/'Historical Data'!$L$34</f>
        <v>751.58294570944804</v>
      </c>
    </row>
    <row r="676" spans="2:9">
      <c r="B676" s="300">
        <f t="shared" si="54"/>
        <v>664</v>
      </c>
      <c r="C676" s="275">
        <f t="shared" ca="1" si="50"/>
        <v>0.14336528894464082</v>
      </c>
      <c r="D676" s="275">
        <f t="shared" ca="1" si="51"/>
        <v>0.15046490989223721</v>
      </c>
      <c r="E676" s="275">
        <f t="shared" ca="1" si="52"/>
        <v>0.10497699904327594</v>
      </c>
      <c r="F676" s="275">
        <f t="shared" ca="1" si="53"/>
        <v>3.6060123464234137E-2</v>
      </c>
      <c r="G676" s="301">
        <f t="array" aca="1" ref="G676" ca="1">IF(E676&gt;F676,('3-Statement Model'!$G$8*(1+'DCF Simulation'!C676)*'DCF Simulation'!D676)/('DCF Simulation'!E676-'DCF Simulation'!F676))</f>
        <v>12057.968699261048</v>
      </c>
      <c r="H676" s="302">
        <f ca="1">+G676-'DCF Analysis'!$C$37+'DCF Analysis'!$C$38+'DCF Analysis'!$C$40-'DCF Analysis'!$C$39</f>
        <v>12970.298699261049</v>
      </c>
      <c r="I676" s="303">
        <f ca="1">+H676/'Historical Data'!$L$34</f>
        <v>814.34747370437435</v>
      </c>
    </row>
    <row r="677" spans="2:9">
      <c r="B677" s="300">
        <f t="shared" si="54"/>
        <v>665</v>
      </c>
      <c r="C677" s="275">
        <f t="shared" ca="1" si="50"/>
        <v>0.11518213829054023</v>
      </c>
      <c r="D677" s="275">
        <f t="shared" ca="1" si="51"/>
        <v>0.18544517113294834</v>
      </c>
      <c r="E677" s="275">
        <f t="shared" ca="1" si="52"/>
        <v>0.1025622273134859</v>
      </c>
      <c r="F677" s="275">
        <f t="shared" ca="1" si="53"/>
        <v>3.4285212849914724E-2</v>
      </c>
      <c r="G677" s="301">
        <f t="array" aca="1" ref="G677" ca="1">IF(E677&gt;F677,('3-Statement Model'!$G$8*(1+'DCF Simulation'!C677)*'DCF Simulation'!D677)/('DCF Simulation'!E677-'DCF Simulation'!F677))</f>
        <v>14630.740606873011</v>
      </c>
      <c r="H677" s="302">
        <f ca="1">+G677-'DCF Analysis'!$C$37+'DCF Analysis'!$C$38+'DCF Analysis'!$C$40-'DCF Analysis'!$C$39</f>
        <v>15543.070606873012</v>
      </c>
      <c r="I677" s="303">
        <f ca="1">+H677/'Historical Data'!$L$34</f>
        <v>975.88039996618443</v>
      </c>
    </row>
    <row r="678" spans="2:9">
      <c r="B678" s="300">
        <f t="shared" si="54"/>
        <v>666</v>
      </c>
      <c r="C678" s="275">
        <f t="shared" ca="1" si="50"/>
        <v>0.24759454486440141</v>
      </c>
      <c r="D678" s="275">
        <f t="shared" ca="1" si="51"/>
        <v>0.15331419017955208</v>
      </c>
      <c r="E678" s="275">
        <f t="shared" ca="1" si="52"/>
        <v>0.10370727748349221</v>
      </c>
      <c r="F678" s="275">
        <f t="shared" ca="1" si="53"/>
        <v>4.0629321766267976E-2</v>
      </c>
      <c r="G678" s="301">
        <f t="array" aca="1" ref="G678" ca="1">IF(E678&gt;F678,('3-Statement Model'!$G$8*(1+'DCF Simulation'!C678)*'DCF Simulation'!D678)/('DCF Simulation'!E678-'DCF Simulation'!F678))</f>
        <v>14647.304492719883</v>
      </c>
      <c r="H678" s="302">
        <f ca="1">+G678-'DCF Analysis'!$C$37+'DCF Analysis'!$C$38+'DCF Analysis'!$C$40-'DCF Analysis'!$C$39</f>
        <v>15559.634492719884</v>
      </c>
      <c r="I678" s="303">
        <f ca="1">+H678/'Historical Data'!$L$34</f>
        <v>976.92037282316244</v>
      </c>
    </row>
    <row r="679" spans="2:9">
      <c r="B679" s="300">
        <f t="shared" si="54"/>
        <v>667</v>
      </c>
      <c r="C679" s="275">
        <f t="shared" ca="1" si="50"/>
        <v>5.194117669427549E-2</v>
      </c>
      <c r="D679" s="275">
        <f t="shared" ca="1" si="51"/>
        <v>0.14415579590876279</v>
      </c>
      <c r="E679" s="275">
        <f t="shared" ca="1" si="52"/>
        <v>0.10281863817471613</v>
      </c>
      <c r="F679" s="275">
        <f t="shared" ca="1" si="53"/>
        <v>4.7282732077396972E-2</v>
      </c>
      <c r="G679" s="301">
        <f t="array" aca="1" ref="G679" ca="1">IF(E679&gt;F679,('3-Statement Model'!$G$8*(1+'DCF Simulation'!C679)*'DCF Simulation'!D679)/('DCF Simulation'!E679-'DCF Simulation'!F679))</f>
        <v>13189.52638022519</v>
      </c>
      <c r="H679" s="302">
        <f ca="1">+G679-'DCF Analysis'!$C$37+'DCF Analysis'!$C$38+'DCF Analysis'!$C$40-'DCF Analysis'!$C$39</f>
        <v>14101.856380225192</v>
      </c>
      <c r="I679" s="303">
        <f ca="1">+H679/'Historical Data'!$L$34</f>
        <v>885.39295694343264</v>
      </c>
    </row>
    <row r="680" spans="2:9">
      <c r="B680" s="300">
        <f t="shared" si="54"/>
        <v>668</v>
      </c>
      <c r="C680" s="275">
        <f t="shared" ca="1" si="50"/>
        <v>0.10852821917971846</v>
      </c>
      <c r="D680" s="275">
        <f t="shared" ca="1" si="51"/>
        <v>0.13523762694345298</v>
      </c>
      <c r="E680" s="275">
        <f t="shared" ca="1" si="52"/>
        <v>0.10859613162238396</v>
      </c>
      <c r="F680" s="275">
        <f t="shared" ca="1" si="53"/>
        <v>2.7872986677949997E-2</v>
      </c>
      <c r="G680" s="301">
        <f t="array" aca="1" ref="G680" ca="1">IF(E680&gt;F680,('3-Statement Model'!$G$8*(1+'DCF Simulation'!C680)*'DCF Simulation'!D680)/('DCF Simulation'!E680-'DCF Simulation'!F680))</f>
        <v>8970.6873441171429</v>
      </c>
      <c r="H680" s="302">
        <f ca="1">+G680-'DCF Analysis'!$C$37+'DCF Analysis'!$C$38+'DCF Analysis'!$C$40-'DCF Analysis'!$C$39</f>
        <v>9883.0173441171446</v>
      </c>
      <c r="I680" s="303">
        <f ca="1">+H680/'Historical Data'!$L$34</f>
        <v>620.51078339597836</v>
      </c>
    </row>
    <row r="681" spans="2:9">
      <c r="B681" s="300">
        <f t="shared" si="54"/>
        <v>669</v>
      </c>
      <c r="C681" s="275">
        <f t="shared" ca="1" si="50"/>
        <v>0.26594585988334135</v>
      </c>
      <c r="D681" s="275">
        <f t="shared" ca="1" si="51"/>
        <v>0.16918973344536761</v>
      </c>
      <c r="E681" s="275">
        <f t="shared" ca="1" si="52"/>
        <v>0.10602178286056926</v>
      </c>
      <c r="F681" s="275">
        <f t="shared" ca="1" si="53"/>
        <v>2.8979907645856555E-2</v>
      </c>
      <c r="G681" s="301">
        <f t="array" aca="1" ref="G681" ca="1">IF(E681&gt;F681,('3-Statement Model'!$G$8*(1+'DCF Simulation'!C681)*'DCF Simulation'!D681)/('DCF Simulation'!E681-'DCF Simulation'!F681))</f>
        <v>13428.941850666617</v>
      </c>
      <c r="H681" s="302">
        <f ca="1">+G681-'DCF Analysis'!$C$37+'DCF Analysis'!$C$38+'DCF Analysis'!$C$40-'DCF Analysis'!$C$39</f>
        <v>14341.271850666619</v>
      </c>
      <c r="I681" s="303">
        <f ca="1">+H681/'Historical Data'!$L$34</f>
        <v>900.42479144781669</v>
      </c>
    </row>
    <row r="682" spans="2:9">
      <c r="B682" s="300">
        <f t="shared" si="54"/>
        <v>670</v>
      </c>
      <c r="C682" s="275">
        <f t="shared" ca="1" si="50"/>
        <v>0.1223910316100562</v>
      </c>
      <c r="D682" s="275">
        <f t="shared" ca="1" si="51"/>
        <v>0.15920415196395965</v>
      </c>
      <c r="E682" s="275">
        <f t="shared" ca="1" si="52"/>
        <v>0.10859850031413842</v>
      </c>
      <c r="F682" s="275">
        <f t="shared" ca="1" si="53"/>
        <v>3.8239964743266866E-2</v>
      </c>
      <c r="G682" s="301">
        <f t="array" aca="1" ref="G682" ca="1">IF(E682&gt;F682,('3-Statement Model'!$G$8*(1+'DCF Simulation'!C682)*'DCF Simulation'!D682)/('DCF Simulation'!E682-'DCF Simulation'!F682))</f>
        <v>12267.647412574168</v>
      </c>
      <c r="H682" s="302">
        <f ca="1">+G682-'DCF Analysis'!$C$37+'DCF Analysis'!$C$38+'DCF Analysis'!$C$40-'DCF Analysis'!$C$39</f>
        <v>13179.97741257417</v>
      </c>
      <c r="I682" s="303">
        <f ca="1">+H682/'Historical Data'!$L$34</f>
        <v>827.51226924496211</v>
      </c>
    </row>
    <row r="683" spans="2:9">
      <c r="B683" s="300">
        <f t="shared" si="54"/>
        <v>671</v>
      </c>
      <c r="C683" s="275">
        <f t="shared" ca="1" si="50"/>
        <v>0.23588272871590277</v>
      </c>
      <c r="D683" s="275">
        <f t="shared" ca="1" si="51"/>
        <v>0.19358861944545688</v>
      </c>
      <c r="E683" s="275">
        <f t="shared" ca="1" si="52"/>
        <v>0.10235672897292793</v>
      </c>
      <c r="F683" s="275">
        <f t="shared" ca="1" si="53"/>
        <v>5.6885316112906342E-2</v>
      </c>
      <c r="G683" s="301">
        <f t="array" aca="1" ref="G683" ca="1">IF(E683&gt;F683,('3-Statement Model'!$G$8*(1+'DCF Simulation'!C683)*'DCF Simulation'!D683)/('DCF Simulation'!E683-'DCF Simulation'!F683))</f>
        <v>25415.469484257814</v>
      </c>
      <c r="H683" s="302">
        <f ca="1">+G683-'DCF Analysis'!$C$37+'DCF Analysis'!$C$38+'DCF Analysis'!$C$40-'DCF Analysis'!$C$39</f>
        <v>26327.799484257812</v>
      </c>
      <c r="I683" s="303">
        <f ca="1">+H683/'Historical Data'!$L$34</f>
        <v>1653.0056473889972</v>
      </c>
    </row>
    <row r="684" spans="2:9">
      <c r="B684" s="300">
        <f t="shared" si="54"/>
        <v>672</v>
      </c>
      <c r="C684" s="275">
        <f t="shared" ca="1" si="50"/>
        <v>1.3387617729500371E-2</v>
      </c>
      <c r="D684" s="275">
        <f t="shared" ca="1" si="51"/>
        <v>0.19389206770182976</v>
      </c>
      <c r="E684" s="275">
        <f t="shared" ca="1" si="52"/>
        <v>0.10266619936430059</v>
      </c>
      <c r="F684" s="275">
        <f t="shared" ca="1" si="53"/>
        <v>3.2518978982362536E-2</v>
      </c>
      <c r="G684" s="301">
        <f t="array" aca="1" ref="G684" ca="1">IF(E684&gt;F684,('3-Statement Model'!$G$8*(1+'DCF Simulation'!C684)*'DCF Simulation'!D684)/('DCF Simulation'!E684-'DCF Simulation'!F684))</f>
        <v>13530.214082229882</v>
      </c>
      <c r="H684" s="302">
        <f ca="1">+G684-'DCF Analysis'!$C$37+'DCF Analysis'!$C$38+'DCF Analysis'!$C$40-'DCF Analysis'!$C$39</f>
        <v>14442.544082229884</v>
      </c>
      <c r="I684" s="303">
        <f ca="1">+H684/'Historical Data'!$L$34</f>
        <v>906.78322526974932</v>
      </c>
    </row>
    <row r="685" spans="2:9">
      <c r="B685" s="300">
        <f t="shared" si="54"/>
        <v>673</v>
      </c>
      <c r="C685" s="275">
        <f t="shared" ca="1" si="50"/>
        <v>7.8827793490282586E-2</v>
      </c>
      <c r="D685" s="275">
        <f t="shared" ca="1" si="51"/>
        <v>0.1885429168442927</v>
      </c>
      <c r="E685" s="275">
        <f t="shared" ca="1" si="52"/>
        <v>0.1081846990143219</v>
      </c>
      <c r="F685" s="275">
        <f t="shared" ca="1" si="53"/>
        <v>5.6530194069034687E-2</v>
      </c>
      <c r="G685" s="301">
        <f t="array" aca="1" ref="G685" ca="1">IF(E685&gt;F685,('3-Statement Model'!$G$8*(1+'DCF Simulation'!C685)*'DCF Simulation'!D685)/('DCF Simulation'!E685-'DCF Simulation'!F685))</f>
        <v>19021.013058332828</v>
      </c>
      <c r="H685" s="302">
        <f ca="1">+G685-'DCF Analysis'!$C$37+'DCF Analysis'!$C$38+'DCF Analysis'!$C$40-'DCF Analysis'!$C$39</f>
        <v>19933.343058332826</v>
      </c>
      <c r="I685" s="303">
        <f ca="1">+H685/'Historical Data'!$L$34</f>
        <v>1251.5261165851778</v>
      </c>
    </row>
    <row r="686" spans="2:9">
      <c r="B686" s="300">
        <f t="shared" si="54"/>
        <v>674</v>
      </c>
      <c r="C686" s="275">
        <f t="shared" ca="1" si="50"/>
        <v>0.12011787624461161</v>
      </c>
      <c r="D686" s="275">
        <f t="shared" ca="1" si="51"/>
        <v>0.16460070121437731</v>
      </c>
      <c r="E686" s="275">
        <f t="shared" ca="1" si="52"/>
        <v>0.10207981920585106</v>
      </c>
      <c r="F686" s="275">
        <f t="shared" ca="1" si="53"/>
        <v>3.6773282966255851E-2</v>
      </c>
      <c r="G686" s="301">
        <f t="array" aca="1" ref="G686" ca="1">IF(E686&gt;F686,('3-Statement Model'!$G$8*(1+'DCF Simulation'!C686)*'DCF Simulation'!D686)/('DCF Simulation'!E686-'DCF Simulation'!F686))</f>
        <v>13636.981727909191</v>
      </c>
      <c r="H686" s="302">
        <f ca="1">+G686-'DCF Analysis'!$C$37+'DCF Analysis'!$C$38+'DCF Analysis'!$C$40-'DCF Analysis'!$C$39</f>
        <v>14549.311727909193</v>
      </c>
      <c r="I686" s="303">
        <f ca="1">+H686/'Historical Data'!$L$34</f>
        <v>913.4866917471453</v>
      </c>
    </row>
    <row r="687" spans="2:9">
      <c r="B687" s="300">
        <f t="shared" si="54"/>
        <v>675</v>
      </c>
      <c r="C687" s="275">
        <f t="shared" ca="1" si="50"/>
        <v>4.4147013880234037E-2</v>
      </c>
      <c r="D687" s="275">
        <f t="shared" ca="1" si="51"/>
        <v>0.13648862564652198</v>
      </c>
      <c r="E687" s="275">
        <f t="shared" ca="1" si="52"/>
        <v>0.10390661487864337</v>
      </c>
      <c r="F687" s="275">
        <f t="shared" ca="1" si="53"/>
        <v>4.6526528673633494E-2</v>
      </c>
      <c r="G687" s="301">
        <f t="array" aca="1" ref="G687" ca="1">IF(E687&gt;F687,('3-Statement Model'!$G$8*(1+'DCF Simulation'!C687)*'DCF Simulation'!D687)/('DCF Simulation'!E687-'DCF Simulation'!F687))</f>
        <v>11997.10374578037</v>
      </c>
      <c r="H687" s="302">
        <f ca="1">+G687-'DCF Analysis'!$C$37+'DCF Analysis'!$C$38+'DCF Analysis'!$C$40-'DCF Analysis'!$C$39</f>
        <v>12909.433745780372</v>
      </c>
      <c r="I687" s="303">
        <f ca="1">+H687/'Historical Data'!$L$34</f>
        <v>810.52603348519517</v>
      </c>
    </row>
    <row r="688" spans="2:9">
      <c r="B688" s="300">
        <f t="shared" si="54"/>
        <v>676</v>
      </c>
      <c r="C688" s="275">
        <f t="shared" ca="1" si="50"/>
        <v>0.29316420891627049</v>
      </c>
      <c r="D688" s="275">
        <f t="shared" ca="1" si="51"/>
        <v>0.15768154272751433</v>
      </c>
      <c r="E688" s="275">
        <f t="shared" ca="1" si="52"/>
        <v>0.10226243428405904</v>
      </c>
      <c r="F688" s="275">
        <f t="shared" ca="1" si="53"/>
        <v>3.057925091253021E-2</v>
      </c>
      <c r="G688" s="301">
        <f t="array" aca="1" ref="G688" ca="1">IF(E688&gt;F688,('3-Statement Model'!$G$8*(1+'DCF Simulation'!C688)*'DCF Simulation'!D688)/('DCF Simulation'!E688-'DCF Simulation'!F688))</f>
        <v>13740.316992648766</v>
      </c>
      <c r="H688" s="302">
        <f ca="1">+G688-'DCF Analysis'!$C$37+'DCF Analysis'!$C$38+'DCF Analysis'!$C$40-'DCF Analysis'!$C$39</f>
        <v>14652.646992648768</v>
      </c>
      <c r="I688" s="303">
        <f ca="1">+H688/'Historical Data'!$L$34</f>
        <v>919.97465426338556</v>
      </c>
    </row>
    <row r="689" spans="2:9">
      <c r="B689" s="300">
        <f t="shared" si="54"/>
        <v>677</v>
      </c>
      <c r="C689" s="275">
        <f t="shared" ca="1" si="50"/>
        <v>0.31246639300266699</v>
      </c>
      <c r="D689" s="275">
        <f t="shared" ca="1" si="51"/>
        <v>0.1891786919140194</v>
      </c>
      <c r="E689" s="275">
        <f t="shared" ca="1" si="52"/>
        <v>0.10338698012124097</v>
      </c>
      <c r="F689" s="275">
        <f t="shared" ca="1" si="53"/>
        <v>3.918096293408703E-2</v>
      </c>
      <c r="G689" s="301">
        <f t="array" aca="1" ref="G689" ca="1">IF(E689&gt;F689,('3-Statement Model'!$G$8*(1+'DCF Simulation'!C689)*'DCF Simulation'!D689)/('DCF Simulation'!E689-'DCF Simulation'!F689))</f>
        <v>18679.454035817278</v>
      </c>
      <c r="H689" s="302">
        <f ca="1">+G689-'DCF Analysis'!$C$37+'DCF Analysis'!$C$38+'DCF Analysis'!$C$40-'DCF Analysis'!$C$39</f>
        <v>19591.784035817276</v>
      </c>
      <c r="I689" s="303">
        <f ca="1">+H689/'Historical Data'!$L$34</f>
        <v>1230.0811419122106</v>
      </c>
    </row>
    <row r="690" spans="2:9">
      <c r="B690" s="300">
        <f t="shared" si="54"/>
        <v>678</v>
      </c>
      <c r="C690" s="275">
        <f t="shared" ca="1" si="50"/>
        <v>0.10341826531338026</v>
      </c>
      <c r="D690" s="275">
        <f t="shared" ca="1" si="51"/>
        <v>0.15399719450426885</v>
      </c>
      <c r="E690" s="275">
        <f t="shared" ca="1" si="52"/>
        <v>0.10049132961171986</v>
      </c>
      <c r="F690" s="275">
        <f t="shared" ca="1" si="53"/>
        <v>3.884631685205242E-2</v>
      </c>
      <c r="G690" s="301">
        <f t="array" aca="1" ref="G690" ca="1">IF(E690&gt;F690,('3-Statement Model'!$G$8*(1+'DCF Simulation'!C690)*'DCF Simulation'!D690)/('DCF Simulation'!E690-'DCF Simulation'!F690))</f>
        <v>13314.796409912386</v>
      </c>
      <c r="H690" s="302">
        <f ca="1">+G690-'DCF Analysis'!$C$37+'DCF Analysis'!$C$38+'DCF Analysis'!$C$40-'DCF Analysis'!$C$39</f>
        <v>14227.126409912387</v>
      </c>
      <c r="I690" s="303">
        <f ca="1">+H690/'Historical Data'!$L$34</f>
        <v>893.25810597137684</v>
      </c>
    </row>
    <row r="691" spans="2:9">
      <c r="B691" s="300">
        <f t="shared" si="54"/>
        <v>679</v>
      </c>
      <c r="C691" s="275">
        <f t="shared" ca="1" si="50"/>
        <v>0.29143088303217168</v>
      </c>
      <c r="D691" s="275">
        <f t="shared" ca="1" si="51"/>
        <v>0.17692981843853242</v>
      </c>
      <c r="E691" s="275">
        <f t="shared" ca="1" si="52"/>
        <v>0.10532305806248385</v>
      </c>
      <c r="F691" s="275">
        <f t="shared" ca="1" si="53"/>
        <v>5.9345021293133307E-2</v>
      </c>
      <c r="G691" s="301">
        <f t="array" aca="1" ref="G691" ca="1">IF(E691&gt;F691,('3-Statement Model'!$G$8*(1+'DCF Simulation'!C691)*'DCF Simulation'!D691)/('DCF Simulation'!E691-'DCF Simulation'!F691))</f>
        <v>24004.975980287629</v>
      </c>
      <c r="H691" s="302">
        <f ca="1">+G691-'DCF Analysis'!$C$37+'DCF Analysis'!$C$38+'DCF Analysis'!$C$40-'DCF Analysis'!$C$39</f>
        <v>24917.305980287627</v>
      </c>
      <c r="I691" s="303">
        <f ca="1">+H691/'Historical Data'!$L$34</f>
        <v>1564.4470221585705</v>
      </c>
    </row>
    <row r="692" spans="2:9">
      <c r="B692" s="300">
        <f t="shared" si="54"/>
        <v>680</v>
      </c>
      <c r="C692" s="275">
        <f t="shared" ca="1" si="50"/>
        <v>0.26729407768631552</v>
      </c>
      <c r="D692" s="275">
        <f t="shared" ca="1" si="51"/>
        <v>0.19037430692840179</v>
      </c>
      <c r="E692" s="275">
        <f t="shared" ca="1" si="52"/>
        <v>0.10242795031571363</v>
      </c>
      <c r="F692" s="275">
        <f t="shared" ca="1" si="53"/>
        <v>4.473720909024588E-2</v>
      </c>
      <c r="G692" s="301">
        <f t="array" aca="1" ref="G692" ca="1">IF(E692&gt;F692,('3-Statement Model'!$G$8*(1+'DCF Simulation'!C692)*'DCF Simulation'!D692)/('DCF Simulation'!E692-'DCF Simulation'!F692))</f>
        <v>20200.36054498779</v>
      </c>
      <c r="H692" s="302">
        <f ca="1">+G692-'DCF Analysis'!$C$37+'DCF Analysis'!$C$38+'DCF Analysis'!$C$40-'DCF Analysis'!$C$39</f>
        <v>21112.690544987789</v>
      </c>
      <c r="I692" s="303">
        <f ca="1">+H692/'Historical Data'!$L$34</f>
        <v>1325.5721095607898</v>
      </c>
    </row>
    <row r="693" spans="2:9">
      <c r="B693" s="300">
        <f t="shared" si="54"/>
        <v>681</v>
      </c>
      <c r="C693" s="275">
        <f t="shared" ca="1" si="50"/>
        <v>4.2896843919473335E-2</v>
      </c>
      <c r="D693" s="275">
        <f t="shared" ca="1" si="51"/>
        <v>0.18316985686201342</v>
      </c>
      <c r="E693" s="275">
        <f t="shared" ca="1" si="52"/>
        <v>0.10761124536411519</v>
      </c>
      <c r="F693" s="275">
        <f t="shared" ca="1" si="53"/>
        <v>5.0358249084336004E-2</v>
      </c>
      <c r="G693" s="301">
        <f t="array" aca="1" ref="G693" ca="1">IF(E693&gt;F693,('3-Statement Model'!$G$8*(1+'DCF Simulation'!C693)*'DCF Simulation'!D693)/('DCF Simulation'!E693-'DCF Simulation'!F693))</f>
        <v>16116.719171579089</v>
      </c>
      <c r="H693" s="302">
        <f ca="1">+G693-'DCF Analysis'!$C$37+'DCF Analysis'!$C$38+'DCF Analysis'!$C$40-'DCF Analysis'!$C$39</f>
        <v>17029.049171579089</v>
      </c>
      <c r="I693" s="303">
        <f ca="1">+H693/'Historical Data'!$L$34</f>
        <v>1069.1783970444003</v>
      </c>
    </row>
    <row r="694" spans="2:9">
      <c r="B694" s="300">
        <f t="shared" si="54"/>
        <v>682</v>
      </c>
      <c r="C694" s="275">
        <f t="shared" ca="1" si="50"/>
        <v>8.7921422115311718E-2</v>
      </c>
      <c r="D694" s="275">
        <f t="shared" ca="1" si="51"/>
        <v>0.15326441471786467</v>
      </c>
      <c r="E694" s="275">
        <f t="shared" ca="1" si="52"/>
        <v>0.10473803224918043</v>
      </c>
      <c r="F694" s="275">
        <f t="shared" ca="1" si="53"/>
        <v>3.2770184255733317E-2</v>
      </c>
      <c r="G694" s="301">
        <f t="array" aca="1" ref="G694" ca="1">IF(E694&gt;F694,('3-Statement Model'!$G$8*(1+'DCF Simulation'!C694)*'DCF Simulation'!D694)/('DCF Simulation'!E694-'DCF Simulation'!F694))</f>
        <v>11191.28207971528</v>
      </c>
      <c r="H694" s="302">
        <f ca="1">+G694-'DCF Analysis'!$C$37+'DCF Analysis'!$C$38+'DCF Analysis'!$C$40-'DCF Analysis'!$C$39</f>
        <v>12103.612079715282</v>
      </c>
      <c r="I694" s="303">
        <f ca="1">+H694/'Historical Data'!$L$34</f>
        <v>759.93206851708362</v>
      </c>
    </row>
    <row r="695" spans="2:9">
      <c r="B695" s="300">
        <f t="shared" si="54"/>
        <v>683</v>
      </c>
      <c r="C695" s="275">
        <f t="shared" ca="1" si="50"/>
        <v>0.27256204762947472</v>
      </c>
      <c r="D695" s="275">
        <f t="shared" ca="1" si="51"/>
        <v>0.16627540138818989</v>
      </c>
      <c r="E695" s="275">
        <f t="shared" ca="1" si="52"/>
        <v>0.10816960373369496</v>
      </c>
      <c r="F695" s="275">
        <f t="shared" ca="1" si="53"/>
        <v>4.9414967923601373E-2</v>
      </c>
      <c r="G695" s="301">
        <f t="array" aca="1" ref="G695" ca="1">IF(E695&gt;F695,('3-Statement Model'!$G$8*(1+'DCF Simulation'!C695)*'DCF Simulation'!D695)/('DCF Simulation'!E695-'DCF Simulation'!F695))</f>
        <v>17395.797056585314</v>
      </c>
      <c r="H695" s="302">
        <f ca="1">+G695-'DCF Analysis'!$C$37+'DCF Analysis'!$C$38+'DCF Analysis'!$C$40-'DCF Analysis'!$C$39</f>
        <v>18308.127056585312</v>
      </c>
      <c r="I695" s="303">
        <f ca="1">+H695/'Historical Data'!$L$34</f>
        <v>1149.4860189795295</v>
      </c>
    </row>
    <row r="696" spans="2:9">
      <c r="B696" s="300">
        <f t="shared" si="54"/>
        <v>684</v>
      </c>
      <c r="C696" s="275">
        <f t="shared" ca="1" si="50"/>
        <v>0.25540036953280421</v>
      </c>
      <c r="D696" s="275">
        <f t="shared" ca="1" si="51"/>
        <v>0.1888827899878589</v>
      </c>
      <c r="E696" s="275">
        <f t="shared" ca="1" si="52"/>
        <v>0.10043531369026808</v>
      </c>
      <c r="F696" s="275">
        <f t="shared" ca="1" si="53"/>
        <v>4.2084743082959633E-2</v>
      </c>
      <c r="G696" s="301">
        <f t="array" aca="1" ref="G696" ca="1">IF(E696&gt;F696,('3-Statement Model'!$G$8*(1+'DCF Simulation'!C696)*'DCF Simulation'!D696)/('DCF Simulation'!E696-'DCF Simulation'!F696))</f>
        <v>19629.490768538868</v>
      </c>
      <c r="H696" s="302">
        <f ca="1">+G696-'DCF Analysis'!$C$37+'DCF Analysis'!$C$38+'DCF Analysis'!$C$40-'DCF Analysis'!$C$39</f>
        <v>20541.820768538866</v>
      </c>
      <c r="I696" s="303">
        <f ca="1">+H696/'Historical Data'!$L$34</f>
        <v>1289.7297306731048</v>
      </c>
    </row>
    <row r="697" spans="2:9">
      <c r="B697" s="300">
        <f t="shared" si="54"/>
        <v>685</v>
      </c>
      <c r="C697" s="275">
        <f t="shared" ca="1" si="50"/>
        <v>0.21894298289896652</v>
      </c>
      <c r="D697" s="275">
        <f t="shared" ca="1" si="51"/>
        <v>0.16328696949078181</v>
      </c>
      <c r="E697" s="275">
        <f t="shared" ca="1" si="52"/>
        <v>0.1064970699492729</v>
      </c>
      <c r="F697" s="275">
        <f t="shared" ca="1" si="53"/>
        <v>4.9572187829523134E-2</v>
      </c>
      <c r="G697" s="301">
        <f t="array" aca="1" ref="G697" ca="1">IF(E697&gt;F697,('3-Statement Model'!$G$8*(1+'DCF Simulation'!C697)*'DCF Simulation'!D697)/('DCF Simulation'!E697-'DCF Simulation'!F697))</f>
        <v>16889.324492856023</v>
      </c>
      <c r="H697" s="302">
        <f ca="1">+G697-'DCF Analysis'!$C$37+'DCF Analysis'!$C$38+'DCF Analysis'!$C$40-'DCF Analysis'!$C$39</f>
        <v>17801.654492856022</v>
      </c>
      <c r="I697" s="303">
        <f ca="1">+H697/'Historical Data'!$L$34</f>
        <v>1117.686855187178</v>
      </c>
    </row>
    <row r="698" spans="2:9">
      <c r="B698" s="300">
        <f t="shared" si="54"/>
        <v>686</v>
      </c>
      <c r="C698" s="275">
        <f t="shared" ca="1" si="50"/>
        <v>0.27812067528206957</v>
      </c>
      <c r="D698" s="275">
        <f t="shared" ca="1" si="51"/>
        <v>0.16445946874380243</v>
      </c>
      <c r="E698" s="275">
        <f t="shared" ca="1" si="52"/>
        <v>0.10858627690926931</v>
      </c>
      <c r="F698" s="275">
        <f t="shared" ca="1" si="53"/>
        <v>2.4051654697081655E-2</v>
      </c>
      <c r="G698" s="301">
        <f t="array" aca="1" ref="G698" ca="1">IF(E698&gt;F698,('3-Statement Model'!$G$8*(1+'DCF Simulation'!C698)*'DCF Simulation'!D698)/('DCF Simulation'!E698-'DCF Simulation'!F698))</f>
        <v>12010.90208119921</v>
      </c>
      <c r="H698" s="302">
        <f ca="1">+G698-'DCF Analysis'!$C$37+'DCF Analysis'!$C$38+'DCF Analysis'!$C$40-'DCF Analysis'!$C$39</f>
        <v>12923.232081199212</v>
      </c>
      <c r="I698" s="303">
        <f ca="1">+H698/'Historical Data'!$L$34</f>
        <v>811.39236970845411</v>
      </c>
    </row>
    <row r="699" spans="2:9">
      <c r="B699" s="300">
        <f t="shared" si="54"/>
        <v>687</v>
      </c>
      <c r="C699" s="275">
        <f t="shared" ca="1" si="50"/>
        <v>0.30848902759733515</v>
      </c>
      <c r="D699" s="275">
        <f t="shared" ca="1" si="51"/>
        <v>0.16012051927749335</v>
      </c>
      <c r="E699" s="275">
        <f t="shared" ca="1" si="52"/>
        <v>0.10627863901588719</v>
      </c>
      <c r="F699" s="275">
        <f t="shared" ca="1" si="53"/>
        <v>2.6321799970258106E-2</v>
      </c>
      <c r="G699" s="301">
        <f t="array" aca="1" ref="G699" ca="1">IF(E699&gt;F699,('3-Statement Model'!$G$8*(1+'DCF Simulation'!C699)*'DCF Simulation'!D699)/('DCF Simulation'!E699-'DCF Simulation'!F699))</f>
        <v>12657.296616793439</v>
      </c>
      <c r="H699" s="302">
        <f ca="1">+G699-'DCF Analysis'!$C$37+'DCF Analysis'!$C$38+'DCF Analysis'!$C$40-'DCF Analysis'!$C$39</f>
        <v>13569.626616793441</v>
      </c>
      <c r="I699" s="303">
        <f ca="1">+H699/'Historical Data'!$L$34</f>
        <v>851.97661293081433</v>
      </c>
    </row>
    <row r="700" spans="2:9">
      <c r="B700" s="300">
        <f t="shared" si="54"/>
        <v>688</v>
      </c>
      <c r="C700" s="275">
        <f t="shared" ca="1" si="50"/>
        <v>0.20286951363996644</v>
      </c>
      <c r="D700" s="275">
        <f t="shared" ca="1" si="51"/>
        <v>0.13930756795283911</v>
      </c>
      <c r="E700" s="275">
        <f t="shared" ca="1" si="52"/>
        <v>0.1081072773614136</v>
      </c>
      <c r="F700" s="275">
        <f t="shared" ca="1" si="53"/>
        <v>2.3641591967689352E-2</v>
      </c>
      <c r="G700" s="301">
        <f t="array" aca="1" ref="G700" ca="1">IF(E700&gt;F700,('3-Statement Model'!$G$8*(1+'DCF Simulation'!C700)*'DCF Simulation'!D700)/('DCF Simulation'!E700-'DCF Simulation'!F700))</f>
        <v>9582.7998440655265</v>
      </c>
      <c r="H700" s="302">
        <f ca="1">+G700-'DCF Analysis'!$C$37+'DCF Analysis'!$C$38+'DCF Analysis'!$C$40-'DCF Analysis'!$C$39</f>
        <v>10495.129844065528</v>
      </c>
      <c r="I700" s="303">
        <f ca="1">+H700/'Historical Data'!$L$34</f>
        <v>658.94260979518333</v>
      </c>
    </row>
    <row r="701" spans="2:9">
      <c r="B701" s="300">
        <f t="shared" si="54"/>
        <v>689</v>
      </c>
      <c r="C701" s="275">
        <f t="shared" ca="1" si="50"/>
        <v>0.17732442578542282</v>
      </c>
      <c r="D701" s="275">
        <f t="shared" ca="1" si="51"/>
        <v>0.15121105507871224</v>
      </c>
      <c r="E701" s="275">
        <f t="shared" ca="1" si="52"/>
        <v>0.10175101939486575</v>
      </c>
      <c r="F701" s="275">
        <f t="shared" ca="1" si="53"/>
        <v>4.940965470403165E-2</v>
      </c>
      <c r="G701" s="301">
        <f t="array" aca="1" ref="G701" ca="1">IF(E701&gt;F701,('3-Statement Model'!$G$8*(1+'DCF Simulation'!C701)*'DCF Simulation'!D701)/('DCF Simulation'!E701-'DCF Simulation'!F701))</f>
        <v>16429.114471737172</v>
      </c>
      <c r="H701" s="302">
        <f ca="1">+G701-'DCF Analysis'!$C$37+'DCF Analysis'!$C$38+'DCF Analysis'!$C$40-'DCF Analysis'!$C$39</f>
        <v>17341.44447173717</v>
      </c>
      <c r="I701" s="303">
        <f ca="1">+H701/'Historical Data'!$L$34</f>
        <v>1088.7923110628453</v>
      </c>
    </row>
    <row r="702" spans="2:9">
      <c r="B702" s="300">
        <f t="shared" si="54"/>
        <v>690</v>
      </c>
      <c r="C702" s="275">
        <f t="shared" ca="1" si="50"/>
        <v>0.20128429504576373</v>
      </c>
      <c r="D702" s="275">
        <f t="shared" ca="1" si="51"/>
        <v>0.17035281031662508</v>
      </c>
      <c r="E702" s="275">
        <f t="shared" ca="1" si="52"/>
        <v>0.10343846764226457</v>
      </c>
      <c r="F702" s="275">
        <f t="shared" ca="1" si="53"/>
        <v>3.8318135614681698E-2</v>
      </c>
      <c r="G702" s="301">
        <f t="array" aca="1" ref="G702" ca="1">IF(E702&gt;F702,('3-Statement Model'!$G$8*(1+'DCF Simulation'!C702)*'DCF Simulation'!D702)/('DCF Simulation'!E702-'DCF Simulation'!F702))</f>
        <v>15179.518472788983</v>
      </c>
      <c r="H702" s="302">
        <f ca="1">+G702-'DCF Analysis'!$C$37+'DCF Analysis'!$C$38+'DCF Analysis'!$C$40-'DCF Analysis'!$C$39</f>
        <v>16091.848472788985</v>
      </c>
      <c r="I702" s="303">
        <f ca="1">+H702/'Historical Data'!$L$34</f>
        <v>1010.3357258685101</v>
      </c>
    </row>
    <row r="703" spans="2:9">
      <c r="B703" s="300">
        <f t="shared" si="54"/>
        <v>691</v>
      </c>
      <c r="C703" s="275">
        <f t="shared" ca="1" si="50"/>
        <v>0.22248226167961929</v>
      </c>
      <c r="D703" s="275">
        <f t="shared" ca="1" si="51"/>
        <v>0.18408552420173616</v>
      </c>
      <c r="E703" s="275">
        <f t="shared" ca="1" si="52"/>
        <v>0.10208770375110468</v>
      </c>
      <c r="F703" s="275">
        <f t="shared" ca="1" si="53"/>
        <v>4.766839409096571E-2</v>
      </c>
      <c r="G703" s="301">
        <f t="array" aca="1" ref="G703" ca="1">IF(E703&gt;F703,('3-Statement Model'!$G$8*(1+'DCF Simulation'!C703)*'DCF Simulation'!D703)/('DCF Simulation'!E703-'DCF Simulation'!F703))</f>
        <v>19975.086831142125</v>
      </c>
      <c r="H703" s="302">
        <f ca="1">+G703-'DCF Analysis'!$C$37+'DCF Analysis'!$C$38+'DCF Analysis'!$C$40-'DCF Analysis'!$C$39</f>
        <v>20887.416831142124</v>
      </c>
      <c r="I703" s="303">
        <f ca="1">+H703/'Historical Data'!$L$34</f>
        <v>1311.4281731707456</v>
      </c>
    </row>
    <row r="704" spans="2:9">
      <c r="B704" s="300">
        <f t="shared" si="54"/>
        <v>692</v>
      </c>
      <c r="C704" s="275">
        <f t="shared" ca="1" si="50"/>
        <v>0.16105585534749525</v>
      </c>
      <c r="D704" s="275">
        <f t="shared" ca="1" si="51"/>
        <v>0.18747963836640069</v>
      </c>
      <c r="E704" s="275">
        <f t="shared" ca="1" si="52"/>
        <v>0.10203904568094303</v>
      </c>
      <c r="F704" s="275">
        <f t="shared" ca="1" si="53"/>
        <v>5.402280491421993E-2</v>
      </c>
      <c r="G704" s="301">
        <f t="array" aca="1" ref="G704" ca="1">IF(E704&gt;F704,('3-Statement Model'!$G$8*(1+'DCF Simulation'!C704)*'DCF Simulation'!D704)/('DCF Simulation'!E704-'DCF Simulation'!F704))</f>
        <v>21897.703130617258</v>
      </c>
      <c r="H704" s="302">
        <f ca="1">+G704-'DCF Analysis'!$C$37+'DCF Analysis'!$C$38+'DCF Analysis'!$C$40-'DCF Analysis'!$C$39</f>
        <v>22810.033130617256</v>
      </c>
      <c r="I704" s="303">
        <f ca="1">+H704/'Historical Data'!$L$34</f>
        <v>1432.1407151625217</v>
      </c>
    </row>
    <row r="705" spans="2:9">
      <c r="B705" s="300">
        <f t="shared" si="54"/>
        <v>693</v>
      </c>
      <c r="C705" s="275">
        <f t="shared" ca="1" si="50"/>
        <v>4.2671215597764781E-2</v>
      </c>
      <c r="D705" s="275">
        <f t="shared" ca="1" si="51"/>
        <v>0.18479669837714868</v>
      </c>
      <c r="E705" s="275">
        <f t="shared" ca="1" si="52"/>
        <v>0.10902118325948865</v>
      </c>
      <c r="F705" s="275">
        <f t="shared" ca="1" si="53"/>
        <v>3.6741686984384819E-2</v>
      </c>
      <c r="G705" s="301">
        <f t="array" aca="1" ref="G705" ca="1">IF(E705&gt;F705,('3-Statement Model'!$G$8*(1+'DCF Simulation'!C705)*'DCF Simulation'!D705)/('DCF Simulation'!E705-'DCF Simulation'!F705))</f>
        <v>12876.741407309386</v>
      </c>
      <c r="H705" s="302">
        <f ca="1">+G705-'DCF Analysis'!$C$37+'DCF Analysis'!$C$38+'DCF Analysis'!$C$40-'DCF Analysis'!$C$39</f>
        <v>13789.071407309388</v>
      </c>
      <c r="I705" s="303">
        <f ca="1">+H705/'Historical Data'!$L$34</f>
        <v>865.75457710248202</v>
      </c>
    </row>
    <row r="706" spans="2:9">
      <c r="B706" s="300">
        <f t="shared" si="54"/>
        <v>694</v>
      </c>
      <c r="C706" s="275">
        <f t="shared" ca="1" si="50"/>
        <v>0.31638545477180297</v>
      </c>
      <c r="D706" s="275">
        <f t="shared" ca="1" si="51"/>
        <v>0.14025301592553088</v>
      </c>
      <c r="E706" s="275">
        <f t="shared" ca="1" si="52"/>
        <v>0.10510997015318729</v>
      </c>
      <c r="F706" s="275">
        <f t="shared" ca="1" si="53"/>
        <v>2.1288550621719769E-2</v>
      </c>
      <c r="G706" s="301">
        <f t="array" aca="1" ref="G706" ca="1">IF(E706&gt;F706,('3-Statement Model'!$G$8*(1+'DCF Simulation'!C706)*'DCF Simulation'!D706)/('DCF Simulation'!E706-'DCF Simulation'!F706))</f>
        <v>10639.464546784606</v>
      </c>
      <c r="H706" s="302">
        <f ca="1">+G706-'DCF Analysis'!$C$37+'DCF Analysis'!$C$38+'DCF Analysis'!$C$40-'DCF Analysis'!$C$39</f>
        <v>11551.794546784608</v>
      </c>
      <c r="I706" s="303">
        <f ca="1">+H706/'Historical Data'!$L$34</f>
        <v>725.28589541750216</v>
      </c>
    </row>
    <row r="707" spans="2:9">
      <c r="B707" s="300">
        <f t="shared" si="54"/>
        <v>695</v>
      </c>
      <c r="C707" s="275">
        <f t="shared" ca="1" si="50"/>
        <v>5.2139235442933016E-2</v>
      </c>
      <c r="D707" s="275">
        <f t="shared" ca="1" si="51"/>
        <v>0.15160085936583778</v>
      </c>
      <c r="E707" s="275">
        <f t="shared" ca="1" si="52"/>
        <v>0.1064177854579104</v>
      </c>
      <c r="F707" s="275">
        <f t="shared" ca="1" si="53"/>
        <v>5.2992219543861116E-2</v>
      </c>
      <c r="G707" s="301">
        <f t="array" aca="1" ref="G707" ca="1">IF(E707&gt;F707,('3-Statement Model'!$G$8*(1+'DCF Simulation'!C707)*'DCF Simulation'!D707)/('DCF Simulation'!E707-'DCF Simulation'!F707))</f>
        <v>14421.327765794695</v>
      </c>
      <c r="H707" s="302">
        <f ca="1">+G707-'DCF Analysis'!$C$37+'DCF Analysis'!$C$38+'DCF Analysis'!$C$40-'DCF Analysis'!$C$39</f>
        <v>15333.657765794696</v>
      </c>
      <c r="I707" s="303">
        <f ca="1">+H707/'Historical Data'!$L$34</f>
        <v>962.73229736288067</v>
      </c>
    </row>
    <row r="708" spans="2:9">
      <c r="B708" s="300">
        <f t="shared" si="54"/>
        <v>696</v>
      </c>
      <c r="C708" s="275">
        <f t="shared" ca="1" si="50"/>
        <v>0.1934777080349781</v>
      </c>
      <c r="D708" s="275">
        <f t="shared" ca="1" si="51"/>
        <v>0.13660651954160721</v>
      </c>
      <c r="E708" s="275">
        <f t="shared" ca="1" si="52"/>
        <v>0.10279219821657821</v>
      </c>
      <c r="F708" s="275">
        <f t="shared" ca="1" si="53"/>
        <v>2.8973044257316765E-2</v>
      </c>
      <c r="G708" s="301">
        <f t="array" aca="1" ref="G708" ca="1">IF(E708&gt;F708,('3-Statement Model'!$G$8*(1+'DCF Simulation'!C708)*'DCF Simulation'!D708)/('DCF Simulation'!E708-'DCF Simulation'!F708))</f>
        <v>10668.323438488665</v>
      </c>
      <c r="H708" s="302">
        <f ca="1">+G708-'DCF Analysis'!$C$37+'DCF Analysis'!$C$38+'DCF Analysis'!$C$40-'DCF Analysis'!$C$39</f>
        <v>11580.653438488667</v>
      </c>
      <c r="I708" s="303">
        <f ca="1">+H708/'Historical Data'!$L$34</f>
        <v>727.09781710859227</v>
      </c>
    </row>
    <row r="709" spans="2:9">
      <c r="B709" s="300">
        <f t="shared" si="54"/>
        <v>697</v>
      </c>
      <c r="C709" s="275">
        <f t="shared" ca="1" si="50"/>
        <v>0.32139123495784522</v>
      </c>
      <c r="D709" s="275">
        <f t="shared" ca="1" si="51"/>
        <v>0.19185069736879648</v>
      </c>
      <c r="E709" s="275">
        <f t="shared" ca="1" si="52"/>
        <v>0.10839896433637232</v>
      </c>
      <c r="F709" s="275">
        <f t="shared" ca="1" si="53"/>
        <v>4.7283500789596859E-2</v>
      </c>
      <c r="G709" s="301">
        <f t="array" aca="1" ref="G709" ca="1">IF(E709&gt;F709,('3-Statement Model'!$G$8*(1+'DCF Simulation'!C709)*'DCF Simulation'!D709)/('DCF Simulation'!E709-'DCF Simulation'!F709))</f>
        <v>20036.561469143024</v>
      </c>
      <c r="H709" s="302">
        <f ca="1">+G709-'DCF Analysis'!$C$37+'DCF Analysis'!$C$38+'DCF Analysis'!$C$40-'DCF Analysis'!$C$39</f>
        <v>20948.891469143022</v>
      </c>
      <c r="I709" s="303">
        <f ca="1">+H709/'Historical Data'!$L$34</f>
        <v>1315.2878927742561</v>
      </c>
    </row>
    <row r="710" spans="2:9">
      <c r="B710" s="300">
        <f t="shared" si="54"/>
        <v>698</v>
      </c>
      <c r="C710" s="275">
        <f t="shared" ca="1" si="50"/>
        <v>0.17013867495327448</v>
      </c>
      <c r="D710" s="275">
        <f t="shared" ca="1" si="51"/>
        <v>0.18355924527169798</v>
      </c>
      <c r="E710" s="275">
        <f t="shared" ca="1" si="52"/>
        <v>0.10969651145853765</v>
      </c>
      <c r="F710" s="275">
        <f t="shared" ca="1" si="53"/>
        <v>4.6766737410184514E-2</v>
      </c>
      <c r="G710" s="301">
        <f t="array" aca="1" ref="G710" ca="1">IF(E710&gt;F710,('3-Statement Model'!$G$8*(1+'DCF Simulation'!C710)*'DCF Simulation'!D710)/('DCF Simulation'!E710-'DCF Simulation'!F710))</f>
        <v>16486.821046943263</v>
      </c>
      <c r="H710" s="302">
        <f ca="1">+G710-'DCF Analysis'!$C$37+'DCF Analysis'!$C$38+'DCF Analysis'!$C$40-'DCF Analysis'!$C$39</f>
        <v>17399.151046943261</v>
      </c>
      <c r="I710" s="303">
        <f ca="1">+H710/'Historical Data'!$L$34</f>
        <v>1092.4154507317789</v>
      </c>
    </row>
    <row r="711" spans="2:9">
      <c r="B711" s="300">
        <f t="shared" si="54"/>
        <v>699</v>
      </c>
      <c r="C711" s="275">
        <f t="shared" ca="1" si="50"/>
        <v>0.16931916189506452</v>
      </c>
      <c r="D711" s="275">
        <f t="shared" ca="1" si="51"/>
        <v>0.1938823092472361</v>
      </c>
      <c r="E711" s="275">
        <f t="shared" ca="1" si="52"/>
        <v>0.10184308547269301</v>
      </c>
      <c r="F711" s="275">
        <f t="shared" ca="1" si="53"/>
        <v>2.7249534556663093E-2</v>
      </c>
      <c r="G711" s="301">
        <f t="array" aca="1" ref="G711" ca="1">IF(E711&gt;F711,('3-Statement Model'!$G$8*(1+'DCF Simulation'!C711)*'DCF Simulation'!D711)/('DCF Simulation'!E711-'DCF Simulation'!F711))</f>
        <v>14680.791410860846</v>
      </c>
      <c r="H711" s="302">
        <f ca="1">+G711-'DCF Analysis'!$C$37+'DCF Analysis'!$C$38+'DCF Analysis'!$C$40-'DCF Analysis'!$C$39</f>
        <v>15593.121410860847</v>
      </c>
      <c r="I711" s="303">
        <f ca="1">+H711/'Historical Data'!$L$34</f>
        <v>979.02286774810898</v>
      </c>
    </row>
    <row r="712" spans="2:9">
      <c r="B712" s="300">
        <f t="shared" si="54"/>
        <v>700</v>
      </c>
      <c r="C712" s="275">
        <f t="shared" ca="1" si="50"/>
        <v>8.1115419099393626E-2</v>
      </c>
      <c r="D712" s="275">
        <f t="shared" ca="1" si="51"/>
        <v>0.15939860167464892</v>
      </c>
      <c r="E712" s="275">
        <f t="shared" ca="1" si="52"/>
        <v>0.10882477797553881</v>
      </c>
      <c r="F712" s="275">
        <f t="shared" ca="1" si="53"/>
        <v>2.1335057308392663E-2</v>
      </c>
      <c r="G712" s="301">
        <f t="array" aca="1" ref="G712" ca="1">IF(E712&gt;F712,('3-Statement Model'!$G$8*(1+'DCF Simulation'!C712)*'DCF Simulation'!D712)/('DCF Simulation'!E712-'DCF Simulation'!F712))</f>
        <v>9514.3481253932077</v>
      </c>
      <c r="H712" s="302">
        <f ca="1">+G712-'DCF Analysis'!$C$37+'DCF Analysis'!$C$38+'DCF Analysis'!$C$40-'DCF Analysis'!$C$39</f>
        <v>10426.678125393209</v>
      </c>
      <c r="I712" s="303">
        <f ca="1">+H712/'Historical Data'!$L$34</f>
        <v>654.64483027105405</v>
      </c>
    </row>
    <row r="713" spans="2:9">
      <c r="B713" s="300">
        <f t="shared" si="54"/>
        <v>701</v>
      </c>
      <c r="C713" s="275">
        <f t="shared" ca="1" si="50"/>
        <v>0.31870774212342728</v>
      </c>
      <c r="D713" s="275">
        <f t="shared" ca="1" si="51"/>
        <v>0.19475641429147425</v>
      </c>
      <c r="E713" s="275">
        <f t="shared" ca="1" si="52"/>
        <v>0.10999738132562478</v>
      </c>
      <c r="F713" s="275">
        <f t="shared" ca="1" si="53"/>
        <v>2.380756479044896E-2</v>
      </c>
      <c r="G713" s="301">
        <f t="array" aca="1" ref="G713" ca="1">IF(E713&gt;F713,('3-Statement Model'!$G$8*(1+'DCF Simulation'!C713)*'DCF Simulation'!D713)/('DCF Simulation'!E713-'DCF Simulation'!F713))</f>
        <v>14393.415716115016</v>
      </c>
      <c r="H713" s="302">
        <f ca="1">+G713-'DCF Analysis'!$C$37+'DCF Analysis'!$C$38+'DCF Analysis'!$C$40-'DCF Analysis'!$C$39</f>
        <v>15305.745716115018</v>
      </c>
      <c r="I713" s="303">
        <f ca="1">+H713/'Historical Data'!$L$34</f>
        <v>960.9798236789976</v>
      </c>
    </row>
    <row r="714" spans="2:9">
      <c r="B714" s="300">
        <f t="shared" si="54"/>
        <v>702</v>
      </c>
      <c r="C714" s="275">
        <f t="shared" ca="1" si="50"/>
        <v>0.29150919604133069</v>
      </c>
      <c r="D714" s="275">
        <f t="shared" ca="1" si="51"/>
        <v>0.16897800148101189</v>
      </c>
      <c r="E714" s="275">
        <f t="shared" ca="1" si="52"/>
        <v>0.10927559437983717</v>
      </c>
      <c r="F714" s="275">
        <f t="shared" ca="1" si="53"/>
        <v>3.3997909995338554E-2</v>
      </c>
      <c r="G714" s="301">
        <f t="array" aca="1" ref="G714" ca="1">IF(E714&gt;F714,('3-Statement Model'!$G$8*(1+'DCF Simulation'!C714)*'DCF Simulation'!D714)/('DCF Simulation'!E714-'DCF Simulation'!F714))</f>
        <v>14003.639441551699</v>
      </c>
      <c r="H714" s="302">
        <f ca="1">+G714-'DCF Analysis'!$C$37+'DCF Analysis'!$C$38+'DCF Analysis'!$C$40-'DCF Analysis'!$C$39</f>
        <v>14915.969441551701</v>
      </c>
      <c r="I714" s="303">
        <f ca="1">+H714/'Historical Data'!$L$34</f>
        <v>936.50750181037142</v>
      </c>
    </row>
    <row r="715" spans="2:9">
      <c r="B715" s="300">
        <f t="shared" si="54"/>
        <v>703</v>
      </c>
      <c r="C715" s="275">
        <f t="shared" ca="1" si="50"/>
        <v>0.24457421987180447</v>
      </c>
      <c r="D715" s="275">
        <f t="shared" ca="1" si="51"/>
        <v>0.13967570701006338</v>
      </c>
      <c r="E715" s="275">
        <f t="shared" ca="1" si="52"/>
        <v>0.10630504866030724</v>
      </c>
      <c r="F715" s="275">
        <f t="shared" ca="1" si="53"/>
        <v>2.4563051586978704E-2</v>
      </c>
      <c r="G715" s="301">
        <f t="array" aca="1" ref="G715" ca="1">IF(E715&gt;F715,('3-Statement Model'!$G$8*(1+'DCF Simulation'!C715)*'DCF Simulation'!D715)/('DCF Simulation'!E715-'DCF Simulation'!F715))</f>
        <v>10272.494904053547</v>
      </c>
      <c r="H715" s="302">
        <f ca="1">+G715-'DCF Analysis'!$C$37+'DCF Analysis'!$C$38+'DCF Analysis'!$C$40-'DCF Analysis'!$C$39</f>
        <v>11184.824904053548</v>
      </c>
      <c r="I715" s="303">
        <f ca="1">+H715/'Historical Data'!$L$34</f>
        <v>702.24550071161457</v>
      </c>
    </row>
    <row r="716" spans="2:9">
      <c r="B716" s="300">
        <f t="shared" si="54"/>
        <v>704</v>
      </c>
      <c r="C716" s="275">
        <f t="shared" ca="1" si="50"/>
        <v>6.802801913457561E-2</v>
      </c>
      <c r="D716" s="275">
        <f t="shared" ca="1" si="51"/>
        <v>0.18919305107053991</v>
      </c>
      <c r="E716" s="275">
        <f t="shared" ca="1" si="52"/>
        <v>0.10486537863694627</v>
      </c>
      <c r="F716" s="275">
        <f t="shared" ca="1" si="53"/>
        <v>4.8655494250268327E-2</v>
      </c>
      <c r="G716" s="301">
        <f t="array" aca="1" ref="G716" ca="1">IF(E716&gt;F716,('3-Statement Model'!$G$8*(1+'DCF Simulation'!C716)*'DCF Simulation'!D716)/('DCF Simulation'!E716-'DCF Simulation'!F716))</f>
        <v>17364.194212819555</v>
      </c>
      <c r="H716" s="302">
        <f ca="1">+G716-'DCF Analysis'!$C$37+'DCF Analysis'!$C$38+'DCF Analysis'!$C$40-'DCF Analysis'!$C$39</f>
        <v>18276.524212819553</v>
      </c>
      <c r="I716" s="303">
        <f ca="1">+H716/'Historical Data'!$L$34</f>
        <v>1147.5018167202563</v>
      </c>
    </row>
    <row r="717" spans="2:9">
      <c r="B717" s="300">
        <f t="shared" si="54"/>
        <v>705</v>
      </c>
      <c r="C717" s="275">
        <f t="shared" ca="1" si="50"/>
        <v>1.798478750449619E-2</v>
      </c>
      <c r="D717" s="275">
        <f t="shared" ca="1" si="51"/>
        <v>0.18879881947091548</v>
      </c>
      <c r="E717" s="275">
        <f t="shared" ca="1" si="52"/>
        <v>0.10554858055226754</v>
      </c>
      <c r="F717" s="275">
        <f t="shared" ca="1" si="53"/>
        <v>2.9532237370889568E-2</v>
      </c>
      <c r="G717" s="301">
        <f t="array" aca="1" ref="G717" ca="1">IF(E717&gt;F717,('3-Statement Model'!$G$8*(1+'DCF Simulation'!C717)*'DCF Simulation'!D717)/('DCF Simulation'!E717-'DCF Simulation'!F717))</f>
        <v>12212.739343470466</v>
      </c>
      <c r="H717" s="302">
        <f ca="1">+G717-'DCF Analysis'!$C$37+'DCF Analysis'!$C$38+'DCF Analysis'!$C$40-'DCF Analysis'!$C$39</f>
        <v>13125.069343470468</v>
      </c>
      <c r="I717" s="303">
        <f ca="1">+H717/'Historical Data'!$L$34</f>
        <v>824.06483535023369</v>
      </c>
    </row>
    <row r="718" spans="2:9">
      <c r="B718" s="300">
        <f t="shared" si="54"/>
        <v>706</v>
      </c>
      <c r="C718" s="275">
        <f t="shared" ref="C718:C781" ca="1" si="55">RAND()*($E$6-$D$6)+$D$6</f>
        <v>8.5086255886889575E-2</v>
      </c>
      <c r="D718" s="275">
        <f t="shared" ref="D718:D781" ca="1" si="56">RAND()*($E$7-$D$7)+$D$7</f>
        <v>0.14113842722684733</v>
      </c>
      <c r="E718" s="275">
        <f t="shared" ref="E718:E781" ca="1" si="57">RAND()*($E$8-$D$8)+$D$8</f>
        <v>0.10506868929165544</v>
      </c>
      <c r="F718" s="275">
        <f t="shared" ref="F718:F781" ca="1" si="58">RAND()*($E$9-$D$9)+$D$9</f>
        <v>2.2997612713630773E-2</v>
      </c>
      <c r="G718" s="301">
        <f t="array" aca="1" ref="G718" ca="1">IF(E718&gt;F718,('3-Statement Model'!$G$8*(1+'DCF Simulation'!C718)*'DCF Simulation'!D718)/('DCF Simulation'!E718-'DCF Simulation'!F718))</f>
        <v>9013.6129464602473</v>
      </c>
      <c r="H718" s="302">
        <f ca="1">+G718-'DCF Analysis'!$C$37+'DCF Analysis'!$C$38+'DCF Analysis'!$C$40-'DCF Analysis'!$C$39</f>
        <v>9925.942946460249</v>
      </c>
      <c r="I718" s="303">
        <f ca="1">+H718/'Historical Data'!$L$34</f>
        <v>623.20589139895264</v>
      </c>
    </row>
    <row r="719" spans="2:9">
      <c r="B719" s="300">
        <f t="shared" ref="B719:B782" si="59">+B718+1</f>
        <v>707</v>
      </c>
      <c r="C719" s="275">
        <f t="shared" ca="1" si="55"/>
        <v>6.1239810699674185E-2</v>
      </c>
      <c r="D719" s="275">
        <f t="shared" ca="1" si="56"/>
        <v>0.1519994358816871</v>
      </c>
      <c r="E719" s="275">
        <f t="shared" ca="1" si="57"/>
        <v>0.10226381188817299</v>
      </c>
      <c r="F719" s="275">
        <f t="shared" ca="1" si="58"/>
        <v>5.3710453253569282E-2</v>
      </c>
      <c r="G719" s="301">
        <f t="array" aca="1" ref="G719" ca="1">IF(E719&gt;F719,('3-Statement Model'!$G$8*(1+'DCF Simulation'!C719)*'DCF Simulation'!D719)/('DCF Simulation'!E719-'DCF Simulation'!F719))</f>
        <v>16047.808444374868</v>
      </c>
      <c r="H719" s="302">
        <f ca="1">+G719-'DCF Analysis'!$C$37+'DCF Analysis'!$C$38+'DCF Analysis'!$C$40-'DCF Analysis'!$C$39</f>
        <v>16960.138444374868</v>
      </c>
      <c r="I719" s="303">
        <f ca="1">+H719/'Historical Data'!$L$34</f>
        <v>1064.8517984123207</v>
      </c>
    </row>
    <row r="720" spans="2:9">
      <c r="B720" s="300">
        <f t="shared" si="59"/>
        <v>708</v>
      </c>
      <c r="C720" s="275">
        <f t="shared" ca="1" si="55"/>
        <v>1.7772534131581752E-2</v>
      </c>
      <c r="D720" s="275">
        <f t="shared" ca="1" si="56"/>
        <v>0.14896085633391251</v>
      </c>
      <c r="E720" s="275">
        <f t="shared" ca="1" si="57"/>
        <v>0.10281687155742233</v>
      </c>
      <c r="F720" s="275">
        <f t="shared" ca="1" si="58"/>
        <v>5.5500761191495981E-2</v>
      </c>
      <c r="G720" s="301">
        <f t="array" aca="1" ref="G720" ca="1">IF(E720&gt;F720,('3-Statement Model'!$G$8*(1+'DCF Simulation'!C720)*'DCF Simulation'!D720)/('DCF Simulation'!E720-'DCF Simulation'!F720))</f>
        <v>15477.234051987083</v>
      </c>
      <c r="H720" s="302">
        <f ca="1">+G720-'DCF Analysis'!$C$37+'DCF Analysis'!$C$38+'DCF Analysis'!$C$40-'DCF Analysis'!$C$39</f>
        <v>16389.564051987083</v>
      </c>
      <c r="I720" s="303">
        <f ca="1">+H720/'Historical Data'!$L$34</f>
        <v>1029.0279653784776</v>
      </c>
    </row>
    <row r="721" spans="2:9">
      <c r="B721" s="300">
        <f t="shared" si="59"/>
        <v>709</v>
      </c>
      <c r="C721" s="275">
        <f t="shared" ca="1" si="55"/>
        <v>0.20060597985216502</v>
      </c>
      <c r="D721" s="275">
        <f t="shared" ca="1" si="56"/>
        <v>0.16993627346683049</v>
      </c>
      <c r="E721" s="275">
        <f t="shared" ca="1" si="57"/>
        <v>0.10524606894071777</v>
      </c>
      <c r="F721" s="275">
        <f t="shared" ca="1" si="58"/>
        <v>3.8511671715239545E-2</v>
      </c>
      <c r="G721" s="301">
        <f t="array" aca="1" ref="G721" ca="1">IF(E721&gt;F721,('3-Statement Model'!$G$8*(1+'DCF Simulation'!C721)*'DCF Simulation'!D721)/('DCF Simulation'!E721-'DCF Simulation'!F721))</f>
        <v>14767.818622271459</v>
      </c>
      <c r="H721" s="302">
        <f ca="1">+G721-'DCF Analysis'!$C$37+'DCF Analysis'!$C$38+'DCF Analysis'!$C$40-'DCF Analysis'!$C$39</f>
        <v>15680.148622271461</v>
      </c>
      <c r="I721" s="303">
        <f ca="1">+H721/'Historical Data'!$L$34</f>
        <v>984.4869199954029</v>
      </c>
    </row>
    <row r="722" spans="2:9">
      <c r="B722" s="300">
        <f t="shared" si="59"/>
        <v>710</v>
      </c>
      <c r="C722" s="275">
        <f t="shared" ca="1" si="55"/>
        <v>0.29383051242051267</v>
      </c>
      <c r="D722" s="275">
        <f t="shared" ca="1" si="56"/>
        <v>0.18756228464065736</v>
      </c>
      <c r="E722" s="275">
        <f t="shared" ca="1" si="57"/>
        <v>0.10064100924597508</v>
      </c>
      <c r="F722" s="275">
        <f t="shared" ca="1" si="58"/>
        <v>4.2778140737223247E-2</v>
      </c>
      <c r="G722" s="301">
        <f t="array" aca="1" ref="G722" ca="1">IF(E722&gt;F722,('3-Statement Model'!$G$8*(1+'DCF Simulation'!C722)*'DCF Simulation'!D722)/('DCF Simulation'!E722-'DCF Simulation'!F722))</f>
        <v>20258.274085841971</v>
      </c>
      <c r="H722" s="302">
        <f ca="1">+G722-'DCF Analysis'!$C$37+'DCF Analysis'!$C$38+'DCF Analysis'!$C$40-'DCF Analysis'!$C$39</f>
        <v>21170.604085841969</v>
      </c>
      <c r="I722" s="303">
        <f ca="1">+H722/'Historical Data'!$L$34</f>
        <v>1329.2082436839432</v>
      </c>
    </row>
    <row r="723" spans="2:9">
      <c r="B723" s="300">
        <f t="shared" si="59"/>
        <v>711</v>
      </c>
      <c r="C723" s="275">
        <f t="shared" ca="1" si="55"/>
        <v>6.103633586413143E-2</v>
      </c>
      <c r="D723" s="275">
        <f t="shared" ca="1" si="56"/>
        <v>0.13786260438373943</v>
      </c>
      <c r="E723" s="275">
        <f t="shared" ca="1" si="57"/>
        <v>0.10164435174911508</v>
      </c>
      <c r="F723" s="275">
        <f t="shared" ca="1" si="58"/>
        <v>3.3912478151598646E-2</v>
      </c>
      <c r="G723" s="301">
        <f t="array" aca="1" ref="G723" ca="1">IF(E723&gt;F723,('3-Statement Model'!$G$8*(1+'DCF Simulation'!C723)*'DCF Simulation'!D723)/('DCF Simulation'!E723-'DCF Simulation'!F723))</f>
        <v>10431.893520310528</v>
      </c>
      <c r="H723" s="302">
        <f ca="1">+G723-'DCF Analysis'!$C$37+'DCF Analysis'!$C$38+'DCF Analysis'!$C$40-'DCF Analysis'!$C$39</f>
        <v>11344.22352031053</v>
      </c>
      <c r="I723" s="303">
        <f ca="1">+H723/'Historical Data'!$L$34</f>
        <v>712.25343217646525</v>
      </c>
    </row>
    <row r="724" spans="2:9">
      <c r="B724" s="300">
        <f t="shared" si="59"/>
        <v>712</v>
      </c>
      <c r="C724" s="275">
        <f t="shared" ca="1" si="55"/>
        <v>0.24993873263319516</v>
      </c>
      <c r="D724" s="275">
        <f t="shared" ca="1" si="56"/>
        <v>0.18842523593524388</v>
      </c>
      <c r="E724" s="275">
        <f t="shared" ca="1" si="57"/>
        <v>0.10826836792940017</v>
      </c>
      <c r="F724" s="275">
        <f t="shared" ca="1" si="58"/>
        <v>4.4006883350639792E-2</v>
      </c>
      <c r="G724" s="301">
        <f t="array" aca="1" ref="G724" ca="1">IF(E724&gt;F724,('3-Statement Model'!$G$8*(1+'DCF Simulation'!C724)*'DCF Simulation'!D724)/('DCF Simulation'!E724-'DCF Simulation'!F724))</f>
        <v>17703.394149084223</v>
      </c>
      <c r="H724" s="302">
        <f ca="1">+G724-'DCF Analysis'!$C$37+'DCF Analysis'!$C$38+'DCF Analysis'!$C$40-'DCF Analysis'!$C$39</f>
        <v>18615.724149084221</v>
      </c>
      <c r="I724" s="303">
        <f ca="1">+H724/'Historical Data'!$L$34</f>
        <v>1168.7986748406906</v>
      </c>
    </row>
    <row r="725" spans="2:9">
      <c r="B725" s="300">
        <f t="shared" si="59"/>
        <v>713</v>
      </c>
      <c r="C725" s="275">
        <f t="shared" ca="1" si="55"/>
        <v>0.1271531665548393</v>
      </c>
      <c r="D725" s="275">
        <f t="shared" ca="1" si="56"/>
        <v>0.17272936737863717</v>
      </c>
      <c r="E725" s="275">
        <f t="shared" ca="1" si="57"/>
        <v>0.10832422199596094</v>
      </c>
      <c r="F725" s="275">
        <f t="shared" ca="1" si="58"/>
        <v>2.6729139447835903E-2</v>
      </c>
      <c r="G725" s="301">
        <f t="array" aca="1" ref="G725" ca="1">IF(E725&gt;F725,('3-Statement Model'!$G$8*(1+'DCF Simulation'!C725)*'DCF Simulation'!D725)/('DCF Simulation'!E725-'DCF Simulation'!F725))</f>
        <v>11525.628871570092</v>
      </c>
      <c r="H725" s="302">
        <f ca="1">+G725-'DCF Analysis'!$C$37+'DCF Analysis'!$C$38+'DCF Analysis'!$C$40-'DCF Analysis'!$C$39</f>
        <v>12437.958871570094</v>
      </c>
      <c r="I725" s="303">
        <f ca="1">+H725/'Historical Data'!$L$34</f>
        <v>780.92421924555072</v>
      </c>
    </row>
    <row r="726" spans="2:9">
      <c r="B726" s="300">
        <f t="shared" si="59"/>
        <v>714</v>
      </c>
      <c r="C726" s="275">
        <f t="shared" ca="1" si="55"/>
        <v>1.3695575588246606E-2</v>
      </c>
      <c r="D726" s="275">
        <f t="shared" ca="1" si="56"/>
        <v>0.13980260370089412</v>
      </c>
      <c r="E726" s="275">
        <f t="shared" ca="1" si="57"/>
        <v>0.10714301330621924</v>
      </c>
      <c r="F726" s="275">
        <f t="shared" ca="1" si="58"/>
        <v>5.830305306232135E-2</v>
      </c>
      <c r="G726" s="301">
        <f t="array" aca="1" ref="G726" ca="1">IF(E726&gt;F726,('3-Statement Model'!$G$8*(1+'DCF Simulation'!C726)*'DCF Simulation'!D726)/('DCF Simulation'!E726-'DCF Simulation'!F726))</f>
        <v>14016.094222815205</v>
      </c>
      <c r="H726" s="302">
        <f ca="1">+G726-'DCF Analysis'!$C$37+'DCF Analysis'!$C$38+'DCF Analysis'!$C$40-'DCF Analysis'!$C$39</f>
        <v>14928.424222815207</v>
      </c>
      <c r="I726" s="303">
        <f ca="1">+H726/'Historical Data'!$L$34</f>
        <v>937.28948223292366</v>
      </c>
    </row>
    <row r="727" spans="2:9">
      <c r="B727" s="300">
        <f t="shared" si="59"/>
        <v>715</v>
      </c>
      <c r="C727" s="275">
        <f t="shared" ca="1" si="55"/>
        <v>7.2297204447979241E-2</v>
      </c>
      <c r="D727" s="275">
        <f t="shared" ca="1" si="56"/>
        <v>0.19170576516651477</v>
      </c>
      <c r="E727" s="275">
        <f t="shared" ca="1" si="57"/>
        <v>0.10943388277166362</v>
      </c>
      <c r="F727" s="275">
        <f t="shared" ca="1" si="58"/>
        <v>3.7973378918765961E-2</v>
      </c>
      <c r="G727" s="301">
        <f t="array" aca="1" ref="G727" ca="1">IF(E727&gt;F727,('3-Statement Model'!$G$8*(1+'DCF Simulation'!C727)*'DCF Simulation'!D727)/('DCF Simulation'!E727-'DCF Simulation'!F727))</f>
        <v>13895.167062301765</v>
      </c>
      <c r="H727" s="302">
        <f ca="1">+G727-'DCF Analysis'!$C$37+'DCF Analysis'!$C$38+'DCF Analysis'!$C$40-'DCF Analysis'!$C$39</f>
        <v>14807.497062301767</v>
      </c>
      <c r="I727" s="303">
        <f ca="1">+H727/'Historical Data'!$L$34</f>
        <v>929.69700268023814</v>
      </c>
    </row>
    <row r="728" spans="2:9">
      <c r="B728" s="300">
        <f t="shared" si="59"/>
        <v>716</v>
      </c>
      <c r="C728" s="275">
        <f t="shared" ca="1" si="55"/>
        <v>0.22166989298301959</v>
      </c>
      <c r="D728" s="275">
        <f t="shared" ca="1" si="56"/>
        <v>0.1461901062060329</v>
      </c>
      <c r="E728" s="275">
        <f t="shared" ca="1" si="57"/>
        <v>0.10258841583839375</v>
      </c>
      <c r="F728" s="275">
        <f t="shared" ca="1" si="58"/>
        <v>5.9668581965282283E-2</v>
      </c>
      <c r="G728" s="301">
        <f t="array" aca="1" ref="G728" ca="1">IF(E728&gt;F728,('3-Statement Model'!$G$8*(1+'DCF Simulation'!C728)*'DCF Simulation'!D728)/('DCF Simulation'!E728-'DCF Simulation'!F728))</f>
        <v>20099.873298899252</v>
      </c>
      <c r="H728" s="302">
        <f ca="1">+G728-'DCF Analysis'!$C$37+'DCF Analysis'!$C$38+'DCF Analysis'!$C$40-'DCF Analysis'!$C$39</f>
        <v>21012.203298899251</v>
      </c>
      <c r="I728" s="303">
        <f ca="1">+H728/'Historical Data'!$L$34</f>
        <v>1319.2629614918735</v>
      </c>
    </row>
    <row r="729" spans="2:9">
      <c r="B729" s="300">
        <f t="shared" si="59"/>
        <v>717</v>
      </c>
      <c r="C729" s="275">
        <f t="shared" ca="1" si="55"/>
        <v>5.0636465802994635E-2</v>
      </c>
      <c r="D729" s="275">
        <f t="shared" ca="1" si="56"/>
        <v>0.15289957996903997</v>
      </c>
      <c r="E729" s="275">
        <f t="shared" ca="1" si="57"/>
        <v>0.1073375122579773</v>
      </c>
      <c r="F729" s="275">
        <f t="shared" ca="1" si="58"/>
        <v>5.5690514691785695E-2</v>
      </c>
      <c r="G729" s="301">
        <f t="array" aca="1" ref="G729" ca="1">IF(E729&gt;F729,('3-Statement Model'!$G$8*(1+'DCF Simulation'!C729)*'DCF Simulation'!D729)/('DCF Simulation'!E729-'DCF Simulation'!F729))</f>
        <v>15024.263183020548</v>
      </c>
      <c r="H729" s="302">
        <f ca="1">+G729-'DCF Analysis'!$C$37+'DCF Analysis'!$C$38+'DCF Analysis'!$C$40-'DCF Analysis'!$C$39</f>
        <v>15936.59318302055</v>
      </c>
      <c r="I729" s="303">
        <f ca="1">+H729/'Historical Data'!$L$34</f>
        <v>1000.5879354795834</v>
      </c>
    </row>
    <row r="730" spans="2:9">
      <c r="B730" s="300">
        <f t="shared" si="59"/>
        <v>718</v>
      </c>
      <c r="C730" s="275">
        <f t="shared" ca="1" si="55"/>
        <v>0.31186300064893857</v>
      </c>
      <c r="D730" s="275">
        <f t="shared" ca="1" si="56"/>
        <v>0.14145835943415608</v>
      </c>
      <c r="E730" s="275">
        <f t="shared" ca="1" si="57"/>
        <v>0.10397890339102167</v>
      </c>
      <c r="F730" s="275">
        <f t="shared" ca="1" si="58"/>
        <v>2.4005862863973819E-2</v>
      </c>
      <c r="G730" s="301">
        <f t="array" aca="1" ref="G730" ca="1">IF(E730&gt;F730,('3-Statement Model'!$G$8*(1+'DCF Simulation'!C730)*'DCF Simulation'!D730)/('DCF Simulation'!E730-'DCF Simulation'!F730))</f>
        <v>11208.641839304544</v>
      </c>
      <c r="H730" s="302">
        <f ca="1">+G730-'DCF Analysis'!$C$37+'DCF Analysis'!$C$38+'DCF Analysis'!$C$40-'DCF Analysis'!$C$39</f>
        <v>12120.971839304546</v>
      </c>
      <c r="I730" s="303">
        <f ca="1">+H730/'Historical Data'!$L$34</f>
        <v>761.02201075306607</v>
      </c>
    </row>
    <row r="731" spans="2:9">
      <c r="B731" s="300">
        <f t="shared" si="59"/>
        <v>719</v>
      </c>
      <c r="C731" s="275">
        <f t="shared" ca="1" si="55"/>
        <v>0.21240727740791834</v>
      </c>
      <c r="D731" s="275">
        <f t="shared" ca="1" si="56"/>
        <v>0.19147221123694524</v>
      </c>
      <c r="E731" s="275">
        <f t="shared" ca="1" si="57"/>
        <v>0.10646830936719223</v>
      </c>
      <c r="F731" s="275">
        <f t="shared" ca="1" si="58"/>
        <v>2.3532892386624375E-2</v>
      </c>
      <c r="G731" s="301">
        <f t="array" aca="1" ref="G731" ca="1">IF(E731&gt;F731,('3-Statement Model'!$G$8*(1+'DCF Simulation'!C731)*'DCF Simulation'!D731)/('DCF Simulation'!E731-'DCF Simulation'!F731))</f>
        <v>13520.531182975821</v>
      </c>
      <c r="H731" s="302">
        <f ca="1">+G731-'DCF Analysis'!$C$37+'DCF Analysis'!$C$38+'DCF Analysis'!$C$40-'DCF Analysis'!$C$39</f>
        <v>14432.861182975823</v>
      </c>
      <c r="I731" s="303">
        <f ca="1">+H731/'Historical Data'!$L$34</f>
        <v>906.17527901280391</v>
      </c>
    </row>
    <row r="732" spans="2:9">
      <c r="B732" s="300">
        <f t="shared" si="59"/>
        <v>720</v>
      </c>
      <c r="C732" s="275">
        <f t="shared" ca="1" si="55"/>
        <v>0.29059765586016562</v>
      </c>
      <c r="D732" s="275">
        <f t="shared" ca="1" si="56"/>
        <v>0.1912587692902277</v>
      </c>
      <c r="E732" s="275">
        <f t="shared" ca="1" si="57"/>
        <v>0.10478919805686623</v>
      </c>
      <c r="F732" s="275">
        <f t="shared" ca="1" si="58"/>
        <v>2.0751551745624503E-2</v>
      </c>
      <c r="G732" s="301">
        <f t="array" aca="1" ref="G732" ca="1">IF(E732&gt;F732,('3-Statement Model'!$G$8*(1+'DCF Simulation'!C732)*'DCF Simulation'!D732)/('DCF Simulation'!E732-'DCF Simulation'!F732))</f>
        <v>14187.891145451102</v>
      </c>
      <c r="H732" s="302">
        <f ca="1">+G732-'DCF Analysis'!$C$37+'DCF Analysis'!$C$38+'DCF Analysis'!$C$40-'DCF Analysis'!$C$39</f>
        <v>15100.221145451103</v>
      </c>
      <c r="I732" s="303">
        <f ca="1">+H732/'Historical Data'!$L$34</f>
        <v>948.07584831304325</v>
      </c>
    </row>
    <row r="733" spans="2:9">
      <c r="B733" s="300">
        <f t="shared" si="59"/>
        <v>721</v>
      </c>
      <c r="C733" s="275">
        <f t="shared" ca="1" si="55"/>
        <v>0.10533732349196392</v>
      </c>
      <c r="D733" s="275">
        <f t="shared" ca="1" si="56"/>
        <v>0.16548380741841909</v>
      </c>
      <c r="E733" s="275">
        <f t="shared" ca="1" si="57"/>
        <v>0.10903817865654421</v>
      </c>
      <c r="F733" s="275">
        <f t="shared" ca="1" si="58"/>
        <v>5.7447027779855775E-2</v>
      </c>
      <c r="G733" s="301">
        <f t="array" aca="1" ref="G733" ca="1">IF(E733&gt;F733,('3-Statement Model'!$G$8*(1+'DCF Simulation'!C733)*'DCF Simulation'!D733)/('DCF Simulation'!E733-'DCF Simulation'!F733))</f>
        <v>17125.948065016568</v>
      </c>
      <c r="H733" s="302">
        <f ca="1">+G733-'DCF Analysis'!$C$37+'DCF Analysis'!$C$38+'DCF Analysis'!$C$40-'DCF Analysis'!$C$39</f>
        <v>18038.278065016566</v>
      </c>
      <c r="I733" s="303">
        <f ca="1">+H733/'Historical Data'!$L$34</f>
        <v>1132.5433987931337</v>
      </c>
    </row>
    <row r="734" spans="2:9">
      <c r="B734" s="300">
        <f t="shared" si="59"/>
        <v>722</v>
      </c>
      <c r="C734" s="275">
        <f t="shared" ca="1" si="55"/>
        <v>0.31649944690546178</v>
      </c>
      <c r="D734" s="275">
        <f t="shared" ca="1" si="56"/>
        <v>0.17525119494617158</v>
      </c>
      <c r="E734" s="275">
        <f t="shared" ca="1" si="57"/>
        <v>0.10331032860928649</v>
      </c>
      <c r="F734" s="275">
        <f t="shared" ca="1" si="58"/>
        <v>2.43084996891033E-2</v>
      </c>
      <c r="G734" s="301">
        <f t="array" aca="1" ref="G734" ca="1">IF(E734&gt;F734,('3-Statement Model'!$G$8*(1+'DCF Simulation'!C734)*'DCF Simulation'!D734)/('DCF Simulation'!E734-'DCF Simulation'!F734))</f>
        <v>14106.654271465288</v>
      </c>
      <c r="H734" s="302">
        <f ca="1">+G734-'DCF Analysis'!$C$37+'DCF Analysis'!$C$38+'DCF Analysis'!$C$40-'DCF Analysis'!$C$39</f>
        <v>15018.98427146529</v>
      </c>
      <c r="I734" s="303">
        <f ca="1">+H734/'Historical Data'!$L$34</f>
        <v>942.97534564645798</v>
      </c>
    </row>
    <row r="735" spans="2:9">
      <c r="B735" s="300">
        <f t="shared" si="59"/>
        <v>723</v>
      </c>
      <c r="C735" s="275">
        <f t="shared" ca="1" si="55"/>
        <v>0.24632288315416004</v>
      </c>
      <c r="D735" s="275">
        <f t="shared" ca="1" si="56"/>
        <v>0.15908554577529674</v>
      </c>
      <c r="E735" s="275">
        <f t="shared" ca="1" si="57"/>
        <v>0.10462356486696237</v>
      </c>
      <c r="F735" s="275">
        <f t="shared" ca="1" si="58"/>
        <v>3.8737949525590086E-2</v>
      </c>
      <c r="G735" s="301">
        <f t="array" aca="1" ref="G735" ca="1">IF(E735&gt;F735,('3-Statement Model'!$G$8*(1+'DCF Simulation'!C735)*'DCF Simulation'!D735)/('DCF Simulation'!E735-'DCF Simulation'!F735))</f>
        <v>14536.176383913937</v>
      </c>
      <c r="H735" s="302">
        <f ca="1">+G735-'DCF Analysis'!$C$37+'DCF Analysis'!$C$38+'DCF Analysis'!$C$40-'DCF Analysis'!$C$39</f>
        <v>15448.506383913938</v>
      </c>
      <c r="I735" s="303">
        <f ca="1">+H735/'Historical Data'!$L$34</f>
        <v>969.94313222431458</v>
      </c>
    </row>
    <row r="736" spans="2:9">
      <c r="B736" s="300">
        <f t="shared" si="59"/>
        <v>724</v>
      </c>
      <c r="C736" s="275">
        <f t="shared" ca="1" si="55"/>
        <v>5.7227742712197036E-2</v>
      </c>
      <c r="D736" s="275">
        <f t="shared" ca="1" si="56"/>
        <v>0.17281515921023799</v>
      </c>
      <c r="E736" s="275">
        <f t="shared" ca="1" si="57"/>
        <v>0.10789824821875772</v>
      </c>
      <c r="F736" s="275">
        <f t="shared" ca="1" si="58"/>
        <v>4.6893117259582465E-2</v>
      </c>
      <c r="G736" s="301">
        <f t="array" aca="1" ref="G736" ca="1">IF(E736&gt;F736,('3-Statement Model'!$G$8*(1+'DCF Simulation'!C736)*'DCF Simulation'!D736)/('DCF Simulation'!E736-'DCF Simulation'!F736))</f>
        <v>14466.501695730651</v>
      </c>
      <c r="H736" s="302">
        <f ca="1">+G736-'DCF Analysis'!$C$37+'DCF Analysis'!$C$38+'DCF Analysis'!$C$40-'DCF Analysis'!$C$39</f>
        <v>15378.831695730652</v>
      </c>
      <c r="I736" s="303">
        <f ca="1">+H736/'Historical Data'!$L$34</f>
        <v>965.56856787396305</v>
      </c>
    </row>
    <row r="737" spans="2:9">
      <c r="B737" s="300">
        <f t="shared" si="59"/>
        <v>725</v>
      </c>
      <c r="C737" s="275">
        <f t="shared" ca="1" si="55"/>
        <v>4.4347639343088663E-2</v>
      </c>
      <c r="D737" s="275">
        <f t="shared" ca="1" si="56"/>
        <v>0.19004320064991678</v>
      </c>
      <c r="E737" s="275">
        <f t="shared" ca="1" si="57"/>
        <v>0.10248180332578931</v>
      </c>
      <c r="F737" s="275">
        <f t="shared" ca="1" si="58"/>
        <v>2.5485953165858756E-2</v>
      </c>
      <c r="G737" s="301">
        <f t="array" aca="1" ref="G737" ca="1">IF(E737&gt;F737,('3-Statement Model'!$G$8*(1+'DCF Simulation'!C737)*'DCF Simulation'!D737)/('DCF Simulation'!E737-'DCF Simulation'!F737))</f>
        <v>12451.154041856109</v>
      </c>
      <c r="H737" s="302">
        <f ca="1">+G737-'DCF Analysis'!$C$37+'DCF Analysis'!$C$38+'DCF Analysis'!$C$40-'DCF Analysis'!$C$39</f>
        <v>13363.484041856111</v>
      </c>
      <c r="I737" s="303">
        <f ca="1">+H737/'Historical Data'!$L$34</f>
        <v>839.03383582016124</v>
      </c>
    </row>
    <row r="738" spans="2:9">
      <c r="B738" s="300">
        <f t="shared" si="59"/>
        <v>726</v>
      </c>
      <c r="C738" s="275">
        <f t="shared" ca="1" si="55"/>
        <v>9.7527397290862836E-2</v>
      </c>
      <c r="D738" s="275">
        <f t="shared" ca="1" si="56"/>
        <v>0.14641146336538349</v>
      </c>
      <c r="E738" s="275">
        <f t="shared" ca="1" si="57"/>
        <v>0.10355273725085373</v>
      </c>
      <c r="F738" s="275">
        <f t="shared" ca="1" si="58"/>
        <v>4.8408430569225017E-2</v>
      </c>
      <c r="G738" s="301">
        <f t="array" aca="1" ref="G738" ca="1">IF(E738&gt;F738,('3-Statement Model'!$G$8*(1+'DCF Simulation'!C738)*'DCF Simulation'!D738)/('DCF Simulation'!E738-'DCF Simulation'!F738))</f>
        <v>14075.676279778861</v>
      </c>
      <c r="H738" s="302">
        <f ca="1">+G738-'DCF Analysis'!$C$37+'DCF Analysis'!$C$38+'DCF Analysis'!$C$40-'DCF Analysis'!$C$39</f>
        <v>14988.006279778863</v>
      </c>
      <c r="I738" s="303">
        <f ca="1">+H738/'Historical Data'!$L$34</f>
        <v>941.03037507521628</v>
      </c>
    </row>
    <row r="739" spans="2:9">
      <c r="B739" s="300">
        <f t="shared" si="59"/>
        <v>727</v>
      </c>
      <c r="C739" s="275">
        <f t="shared" ca="1" si="55"/>
        <v>0.13444380160718156</v>
      </c>
      <c r="D739" s="275">
        <f t="shared" ca="1" si="56"/>
        <v>0.17598010968244965</v>
      </c>
      <c r="E739" s="275">
        <f t="shared" ca="1" si="57"/>
        <v>0.10759111818433426</v>
      </c>
      <c r="F739" s="275">
        <f t="shared" ca="1" si="58"/>
        <v>4.3632490189239412E-2</v>
      </c>
      <c r="G739" s="301">
        <f t="array" aca="1" ref="G739" ca="1">IF(E739&gt;F739,('3-Statement Model'!$G$8*(1+'DCF Simulation'!C739)*'DCF Simulation'!D739)/('DCF Simulation'!E739-'DCF Simulation'!F739))</f>
        <v>15077.416465203747</v>
      </c>
      <c r="H739" s="302">
        <f ca="1">+G739-'DCF Analysis'!$C$37+'DCF Analysis'!$C$38+'DCF Analysis'!$C$40-'DCF Analysis'!$C$39</f>
        <v>15989.746465203749</v>
      </c>
      <c r="I739" s="303">
        <f ca="1">+H739/'Historical Data'!$L$34</f>
        <v>1003.9251940939474</v>
      </c>
    </row>
    <row r="740" spans="2:9">
      <c r="B740" s="300">
        <f t="shared" si="59"/>
        <v>728</v>
      </c>
      <c r="C740" s="275">
        <f t="shared" ca="1" si="55"/>
        <v>2.7838974038243522E-2</v>
      </c>
      <c r="D740" s="275">
        <f t="shared" ca="1" si="56"/>
        <v>0.18933151009327576</v>
      </c>
      <c r="E740" s="275">
        <f t="shared" ca="1" si="57"/>
        <v>0.10596421870630729</v>
      </c>
      <c r="F740" s="275">
        <f t="shared" ca="1" si="58"/>
        <v>2.3386767731447686E-2</v>
      </c>
      <c r="G740" s="301">
        <f t="array" aca="1" ref="G740" ca="1">IF(E740&gt;F740,('3-Statement Model'!$G$8*(1+'DCF Simulation'!C740)*'DCF Simulation'!D740)/('DCF Simulation'!E740-'DCF Simulation'!F740))</f>
        <v>11383.24299557363</v>
      </c>
      <c r="H740" s="302">
        <f ca="1">+G740-'DCF Analysis'!$C$37+'DCF Analysis'!$C$38+'DCF Analysis'!$C$40-'DCF Analysis'!$C$39</f>
        <v>12295.572995573631</v>
      </c>
      <c r="I740" s="303">
        <f ca="1">+H740/'Historical Data'!$L$34</f>
        <v>771.9844422136224</v>
      </c>
    </row>
    <row r="741" spans="2:9">
      <c r="B741" s="300">
        <f t="shared" si="59"/>
        <v>729</v>
      </c>
      <c r="C741" s="275">
        <f t="shared" ca="1" si="55"/>
        <v>9.6980183650823587E-2</v>
      </c>
      <c r="D741" s="275">
        <f t="shared" ca="1" si="56"/>
        <v>0.16547476770280301</v>
      </c>
      <c r="E741" s="275">
        <f t="shared" ca="1" si="57"/>
        <v>0.10818777581969098</v>
      </c>
      <c r="F741" s="275">
        <f t="shared" ca="1" si="58"/>
        <v>4.8284578342589438E-2</v>
      </c>
      <c r="G741" s="301">
        <f t="array" aca="1" ref="G741" ca="1">IF(E741&gt;F741,('3-Statement Model'!$G$8*(1+'DCF Simulation'!C741)*'DCF Simulation'!D741)/('DCF Simulation'!E741-'DCF Simulation'!F741))</f>
        <v>14637.269100535595</v>
      </c>
      <c r="H741" s="302">
        <f ca="1">+G741-'DCF Analysis'!$C$37+'DCF Analysis'!$C$38+'DCF Analysis'!$C$40-'DCF Analysis'!$C$39</f>
        <v>15549.599100535597</v>
      </c>
      <c r="I741" s="303">
        <f ca="1">+H741/'Historical Data'!$L$34</f>
        <v>976.29029510001999</v>
      </c>
    </row>
    <row r="742" spans="2:9">
      <c r="B742" s="300">
        <f t="shared" si="59"/>
        <v>730</v>
      </c>
      <c r="C742" s="275">
        <f t="shared" ca="1" si="55"/>
        <v>0.26510392406169758</v>
      </c>
      <c r="D742" s="275">
        <f t="shared" ca="1" si="56"/>
        <v>0.17748301690012575</v>
      </c>
      <c r="E742" s="275">
        <f t="shared" ca="1" si="57"/>
        <v>0.10033703743161734</v>
      </c>
      <c r="F742" s="275">
        <f t="shared" ca="1" si="58"/>
        <v>3.5696473658821823E-2</v>
      </c>
      <c r="G742" s="301">
        <f t="array" aca="1" ref="G742" ca="1">IF(E742&gt;F742,('3-Statement Model'!$G$8*(1+'DCF Simulation'!C742)*'DCF Simulation'!D742)/('DCF Simulation'!E742-'DCF Simulation'!F742))</f>
        <v>16778.66368088299</v>
      </c>
      <c r="H742" s="302">
        <f ca="1">+G742-'DCF Analysis'!$C$37+'DCF Analysis'!$C$38+'DCF Analysis'!$C$40-'DCF Analysis'!$C$39</f>
        <v>17690.993680882988</v>
      </c>
      <c r="I742" s="303">
        <f ca="1">+H742/'Historical Data'!$L$34</f>
        <v>1110.7389540819051</v>
      </c>
    </row>
    <row r="743" spans="2:9">
      <c r="B743" s="300">
        <f t="shared" si="59"/>
        <v>731</v>
      </c>
      <c r="C743" s="275">
        <f t="shared" ca="1" si="55"/>
        <v>0.19417100546670751</v>
      </c>
      <c r="D743" s="275">
        <f t="shared" ca="1" si="56"/>
        <v>0.17292777615755614</v>
      </c>
      <c r="E743" s="275">
        <f t="shared" ca="1" si="57"/>
        <v>0.1019772952261197</v>
      </c>
      <c r="F743" s="275">
        <f t="shared" ca="1" si="58"/>
        <v>5.8118539493768009E-2</v>
      </c>
      <c r="G743" s="301">
        <f t="array" aca="1" ref="G743" ca="1">IF(E743&gt;F743,('3-Statement Model'!$G$8*(1+'DCF Simulation'!C743)*'DCF Simulation'!D743)/('DCF Simulation'!E743-'DCF Simulation'!F743))</f>
        <v>22743.351919708519</v>
      </c>
      <c r="H743" s="302">
        <f ca="1">+G743-'DCF Analysis'!$C$37+'DCF Analysis'!$C$38+'DCF Analysis'!$C$40-'DCF Analysis'!$C$39</f>
        <v>23655.681919708517</v>
      </c>
      <c r="I743" s="303">
        <f ca="1">+H743/'Historical Data'!$L$34</f>
        <v>1485.2352483729917</v>
      </c>
    </row>
    <row r="744" spans="2:9">
      <c r="B744" s="300">
        <f t="shared" si="59"/>
        <v>732</v>
      </c>
      <c r="C744" s="275">
        <f t="shared" ca="1" si="55"/>
        <v>0.10989702005311099</v>
      </c>
      <c r="D744" s="275">
        <f t="shared" ca="1" si="56"/>
        <v>0.14476732277168824</v>
      </c>
      <c r="E744" s="275">
        <f t="shared" ca="1" si="57"/>
        <v>0.10467224386462581</v>
      </c>
      <c r="F744" s="275">
        <f t="shared" ca="1" si="58"/>
        <v>5.5539074505385269E-2</v>
      </c>
      <c r="G744" s="301">
        <f t="array" aca="1" ref="G744" ca="1">IF(E744&gt;F744,('3-Statement Model'!$G$8*(1+'DCF Simulation'!C744)*'DCF Simulation'!D744)/('DCF Simulation'!E744-'DCF Simulation'!F744))</f>
        <v>15796.393659905261</v>
      </c>
      <c r="H744" s="302">
        <f ca="1">+G744-'DCF Analysis'!$C$37+'DCF Analysis'!$C$38+'DCF Analysis'!$C$40-'DCF Analysis'!$C$39</f>
        <v>16708.723659905259</v>
      </c>
      <c r="I744" s="303">
        <f ca="1">+H744/'Historical Data'!$L$34</f>
        <v>1049.0665802510441</v>
      </c>
    </row>
    <row r="745" spans="2:9">
      <c r="B745" s="300">
        <f t="shared" si="59"/>
        <v>733</v>
      </c>
      <c r="C745" s="275">
        <f t="shared" ca="1" si="55"/>
        <v>0.23956461576732602</v>
      </c>
      <c r="D745" s="275">
        <f t="shared" ca="1" si="56"/>
        <v>0.18402761095538478</v>
      </c>
      <c r="E745" s="275">
        <f t="shared" ca="1" si="57"/>
        <v>0.10243987141715186</v>
      </c>
      <c r="F745" s="275">
        <f t="shared" ca="1" si="58"/>
        <v>4.7623321717576633E-2</v>
      </c>
      <c r="G745" s="301">
        <f t="array" aca="1" ref="G745" ca="1">IF(E745&gt;F745,('3-Statement Model'!$G$8*(1+'DCF Simulation'!C745)*'DCF Simulation'!D745)/('DCF Simulation'!E745-'DCF Simulation'!F745))</f>
        <v>20101.106361412945</v>
      </c>
      <c r="H745" s="302">
        <f ca="1">+G745-'DCF Analysis'!$C$37+'DCF Analysis'!$C$38+'DCF Analysis'!$C$40-'DCF Analysis'!$C$39</f>
        <v>21013.436361412943</v>
      </c>
      <c r="I745" s="303">
        <f ca="1">+H745/'Historical Data'!$L$34</f>
        <v>1319.340380012929</v>
      </c>
    </row>
    <row r="746" spans="2:9">
      <c r="B746" s="300">
        <f t="shared" si="59"/>
        <v>734</v>
      </c>
      <c r="C746" s="275">
        <f t="shared" ca="1" si="55"/>
        <v>4.3019453522069609E-2</v>
      </c>
      <c r="D746" s="275">
        <f t="shared" ca="1" si="56"/>
        <v>0.16496479417050577</v>
      </c>
      <c r="E746" s="275">
        <f t="shared" ca="1" si="57"/>
        <v>0.1080262520756165</v>
      </c>
      <c r="F746" s="275">
        <f t="shared" ca="1" si="58"/>
        <v>2.9138114607478831E-2</v>
      </c>
      <c r="G746" s="301">
        <f t="array" aca="1" ref="G746" ca="1">IF(E746&gt;F746,('3-Statement Model'!$G$8*(1+'DCF Simulation'!C746)*'DCF Simulation'!D746)/('DCF Simulation'!E746-'DCF Simulation'!F746))</f>
        <v>10535.410809935289</v>
      </c>
      <c r="H746" s="302">
        <f ca="1">+G746-'DCF Analysis'!$C$37+'DCF Analysis'!$C$38+'DCF Analysis'!$C$40-'DCF Analysis'!$C$39</f>
        <v>11447.740809935291</v>
      </c>
      <c r="I746" s="303">
        <f ca="1">+H746/'Historical Data'!$L$34</f>
        <v>718.75282322714702</v>
      </c>
    </row>
    <row r="747" spans="2:9">
      <c r="B747" s="300">
        <f t="shared" si="59"/>
        <v>735</v>
      </c>
      <c r="C747" s="275">
        <f t="shared" ca="1" si="55"/>
        <v>0.25170485405225962</v>
      </c>
      <c r="D747" s="275">
        <f t="shared" ca="1" si="56"/>
        <v>0.15991190369354327</v>
      </c>
      <c r="E747" s="275">
        <f t="shared" ca="1" si="57"/>
        <v>0.10698515608071103</v>
      </c>
      <c r="F747" s="275">
        <f t="shared" ca="1" si="58"/>
        <v>2.1256838416846457E-2</v>
      </c>
      <c r="G747" s="301">
        <f t="array" aca="1" ref="G747" ca="1">IF(E747&gt;F747,('3-Statement Model'!$G$8*(1+'DCF Simulation'!C747)*'DCF Simulation'!D747)/('DCF Simulation'!E747-'DCF Simulation'!F747))</f>
        <v>11278.15159782244</v>
      </c>
      <c r="H747" s="302">
        <f ca="1">+G747-'DCF Analysis'!$C$37+'DCF Analysis'!$C$38+'DCF Analysis'!$C$40-'DCF Analysis'!$C$39</f>
        <v>12190.481597822441</v>
      </c>
      <c r="I747" s="303">
        <f ca="1">+H747/'Historical Data'!$L$34</f>
        <v>765.3862199019328</v>
      </c>
    </row>
    <row r="748" spans="2:9">
      <c r="B748" s="300">
        <f t="shared" si="59"/>
        <v>736</v>
      </c>
      <c r="C748" s="275">
        <f t="shared" ca="1" si="55"/>
        <v>0.17894123108008211</v>
      </c>
      <c r="D748" s="275">
        <f t="shared" ca="1" si="56"/>
        <v>0.16928426805250671</v>
      </c>
      <c r="E748" s="275">
        <f t="shared" ca="1" si="57"/>
        <v>0.10994859790113246</v>
      </c>
      <c r="F748" s="275">
        <f t="shared" ca="1" si="58"/>
        <v>5.4049489479091023E-2</v>
      </c>
      <c r="G748" s="301">
        <f t="array" aca="1" ref="G748" ca="1">IF(E748&gt;F748,('3-Statement Model'!$G$8*(1+'DCF Simulation'!C748)*'DCF Simulation'!D748)/('DCF Simulation'!E748-'DCF Simulation'!F748))</f>
        <v>17245.801175963046</v>
      </c>
      <c r="H748" s="302">
        <f ca="1">+G748-'DCF Analysis'!$C$37+'DCF Analysis'!$C$38+'DCF Analysis'!$C$40-'DCF Analysis'!$C$39</f>
        <v>18158.131175963044</v>
      </c>
      <c r="I748" s="303">
        <f ca="1">+H748/'Historical Data'!$L$34</f>
        <v>1140.0684435417513</v>
      </c>
    </row>
    <row r="749" spans="2:9">
      <c r="B749" s="300">
        <f t="shared" si="59"/>
        <v>737</v>
      </c>
      <c r="C749" s="275">
        <f t="shared" ca="1" si="55"/>
        <v>5.3151762861839064E-2</v>
      </c>
      <c r="D749" s="275">
        <f t="shared" ca="1" si="56"/>
        <v>0.19008389004179271</v>
      </c>
      <c r="E749" s="275">
        <f t="shared" ca="1" si="57"/>
        <v>0.10109732858284026</v>
      </c>
      <c r="F749" s="275">
        <f t="shared" ca="1" si="58"/>
        <v>3.4668161440392448E-2</v>
      </c>
      <c r="G749" s="301">
        <f t="array" aca="1" ref="G749" ca="1">IF(E749&gt;F749,('3-Statement Model'!$G$8*(1+'DCF Simulation'!C749)*'DCF Simulation'!D749)/('DCF Simulation'!E749-'DCF Simulation'!F749))</f>
        <v>14556.49991060783</v>
      </c>
      <c r="H749" s="302">
        <f ca="1">+G749-'DCF Analysis'!$C$37+'DCF Analysis'!$C$38+'DCF Analysis'!$C$40-'DCF Analysis'!$C$39</f>
        <v>15468.829910607832</v>
      </c>
      <c r="I749" s="303">
        <f ca="1">+H749/'Historical Data'!$L$34</f>
        <v>971.21915623915697</v>
      </c>
    </row>
    <row r="750" spans="2:9">
      <c r="B750" s="300">
        <f t="shared" si="59"/>
        <v>738</v>
      </c>
      <c r="C750" s="275">
        <f t="shared" ca="1" si="55"/>
        <v>2.4921244599441478E-2</v>
      </c>
      <c r="D750" s="275">
        <f t="shared" ca="1" si="56"/>
        <v>0.18709097411833853</v>
      </c>
      <c r="E750" s="275">
        <f t="shared" ca="1" si="57"/>
        <v>0.10589715285415202</v>
      </c>
      <c r="F750" s="275">
        <f t="shared" ca="1" si="58"/>
        <v>2.4758349614287523E-2</v>
      </c>
      <c r="G750" s="301">
        <f t="array" aca="1" ref="G750" ca="1">IF(E750&gt;F750,('3-Statement Model'!$G$8*(1+'DCF Simulation'!C750)*'DCF Simulation'!D750)/('DCF Simulation'!E750-'DCF Simulation'!F750))</f>
        <v>11415.481460484425</v>
      </c>
      <c r="H750" s="302">
        <f ca="1">+G750-'DCF Analysis'!$C$37+'DCF Analysis'!$C$38+'DCF Analysis'!$C$40-'DCF Analysis'!$C$39</f>
        <v>12327.811460484427</v>
      </c>
      <c r="I750" s="303">
        <f ca="1">+H750/'Historical Data'!$L$34</f>
        <v>774.00855230275317</v>
      </c>
    </row>
    <row r="751" spans="2:9">
      <c r="B751" s="300">
        <f t="shared" si="59"/>
        <v>739</v>
      </c>
      <c r="C751" s="275">
        <f t="shared" ca="1" si="55"/>
        <v>0.20215814862511705</v>
      </c>
      <c r="D751" s="275">
        <f t="shared" ca="1" si="56"/>
        <v>0.18229629970060532</v>
      </c>
      <c r="E751" s="275">
        <f t="shared" ca="1" si="57"/>
        <v>0.10761684561199372</v>
      </c>
      <c r="F751" s="275">
        <f t="shared" ca="1" si="58"/>
        <v>4.9948386913370509E-2</v>
      </c>
      <c r="G751" s="301">
        <f t="array" aca="1" ref="G751" ca="1">IF(E751&gt;F751,('3-Statement Model'!$G$8*(1+'DCF Simulation'!C751)*'DCF Simulation'!D751)/('DCF Simulation'!E751-'DCF Simulation'!F751))</f>
        <v>18356.108370205369</v>
      </c>
      <c r="H751" s="302">
        <f ca="1">+G751-'DCF Analysis'!$C$37+'DCF Analysis'!$C$38+'DCF Analysis'!$C$40-'DCF Analysis'!$C$39</f>
        <v>19268.438370205367</v>
      </c>
      <c r="I751" s="303">
        <f ca="1">+H751/'Historical Data'!$L$34</f>
        <v>1209.7797030610514</v>
      </c>
    </row>
    <row r="752" spans="2:9">
      <c r="B752" s="300">
        <f t="shared" si="59"/>
        <v>740</v>
      </c>
      <c r="C752" s="275">
        <f t="shared" ca="1" si="55"/>
        <v>0.21424146993390702</v>
      </c>
      <c r="D752" s="275">
        <f t="shared" ca="1" si="56"/>
        <v>0.14661396287430786</v>
      </c>
      <c r="E752" s="275">
        <f t="shared" ca="1" si="57"/>
        <v>0.10506484538304328</v>
      </c>
      <c r="F752" s="275">
        <f t="shared" ca="1" si="58"/>
        <v>3.5211641567094477E-2</v>
      </c>
      <c r="G752" s="301">
        <f t="array" aca="1" ref="G752" ca="1">IF(E752&gt;F752,('3-Statement Model'!$G$8*(1+'DCF Simulation'!C752)*'DCF Simulation'!D752)/('DCF Simulation'!E752-'DCF Simulation'!F752))</f>
        <v>12310.439647105148</v>
      </c>
      <c r="H752" s="302">
        <f ca="1">+G752-'DCF Analysis'!$C$37+'DCF Analysis'!$C$38+'DCF Analysis'!$C$40-'DCF Analysis'!$C$39</f>
        <v>13222.769647105149</v>
      </c>
      <c r="I752" s="303">
        <f ca="1">+H752/'Historical Data'!$L$34</f>
        <v>830.19900367509933</v>
      </c>
    </row>
    <row r="753" spans="2:9">
      <c r="B753" s="300">
        <f t="shared" si="59"/>
        <v>741</v>
      </c>
      <c r="C753" s="275">
        <f t="shared" ca="1" si="55"/>
        <v>3.313075924669328E-2</v>
      </c>
      <c r="D753" s="275">
        <f t="shared" ca="1" si="56"/>
        <v>0.18478174446496429</v>
      </c>
      <c r="E753" s="275">
        <f t="shared" ca="1" si="57"/>
        <v>0.10717629992087256</v>
      </c>
      <c r="F753" s="275">
        <f t="shared" ca="1" si="58"/>
        <v>4.9513629987589756E-2</v>
      </c>
      <c r="G753" s="301">
        <f t="array" aca="1" ref="G753" ca="1">IF(E753&gt;F753,('3-Statement Model'!$G$8*(1+'DCF Simulation'!C753)*'DCF Simulation'!D753)/('DCF Simulation'!E753-'DCF Simulation'!F753))</f>
        <v>15991.864693366746</v>
      </c>
      <c r="H753" s="302">
        <f ca="1">+G753-'DCF Analysis'!$C$37+'DCF Analysis'!$C$38+'DCF Analysis'!$C$40-'DCF Analysis'!$C$39</f>
        <v>16904.194693366746</v>
      </c>
      <c r="I753" s="303">
        <f ca="1">+H753/'Historical Data'!$L$34</f>
        <v>1061.3393386487219</v>
      </c>
    </row>
    <row r="754" spans="2:9">
      <c r="B754" s="300">
        <f t="shared" si="59"/>
        <v>742</v>
      </c>
      <c r="C754" s="275">
        <f t="shared" ca="1" si="55"/>
        <v>0.10250955806449409</v>
      </c>
      <c r="D754" s="275">
        <f t="shared" ca="1" si="56"/>
        <v>0.14289911596826874</v>
      </c>
      <c r="E754" s="275">
        <f t="shared" ca="1" si="57"/>
        <v>0.10860503331740901</v>
      </c>
      <c r="F754" s="275">
        <f t="shared" ca="1" si="58"/>
        <v>4.4036375090635474E-2</v>
      </c>
      <c r="G754" s="301">
        <f t="array" aca="1" ref="G754" ca="1">IF(E754&gt;F754,('3-Statement Model'!$G$8*(1+'DCF Simulation'!C754)*'DCF Simulation'!D754)/('DCF Simulation'!E754-'DCF Simulation'!F754))</f>
        <v>11786.087012138218</v>
      </c>
      <c r="H754" s="302">
        <f ca="1">+G754-'DCF Analysis'!$C$37+'DCF Analysis'!$C$38+'DCF Analysis'!$C$40-'DCF Analysis'!$C$39</f>
        <v>12698.417012138219</v>
      </c>
      <c r="I754" s="303">
        <f ca="1">+H754/'Historical Data'!$L$34</f>
        <v>797.27722958828679</v>
      </c>
    </row>
    <row r="755" spans="2:9">
      <c r="B755" s="300">
        <f t="shared" si="59"/>
        <v>743</v>
      </c>
      <c r="C755" s="275">
        <f t="shared" ca="1" si="55"/>
        <v>9.1065305462013593E-2</v>
      </c>
      <c r="D755" s="275">
        <f t="shared" ca="1" si="56"/>
        <v>0.15602098126805447</v>
      </c>
      <c r="E755" s="275">
        <f t="shared" ca="1" si="57"/>
        <v>0.10853215244049544</v>
      </c>
      <c r="F755" s="275">
        <f t="shared" ca="1" si="58"/>
        <v>3.3995403091007986E-2</v>
      </c>
      <c r="G755" s="301">
        <f t="array" aca="1" ref="G755" ca="1">IF(E755&gt;F755,('3-Statement Model'!$G$8*(1+'DCF Simulation'!C755)*'DCF Simulation'!D755)/('DCF Simulation'!E755-'DCF Simulation'!F755))</f>
        <v>11031.709110524804</v>
      </c>
      <c r="H755" s="302">
        <f ca="1">+G755-'DCF Analysis'!$C$37+'DCF Analysis'!$C$38+'DCF Analysis'!$C$40-'DCF Analysis'!$C$39</f>
        <v>11944.039110524805</v>
      </c>
      <c r="I755" s="303">
        <f ca="1">+H755/'Historical Data'!$L$34</f>
        <v>749.91319020557842</v>
      </c>
    </row>
    <row r="756" spans="2:9">
      <c r="B756" s="300">
        <f t="shared" si="59"/>
        <v>744</v>
      </c>
      <c r="C756" s="275">
        <f t="shared" ca="1" si="55"/>
        <v>0.1677079904433717</v>
      </c>
      <c r="D756" s="275">
        <f t="shared" ca="1" si="56"/>
        <v>0.17223203092010364</v>
      </c>
      <c r="E756" s="275">
        <f t="shared" ca="1" si="57"/>
        <v>0.10387957602023218</v>
      </c>
      <c r="F756" s="275">
        <f t="shared" ca="1" si="58"/>
        <v>4.3069041821974213E-2</v>
      </c>
      <c r="G756" s="301">
        <f t="array" aca="1" ref="G756" ca="1">IF(E756&gt;F756,('3-Statement Model'!$G$8*(1+'DCF Simulation'!C756)*'DCF Simulation'!D756)/('DCF Simulation'!E756-'DCF Simulation'!F756))</f>
        <v>15975.293856954368</v>
      </c>
      <c r="H756" s="302">
        <f ca="1">+G756-'DCF Analysis'!$C$37+'DCF Analysis'!$C$38+'DCF Analysis'!$C$40-'DCF Analysis'!$C$39</f>
        <v>16887.623856954368</v>
      </c>
      <c r="I756" s="303">
        <f ca="1">+H756/'Historical Data'!$L$34</f>
        <v>1060.2989293965929</v>
      </c>
    </row>
    <row r="757" spans="2:9">
      <c r="B757" s="300">
        <f t="shared" si="59"/>
        <v>745</v>
      </c>
      <c r="C757" s="275">
        <f t="shared" ca="1" si="55"/>
        <v>3.7288805392234475E-2</v>
      </c>
      <c r="D757" s="275">
        <f t="shared" ca="1" si="56"/>
        <v>0.15398115682703231</v>
      </c>
      <c r="E757" s="275">
        <f t="shared" ca="1" si="57"/>
        <v>0.10640632320660144</v>
      </c>
      <c r="F757" s="275">
        <f t="shared" ca="1" si="58"/>
        <v>3.8549285311005883E-2</v>
      </c>
      <c r="G757" s="301">
        <f t="array" aca="1" ref="G757" ca="1">IF(E757&gt;F757,('3-Statement Model'!$G$8*(1+'DCF Simulation'!C757)*'DCF Simulation'!D757)/('DCF Simulation'!E757-'DCF Simulation'!F757))</f>
        <v>11369.775002483933</v>
      </c>
      <c r="H757" s="302">
        <f ca="1">+G757-'DCF Analysis'!$C$37+'DCF Analysis'!$C$38+'DCF Analysis'!$C$40-'DCF Analysis'!$C$39</f>
        <v>12282.105002483935</v>
      </c>
      <c r="I757" s="303">
        <f ca="1">+H757/'Historical Data'!$L$34</f>
        <v>771.13884671865617</v>
      </c>
    </row>
    <row r="758" spans="2:9">
      <c r="B758" s="300">
        <f t="shared" si="59"/>
        <v>746</v>
      </c>
      <c r="C758" s="275">
        <f t="shared" ca="1" si="55"/>
        <v>0.21069093436281167</v>
      </c>
      <c r="D758" s="275">
        <f t="shared" ca="1" si="56"/>
        <v>0.14101733343336073</v>
      </c>
      <c r="E758" s="275">
        <f t="shared" ca="1" si="57"/>
        <v>0.10133547710122921</v>
      </c>
      <c r="F758" s="275">
        <f t="shared" ca="1" si="58"/>
        <v>2.6835714260348049E-2</v>
      </c>
      <c r="G758" s="301">
        <f t="array" aca="1" ref="G758" ca="1">IF(E758&gt;F758,('3-Statement Model'!$G$8*(1+'DCF Simulation'!C758)*'DCF Simulation'!D758)/('DCF Simulation'!E758-'DCF Simulation'!F758))</f>
        <v>11069.560995073411</v>
      </c>
      <c r="H758" s="302">
        <f ca="1">+G758-'DCF Analysis'!$C$37+'DCF Analysis'!$C$38+'DCF Analysis'!$C$40-'DCF Analysis'!$C$39</f>
        <v>11981.890995073412</v>
      </c>
      <c r="I758" s="303">
        <f ca="1">+H758/'Historical Data'!$L$34</f>
        <v>752.28974199299898</v>
      </c>
    </row>
    <row r="759" spans="2:9">
      <c r="B759" s="300">
        <f t="shared" si="59"/>
        <v>747</v>
      </c>
      <c r="C759" s="275">
        <f t="shared" ca="1" si="55"/>
        <v>0.15869799660890385</v>
      </c>
      <c r="D759" s="275">
        <f t="shared" ca="1" si="56"/>
        <v>0.17275609361480379</v>
      </c>
      <c r="E759" s="275">
        <f t="shared" ca="1" si="57"/>
        <v>0.1038749344802917</v>
      </c>
      <c r="F759" s="275">
        <f t="shared" ca="1" si="58"/>
        <v>5.2199354659201225E-2</v>
      </c>
      <c r="G759" s="301">
        <f t="array" aca="1" ref="G759" ca="1">IF(E759&gt;F759,('3-Statement Model'!$G$8*(1+'DCF Simulation'!C759)*'DCF Simulation'!D759)/('DCF Simulation'!E759-'DCF Simulation'!F759))</f>
        <v>18711.033324785294</v>
      </c>
      <c r="H759" s="302">
        <f ca="1">+G759-'DCF Analysis'!$C$37+'DCF Analysis'!$C$38+'DCF Analysis'!$C$40-'DCF Analysis'!$C$39</f>
        <v>19623.363324785292</v>
      </c>
      <c r="I759" s="303">
        <f ca="1">+H759/'Historical Data'!$L$34</f>
        <v>1232.0638652703049</v>
      </c>
    </row>
    <row r="760" spans="2:9">
      <c r="B760" s="300">
        <f t="shared" si="59"/>
        <v>748</v>
      </c>
      <c r="C760" s="275">
        <f t="shared" ca="1" si="55"/>
        <v>0.2548824306307147</v>
      </c>
      <c r="D760" s="275">
        <f t="shared" ca="1" si="56"/>
        <v>0.14093317288107363</v>
      </c>
      <c r="E760" s="275">
        <f t="shared" ca="1" si="57"/>
        <v>0.10477123324653652</v>
      </c>
      <c r="F760" s="275">
        <f t="shared" ca="1" si="58"/>
        <v>4.5360218097854302E-2</v>
      </c>
      <c r="G760" s="301">
        <f t="array" aca="1" ref="G760" ca="1">IF(E760&gt;F760,('3-Statement Model'!$G$8*(1+'DCF Simulation'!C760)*'DCF Simulation'!D760)/('DCF Simulation'!E760-'DCF Simulation'!F760))</f>
        <v>14379.003667586889</v>
      </c>
      <c r="H760" s="302">
        <f ca="1">+G760-'DCF Analysis'!$C$37+'DCF Analysis'!$C$38+'DCF Analysis'!$C$40-'DCF Analysis'!$C$39</f>
        <v>15291.33366758689</v>
      </c>
      <c r="I760" s="303">
        <f ca="1">+H760/'Historical Data'!$L$34</f>
        <v>960.07495513418496</v>
      </c>
    </row>
    <row r="761" spans="2:9">
      <c r="B761" s="300">
        <f t="shared" si="59"/>
        <v>749</v>
      </c>
      <c r="C761" s="275">
        <f t="shared" ca="1" si="55"/>
        <v>6.035967527183865E-2</v>
      </c>
      <c r="D761" s="275">
        <f t="shared" ca="1" si="56"/>
        <v>0.17377084979872873</v>
      </c>
      <c r="E761" s="275">
        <f t="shared" ca="1" si="57"/>
        <v>0.10395448861891249</v>
      </c>
      <c r="F761" s="275">
        <f t="shared" ca="1" si="58"/>
        <v>4.5725194799536802E-2</v>
      </c>
      <c r="G761" s="301">
        <f t="array" aca="1" ref="G761" ca="1">IF(E761&gt;F761,('3-Statement Model'!$G$8*(1+'DCF Simulation'!C761)*'DCF Simulation'!D761)/('DCF Simulation'!E761-'DCF Simulation'!F761))</f>
        <v>15285.093671615843</v>
      </c>
      <c r="H761" s="302">
        <f ca="1">+G761-'DCF Analysis'!$C$37+'DCF Analysis'!$C$38+'DCF Analysis'!$C$40-'DCF Analysis'!$C$39</f>
        <v>16197.423671615845</v>
      </c>
      <c r="I761" s="303">
        <f ca="1">+H761/'Historical Data'!$L$34</f>
        <v>1016.9643239019068</v>
      </c>
    </row>
    <row r="762" spans="2:9">
      <c r="B762" s="300">
        <f t="shared" si="59"/>
        <v>750</v>
      </c>
      <c r="C762" s="275">
        <f t="shared" ca="1" si="55"/>
        <v>0.15512644913387449</v>
      </c>
      <c r="D762" s="275">
        <f t="shared" ca="1" si="56"/>
        <v>0.16476402676839427</v>
      </c>
      <c r="E762" s="275">
        <f t="shared" ca="1" si="57"/>
        <v>0.1096001857486298</v>
      </c>
      <c r="F762" s="275">
        <f t="shared" ca="1" si="58"/>
        <v>4.9860225174912176E-2</v>
      </c>
      <c r="G762" s="301">
        <f t="array" aca="1" ref="G762" ca="1">IF(E762&gt;F762,('3-Statement Model'!$G$8*(1+'DCF Simulation'!C762)*'DCF Simulation'!D762)/('DCF Simulation'!E762-'DCF Simulation'!F762))</f>
        <v>15388.861576105168</v>
      </c>
      <c r="H762" s="302">
        <f ca="1">+G762-'DCF Analysis'!$C$37+'DCF Analysis'!$C$38+'DCF Analysis'!$C$40-'DCF Analysis'!$C$39</f>
        <v>16301.19157610517</v>
      </c>
      <c r="I762" s="303">
        <f ca="1">+H762/'Historical Data'!$L$34</f>
        <v>1023.4794499473304</v>
      </c>
    </row>
    <row r="763" spans="2:9">
      <c r="B763" s="300">
        <f t="shared" si="59"/>
        <v>751</v>
      </c>
      <c r="C763" s="275">
        <f t="shared" ca="1" si="55"/>
        <v>0.31067869882202409</v>
      </c>
      <c r="D763" s="275">
        <f t="shared" ca="1" si="56"/>
        <v>0.16935106838112196</v>
      </c>
      <c r="E763" s="275">
        <f t="shared" ca="1" si="57"/>
        <v>0.10234130268018816</v>
      </c>
      <c r="F763" s="275">
        <f t="shared" ca="1" si="58"/>
        <v>3.6121331200644119E-2</v>
      </c>
      <c r="G763" s="301">
        <f t="array" aca="1" ref="G763" ca="1">IF(E763&gt;F763,('3-Statement Model'!$G$8*(1+'DCF Simulation'!C763)*'DCF Simulation'!D763)/('DCF Simulation'!E763-'DCF Simulation'!F763))</f>
        <v>16191.038000836754</v>
      </c>
      <c r="H763" s="302">
        <f ca="1">+G763-'DCF Analysis'!$C$37+'DCF Analysis'!$C$38+'DCF Analysis'!$C$40-'DCF Analysis'!$C$39</f>
        <v>17103.368000836752</v>
      </c>
      <c r="I763" s="303">
        <f ca="1">+H763/'Historical Data'!$L$34</f>
        <v>1073.8445463951546</v>
      </c>
    </row>
    <row r="764" spans="2:9">
      <c r="B764" s="300">
        <f t="shared" si="59"/>
        <v>752</v>
      </c>
      <c r="C764" s="275">
        <f t="shared" ca="1" si="55"/>
        <v>4.8214797959125463E-2</v>
      </c>
      <c r="D764" s="275">
        <f t="shared" ca="1" si="56"/>
        <v>0.17237919216102221</v>
      </c>
      <c r="E764" s="275">
        <f t="shared" ca="1" si="57"/>
        <v>0.10515256040713812</v>
      </c>
      <c r="F764" s="275">
        <f t="shared" ca="1" si="58"/>
        <v>5.153453302222015E-2</v>
      </c>
      <c r="G764" s="301">
        <f t="array" aca="1" ref="G764" ca="1">IF(E764&gt;F764,('3-Statement Model'!$G$8*(1+'DCF Simulation'!C764)*'DCF Simulation'!D764)/('DCF Simulation'!E764-'DCF Simulation'!F764))</f>
        <v>16278.103095595618</v>
      </c>
      <c r="H764" s="302">
        <f ca="1">+G764-'DCF Analysis'!$C$37+'DCF Analysis'!$C$38+'DCF Analysis'!$C$40-'DCF Analysis'!$C$39</f>
        <v>17190.433095595617</v>
      </c>
      <c r="I764" s="303">
        <f ca="1">+H764/'Historical Data'!$L$34</f>
        <v>1079.310977169702</v>
      </c>
    </row>
    <row r="765" spans="2:9">
      <c r="B765" s="300">
        <f t="shared" si="59"/>
        <v>753</v>
      </c>
      <c r="C765" s="275">
        <f t="shared" ca="1" si="55"/>
        <v>0.29188174096700303</v>
      </c>
      <c r="D765" s="275">
        <f t="shared" ca="1" si="56"/>
        <v>0.16029085288812017</v>
      </c>
      <c r="E765" s="275">
        <f t="shared" ca="1" si="57"/>
        <v>0.10266324949789318</v>
      </c>
      <c r="F765" s="275">
        <f t="shared" ca="1" si="58"/>
        <v>3.673460761662721E-2</v>
      </c>
      <c r="G765" s="301">
        <f t="array" aca="1" ref="G765" ca="1">IF(E765&gt;F765,('3-Statement Model'!$G$8*(1+'DCF Simulation'!C765)*'DCF Simulation'!D765)/('DCF Simulation'!E765-'DCF Simulation'!F765))</f>
        <v>15171.791639124312</v>
      </c>
      <c r="H765" s="302">
        <f ca="1">+G765-'DCF Analysis'!$C$37+'DCF Analysis'!$C$38+'DCF Analysis'!$C$40-'DCF Analysis'!$C$39</f>
        <v>16084.121639124314</v>
      </c>
      <c r="I765" s="303">
        <f ca="1">+H765/'Historical Data'!$L$34</f>
        <v>1009.8505922859723</v>
      </c>
    </row>
    <row r="766" spans="2:9">
      <c r="B766" s="300">
        <f t="shared" si="59"/>
        <v>754</v>
      </c>
      <c r="C766" s="275">
        <f t="shared" ca="1" si="55"/>
        <v>0.17755339517389457</v>
      </c>
      <c r="D766" s="275">
        <f t="shared" ca="1" si="56"/>
        <v>0.14860792057872993</v>
      </c>
      <c r="E766" s="275">
        <f t="shared" ca="1" si="57"/>
        <v>0.10922448343931747</v>
      </c>
      <c r="F766" s="275">
        <f t="shared" ca="1" si="58"/>
        <v>5.1911398685204155E-2</v>
      </c>
      <c r="G766" s="301">
        <f t="array" aca="1" ref="G766" ca="1">IF(E766&gt;F766,('3-Statement Model'!$G$8*(1+'DCF Simulation'!C766)*'DCF Simulation'!D766)/('DCF Simulation'!E766-'DCF Simulation'!F766))</f>
        <v>14748.514568253127</v>
      </c>
      <c r="H766" s="302">
        <f ca="1">+G766-'DCF Analysis'!$C$37+'DCF Analysis'!$C$38+'DCF Analysis'!$C$40-'DCF Analysis'!$C$39</f>
        <v>15660.844568253129</v>
      </c>
      <c r="I766" s="303">
        <f ca="1">+H766/'Historical Data'!$L$34</f>
        <v>983.27490414391161</v>
      </c>
    </row>
    <row r="767" spans="2:9">
      <c r="B767" s="300">
        <f t="shared" si="59"/>
        <v>755</v>
      </c>
      <c r="C767" s="275">
        <f t="shared" ca="1" si="55"/>
        <v>0.31505954063914265</v>
      </c>
      <c r="D767" s="275">
        <f t="shared" ca="1" si="56"/>
        <v>0.19009071914025344</v>
      </c>
      <c r="E767" s="275">
        <f t="shared" ca="1" si="57"/>
        <v>0.10386640390008069</v>
      </c>
      <c r="F767" s="275">
        <f t="shared" ca="1" si="58"/>
        <v>4.4921473761738426E-2</v>
      </c>
      <c r="G767" s="301">
        <f t="array" aca="1" ref="G767" ca="1">IF(E767&gt;F767,('3-Statement Model'!$G$8*(1+'DCF Simulation'!C767)*'DCF Simulation'!D767)/('DCF Simulation'!E767-'DCF Simulation'!F767))</f>
        <v>20485.160552468762</v>
      </c>
      <c r="H767" s="302">
        <f ca="1">+G767-'DCF Analysis'!$C$37+'DCF Analysis'!$C$38+'DCF Analysis'!$C$40-'DCF Analysis'!$C$39</f>
        <v>21397.49055246876</v>
      </c>
      <c r="I767" s="303">
        <f ca="1">+H767/'Historical Data'!$L$34</f>
        <v>1343.4534376613005</v>
      </c>
    </row>
    <row r="768" spans="2:9">
      <c r="B768" s="300">
        <f t="shared" si="59"/>
        <v>756</v>
      </c>
      <c r="C768" s="275">
        <f t="shared" ca="1" si="55"/>
        <v>0.11970966989667191</v>
      </c>
      <c r="D768" s="275">
        <f t="shared" ca="1" si="56"/>
        <v>0.14612444197342456</v>
      </c>
      <c r="E768" s="275">
        <f t="shared" ca="1" si="57"/>
        <v>0.10358973504026868</v>
      </c>
      <c r="F768" s="275">
        <f t="shared" ca="1" si="58"/>
        <v>4.3323395854878363E-2</v>
      </c>
      <c r="G768" s="301">
        <f t="array" aca="1" ref="G768" ca="1">IF(E768&gt;F768,('3-Statement Model'!$G$8*(1+'DCF Simulation'!C768)*'DCF Simulation'!D768)/('DCF Simulation'!E768-'DCF Simulation'!F768))</f>
        <v>13113.933658454695</v>
      </c>
      <c r="H768" s="302">
        <f ca="1">+G768-'DCF Analysis'!$C$37+'DCF Analysis'!$C$38+'DCF Analysis'!$C$40-'DCF Analysis'!$C$39</f>
        <v>14026.263658454696</v>
      </c>
      <c r="I768" s="303">
        <f ca="1">+H768/'Historical Data'!$L$34</f>
        <v>880.64682553724163</v>
      </c>
    </row>
    <row r="769" spans="2:9">
      <c r="B769" s="300">
        <f t="shared" si="59"/>
        <v>757</v>
      </c>
      <c r="C769" s="275">
        <f t="shared" ca="1" si="55"/>
        <v>4.3058910412468065E-2</v>
      </c>
      <c r="D769" s="275">
        <f t="shared" ca="1" si="56"/>
        <v>0.17887572594097376</v>
      </c>
      <c r="E769" s="275">
        <f t="shared" ca="1" si="57"/>
        <v>0.10012646412583867</v>
      </c>
      <c r="F769" s="275">
        <f t="shared" ca="1" si="58"/>
        <v>5.9026560444223761E-2</v>
      </c>
      <c r="G769" s="301">
        <f t="array" aca="1" ref="G769" ca="1">IF(E769&gt;F769,('3-Statement Model'!$G$8*(1+'DCF Simulation'!C769)*'DCF Simulation'!D769)/('DCF Simulation'!E769-'DCF Simulation'!F769))</f>
        <v>21927.995930670833</v>
      </c>
      <c r="H769" s="302">
        <f ca="1">+G769-'DCF Analysis'!$C$37+'DCF Analysis'!$C$38+'DCF Analysis'!$C$40-'DCF Analysis'!$C$39</f>
        <v>22840.325930670831</v>
      </c>
      <c r="I769" s="303">
        <f ca="1">+H769/'Historical Data'!$L$34</f>
        <v>1434.0426655930439</v>
      </c>
    </row>
    <row r="770" spans="2:9">
      <c r="B770" s="300">
        <f t="shared" si="59"/>
        <v>758</v>
      </c>
      <c r="C770" s="275">
        <f t="shared" ca="1" si="55"/>
        <v>0.13275512725719876</v>
      </c>
      <c r="D770" s="275">
        <f t="shared" ca="1" si="56"/>
        <v>0.14857830839265776</v>
      </c>
      <c r="E770" s="275">
        <f t="shared" ca="1" si="57"/>
        <v>0.10947507916953343</v>
      </c>
      <c r="F770" s="275">
        <f t="shared" ca="1" si="58"/>
        <v>2.3572291521828874E-2</v>
      </c>
      <c r="G770" s="301">
        <f t="array" aca="1" ref="G770" ca="1">IF(E770&gt;F770,('3-Statement Model'!$G$8*(1+'DCF Simulation'!C770)*'DCF Simulation'!D770)/('DCF Simulation'!E770-'DCF Simulation'!F770))</f>
        <v>9463.7593439263073</v>
      </c>
      <c r="H770" s="302">
        <f ca="1">+G770-'DCF Analysis'!$C$37+'DCF Analysis'!$C$38+'DCF Analysis'!$C$40-'DCF Analysis'!$C$39</f>
        <v>10376.089343926309</v>
      </c>
      <c r="I770" s="303">
        <f ca="1">+H770/'Historical Data'!$L$34</f>
        <v>651.46858527156917</v>
      </c>
    </row>
    <row r="771" spans="2:9">
      <c r="B771" s="300">
        <f t="shared" si="59"/>
        <v>759</v>
      </c>
      <c r="C771" s="275">
        <f t="shared" ca="1" si="55"/>
        <v>0.28400651875266858</v>
      </c>
      <c r="D771" s="275">
        <f t="shared" ca="1" si="56"/>
        <v>0.18365736769506005</v>
      </c>
      <c r="E771" s="275">
        <f t="shared" ca="1" si="57"/>
        <v>0.10871543406633746</v>
      </c>
      <c r="F771" s="275">
        <f t="shared" ca="1" si="58"/>
        <v>4.8686143850288813E-2</v>
      </c>
      <c r="G771" s="301">
        <f t="array" aca="1" ref="G771" ca="1">IF(E771&gt;F771,('3-Statement Model'!$G$8*(1+'DCF Simulation'!C771)*'DCF Simulation'!D771)/('DCF Simulation'!E771-'DCF Simulation'!F771))</f>
        <v>18975.440873159208</v>
      </c>
      <c r="H771" s="302">
        <f ca="1">+G771-'DCF Analysis'!$C$37+'DCF Analysis'!$C$38+'DCF Analysis'!$C$40-'DCF Analysis'!$C$39</f>
        <v>19887.770873159207</v>
      </c>
      <c r="I771" s="303">
        <f ca="1">+H771/'Historical Data'!$L$34</f>
        <v>1248.6648413957762</v>
      </c>
    </row>
    <row r="772" spans="2:9">
      <c r="B772" s="300">
        <f t="shared" si="59"/>
        <v>760</v>
      </c>
      <c r="C772" s="275">
        <f t="shared" ca="1" si="55"/>
        <v>0.2512402195478759</v>
      </c>
      <c r="D772" s="275">
        <f t="shared" ca="1" si="56"/>
        <v>0.18264900066734843</v>
      </c>
      <c r="E772" s="275">
        <f t="shared" ca="1" si="57"/>
        <v>0.10116020981501087</v>
      </c>
      <c r="F772" s="275">
        <f t="shared" ca="1" si="58"/>
        <v>4.4498594198078695E-2</v>
      </c>
      <c r="G772" s="301">
        <f t="array" aca="1" ref="G772" ca="1">IF(E772&gt;F772,('3-Statement Model'!$G$8*(1+'DCF Simulation'!C772)*'DCF Simulation'!D772)/('DCF Simulation'!E772-'DCF Simulation'!F772))</f>
        <v>19482.673026309651</v>
      </c>
      <c r="H772" s="302">
        <f ca="1">+G772-'DCF Analysis'!$C$37+'DCF Analysis'!$C$38+'DCF Analysis'!$C$40-'DCF Analysis'!$C$39</f>
        <v>20395.003026309649</v>
      </c>
      <c r="I772" s="303">
        <f ca="1">+H772/'Historical Data'!$L$34</f>
        <v>1280.5116964356855</v>
      </c>
    </row>
    <row r="773" spans="2:9">
      <c r="B773" s="300">
        <f t="shared" si="59"/>
        <v>761</v>
      </c>
      <c r="C773" s="275">
        <f t="shared" ca="1" si="55"/>
        <v>0.22873617342024366</v>
      </c>
      <c r="D773" s="275">
        <f t="shared" ca="1" si="56"/>
        <v>0.16051461094475053</v>
      </c>
      <c r="E773" s="275">
        <f t="shared" ca="1" si="57"/>
        <v>0.10001511658289798</v>
      </c>
      <c r="F773" s="275">
        <f t="shared" ca="1" si="58"/>
        <v>5.5620661850598135E-2</v>
      </c>
      <c r="G773" s="301">
        <f t="array" aca="1" ref="G773" ca="1">IF(E773&gt;F773,('3-Statement Model'!$G$8*(1+'DCF Simulation'!C773)*'DCF Simulation'!D773)/('DCF Simulation'!E773-'DCF Simulation'!F773))</f>
        <v>21459.716855049988</v>
      </c>
      <c r="H773" s="302">
        <f ca="1">+G773-'DCF Analysis'!$C$37+'DCF Analysis'!$C$38+'DCF Analysis'!$C$40-'DCF Analysis'!$C$39</f>
        <v>22372.046855049986</v>
      </c>
      <c r="I773" s="303">
        <f ca="1">+H773/'Historical Data'!$L$34</f>
        <v>1404.6415013590868</v>
      </c>
    </row>
    <row r="774" spans="2:9">
      <c r="B774" s="300">
        <f t="shared" si="59"/>
        <v>762</v>
      </c>
      <c r="C774" s="275">
        <f t="shared" ca="1" si="55"/>
        <v>0.12475878387942417</v>
      </c>
      <c r="D774" s="275">
        <f t="shared" ca="1" si="56"/>
        <v>0.18529348986910144</v>
      </c>
      <c r="E774" s="275">
        <f t="shared" ca="1" si="57"/>
        <v>0.10718683848133073</v>
      </c>
      <c r="F774" s="275">
        <f t="shared" ca="1" si="58"/>
        <v>5.3450386287322876E-2</v>
      </c>
      <c r="G774" s="301">
        <f t="array" aca="1" ref="G774" ca="1">IF(E774&gt;F774,('3-Statement Model'!$G$8*(1+'DCF Simulation'!C774)*'DCF Simulation'!D774)/('DCF Simulation'!E774-'DCF Simulation'!F774))</f>
        <v>18733.980503824328</v>
      </c>
      <c r="H774" s="302">
        <f ca="1">+G774-'DCF Analysis'!$C$37+'DCF Analysis'!$C$38+'DCF Analysis'!$C$40-'DCF Analysis'!$C$39</f>
        <v>19646.310503824327</v>
      </c>
      <c r="I774" s="303">
        <f ca="1">+H774/'Historical Data'!$L$34</f>
        <v>1233.5046167681978</v>
      </c>
    </row>
    <row r="775" spans="2:9">
      <c r="B775" s="300">
        <f t="shared" si="59"/>
        <v>763</v>
      </c>
      <c r="C775" s="275">
        <f t="shared" ca="1" si="55"/>
        <v>0.15403619628580342</v>
      </c>
      <c r="D775" s="275">
        <f t="shared" ca="1" si="56"/>
        <v>0.1947099413691204</v>
      </c>
      <c r="E775" s="275">
        <f t="shared" ca="1" si="57"/>
        <v>0.10321074510666346</v>
      </c>
      <c r="F775" s="275">
        <f t="shared" ca="1" si="58"/>
        <v>2.8540395558350772E-2</v>
      </c>
      <c r="G775" s="301">
        <f t="array" aca="1" ref="G775" ca="1">IF(E775&gt;F775,('3-Statement Model'!$G$8*(1+'DCF Simulation'!C775)*'DCF Simulation'!D775)/('DCF Simulation'!E775-'DCF Simulation'!F775))</f>
        <v>14535.797750570395</v>
      </c>
      <c r="H775" s="302">
        <f ca="1">+G775-'DCF Analysis'!$C$37+'DCF Analysis'!$C$38+'DCF Analysis'!$C$40-'DCF Analysis'!$C$39</f>
        <v>15448.127750570397</v>
      </c>
      <c r="I775" s="303">
        <f ca="1">+H775/'Historical Data'!$L$34</f>
        <v>969.91935951761582</v>
      </c>
    </row>
    <row r="776" spans="2:9">
      <c r="B776" s="300">
        <f t="shared" si="59"/>
        <v>764</v>
      </c>
      <c r="C776" s="275">
        <f t="shared" ca="1" si="55"/>
        <v>0.24830431673775338</v>
      </c>
      <c r="D776" s="275">
        <f t="shared" ca="1" si="56"/>
        <v>0.14071983709955399</v>
      </c>
      <c r="E776" s="275">
        <f t="shared" ca="1" si="57"/>
        <v>0.1034174883661711</v>
      </c>
      <c r="F776" s="275">
        <f t="shared" ca="1" si="58"/>
        <v>5.1583748918165542E-2</v>
      </c>
      <c r="G776" s="301">
        <f t="array" aca="1" ref="G776" ca="1">IF(E776&gt;F776,('3-Statement Model'!$G$8*(1+'DCF Simulation'!C776)*'DCF Simulation'!D776)/('DCF Simulation'!E776-'DCF Simulation'!F776))</f>
        <v>16369.776654232453</v>
      </c>
      <c r="H776" s="302">
        <f ca="1">+G776-'DCF Analysis'!$C$37+'DCF Analysis'!$C$38+'DCF Analysis'!$C$40-'DCF Analysis'!$C$39</f>
        <v>17282.106654232452</v>
      </c>
      <c r="I776" s="303">
        <f ca="1">+H776/'Historical Data'!$L$34</f>
        <v>1085.0667529318785</v>
      </c>
    </row>
    <row r="777" spans="2:9">
      <c r="B777" s="300">
        <f t="shared" si="59"/>
        <v>765</v>
      </c>
      <c r="C777" s="275">
        <f t="shared" ca="1" si="55"/>
        <v>9.4600866524379157E-2</v>
      </c>
      <c r="D777" s="275">
        <f t="shared" ca="1" si="56"/>
        <v>0.13674702369661237</v>
      </c>
      <c r="E777" s="275">
        <f t="shared" ca="1" si="57"/>
        <v>0.1064933677630725</v>
      </c>
      <c r="F777" s="275">
        <f t="shared" ca="1" si="58"/>
        <v>4.1421762799794232E-2</v>
      </c>
      <c r="G777" s="301">
        <f t="array" aca="1" ref="G777" ca="1">IF(E777&gt;F777,('3-Statement Model'!$G$8*(1+'DCF Simulation'!C777)*'DCF Simulation'!D777)/('DCF Simulation'!E777-'DCF Simulation'!F777))</f>
        <v>11111.217554768466</v>
      </c>
      <c r="H777" s="302">
        <f ca="1">+G777-'DCF Analysis'!$C$37+'DCF Analysis'!$C$38+'DCF Analysis'!$C$40-'DCF Analysis'!$C$39</f>
        <v>12023.547554768467</v>
      </c>
      <c r="I777" s="303">
        <f ca="1">+H777/'Historical Data'!$L$34</f>
        <v>754.90517244201533</v>
      </c>
    </row>
    <row r="778" spans="2:9">
      <c r="B778" s="300">
        <f t="shared" si="59"/>
        <v>766</v>
      </c>
      <c r="C778" s="275">
        <f t="shared" ca="1" si="55"/>
        <v>0.30019634782380156</v>
      </c>
      <c r="D778" s="275">
        <f t="shared" ca="1" si="56"/>
        <v>0.13583738814421234</v>
      </c>
      <c r="E778" s="275">
        <f t="shared" ca="1" si="57"/>
        <v>0.10461780326157948</v>
      </c>
      <c r="F778" s="275">
        <f t="shared" ca="1" si="58"/>
        <v>2.2449101417270849E-2</v>
      </c>
      <c r="G778" s="301">
        <f t="array" aca="1" ref="G778" ca="1">IF(E778&gt;F778,('3-Statement Model'!$G$8*(1+'DCF Simulation'!C778)*'DCF Simulation'!D778)/('DCF Simulation'!E778-'DCF Simulation'!F778))</f>
        <v>10382.485608903013</v>
      </c>
      <c r="H778" s="302">
        <f ca="1">+G778-'DCF Analysis'!$C$37+'DCF Analysis'!$C$38+'DCF Analysis'!$C$40-'DCF Analysis'!$C$39</f>
        <v>11294.815608903014</v>
      </c>
      <c r="I778" s="303">
        <f ca="1">+H778/'Historical Data'!$L$34</f>
        <v>709.15132876553821</v>
      </c>
    </row>
    <row r="779" spans="2:9">
      <c r="B779" s="300">
        <f t="shared" si="59"/>
        <v>767</v>
      </c>
      <c r="C779" s="275">
        <f t="shared" ca="1" si="55"/>
        <v>0.32460790704134285</v>
      </c>
      <c r="D779" s="275">
        <f t="shared" ca="1" si="56"/>
        <v>0.17816223704532702</v>
      </c>
      <c r="E779" s="275">
        <f t="shared" ca="1" si="57"/>
        <v>0.10355500694306037</v>
      </c>
      <c r="F779" s="275">
        <f t="shared" ca="1" si="58"/>
        <v>2.8162600678662119E-2</v>
      </c>
      <c r="G779" s="301">
        <f t="array" aca="1" ref="G779" ca="1">IF(E779&gt;F779,('3-Statement Model'!$G$8*(1+'DCF Simulation'!C779)*'DCF Simulation'!D779)/('DCF Simulation'!E779-'DCF Simulation'!F779))</f>
        <v>15120.108058704267</v>
      </c>
      <c r="H779" s="302">
        <f ca="1">+G779-'DCF Analysis'!$C$37+'DCF Analysis'!$C$38+'DCF Analysis'!$C$40-'DCF Analysis'!$C$39</f>
        <v>16032.438058704269</v>
      </c>
      <c r="I779" s="303">
        <f ca="1">+H779/'Historical Data'!$L$34</f>
        <v>1006.6056097205778</v>
      </c>
    </row>
    <row r="780" spans="2:9">
      <c r="B780" s="300">
        <f t="shared" si="59"/>
        <v>768</v>
      </c>
      <c r="C780" s="275">
        <f t="shared" ca="1" si="55"/>
        <v>0.24051360263533034</v>
      </c>
      <c r="D780" s="275">
        <f t="shared" ca="1" si="56"/>
        <v>0.14368911992494288</v>
      </c>
      <c r="E780" s="275">
        <f t="shared" ca="1" si="57"/>
        <v>0.10243881687794931</v>
      </c>
      <c r="F780" s="275">
        <f t="shared" ca="1" si="58"/>
        <v>4.9335847802842558E-2</v>
      </c>
      <c r="G780" s="301">
        <f t="array" aca="1" ref="G780" ca="1">IF(E780&gt;F780,('3-Statement Model'!$G$8*(1+'DCF Simulation'!C780)*'DCF Simulation'!D780)/('DCF Simulation'!E780-'DCF Simulation'!F780))</f>
        <v>16213.848512538138</v>
      </c>
      <c r="H780" s="302">
        <f ca="1">+G780-'DCF Analysis'!$C$37+'DCF Analysis'!$C$38+'DCF Analysis'!$C$40-'DCF Analysis'!$C$39</f>
        <v>17126.178512538136</v>
      </c>
      <c r="I780" s="303">
        <f ca="1">+H780/'Historical Data'!$L$34</f>
        <v>1075.2767171576509</v>
      </c>
    </row>
    <row r="781" spans="2:9">
      <c r="B781" s="300">
        <f t="shared" si="59"/>
        <v>769</v>
      </c>
      <c r="C781" s="275">
        <f t="shared" ca="1" si="55"/>
        <v>0.13775015299346324</v>
      </c>
      <c r="D781" s="275">
        <f t="shared" ca="1" si="56"/>
        <v>0.19309904703974057</v>
      </c>
      <c r="E781" s="275">
        <f t="shared" ca="1" si="57"/>
        <v>0.10799429934220543</v>
      </c>
      <c r="F781" s="275">
        <f t="shared" ca="1" si="58"/>
        <v>2.2601611330548541E-2</v>
      </c>
      <c r="G781" s="301">
        <f t="array" aca="1" ref="G781" ca="1">IF(E781&gt;F781,('3-Statement Model'!$G$8*(1+'DCF Simulation'!C781)*'DCF Simulation'!D781)/('DCF Simulation'!E781-'DCF Simulation'!F781))</f>
        <v>12427.55940547426</v>
      </c>
      <c r="H781" s="302">
        <f ca="1">+G781-'DCF Analysis'!$C$37+'DCF Analysis'!$C$38+'DCF Analysis'!$C$40-'DCF Analysis'!$C$39</f>
        <v>13339.889405474261</v>
      </c>
      <c r="I781" s="303">
        <f ca="1">+H781/'Historical Data'!$L$34</f>
        <v>837.5524333500988</v>
      </c>
    </row>
    <row r="782" spans="2:9">
      <c r="B782" s="300">
        <f t="shared" si="59"/>
        <v>770</v>
      </c>
      <c r="C782" s="275">
        <f t="shared" ref="C782:C845" ca="1" si="60">RAND()*($E$6-$D$6)+$D$6</f>
        <v>0.13923275738835345</v>
      </c>
      <c r="D782" s="275">
        <f t="shared" ref="D782:D845" ca="1" si="61">RAND()*($E$7-$D$7)+$D$7</f>
        <v>0.17616031296852416</v>
      </c>
      <c r="E782" s="275">
        <f t="shared" ref="E782:E845" ca="1" si="62">RAND()*($E$8-$D$8)+$D$8</f>
        <v>0.1076134029402365</v>
      </c>
      <c r="F782" s="275">
        <f t="shared" ref="F782:F845" ca="1" si="63">RAND()*($E$9-$D$9)+$D$9</f>
        <v>3.9980159877063312E-2</v>
      </c>
      <c r="G782" s="301">
        <f t="array" aca="1" ref="G782" ca="1">IF(E782&gt;F782,('3-Statement Model'!$G$8*(1+'DCF Simulation'!C782)*'DCF Simulation'!D782)/('DCF Simulation'!E782-'DCF Simulation'!F782))</f>
        <v>14333.089871400958</v>
      </c>
      <c r="H782" s="302">
        <f ca="1">+G782-'DCF Analysis'!$C$37+'DCF Analysis'!$C$38+'DCF Analysis'!$C$40-'DCF Analysis'!$C$39</f>
        <v>15245.41987140096</v>
      </c>
      <c r="I782" s="303">
        <f ca="1">+H782/'Historical Data'!$L$34</f>
        <v>957.1922317059018</v>
      </c>
    </row>
    <row r="783" spans="2:9">
      <c r="B783" s="300">
        <f t="shared" ref="B783:B846" si="64">+B782+1</f>
        <v>771</v>
      </c>
      <c r="C783" s="275">
        <f t="shared" ca="1" si="60"/>
        <v>0.18237032730198627</v>
      </c>
      <c r="D783" s="275">
        <f t="shared" ca="1" si="61"/>
        <v>0.16024026531641319</v>
      </c>
      <c r="E783" s="275">
        <f t="shared" ca="1" si="62"/>
        <v>0.10554480810130237</v>
      </c>
      <c r="F783" s="275">
        <f t="shared" ca="1" si="63"/>
        <v>2.3588305222613376E-2</v>
      </c>
      <c r="G783" s="301">
        <f t="array" aca="1" ref="G783" ca="1">IF(E783&gt;F783,('3-Statement Model'!$G$8*(1+'DCF Simulation'!C783)*'DCF Simulation'!D783)/('DCF Simulation'!E783-'DCF Simulation'!F783))</f>
        <v>11166.607681631875</v>
      </c>
      <c r="H783" s="302">
        <f ca="1">+G783-'DCF Analysis'!$C$37+'DCF Analysis'!$C$38+'DCF Analysis'!$C$40-'DCF Analysis'!$C$39</f>
        <v>12078.937681631876</v>
      </c>
      <c r="I783" s="303">
        <f ca="1">+H783/'Historical Data'!$L$34</f>
        <v>758.38287260338109</v>
      </c>
    </row>
    <row r="784" spans="2:9">
      <c r="B784" s="300">
        <f t="shared" si="64"/>
        <v>772</v>
      </c>
      <c r="C784" s="275">
        <f t="shared" ca="1" si="60"/>
        <v>0.29406753538312341</v>
      </c>
      <c r="D784" s="275">
        <f t="shared" ca="1" si="61"/>
        <v>0.17388803365313238</v>
      </c>
      <c r="E784" s="275">
        <f t="shared" ca="1" si="62"/>
        <v>0.10431067040865263</v>
      </c>
      <c r="F784" s="275">
        <f t="shared" ca="1" si="63"/>
        <v>4.0514124313346653E-2</v>
      </c>
      <c r="G784" s="301">
        <f t="array" aca="1" ref="G784" ca="1">IF(E784&gt;F784,('3-Statement Model'!$G$8*(1+'DCF Simulation'!C784)*'DCF Simulation'!D784)/('DCF Simulation'!E784-'DCF Simulation'!F784))</f>
        <v>17037.621696039398</v>
      </c>
      <c r="H784" s="302">
        <f ca="1">+G784-'DCF Analysis'!$C$37+'DCF Analysis'!$C$38+'DCF Analysis'!$C$40-'DCF Analysis'!$C$39</f>
        <v>17949.951696039396</v>
      </c>
      <c r="I784" s="303">
        <f ca="1">+H784/'Historical Data'!$L$34</f>
        <v>1126.997778209844</v>
      </c>
    </row>
    <row r="785" spans="2:9">
      <c r="B785" s="300">
        <f t="shared" si="64"/>
        <v>773</v>
      </c>
      <c r="C785" s="275">
        <f t="shared" ca="1" si="60"/>
        <v>0.32836841214317741</v>
      </c>
      <c r="D785" s="275">
        <f t="shared" ca="1" si="61"/>
        <v>0.1369252071978049</v>
      </c>
      <c r="E785" s="275">
        <f t="shared" ca="1" si="62"/>
        <v>0.10100188673825487</v>
      </c>
      <c r="F785" s="275">
        <f t="shared" ca="1" si="63"/>
        <v>4.5966186968897475E-2</v>
      </c>
      <c r="G785" s="301">
        <f t="array" aca="1" ref="G785" ca="1">IF(E785&gt;F785,('3-Statement Model'!$G$8*(1+'DCF Simulation'!C785)*'DCF Simulation'!D785)/('DCF Simulation'!E785-'DCF Simulation'!F785))</f>
        <v>15963.824807756924</v>
      </c>
      <c r="H785" s="302">
        <f ca="1">+G785-'DCF Analysis'!$C$37+'DCF Analysis'!$C$38+'DCF Analysis'!$C$40-'DCF Analysis'!$C$39</f>
        <v>16876.154807756924</v>
      </c>
      <c r="I785" s="303">
        <f ca="1">+H785/'Historical Data'!$L$34</f>
        <v>1059.5788387143127</v>
      </c>
    </row>
    <row r="786" spans="2:9">
      <c r="B786" s="300">
        <f t="shared" si="64"/>
        <v>774</v>
      </c>
      <c r="C786" s="275">
        <f t="shared" ca="1" si="60"/>
        <v>0.16652075103862132</v>
      </c>
      <c r="D786" s="275">
        <f t="shared" ca="1" si="61"/>
        <v>0.1798720212236421</v>
      </c>
      <c r="E786" s="275">
        <f t="shared" ca="1" si="62"/>
        <v>0.10891219261315685</v>
      </c>
      <c r="F786" s="275">
        <f t="shared" ca="1" si="63"/>
        <v>5.2721825350530355E-2</v>
      </c>
      <c r="G786" s="301">
        <f t="array" aca="1" ref="G786" ca="1">IF(E786&gt;F786,('3-Statement Model'!$G$8*(1+'DCF Simulation'!C786)*'DCF Simulation'!D786)/('DCF Simulation'!E786-'DCF Simulation'!F786))</f>
        <v>18037.390693805715</v>
      </c>
      <c r="H786" s="302">
        <f ca="1">+G786-'DCF Analysis'!$C$37+'DCF Analysis'!$C$38+'DCF Analysis'!$C$40-'DCF Analysis'!$C$39</f>
        <v>18949.720693805713</v>
      </c>
      <c r="I786" s="303">
        <f ca="1">+H786/'Historical Data'!$L$34</f>
        <v>1189.7688351065783</v>
      </c>
    </row>
    <row r="787" spans="2:9">
      <c r="B787" s="300">
        <f t="shared" si="64"/>
        <v>775</v>
      </c>
      <c r="C787" s="275">
        <f t="shared" ca="1" si="60"/>
        <v>0.11601453806556254</v>
      </c>
      <c r="D787" s="275">
        <f t="shared" ca="1" si="61"/>
        <v>0.18518209140257119</v>
      </c>
      <c r="E787" s="275">
        <f t="shared" ca="1" si="62"/>
        <v>0.10080172885310745</v>
      </c>
      <c r="F787" s="275">
        <f t="shared" ca="1" si="63"/>
        <v>4.2163124983342196E-2</v>
      </c>
      <c r="G787" s="301">
        <f t="array" aca="1" ref="G787" ca="1">IF(E787&gt;F787,('3-Statement Model'!$G$8*(1+'DCF Simulation'!C787)*'DCF Simulation'!D787)/('DCF Simulation'!E787-'DCF Simulation'!F787))</f>
        <v>17024.121666735911</v>
      </c>
      <c r="H787" s="302">
        <f ca="1">+G787-'DCF Analysis'!$C$37+'DCF Analysis'!$C$38+'DCF Analysis'!$C$40-'DCF Analysis'!$C$39</f>
        <v>17936.451666735909</v>
      </c>
      <c r="I787" s="303">
        <f ca="1">+H787/'Historical Data'!$L$34</f>
        <v>1126.1501713032385</v>
      </c>
    </row>
    <row r="788" spans="2:9">
      <c r="B788" s="300">
        <f t="shared" si="64"/>
        <v>776</v>
      </c>
      <c r="C788" s="275">
        <f t="shared" ca="1" si="60"/>
        <v>0.25715574865303814</v>
      </c>
      <c r="D788" s="275">
        <f t="shared" ca="1" si="61"/>
        <v>0.14840935445100265</v>
      </c>
      <c r="E788" s="275">
        <f t="shared" ca="1" si="62"/>
        <v>0.10540968560689244</v>
      </c>
      <c r="F788" s="275">
        <f t="shared" ca="1" si="63"/>
        <v>5.5971979560560298E-2</v>
      </c>
      <c r="G788" s="301">
        <f t="array" aca="1" ref="G788" ca="1">IF(E788&gt;F788,('3-Statement Model'!$G$8*(1+'DCF Simulation'!C788)*'DCF Simulation'!D788)/('DCF Simulation'!E788-'DCF Simulation'!F788))</f>
        <v>18229.365390865809</v>
      </c>
      <c r="H788" s="302">
        <f ca="1">+G788-'DCF Analysis'!$C$37+'DCF Analysis'!$C$38+'DCF Analysis'!$C$40-'DCF Analysis'!$C$39</f>
        <v>19141.695390865807</v>
      </c>
      <c r="I788" s="303">
        <f ca="1">+H788/'Historical Data'!$L$34</f>
        <v>1201.8220740635929</v>
      </c>
    </row>
    <row r="789" spans="2:9">
      <c r="B789" s="300">
        <f t="shared" si="64"/>
        <v>777</v>
      </c>
      <c r="C789" s="275">
        <f t="shared" ca="1" si="60"/>
        <v>5.8043221805908096E-2</v>
      </c>
      <c r="D789" s="275">
        <f t="shared" ca="1" si="61"/>
        <v>0.18174553126128268</v>
      </c>
      <c r="E789" s="275">
        <f t="shared" ca="1" si="62"/>
        <v>0.10165758461031792</v>
      </c>
      <c r="F789" s="275">
        <f t="shared" ca="1" si="63"/>
        <v>3.3430975051535854E-2</v>
      </c>
      <c r="G789" s="301">
        <f t="array" aca="1" ref="G789" ca="1">IF(E789&gt;F789,('3-Statement Model'!$G$8*(1+'DCF Simulation'!C789)*'DCF Simulation'!D789)/('DCF Simulation'!E789-'DCF Simulation'!F789))</f>
        <v>13614.222993487752</v>
      </c>
      <c r="H789" s="302">
        <f ca="1">+G789-'DCF Analysis'!$C$37+'DCF Analysis'!$C$38+'DCF Analysis'!$C$40-'DCF Analysis'!$C$39</f>
        <v>14526.552993487754</v>
      </c>
      <c r="I789" s="303">
        <f ca="1">+H789/'Historical Data'!$L$34</f>
        <v>912.05777185019144</v>
      </c>
    </row>
    <row r="790" spans="2:9">
      <c r="B790" s="300">
        <f t="shared" si="64"/>
        <v>778</v>
      </c>
      <c r="C790" s="275">
        <f t="shared" ca="1" si="60"/>
        <v>0.24763910836292863</v>
      </c>
      <c r="D790" s="275">
        <f t="shared" ca="1" si="61"/>
        <v>0.16404377764039996</v>
      </c>
      <c r="E790" s="275">
        <f t="shared" ca="1" si="62"/>
        <v>0.10994215919935861</v>
      </c>
      <c r="F790" s="275">
        <f t="shared" ca="1" si="63"/>
        <v>3.8909850769581068E-2</v>
      </c>
      <c r="G790" s="301">
        <f t="array" aca="1" ref="G790" ca="1">IF(E790&gt;F790,('3-Statement Model'!$G$8*(1+'DCF Simulation'!C790)*'DCF Simulation'!D790)/('DCF Simulation'!E790-'DCF Simulation'!F790))</f>
        <v>13917.855141541566</v>
      </c>
      <c r="H790" s="302">
        <f ca="1">+G790-'DCF Analysis'!$C$37+'DCF Analysis'!$C$38+'DCF Analysis'!$C$40-'DCF Analysis'!$C$39</f>
        <v>14830.185141541568</v>
      </c>
      <c r="I790" s="303">
        <f ca="1">+H790/'Historical Data'!$L$34</f>
        <v>931.12148645201034</v>
      </c>
    </row>
    <row r="791" spans="2:9">
      <c r="B791" s="300">
        <f t="shared" si="64"/>
        <v>779</v>
      </c>
      <c r="C791" s="275">
        <f t="shared" ca="1" si="60"/>
        <v>0.26364450559531283</v>
      </c>
      <c r="D791" s="275">
        <f t="shared" ca="1" si="61"/>
        <v>0.16567509115911921</v>
      </c>
      <c r="E791" s="275">
        <f t="shared" ca="1" si="62"/>
        <v>0.10440245678756555</v>
      </c>
      <c r="F791" s="275">
        <f t="shared" ca="1" si="63"/>
        <v>5.1811078962120255E-2</v>
      </c>
      <c r="G791" s="301">
        <f t="array" aca="1" ref="G791" ca="1">IF(E791&gt;F791,('3-Statement Model'!$G$8*(1+'DCF Simulation'!C791)*'DCF Simulation'!D791)/('DCF Simulation'!E791-'DCF Simulation'!F791))</f>
        <v>19228.57417924179</v>
      </c>
      <c r="H791" s="302">
        <f ca="1">+G791-'DCF Analysis'!$C$37+'DCF Analysis'!$C$38+'DCF Analysis'!$C$40-'DCF Analysis'!$C$39</f>
        <v>20140.904179241788</v>
      </c>
      <c r="I791" s="303">
        <f ca="1">+H791/'Historical Data'!$L$34</f>
        <v>1264.557957899757</v>
      </c>
    </row>
    <row r="792" spans="2:9">
      <c r="B792" s="300">
        <f t="shared" si="64"/>
        <v>780</v>
      </c>
      <c r="C792" s="275">
        <f t="shared" ca="1" si="60"/>
        <v>0.10531032852523588</v>
      </c>
      <c r="D792" s="275">
        <f t="shared" ca="1" si="61"/>
        <v>0.16578947397640836</v>
      </c>
      <c r="E792" s="275">
        <f t="shared" ca="1" si="62"/>
        <v>0.10224855919310802</v>
      </c>
      <c r="F792" s="275">
        <f t="shared" ca="1" si="63"/>
        <v>3.5349078919980133E-2</v>
      </c>
      <c r="G792" s="301">
        <f t="array" aca="1" ref="G792" ca="1">IF(E792&gt;F792,('3-Statement Model'!$G$8*(1+'DCF Simulation'!C792)*'DCF Simulation'!D792)/('DCF Simulation'!E792-'DCF Simulation'!F792))</f>
        <v>13231.160490995453</v>
      </c>
      <c r="H792" s="302">
        <f ca="1">+G792-'DCF Analysis'!$C$37+'DCF Analysis'!$C$38+'DCF Analysis'!$C$40-'DCF Analysis'!$C$39</f>
        <v>14143.490490995455</v>
      </c>
      <c r="I792" s="303">
        <f ca="1">+H792/'Historical Data'!$L$34</f>
        <v>888.00697792412313</v>
      </c>
    </row>
    <row r="793" spans="2:9">
      <c r="B793" s="300">
        <f t="shared" si="64"/>
        <v>781</v>
      </c>
      <c r="C793" s="275">
        <f t="shared" ca="1" si="60"/>
        <v>4.8396636379139865E-2</v>
      </c>
      <c r="D793" s="275">
        <f t="shared" ca="1" si="61"/>
        <v>0.16227883807999288</v>
      </c>
      <c r="E793" s="275">
        <f t="shared" ca="1" si="62"/>
        <v>0.10185634464470845</v>
      </c>
      <c r="F793" s="275">
        <f t="shared" ca="1" si="63"/>
        <v>5.4708268613153727E-2</v>
      </c>
      <c r="G793" s="301">
        <f t="array" aca="1" ref="G793" ca="1">IF(E793&gt;F793,('3-Statement Model'!$G$8*(1+'DCF Simulation'!C793)*'DCF Simulation'!D793)/('DCF Simulation'!E793-'DCF Simulation'!F793))</f>
        <v>17430.226574140863</v>
      </c>
      <c r="H793" s="302">
        <f ca="1">+G793-'DCF Analysis'!$C$37+'DCF Analysis'!$C$38+'DCF Analysis'!$C$40-'DCF Analysis'!$C$39</f>
        <v>18342.556574140861</v>
      </c>
      <c r="I793" s="303">
        <f ca="1">+H793/'Historical Data'!$L$34</f>
        <v>1151.6476955370492</v>
      </c>
    </row>
    <row r="794" spans="2:9">
      <c r="B794" s="300">
        <f t="shared" si="64"/>
        <v>782</v>
      </c>
      <c r="C794" s="275">
        <f t="shared" ca="1" si="60"/>
        <v>0.20310430267971774</v>
      </c>
      <c r="D794" s="275">
        <f t="shared" ca="1" si="61"/>
        <v>0.15478018595157059</v>
      </c>
      <c r="E794" s="275">
        <f t="shared" ca="1" si="62"/>
        <v>0.10204776567752116</v>
      </c>
      <c r="F794" s="275">
        <f t="shared" ca="1" si="63"/>
        <v>3.0879243195877655E-2</v>
      </c>
      <c r="G794" s="301">
        <f t="array" aca="1" ref="G794" ca="1">IF(E794&gt;F794,('3-Statement Model'!$G$8*(1+'DCF Simulation'!C794)*'DCF Simulation'!D794)/('DCF Simulation'!E794-'DCF Simulation'!F794))</f>
        <v>12638.926660017951</v>
      </c>
      <c r="H794" s="302">
        <f ca="1">+G794-'DCF Analysis'!$C$37+'DCF Analysis'!$C$38+'DCF Analysis'!$C$40-'DCF Analysis'!$C$39</f>
        <v>13551.256660017953</v>
      </c>
      <c r="I794" s="303">
        <f ca="1">+H794/'Historical Data'!$L$34</f>
        <v>850.82324489827784</v>
      </c>
    </row>
    <row r="795" spans="2:9">
      <c r="B795" s="300">
        <f t="shared" si="64"/>
        <v>783</v>
      </c>
      <c r="C795" s="275">
        <f t="shared" ca="1" si="60"/>
        <v>0.13850295838096607</v>
      </c>
      <c r="D795" s="275">
        <f t="shared" ca="1" si="61"/>
        <v>0.15831964545943339</v>
      </c>
      <c r="E795" s="275">
        <f t="shared" ca="1" si="62"/>
        <v>0.10482543773364587</v>
      </c>
      <c r="F795" s="275">
        <f t="shared" ca="1" si="63"/>
        <v>2.3943766644484124E-2</v>
      </c>
      <c r="G795" s="301">
        <f t="array" aca="1" ref="G795" ca="1">IF(E795&gt;F795,('3-Statement Model'!$G$8*(1+'DCF Simulation'!C795)*'DCF Simulation'!D795)/('DCF Simulation'!E795-'DCF Simulation'!F795))</f>
        <v>10764.611382996105</v>
      </c>
      <c r="H795" s="302">
        <f ca="1">+G795-'DCF Analysis'!$C$37+'DCF Analysis'!$C$38+'DCF Analysis'!$C$40-'DCF Analysis'!$C$39</f>
        <v>11676.941382996107</v>
      </c>
      <c r="I795" s="303">
        <f ca="1">+H795/'Historical Data'!$L$34</f>
        <v>733.14330967402464</v>
      </c>
    </row>
    <row r="796" spans="2:9">
      <c r="B796" s="300">
        <f t="shared" si="64"/>
        <v>784</v>
      </c>
      <c r="C796" s="275">
        <f t="shared" ca="1" si="60"/>
        <v>0.19371527129184549</v>
      </c>
      <c r="D796" s="275">
        <f t="shared" ca="1" si="61"/>
        <v>0.15737829714984991</v>
      </c>
      <c r="E796" s="275">
        <f t="shared" ca="1" si="62"/>
        <v>0.10690807766252979</v>
      </c>
      <c r="F796" s="275">
        <f t="shared" ca="1" si="63"/>
        <v>5.8649226499799548E-2</v>
      </c>
      <c r="G796" s="301">
        <f t="array" aca="1" ref="G796" ca="1">IF(E796&gt;F796,('3-Statement Model'!$G$8*(1+'DCF Simulation'!C796)*'DCF Simulation'!D796)/('DCF Simulation'!E796-'DCF Simulation'!F796))</f>
        <v>18803.907756710629</v>
      </c>
      <c r="H796" s="302">
        <f ca="1">+G796-'DCF Analysis'!$C$37+'DCF Analysis'!$C$38+'DCF Analysis'!$C$40-'DCF Analysis'!$C$39</f>
        <v>19716.237756710627</v>
      </c>
      <c r="I796" s="303">
        <f ca="1">+H796/'Historical Data'!$L$34</f>
        <v>1237.895038534991</v>
      </c>
    </row>
    <row r="797" spans="2:9">
      <c r="B797" s="300">
        <f t="shared" si="64"/>
        <v>785</v>
      </c>
      <c r="C797" s="275">
        <f t="shared" ca="1" si="60"/>
        <v>0.27559127485310653</v>
      </c>
      <c r="D797" s="275">
        <f t="shared" ca="1" si="61"/>
        <v>0.17380955600862533</v>
      </c>
      <c r="E797" s="275">
        <f t="shared" ca="1" si="62"/>
        <v>0.10075652641317943</v>
      </c>
      <c r="F797" s="275">
        <f t="shared" ca="1" si="63"/>
        <v>2.1003516515317729E-2</v>
      </c>
      <c r="G797" s="301">
        <f t="array" aca="1" ref="G797" ca="1">IF(E797&gt;F797,('3-Statement Model'!$G$8*(1+'DCF Simulation'!C797)*'DCF Simulation'!D797)/('DCF Simulation'!E797-'DCF Simulation'!F797))</f>
        <v>13428.194002657901</v>
      </c>
      <c r="H797" s="302">
        <f ca="1">+G797-'DCF Analysis'!$C$37+'DCF Analysis'!$C$38+'DCF Analysis'!$C$40-'DCF Analysis'!$C$39</f>
        <v>14340.524002657903</v>
      </c>
      <c r="I797" s="303">
        <f ca="1">+H797/'Historical Data'!$L$34</f>
        <v>900.37783739141958</v>
      </c>
    </row>
    <row r="798" spans="2:9">
      <c r="B798" s="300">
        <f t="shared" si="64"/>
        <v>786</v>
      </c>
      <c r="C798" s="275">
        <f t="shared" ca="1" si="60"/>
        <v>0.28363077441835327</v>
      </c>
      <c r="D798" s="275">
        <f t="shared" ca="1" si="61"/>
        <v>0.15215996666256612</v>
      </c>
      <c r="E798" s="275">
        <f t="shared" ca="1" si="62"/>
        <v>0.10453057701370089</v>
      </c>
      <c r="F798" s="275">
        <f t="shared" ca="1" si="63"/>
        <v>5.4300408778760426E-2</v>
      </c>
      <c r="G798" s="301">
        <f t="array" aca="1" ref="G798" ca="1">IF(E798&gt;F798,('3-Statement Model'!$G$8*(1+'DCF Simulation'!C798)*'DCF Simulation'!D798)/('DCF Simulation'!E798-'DCF Simulation'!F798))</f>
        <v>18782.586239894412</v>
      </c>
      <c r="H798" s="302">
        <f ca="1">+G798-'DCF Analysis'!$C$37+'DCF Analysis'!$C$38+'DCF Analysis'!$C$40-'DCF Analysis'!$C$39</f>
        <v>19694.91623989441</v>
      </c>
      <c r="I798" s="303">
        <f ca="1">+H798/'Historical Data'!$L$34</f>
        <v>1236.5563551509438</v>
      </c>
    </row>
    <row r="799" spans="2:9">
      <c r="B799" s="300">
        <f t="shared" si="64"/>
        <v>787</v>
      </c>
      <c r="C799" s="275">
        <f t="shared" ca="1" si="60"/>
        <v>0.18345800070964369</v>
      </c>
      <c r="D799" s="275">
        <f t="shared" ca="1" si="61"/>
        <v>0.15207683721540585</v>
      </c>
      <c r="E799" s="275">
        <f t="shared" ca="1" si="62"/>
        <v>0.10887859798701723</v>
      </c>
      <c r="F799" s="275">
        <f t="shared" ca="1" si="63"/>
        <v>2.8025070174211138E-2</v>
      </c>
      <c r="G799" s="301">
        <f t="array" aca="1" ref="G799" ca="1">IF(E799&gt;F799,('3-Statement Model'!$G$8*(1+'DCF Simulation'!C799)*'DCF Simulation'!D799)/('DCF Simulation'!E799-'DCF Simulation'!F799))</f>
        <v>10752.178046495534</v>
      </c>
      <c r="H799" s="302">
        <f ca="1">+G799-'DCF Analysis'!$C$37+'DCF Analysis'!$C$38+'DCF Analysis'!$C$40-'DCF Analysis'!$C$39</f>
        <v>11664.508046495535</v>
      </c>
      <c r="I799" s="303">
        <f ca="1">+H799/'Historical Data'!$L$34</f>
        <v>732.36267567293316</v>
      </c>
    </row>
    <row r="800" spans="2:9">
      <c r="B800" s="300">
        <f t="shared" si="64"/>
        <v>788</v>
      </c>
      <c r="C800" s="275">
        <f t="shared" ca="1" si="60"/>
        <v>0.25690508391194061</v>
      </c>
      <c r="D800" s="275">
        <f t="shared" ca="1" si="61"/>
        <v>0.16458839509267065</v>
      </c>
      <c r="E800" s="275">
        <f t="shared" ca="1" si="62"/>
        <v>0.10839966296508097</v>
      </c>
      <c r="F800" s="275">
        <f t="shared" ca="1" si="63"/>
        <v>5.17509492022592E-2</v>
      </c>
      <c r="G800" s="301">
        <f t="array" aca="1" ref="G800" ca="1">IF(E800&gt;F800,('3-Statement Model'!$G$8*(1+'DCF Simulation'!C800)*'DCF Simulation'!D800)/('DCF Simulation'!E800-'DCF Simulation'!F800))</f>
        <v>17639.69774198479</v>
      </c>
      <c r="H800" s="302">
        <f ca="1">+G800-'DCF Analysis'!$C$37+'DCF Analysis'!$C$38+'DCF Analysis'!$C$40-'DCF Analysis'!$C$39</f>
        <v>18552.027741984788</v>
      </c>
      <c r="I800" s="303">
        <f ca="1">+H800/'Historical Data'!$L$34</f>
        <v>1164.799460219024</v>
      </c>
    </row>
    <row r="801" spans="2:9">
      <c r="B801" s="300">
        <f t="shared" si="64"/>
        <v>789</v>
      </c>
      <c r="C801" s="275">
        <f t="shared" ca="1" si="60"/>
        <v>1.6409177212817143E-2</v>
      </c>
      <c r="D801" s="275">
        <f t="shared" ca="1" si="61"/>
        <v>0.16746617643465858</v>
      </c>
      <c r="E801" s="275">
        <f t="shared" ca="1" si="62"/>
        <v>0.10175247711677704</v>
      </c>
      <c r="F801" s="275">
        <f t="shared" ca="1" si="63"/>
        <v>4.257899233182387E-2</v>
      </c>
      <c r="G801" s="301">
        <f t="array" aca="1" ref="G801" ca="1">IF(E801&gt;F801,('3-Statement Model'!$G$8*(1+'DCF Simulation'!C801)*'DCF Simulation'!D801)/('DCF Simulation'!E801-'DCF Simulation'!F801))</f>
        <v>13894.663566419673</v>
      </c>
      <c r="H801" s="302">
        <f ca="1">+G801-'DCF Analysis'!$C$37+'DCF Analysis'!$C$38+'DCF Analysis'!$C$40-'DCF Analysis'!$C$39</f>
        <v>14806.993566419675</v>
      </c>
      <c r="I801" s="303">
        <f ca="1">+H801/'Historical Data'!$L$34</f>
        <v>929.66539040907082</v>
      </c>
    </row>
    <row r="802" spans="2:9">
      <c r="B802" s="300">
        <f t="shared" si="64"/>
        <v>790</v>
      </c>
      <c r="C802" s="275">
        <f t="shared" ca="1" si="60"/>
        <v>0.13655713651320334</v>
      </c>
      <c r="D802" s="275">
        <f t="shared" ca="1" si="61"/>
        <v>0.13703361993897883</v>
      </c>
      <c r="E802" s="275">
        <f t="shared" ca="1" si="62"/>
        <v>0.10187049747701825</v>
      </c>
      <c r="F802" s="275">
        <f t="shared" ca="1" si="63"/>
        <v>5.6812790806152619E-2</v>
      </c>
      <c r="G802" s="301">
        <f t="array" aca="1" ref="G802" ca="1">IF(E802&gt;F802,('3-Statement Model'!$G$8*(1+'DCF Simulation'!C802)*'DCF Simulation'!D802)/('DCF Simulation'!E802-'DCF Simulation'!F802))</f>
        <v>16696.629859405017</v>
      </c>
      <c r="H802" s="302">
        <f ca="1">+G802-'DCF Analysis'!$C$37+'DCF Analysis'!$C$38+'DCF Analysis'!$C$40-'DCF Analysis'!$C$39</f>
        <v>17608.959859405015</v>
      </c>
      <c r="I802" s="303">
        <f ca="1">+H802/'Historical Data'!$L$34</f>
        <v>1105.5884146203343</v>
      </c>
    </row>
    <row r="803" spans="2:9">
      <c r="B803" s="300">
        <f t="shared" si="64"/>
        <v>791</v>
      </c>
      <c r="C803" s="275">
        <f t="shared" ca="1" si="60"/>
        <v>0.12760069426830661</v>
      </c>
      <c r="D803" s="275">
        <f t="shared" ca="1" si="61"/>
        <v>0.14535021775627363</v>
      </c>
      <c r="E803" s="275">
        <f t="shared" ca="1" si="62"/>
        <v>0.10944513759848983</v>
      </c>
      <c r="F803" s="275">
        <f t="shared" ca="1" si="63"/>
        <v>4.4012106713239713E-2</v>
      </c>
      <c r="G803" s="301">
        <f t="array" aca="1" ref="G803" ca="1">IF(E803&gt;F803,('3-Statement Model'!$G$8*(1+'DCF Simulation'!C803)*'DCF Simulation'!D803)/('DCF Simulation'!E803-'DCF Simulation'!F803))</f>
        <v>12099.11161663334</v>
      </c>
      <c r="H803" s="302">
        <f ca="1">+G803-'DCF Analysis'!$C$37+'DCF Analysis'!$C$38+'DCF Analysis'!$C$40-'DCF Analysis'!$C$39</f>
        <v>13011.441616633341</v>
      </c>
      <c r="I803" s="303">
        <f ca="1">+H803/'Historical Data'!$L$34</f>
        <v>816.93065483225871</v>
      </c>
    </row>
    <row r="804" spans="2:9">
      <c r="B804" s="300">
        <f t="shared" si="64"/>
        <v>792</v>
      </c>
      <c r="C804" s="275">
        <f t="shared" ca="1" si="60"/>
        <v>0.29712996589238494</v>
      </c>
      <c r="D804" s="275">
        <f t="shared" ca="1" si="61"/>
        <v>0.15234966872884534</v>
      </c>
      <c r="E804" s="275">
        <f t="shared" ca="1" si="62"/>
        <v>0.10238570750553205</v>
      </c>
      <c r="F804" s="275">
        <f t="shared" ca="1" si="63"/>
        <v>5.3960870341335565E-2</v>
      </c>
      <c r="G804" s="301">
        <f t="array" aca="1" ref="G804" ca="1">IF(E804&gt;F804,('3-Statement Model'!$G$8*(1+'DCF Simulation'!C804)*'DCF Simulation'!D804)/('DCF Simulation'!E804-'DCF Simulation'!F804))</f>
        <v>19712.256285059175</v>
      </c>
      <c r="H804" s="302">
        <f ca="1">+G804-'DCF Analysis'!$C$37+'DCF Analysis'!$C$38+'DCF Analysis'!$C$40-'DCF Analysis'!$C$39</f>
        <v>20624.586285059173</v>
      </c>
      <c r="I804" s="303">
        <f ca="1">+H804/'Historical Data'!$L$34</f>
        <v>1294.9262100180247</v>
      </c>
    </row>
    <row r="805" spans="2:9">
      <c r="B805" s="300">
        <f t="shared" si="64"/>
        <v>793</v>
      </c>
      <c r="C805" s="275">
        <f t="shared" ca="1" si="60"/>
        <v>0.28034434370399131</v>
      </c>
      <c r="D805" s="275">
        <f t="shared" ca="1" si="61"/>
        <v>0.15808950811149952</v>
      </c>
      <c r="E805" s="275">
        <f t="shared" ca="1" si="62"/>
        <v>0.10481544915342193</v>
      </c>
      <c r="F805" s="275">
        <f t="shared" ca="1" si="63"/>
        <v>2.022134322877928E-2</v>
      </c>
      <c r="G805" s="301">
        <f t="array" aca="1" ref="G805" ca="1">IF(E805&gt;F805,('3-Statement Model'!$G$8*(1+'DCF Simulation'!C805)*'DCF Simulation'!D805)/('DCF Simulation'!E805-'DCF Simulation'!F805))</f>
        <v>11557.641786350507</v>
      </c>
      <c r="H805" s="302">
        <f ca="1">+G805-'DCF Analysis'!$C$37+'DCF Analysis'!$C$38+'DCF Analysis'!$C$40-'DCF Analysis'!$C$39</f>
        <v>12469.971786350508</v>
      </c>
      <c r="I805" s="303">
        <f ca="1">+H805/'Historical Data'!$L$34</f>
        <v>782.93416804332435</v>
      </c>
    </row>
    <row r="806" spans="2:9">
      <c r="B806" s="300">
        <f t="shared" si="64"/>
        <v>794</v>
      </c>
      <c r="C806" s="275">
        <f t="shared" ca="1" si="60"/>
        <v>0.18610657299262076</v>
      </c>
      <c r="D806" s="275">
        <f t="shared" ca="1" si="61"/>
        <v>0.19345841200232572</v>
      </c>
      <c r="E806" s="275">
        <f t="shared" ca="1" si="62"/>
        <v>0.10929322755390808</v>
      </c>
      <c r="F806" s="275">
        <f t="shared" ca="1" si="63"/>
        <v>3.3886081294779387E-2</v>
      </c>
      <c r="G806" s="301">
        <f t="array" aca="1" ref="G806" ca="1">IF(E806&gt;F806,('3-Statement Model'!$G$8*(1+'DCF Simulation'!C806)*'DCF Simulation'!D806)/('DCF Simulation'!E806-'DCF Simulation'!F806))</f>
        <v>14698.679658388724</v>
      </c>
      <c r="H806" s="302">
        <f ca="1">+G806-'DCF Analysis'!$C$37+'DCF Analysis'!$C$38+'DCF Analysis'!$C$40-'DCF Analysis'!$C$39</f>
        <v>15611.009658388726</v>
      </c>
      <c r="I806" s="303">
        <f ca="1">+H806/'Historical Data'!$L$34</f>
        <v>980.14599139553559</v>
      </c>
    </row>
    <row r="807" spans="2:9">
      <c r="B807" s="300">
        <f t="shared" si="64"/>
        <v>795</v>
      </c>
      <c r="C807" s="275">
        <f t="shared" ca="1" si="60"/>
        <v>0.26530792255449526</v>
      </c>
      <c r="D807" s="275">
        <f t="shared" ca="1" si="61"/>
        <v>0.18118105277996005</v>
      </c>
      <c r="E807" s="275">
        <f t="shared" ca="1" si="62"/>
        <v>0.1038636269388572</v>
      </c>
      <c r="F807" s="275">
        <f t="shared" ca="1" si="63"/>
        <v>4.7486707747435408E-2</v>
      </c>
      <c r="G807" s="301">
        <f t="array" aca="1" ref="G807" ca="1">IF(E807&gt;F807,('3-Statement Model'!$G$8*(1+'DCF Simulation'!C807)*'DCF Simulation'!D807)/('DCF Simulation'!E807-'DCF Simulation'!F807))</f>
        <v>19642.066002528198</v>
      </c>
      <c r="H807" s="302">
        <f ca="1">+G807-'DCF Analysis'!$C$37+'DCF Analysis'!$C$38+'DCF Analysis'!$C$40-'DCF Analysis'!$C$39</f>
        <v>20554.396002528196</v>
      </c>
      <c r="I807" s="303">
        <f ca="1">+H807/'Historical Data'!$L$34</f>
        <v>1290.5192737875618</v>
      </c>
    </row>
    <row r="808" spans="2:9">
      <c r="B808" s="300">
        <f t="shared" si="64"/>
        <v>796</v>
      </c>
      <c r="C808" s="275">
        <f t="shared" ca="1" si="60"/>
        <v>0.27860839469752524</v>
      </c>
      <c r="D808" s="275">
        <f t="shared" ca="1" si="61"/>
        <v>0.17525503080382482</v>
      </c>
      <c r="E808" s="275">
        <f t="shared" ca="1" si="62"/>
        <v>0.10847873524603954</v>
      </c>
      <c r="F808" s="275">
        <f t="shared" ca="1" si="63"/>
        <v>4.6834453927806788E-2</v>
      </c>
      <c r="G808" s="301">
        <f t="array" aca="1" ref="G808" ca="1">IF(E808&gt;F808,('3-Statement Model'!$G$8*(1+'DCF Simulation'!C808)*'DCF Simulation'!D808)/('DCF Simulation'!E808-'DCF Simulation'!F808))</f>
        <v>17558.796703516484</v>
      </c>
      <c r="H808" s="302">
        <f ca="1">+G808-'DCF Analysis'!$C$37+'DCF Analysis'!$C$38+'DCF Analysis'!$C$40-'DCF Analysis'!$C$39</f>
        <v>18471.126703516482</v>
      </c>
      <c r="I808" s="303">
        <f ca="1">+H808/'Historical Data'!$L$34</f>
        <v>1159.7200431736419</v>
      </c>
    </row>
    <row r="809" spans="2:9">
      <c r="B809" s="300">
        <f t="shared" si="64"/>
        <v>797</v>
      </c>
      <c r="C809" s="275">
        <f t="shared" ca="1" si="60"/>
        <v>0.10688955938366872</v>
      </c>
      <c r="D809" s="275">
        <f t="shared" ca="1" si="61"/>
        <v>0.17126783738795179</v>
      </c>
      <c r="E809" s="275">
        <f t="shared" ca="1" si="62"/>
        <v>0.10089845953164416</v>
      </c>
      <c r="F809" s="275">
        <f t="shared" ca="1" si="63"/>
        <v>5.1969777852440224E-2</v>
      </c>
      <c r="G809" s="301">
        <f t="array" aca="1" ref="G809" ca="1">IF(E809&gt;F809,('3-Statement Model'!$G$8*(1+'DCF Simulation'!C809)*'DCF Simulation'!D809)/('DCF Simulation'!E809-'DCF Simulation'!F809))</f>
        <v>18715.269693693892</v>
      </c>
      <c r="H809" s="302">
        <f ca="1">+G809-'DCF Analysis'!$C$37+'DCF Analysis'!$C$38+'DCF Analysis'!$C$40-'DCF Analysis'!$C$39</f>
        <v>19627.59969369389</v>
      </c>
      <c r="I809" s="303">
        <f ca="1">+H809/'Historical Data'!$L$34</f>
        <v>1232.329848066722</v>
      </c>
    </row>
    <row r="810" spans="2:9">
      <c r="B810" s="300">
        <f t="shared" si="64"/>
        <v>798</v>
      </c>
      <c r="C810" s="275">
        <f t="shared" ca="1" si="60"/>
        <v>0.19327492078912673</v>
      </c>
      <c r="D810" s="275">
        <f t="shared" ca="1" si="61"/>
        <v>0.1449211236901104</v>
      </c>
      <c r="E810" s="275">
        <f t="shared" ca="1" si="62"/>
        <v>0.1041548459413809</v>
      </c>
      <c r="F810" s="275">
        <f t="shared" ca="1" si="63"/>
        <v>3.5670467163810449E-2</v>
      </c>
      <c r="G810" s="301">
        <f t="array" aca="1" ref="G810" ca="1">IF(E810&gt;F810,('3-Statement Model'!$G$8*(1+'DCF Simulation'!C810)*'DCF Simulation'!D810)/('DCF Simulation'!E810-'DCF Simulation'!F810))</f>
        <v>12197.201109665895</v>
      </c>
      <c r="H810" s="302">
        <f ca="1">+G810-'DCF Analysis'!$C$37+'DCF Analysis'!$C$38+'DCF Analysis'!$C$40-'DCF Analysis'!$C$39</f>
        <v>13109.531109665897</v>
      </c>
      <c r="I810" s="303">
        <f ca="1">+H810/'Historical Data'!$L$34</f>
        <v>823.08925863161107</v>
      </c>
    </row>
    <row r="811" spans="2:9">
      <c r="B811" s="300">
        <f t="shared" si="64"/>
        <v>799</v>
      </c>
      <c r="C811" s="275">
        <f t="shared" ca="1" si="60"/>
        <v>6.9805366247088163E-2</v>
      </c>
      <c r="D811" s="275">
        <f t="shared" ca="1" si="61"/>
        <v>0.17279479289022112</v>
      </c>
      <c r="E811" s="275">
        <f t="shared" ca="1" si="62"/>
        <v>0.10150935944822093</v>
      </c>
      <c r="F811" s="275">
        <f t="shared" ca="1" si="63"/>
        <v>2.2535064455273184E-2</v>
      </c>
      <c r="G811" s="301">
        <f t="array" aca="1" ref="G811" ca="1">IF(E811&gt;F811,('3-Statement Model'!$G$8*(1+'DCF Simulation'!C811)*'DCF Simulation'!D811)/('DCF Simulation'!E811-'DCF Simulation'!F811))</f>
        <v>11306.525453075748</v>
      </c>
      <c r="H811" s="302">
        <f ca="1">+G811-'DCF Analysis'!$C$37+'DCF Analysis'!$C$38+'DCF Analysis'!$C$40-'DCF Analysis'!$C$39</f>
        <v>12218.85545307575</v>
      </c>
      <c r="I811" s="303">
        <f ca="1">+H811/'Historical Data'!$L$34</f>
        <v>767.16768830759884</v>
      </c>
    </row>
    <row r="812" spans="2:9">
      <c r="B812" s="300">
        <f t="shared" si="64"/>
        <v>800</v>
      </c>
      <c r="C812" s="275">
        <f t="shared" ca="1" si="60"/>
        <v>0.27097130209861786</v>
      </c>
      <c r="D812" s="275">
        <f t="shared" ca="1" si="61"/>
        <v>0.1568975448487952</v>
      </c>
      <c r="E812" s="275">
        <f t="shared" ca="1" si="62"/>
        <v>0.1008961086838036</v>
      </c>
      <c r="F812" s="275">
        <f t="shared" ca="1" si="63"/>
        <v>4.1591135567654425E-2</v>
      </c>
      <c r="G812" s="301">
        <f t="array" aca="1" ref="G812" ca="1">IF(E812&gt;F812,('3-Statement Model'!$G$8*(1+'DCF Simulation'!C812)*'DCF Simulation'!D812)/('DCF Simulation'!E812-'DCF Simulation'!F812))</f>
        <v>16242.028873828003</v>
      </c>
      <c r="H812" s="302">
        <f ca="1">+G812-'DCF Analysis'!$C$37+'DCF Analysis'!$C$38+'DCF Analysis'!$C$40-'DCF Analysis'!$C$39</f>
        <v>17154.358873828001</v>
      </c>
      <c r="I812" s="303">
        <f ca="1">+H812/'Historical Data'!$L$34</f>
        <v>1077.0460369363686</v>
      </c>
    </row>
    <row r="813" spans="2:9">
      <c r="B813" s="300">
        <f t="shared" si="64"/>
        <v>801</v>
      </c>
      <c r="C813" s="275">
        <f t="shared" ca="1" si="60"/>
        <v>0.19968607077581527</v>
      </c>
      <c r="D813" s="275">
        <f t="shared" ca="1" si="61"/>
        <v>0.16358373204454899</v>
      </c>
      <c r="E813" s="275">
        <f t="shared" ca="1" si="62"/>
        <v>0.10033997320959259</v>
      </c>
      <c r="F813" s="275">
        <f t="shared" ca="1" si="63"/>
        <v>3.9142085358464876E-2</v>
      </c>
      <c r="G813" s="301">
        <f t="array" aca="1" ref="G813" ca="1">IF(E813&gt;F813,('3-Statement Model'!$G$8*(1+'DCF Simulation'!C813)*'DCF Simulation'!D813)/('DCF Simulation'!E813-'DCF Simulation'!F813))</f>
        <v>15489.97776658707</v>
      </c>
      <c r="H813" s="302">
        <f ca="1">+G813-'DCF Analysis'!$C$37+'DCF Analysis'!$C$38+'DCF Analysis'!$C$40-'DCF Analysis'!$C$39</f>
        <v>16402.30776658707</v>
      </c>
      <c r="I813" s="303">
        <f ca="1">+H813/'Historical Data'!$L$34</f>
        <v>1029.8280866425082</v>
      </c>
    </row>
    <row r="814" spans="2:9">
      <c r="B814" s="300">
        <f t="shared" si="64"/>
        <v>802</v>
      </c>
      <c r="C814" s="275">
        <f t="shared" ca="1" si="60"/>
        <v>5.2449015726774115E-2</v>
      </c>
      <c r="D814" s="275">
        <f t="shared" ca="1" si="61"/>
        <v>0.16357429534226803</v>
      </c>
      <c r="E814" s="275">
        <f t="shared" ca="1" si="62"/>
        <v>0.10927024169914644</v>
      </c>
      <c r="F814" s="275">
        <f t="shared" ca="1" si="63"/>
        <v>5.9237260730880106E-2</v>
      </c>
      <c r="G814" s="301">
        <f t="array" aca="1" ref="G814" ca="1">IF(E814&gt;F814,('3-Statement Model'!$G$8*(1+'DCF Simulation'!C814)*'DCF Simulation'!D814)/('DCF Simulation'!E814-'DCF Simulation'!F814))</f>
        <v>16620.314776750656</v>
      </c>
      <c r="H814" s="302">
        <f ca="1">+G814-'DCF Analysis'!$C$37+'DCF Analysis'!$C$38+'DCF Analysis'!$C$40-'DCF Analysis'!$C$39</f>
        <v>17532.644776750654</v>
      </c>
      <c r="I814" s="303">
        <f ca="1">+H814/'Historical Data'!$L$34</f>
        <v>1100.7969293811657</v>
      </c>
    </row>
    <row r="815" spans="2:9">
      <c r="B815" s="300">
        <f t="shared" si="64"/>
        <v>803</v>
      </c>
      <c r="C815" s="275">
        <f t="shared" ca="1" si="60"/>
        <v>0.14195682007563681</v>
      </c>
      <c r="D815" s="275">
        <f t="shared" ca="1" si="61"/>
        <v>0.15387622550276811</v>
      </c>
      <c r="E815" s="275">
        <f t="shared" ca="1" si="62"/>
        <v>0.10195677211054316</v>
      </c>
      <c r="F815" s="275">
        <f t="shared" ca="1" si="63"/>
        <v>5.5691959066616059E-2</v>
      </c>
      <c r="G815" s="301">
        <f t="array" aca="1" ref="G815" ca="1">IF(E815&gt;F815,('3-Statement Model'!$G$8*(1+'DCF Simulation'!C815)*'DCF Simulation'!D815)/('DCF Simulation'!E815-'DCF Simulation'!F815))</f>
        <v>18346.359323242126</v>
      </c>
      <c r="H815" s="302">
        <f ca="1">+G815-'DCF Analysis'!$C$37+'DCF Analysis'!$C$38+'DCF Analysis'!$C$40-'DCF Analysis'!$C$39</f>
        <v>19258.689323242124</v>
      </c>
      <c r="I815" s="303">
        <f ca="1">+H815/'Historical Data'!$L$34</f>
        <v>1209.1676036831093</v>
      </c>
    </row>
    <row r="816" spans="2:9">
      <c r="B816" s="300">
        <f t="shared" si="64"/>
        <v>804</v>
      </c>
      <c r="C816" s="275">
        <f t="shared" ca="1" si="60"/>
        <v>0.31161096686110368</v>
      </c>
      <c r="D816" s="275">
        <f t="shared" ca="1" si="61"/>
        <v>0.18079922134700793</v>
      </c>
      <c r="E816" s="275">
        <f t="shared" ca="1" si="62"/>
        <v>0.10054667873231901</v>
      </c>
      <c r="F816" s="275">
        <f t="shared" ca="1" si="63"/>
        <v>4.6831667092350912E-2</v>
      </c>
      <c r="G816" s="301">
        <f t="array" aca="1" ref="G816" ca="1">IF(E816&gt;F816,('3-Statement Model'!$G$8*(1+'DCF Simulation'!C816)*'DCF Simulation'!D816)/('DCF Simulation'!E816-'DCF Simulation'!F816))</f>
        <v>21324.822267186788</v>
      </c>
      <c r="H816" s="302">
        <f ca="1">+G816-'DCF Analysis'!$C$37+'DCF Analysis'!$C$38+'DCF Analysis'!$C$40-'DCF Analysis'!$C$39</f>
        <v>22237.152267186786</v>
      </c>
      <c r="I816" s="303">
        <f ca="1">+H816/'Historical Data'!$L$34</f>
        <v>1396.1720690514833</v>
      </c>
    </row>
    <row r="817" spans="2:9">
      <c r="B817" s="300">
        <f t="shared" si="64"/>
        <v>805</v>
      </c>
      <c r="C817" s="275">
        <f t="shared" ca="1" si="60"/>
        <v>0.20200369463311116</v>
      </c>
      <c r="D817" s="275">
        <f t="shared" ca="1" si="61"/>
        <v>0.17598743893038715</v>
      </c>
      <c r="E817" s="275">
        <f t="shared" ca="1" si="62"/>
        <v>0.10309829701940265</v>
      </c>
      <c r="F817" s="275">
        <f t="shared" ca="1" si="63"/>
        <v>5.1961155688794558E-2</v>
      </c>
      <c r="G817" s="301">
        <f t="array" aca="1" ref="G817" ca="1">IF(E817&gt;F817,('3-Statement Model'!$G$8*(1+'DCF Simulation'!C817)*'DCF Simulation'!D817)/('DCF Simulation'!E817-'DCF Simulation'!F817))</f>
        <v>19981.612232148836</v>
      </c>
      <c r="H817" s="302">
        <f ca="1">+G817-'DCF Analysis'!$C$37+'DCF Analysis'!$C$38+'DCF Analysis'!$C$40-'DCF Analysis'!$C$39</f>
        <v>20893.942232148835</v>
      </c>
      <c r="I817" s="303">
        <f ca="1">+H817/'Historical Data'!$L$34</f>
        <v>1311.8378741304489</v>
      </c>
    </row>
    <row r="818" spans="2:9">
      <c r="B818" s="300">
        <f t="shared" si="64"/>
        <v>806</v>
      </c>
      <c r="C818" s="275">
        <f t="shared" ca="1" si="60"/>
        <v>3.008404695205006E-2</v>
      </c>
      <c r="D818" s="275">
        <f t="shared" ca="1" si="61"/>
        <v>0.14023950039339358</v>
      </c>
      <c r="E818" s="275">
        <f t="shared" ca="1" si="62"/>
        <v>0.10762558238786997</v>
      </c>
      <c r="F818" s="275">
        <f t="shared" ca="1" si="63"/>
        <v>5.8787222606947756E-2</v>
      </c>
      <c r="G818" s="301">
        <f t="array" aca="1" ref="G818" ca="1">IF(E818&gt;F818,('3-Statement Model'!$G$8*(1+'DCF Simulation'!C818)*'DCF Simulation'!D818)/('DCF Simulation'!E818-'DCF Simulation'!F818))</f>
        <v>14287.671176111427</v>
      </c>
      <c r="H818" s="302">
        <f ca="1">+G818-'DCF Analysis'!$C$37+'DCF Analysis'!$C$38+'DCF Analysis'!$C$40-'DCF Analysis'!$C$39</f>
        <v>15200.001176111429</v>
      </c>
      <c r="I818" s="303">
        <f ca="1">+H818/'Historical Data'!$L$34</f>
        <v>954.34059346490392</v>
      </c>
    </row>
    <row r="819" spans="2:9">
      <c r="B819" s="300">
        <f t="shared" si="64"/>
        <v>807</v>
      </c>
      <c r="C819" s="275">
        <f t="shared" ca="1" si="60"/>
        <v>0.27613007625186697</v>
      </c>
      <c r="D819" s="275">
        <f t="shared" ca="1" si="61"/>
        <v>0.13940662964271305</v>
      </c>
      <c r="E819" s="275">
        <f t="shared" ca="1" si="62"/>
        <v>0.10497557376029389</v>
      </c>
      <c r="F819" s="275">
        <f t="shared" ca="1" si="63"/>
        <v>3.3159047698788621E-2</v>
      </c>
      <c r="G819" s="301">
        <f t="array" aca="1" ref="G819" ca="1">IF(E819&gt;F819,('3-Statement Model'!$G$8*(1+'DCF Simulation'!C819)*'DCF Simulation'!D819)/('DCF Simulation'!E819-'DCF Simulation'!F819))</f>
        <v>11965.572372654797</v>
      </c>
      <c r="H819" s="302">
        <f ca="1">+G819-'DCF Analysis'!$C$37+'DCF Analysis'!$C$38+'DCF Analysis'!$C$40-'DCF Analysis'!$C$39</f>
        <v>12877.902372654798</v>
      </c>
      <c r="I819" s="303">
        <f ca="1">+H819/'Historical Data'!$L$34</f>
        <v>808.54631855012553</v>
      </c>
    </row>
    <row r="820" spans="2:9">
      <c r="B820" s="300">
        <f t="shared" si="64"/>
        <v>808</v>
      </c>
      <c r="C820" s="275">
        <f t="shared" ca="1" si="60"/>
        <v>0.27378236122138533</v>
      </c>
      <c r="D820" s="275">
        <f t="shared" ca="1" si="61"/>
        <v>0.13987769856497545</v>
      </c>
      <c r="E820" s="275">
        <f t="shared" ca="1" si="62"/>
        <v>0.10841675588158127</v>
      </c>
      <c r="F820" s="275">
        <f t="shared" ca="1" si="63"/>
        <v>4.3456788238767481E-2</v>
      </c>
      <c r="G820" s="301">
        <f t="array" aca="1" ref="G820" ca="1">IF(E820&gt;F820,('3-Statement Model'!$G$8*(1+'DCF Simulation'!C820)*'DCF Simulation'!D820)/('DCF Simulation'!E820-'DCF Simulation'!F820))</f>
        <v>13248.826360333824</v>
      </c>
      <c r="H820" s="302">
        <f ca="1">+G820-'DCF Analysis'!$C$37+'DCF Analysis'!$C$38+'DCF Analysis'!$C$40-'DCF Analysis'!$C$39</f>
        <v>14161.156360333825</v>
      </c>
      <c r="I820" s="303">
        <f ca="1">+H820/'Historical Data'!$L$34</f>
        <v>889.11613943227826</v>
      </c>
    </row>
    <row r="821" spans="2:9">
      <c r="B821" s="300">
        <f t="shared" si="64"/>
        <v>809</v>
      </c>
      <c r="C821" s="275">
        <f t="shared" ca="1" si="60"/>
        <v>2.2708577315673474E-2</v>
      </c>
      <c r="D821" s="275">
        <f t="shared" ca="1" si="61"/>
        <v>0.13787590862903742</v>
      </c>
      <c r="E821" s="275">
        <f t="shared" ca="1" si="62"/>
        <v>0.10328951198163484</v>
      </c>
      <c r="F821" s="275">
        <f t="shared" ca="1" si="63"/>
        <v>3.2492760233636786E-2</v>
      </c>
      <c r="G821" s="301">
        <f t="array" aca="1" ref="G821" ca="1">IF(E821&gt;F821,('3-Statement Model'!$G$8*(1+'DCF Simulation'!C821)*'DCF Simulation'!D821)/('DCF Simulation'!E821-'DCF Simulation'!F821))</f>
        <v>9620.6951423213341</v>
      </c>
      <c r="H821" s="302">
        <f ca="1">+G821-'DCF Analysis'!$C$37+'DCF Analysis'!$C$38+'DCF Analysis'!$C$40-'DCF Analysis'!$C$39</f>
        <v>10533.025142321336</v>
      </c>
      <c r="I821" s="303">
        <f ca="1">+H821/'Historical Data'!$L$34</f>
        <v>661.32188733654391</v>
      </c>
    </row>
    <row r="822" spans="2:9">
      <c r="B822" s="300">
        <f t="shared" si="64"/>
        <v>810</v>
      </c>
      <c r="C822" s="275">
        <f t="shared" ca="1" si="60"/>
        <v>7.588196411067355E-2</v>
      </c>
      <c r="D822" s="275">
        <f t="shared" ca="1" si="61"/>
        <v>0.1840668873698402</v>
      </c>
      <c r="E822" s="275">
        <f t="shared" ca="1" si="62"/>
        <v>0.10899747280515867</v>
      </c>
      <c r="F822" s="275">
        <f t="shared" ca="1" si="63"/>
        <v>5.084763947588726E-2</v>
      </c>
      <c r="G822" s="301">
        <f t="array" aca="1" ref="G822" ca="1">IF(E822&gt;F822,('3-Statement Model'!$G$8*(1+'DCF Simulation'!C822)*'DCF Simulation'!D822)/('DCF Simulation'!E822-'DCF Simulation'!F822))</f>
        <v>16450.205229901083</v>
      </c>
      <c r="H822" s="302">
        <f ca="1">+G822-'DCF Analysis'!$C$37+'DCF Analysis'!$C$38+'DCF Analysis'!$C$40-'DCF Analysis'!$C$39</f>
        <v>17362.535229901081</v>
      </c>
      <c r="I822" s="303">
        <f ca="1">+H822/'Historical Data'!$L$34</f>
        <v>1090.1165061355671</v>
      </c>
    </row>
    <row r="823" spans="2:9">
      <c r="B823" s="300">
        <f t="shared" si="64"/>
        <v>811</v>
      </c>
      <c r="C823" s="275">
        <f t="shared" ca="1" si="60"/>
        <v>3.5234138675170112E-2</v>
      </c>
      <c r="D823" s="275">
        <f t="shared" ca="1" si="61"/>
        <v>0.18758224214484545</v>
      </c>
      <c r="E823" s="275">
        <f t="shared" ca="1" si="62"/>
        <v>0.10983502365583184</v>
      </c>
      <c r="F823" s="275">
        <f t="shared" ca="1" si="63"/>
        <v>3.690941352672536E-2</v>
      </c>
      <c r="G823" s="301">
        <f t="array" aca="1" ref="G823" ca="1">IF(E823&gt;F823,('3-Statement Model'!$G$8*(1+'DCF Simulation'!C823)*'DCF Simulation'!D823)/('DCF Simulation'!E823-'DCF Simulation'!F823))</f>
        <v>12862.628776540374</v>
      </c>
      <c r="H823" s="302">
        <f ca="1">+G823-'DCF Analysis'!$C$37+'DCF Analysis'!$C$38+'DCF Analysis'!$C$40-'DCF Analysis'!$C$39</f>
        <v>13774.958776540376</v>
      </c>
      <c r="I823" s="303">
        <f ca="1">+H823/'Historical Data'!$L$34</f>
        <v>864.86850766949954</v>
      </c>
    </row>
    <row r="824" spans="2:9">
      <c r="B824" s="300">
        <f t="shared" si="64"/>
        <v>812</v>
      </c>
      <c r="C824" s="275">
        <f t="shared" ca="1" si="60"/>
        <v>0.14797600735322061</v>
      </c>
      <c r="D824" s="275">
        <f t="shared" ca="1" si="61"/>
        <v>0.16145742580170191</v>
      </c>
      <c r="E824" s="275">
        <f t="shared" ca="1" si="62"/>
        <v>0.10568858325661899</v>
      </c>
      <c r="F824" s="275">
        <f t="shared" ca="1" si="63"/>
        <v>3.2338215019256995E-2</v>
      </c>
      <c r="G824" s="301">
        <f t="array" aca="1" ref="G824" ca="1">IF(E824&gt;F824,('3-Statement Model'!$G$8*(1+'DCF Simulation'!C824)*'DCF Simulation'!D824)/('DCF Simulation'!E824-'DCF Simulation'!F824))</f>
        <v>12205.850218842888</v>
      </c>
      <c r="H824" s="302">
        <f ca="1">+G824-'DCF Analysis'!$C$37+'DCF Analysis'!$C$38+'DCF Analysis'!$C$40-'DCF Analysis'!$C$39</f>
        <v>13118.18021884289</v>
      </c>
      <c r="I824" s="303">
        <f ca="1">+H824/'Historical Data'!$L$34</f>
        <v>823.63229779912683</v>
      </c>
    </row>
    <row r="825" spans="2:9">
      <c r="B825" s="300">
        <f t="shared" si="64"/>
        <v>813</v>
      </c>
      <c r="C825" s="275">
        <f t="shared" ca="1" si="60"/>
        <v>0.20960156053847687</v>
      </c>
      <c r="D825" s="275">
        <f t="shared" ca="1" si="61"/>
        <v>0.16006720946579914</v>
      </c>
      <c r="E825" s="275">
        <f t="shared" ca="1" si="62"/>
        <v>0.10052311472275438</v>
      </c>
      <c r="F825" s="275">
        <f t="shared" ca="1" si="63"/>
        <v>4.9903762640808064E-2</v>
      </c>
      <c r="G825" s="301">
        <f t="array" aca="1" ref="G825" ca="1">IF(E825&gt;F825,('3-Statement Model'!$G$8*(1+'DCF Simulation'!C825)*'DCF Simulation'!D825)/('DCF Simulation'!E825-'DCF Simulation'!F825))</f>
        <v>18475.986214237833</v>
      </c>
      <c r="H825" s="302">
        <f ca="1">+G825-'DCF Analysis'!$C$37+'DCF Analysis'!$C$38+'DCF Analysis'!$C$40-'DCF Analysis'!$C$39</f>
        <v>19388.316214237831</v>
      </c>
      <c r="I825" s="303">
        <f ca="1">+H825/'Historical Data'!$L$34</f>
        <v>1217.3063006903355</v>
      </c>
    </row>
    <row r="826" spans="2:9">
      <c r="B826" s="300">
        <f t="shared" si="64"/>
        <v>814</v>
      </c>
      <c r="C826" s="275">
        <f t="shared" ca="1" si="60"/>
        <v>0.26327233339824468</v>
      </c>
      <c r="D826" s="275">
        <f t="shared" ca="1" si="61"/>
        <v>0.19106036804395177</v>
      </c>
      <c r="E826" s="275">
        <f t="shared" ca="1" si="62"/>
        <v>0.10995020221948429</v>
      </c>
      <c r="F826" s="275">
        <f t="shared" ca="1" si="63"/>
        <v>4.3321085099874056E-2</v>
      </c>
      <c r="G826" s="301">
        <f t="array" aca="1" ref="G826" ca="1">IF(E826&gt;F826,('3-Statement Model'!$G$8*(1+'DCF Simulation'!C826)*'DCF Simulation'!D826)/('DCF Simulation'!E826-'DCF Simulation'!F826))</f>
        <v>17497.783374164261</v>
      </c>
      <c r="H826" s="302">
        <f ca="1">+G826-'DCF Analysis'!$C$37+'DCF Analysis'!$C$38+'DCF Analysis'!$C$40-'DCF Analysis'!$C$39</f>
        <v>18410.113374164259</v>
      </c>
      <c r="I826" s="303">
        <f ca="1">+H826/'Historical Data'!$L$34</f>
        <v>1155.8892870922027</v>
      </c>
    </row>
    <row r="827" spans="2:9">
      <c r="B827" s="300">
        <f t="shared" si="64"/>
        <v>815</v>
      </c>
      <c r="C827" s="275">
        <f t="shared" ca="1" si="60"/>
        <v>0.1704592876913513</v>
      </c>
      <c r="D827" s="275">
        <f t="shared" ca="1" si="61"/>
        <v>0.18220310662022765</v>
      </c>
      <c r="E827" s="275">
        <f t="shared" ca="1" si="62"/>
        <v>0.10533244845131723</v>
      </c>
      <c r="F827" s="275">
        <f t="shared" ca="1" si="63"/>
        <v>3.6046751777267273E-2</v>
      </c>
      <c r="G827" s="301">
        <f t="array" aca="1" ref="G827" ca="1">IF(E827&gt;F827,('3-Statement Model'!$G$8*(1+'DCF Simulation'!C827)*'DCF Simulation'!D827)/('DCF Simulation'!E827-'DCF Simulation'!F827))</f>
        <v>14867.844177764899</v>
      </c>
      <c r="H827" s="302">
        <f ca="1">+G827-'DCF Analysis'!$C$37+'DCF Analysis'!$C$38+'DCF Analysis'!$C$40-'DCF Analysis'!$C$39</f>
        <v>15780.1741777649</v>
      </c>
      <c r="I827" s="303">
        <f ca="1">+H827/'Historical Data'!$L$34</f>
        <v>990.76708056152768</v>
      </c>
    </row>
    <row r="828" spans="2:9">
      <c r="B828" s="300">
        <f t="shared" si="64"/>
        <v>816</v>
      </c>
      <c r="C828" s="275">
        <f t="shared" ca="1" si="60"/>
        <v>9.8427275029855474E-2</v>
      </c>
      <c r="D828" s="275">
        <f t="shared" ca="1" si="61"/>
        <v>0.16135994720265481</v>
      </c>
      <c r="E828" s="275">
        <f t="shared" ca="1" si="62"/>
        <v>0.10009176619896518</v>
      </c>
      <c r="F828" s="275">
        <f t="shared" ca="1" si="63"/>
        <v>5.1318661041106647E-2</v>
      </c>
      <c r="G828" s="301">
        <f t="array" aca="1" ref="G828" ca="1">IF(E828&gt;F828,('3-Statement Model'!$G$8*(1+'DCF Simulation'!C828)*'DCF Simulation'!D828)/('DCF Simulation'!E828-'DCF Simulation'!F828))</f>
        <v>17553.597859419209</v>
      </c>
      <c r="H828" s="302">
        <f ca="1">+G828-'DCF Analysis'!$C$37+'DCF Analysis'!$C$38+'DCF Analysis'!$C$40-'DCF Analysis'!$C$39</f>
        <v>18465.927859419207</v>
      </c>
      <c r="I828" s="303">
        <f ca="1">+H828/'Historical Data'!$L$34</f>
        <v>1159.3936308330349</v>
      </c>
    </row>
    <row r="829" spans="2:9">
      <c r="B829" s="300">
        <f t="shared" si="64"/>
        <v>817</v>
      </c>
      <c r="C829" s="275">
        <f t="shared" ca="1" si="60"/>
        <v>0.26716155935958363</v>
      </c>
      <c r="D829" s="275">
        <f t="shared" ca="1" si="61"/>
        <v>0.14489784636296066</v>
      </c>
      <c r="E829" s="275">
        <f t="shared" ca="1" si="62"/>
        <v>0.10952654541998803</v>
      </c>
      <c r="F829" s="275">
        <f t="shared" ca="1" si="63"/>
        <v>4.1402330486275993E-2</v>
      </c>
      <c r="G829" s="301">
        <f t="array" aca="1" ref="G829" ca="1">IF(E829&gt;F829,('3-Statement Model'!$G$8*(1+'DCF Simulation'!C829)*'DCF Simulation'!D829)/('DCF Simulation'!E829-'DCF Simulation'!F829))</f>
        <v>13018.828592169933</v>
      </c>
      <c r="H829" s="302">
        <f ca="1">+G829-'DCF Analysis'!$C$37+'DCF Analysis'!$C$38+'DCF Analysis'!$C$40-'DCF Analysis'!$C$39</f>
        <v>13931.158592169935</v>
      </c>
      <c r="I829" s="303">
        <f ca="1">+H829/'Historical Data'!$L$34</f>
        <v>874.67560064402505</v>
      </c>
    </row>
    <row r="830" spans="2:9">
      <c r="B830" s="300">
        <f t="shared" si="64"/>
        <v>818</v>
      </c>
      <c r="C830" s="275">
        <f t="shared" ca="1" si="60"/>
        <v>0.12098937081289865</v>
      </c>
      <c r="D830" s="275">
        <f t="shared" ca="1" si="61"/>
        <v>0.19425853135559726</v>
      </c>
      <c r="E830" s="275">
        <f t="shared" ca="1" si="62"/>
        <v>0.1061429518816159</v>
      </c>
      <c r="F830" s="275">
        <f t="shared" ca="1" si="63"/>
        <v>3.4380571316611187E-2</v>
      </c>
      <c r="G830" s="301">
        <f t="array" aca="1" ref="G830" ca="1">IF(E830&gt;F830,('3-Statement Model'!$G$8*(1+'DCF Simulation'!C830)*'DCF Simulation'!D830)/('DCF Simulation'!E830-'DCF Simulation'!F830))</f>
        <v>14657.646984980103</v>
      </c>
      <c r="H830" s="302">
        <f ca="1">+G830-'DCF Analysis'!$C$37+'DCF Analysis'!$C$38+'DCF Analysis'!$C$40-'DCF Analysis'!$C$39</f>
        <v>15569.976984980105</v>
      </c>
      <c r="I830" s="303">
        <f ca="1">+H830/'Historical Data'!$L$34</f>
        <v>977.56973199670233</v>
      </c>
    </row>
    <row r="831" spans="2:9">
      <c r="B831" s="300">
        <f t="shared" si="64"/>
        <v>819</v>
      </c>
      <c r="C831" s="275">
        <f t="shared" ca="1" si="60"/>
        <v>0.13784748654219178</v>
      </c>
      <c r="D831" s="275">
        <f t="shared" ca="1" si="61"/>
        <v>0.18203814359348341</v>
      </c>
      <c r="E831" s="275">
        <f t="shared" ca="1" si="62"/>
        <v>0.10810156921953591</v>
      </c>
      <c r="F831" s="275">
        <f t="shared" ca="1" si="63"/>
        <v>3.5449614439321125E-2</v>
      </c>
      <c r="G831" s="301">
        <f t="array" aca="1" ref="G831" ca="1">IF(E831&gt;F831,('3-Statement Model'!$G$8*(1+'DCF Simulation'!C831)*'DCF Simulation'!D831)/('DCF Simulation'!E831-'DCF Simulation'!F831))</f>
        <v>13771.41759815896</v>
      </c>
      <c r="H831" s="302">
        <f ca="1">+G831-'DCF Analysis'!$C$37+'DCF Analysis'!$C$38+'DCF Analysis'!$C$40-'DCF Analysis'!$C$39</f>
        <v>14683.747598158961</v>
      </c>
      <c r="I831" s="303">
        <f ca="1">+H831/'Historical Data'!$L$34</f>
        <v>921.92732321227754</v>
      </c>
    </row>
    <row r="832" spans="2:9">
      <c r="B832" s="300">
        <f t="shared" si="64"/>
        <v>820</v>
      </c>
      <c r="C832" s="275">
        <f t="shared" ca="1" si="60"/>
        <v>0.20208603402486669</v>
      </c>
      <c r="D832" s="275">
        <f t="shared" ca="1" si="61"/>
        <v>0.1917028806049233</v>
      </c>
      <c r="E832" s="275">
        <f t="shared" ca="1" si="62"/>
        <v>0.10638401914685368</v>
      </c>
      <c r="F832" s="275">
        <f t="shared" ca="1" si="63"/>
        <v>2.1955317551004123E-2</v>
      </c>
      <c r="G832" s="301">
        <f t="array" aca="1" ref="G832" ca="1">IF(E832&gt;F832,('3-Statement Model'!$G$8*(1+'DCF Simulation'!C832)*'DCF Simulation'!D832)/('DCF Simulation'!E832-'DCF Simulation'!F832))</f>
        <v>13184.19382778334</v>
      </c>
      <c r="H832" s="302">
        <f ca="1">+G832-'DCF Analysis'!$C$37+'DCF Analysis'!$C$38+'DCF Analysis'!$C$40-'DCF Analysis'!$C$39</f>
        <v>14096.523827783341</v>
      </c>
      <c r="I832" s="303">
        <f ca="1">+H832/'Historical Data'!$L$34</f>
        <v>885.05814964946762</v>
      </c>
    </row>
    <row r="833" spans="2:9">
      <c r="B833" s="300">
        <f t="shared" si="64"/>
        <v>821</v>
      </c>
      <c r="C833" s="275">
        <f t="shared" ca="1" si="60"/>
        <v>7.5735680293901458E-2</v>
      </c>
      <c r="D833" s="275">
        <f t="shared" ca="1" si="61"/>
        <v>0.18104787462213046</v>
      </c>
      <c r="E833" s="275">
        <f t="shared" ca="1" si="62"/>
        <v>0.1045621794090546</v>
      </c>
      <c r="F833" s="275">
        <f t="shared" ca="1" si="63"/>
        <v>2.7250181069090718E-2</v>
      </c>
      <c r="G833" s="301">
        <f t="array" aca="1" ref="G833" ca="1">IF(E833&gt;F833,('3-Statement Model'!$G$8*(1+'DCF Simulation'!C833)*'DCF Simulation'!D833)/('DCF Simulation'!E833-'DCF Simulation'!F833))</f>
        <v>12168.347534427856</v>
      </c>
      <c r="H833" s="302">
        <f ca="1">+G833-'DCF Analysis'!$C$37+'DCF Analysis'!$C$38+'DCF Analysis'!$C$40-'DCF Analysis'!$C$39</f>
        <v>13080.677534427858</v>
      </c>
      <c r="I833" s="303">
        <f ca="1">+H833/'Historical Data'!$L$34</f>
        <v>821.2776707378199</v>
      </c>
    </row>
    <row r="834" spans="2:9">
      <c r="B834" s="300">
        <f t="shared" si="64"/>
        <v>822</v>
      </c>
      <c r="C834" s="275">
        <f t="shared" ca="1" si="60"/>
        <v>0.15812490395144291</v>
      </c>
      <c r="D834" s="275">
        <f t="shared" ca="1" si="61"/>
        <v>0.14267405870163372</v>
      </c>
      <c r="E834" s="275">
        <f t="shared" ca="1" si="62"/>
        <v>0.10880147885774016</v>
      </c>
      <c r="F834" s="275">
        <f t="shared" ca="1" si="63"/>
        <v>2.2980145541488129E-2</v>
      </c>
      <c r="G834" s="301">
        <f t="array" aca="1" ref="G834" ca="1">IF(E834&gt;F834,('3-Statement Model'!$G$8*(1+'DCF Simulation'!C834)*'DCF Simulation'!D834)/('DCF Simulation'!E834-'DCF Simulation'!F834))</f>
        <v>9300.0366167309821</v>
      </c>
      <c r="H834" s="302">
        <f ca="1">+G834-'DCF Analysis'!$C$37+'DCF Analysis'!$C$38+'DCF Analysis'!$C$40-'DCF Analysis'!$C$39</f>
        <v>10212.366616730984</v>
      </c>
      <c r="I834" s="303">
        <f ca="1">+H834/'Historical Data'!$L$34</f>
        <v>641.18916207778409</v>
      </c>
    </row>
    <row r="835" spans="2:9">
      <c r="B835" s="300">
        <f t="shared" si="64"/>
        <v>823</v>
      </c>
      <c r="C835" s="275">
        <f t="shared" ca="1" si="60"/>
        <v>9.5874834311940813E-2</v>
      </c>
      <c r="D835" s="275">
        <f t="shared" ca="1" si="61"/>
        <v>0.18169503818251598</v>
      </c>
      <c r="E835" s="275">
        <f t="shared" ca="1" si="62"/>
        <v>0.10334491062553079</v>
      </c>
      <c r="F835" s="275">
        <f t="shared" ca="1" si="63"/>
        <v>3.8295166145395666E-2</v>
      </c>
      <c r="G835" s="301">
        <f t="array" aca="1" ref="G835" ca="1">IF(E835&gt;F835,('3-Statement Model'!$G$8*(1+'DCF Simulation'!C835)*'DCF Simulation'!D835)/('DCF Simulation'!E835-'DCF Simulation'!F835))</f>
        <v>14785.565032340599</v>
      </c>
      <c r="H835" s="302">
        <f ca="1">+G835-'DCF Analysis'!$C$37+'DCF Analysis'!$C$38+'DCF Analysis'!$C$40-'DCF Analysis'!$C$39</f>
        <v>15697.895032340601</v>
      </c>
      <c r="I835" s="303">
        <f ca="1">+H835/'Historical Data'!$L$34</f>
        <v>985.6011382984824</v>
      </c>
    </row>
    <row r="836" spans="2:9">
      <c r="B836" s="300">
        <f t="shared" si="64"/>
        <v>824</v>
      </c>
      <c r="C836" s="275">
        <f t="shared" ca="1" si="60"/>
        <v>9.201939455730522E-2</v>
      </c>
      <c r="D836" s="275">
        <f t="shared" ca="1" si="61"/>
        <v>0.1572193009400763</v>
      </c>
      <c r="E836" s="275">
        <f t="shared" ca="1" si="62"/>
        <v>0.10059491084295503</v>
      </c>
      <c r="F836" s="275">
        <f t="shared" ca="1" si="63"/>
        <v>5.4788676043671714E-2</v>
      </c>
      <c r="G836" s="301">
        <f t="array" aca="1" ref="G836" ca="1">IF(E836&gt;F836,('3-Statement Model'!$G$8*(1+'DCF Simulation'!C836)*'DCF Simulation'!D836)/('DCF Simulation'!E836-'DCF Simulation'!F836))</f>
        <v>18104.690999367947</v>
      </c>
      <c r="H836" s="302">
        <f ca="1">+G836-'DCF Analysis'!$C$37+'DCF Analysis'!$C$38+'DCF Analysis'!$C$40-'DCF Analysis'!$C$39</f>
        <v>19017.020999367945</v>
      </c>
      <c r="I836" s="303">
        <f ca="1">+H836/'Historical Data'!$L$34</f>
        <v>1193.9943225132222</v>
      </c>
    </row>
    <row r="837" spans="2:9">
      <c r="B837" s="300">
        <f t="shared" si="64"/>
        <v>825</v>
      </c>
      <c r="C837" s="275">
        <f t="shared" ca="1" si="60"/>
        <v>0.17246572406600097</v>
      </c>
      <c r="D837" s="275">
        <f t="shared" ca="1" si="61"/>
        <v>0.17241991050861794</v>
      </c>
      <c r="E837" s="275">
        <f t="shared" ca="1" si="62"/>
        <v>0.10938565873790479</v>
      </c>
      <c r="F837" s="275">
        <f t="shared" ca="1" si="63"/>
        <v>3.5570188831620893E-2</v>
      </c>
      <c r="G837" s="301">
        <f t="array" aca="1" ref="G837" ca="1">IF(E837&gt;F837,('3-Statement Model'!$G$8*(1+'DCF Simulation'!C837)*'DCF Simulation'!D837)/('DCF Simulation'!E837-'DCF Simulation'!F837))</f>
        <v>13228.77656484199</v>
      </c>
      <c r="H837" s="302">
        <f ca="1">+G837-'DCF Analysis'!$C$37+'DCF Analysis'!$C$38+'DCF Analysis'!$C$40-'DCF Analysis'!$C$39</f>
        <v>14141.106564841992</v>
      </c>
      <c r="I837" s="303">
        <f ca="1">+H837/'Historical Data'!$L$34</f>
        <v>887.85730178438394</v>
      </c>
    </row>
    <row r="838" spans="2:9">
      <c r="B838" s="300">
        <f t="shared" si="64"/>
        <v>826</v>
      </c>
      <c r="C838" s="275">
        <f t="shared" ca="1" si="60"/>
        <v>0.15334864209590363</v>
      </c>
      <c r="D838" s="275">
        <f t="shared" ca="1" si="61"/>
        <v>0.14960287707222542</v>
      </c>
      <c r="E838" s="275">
        <f t="shared" ca="1" si="62"/>
        <v>0.10972743579890921</v>
      </c>
      <c r="F838" s="275">
        <f t="shared" ca="1" si="63"/>
        <v>2.7875633615692598E-2</v>
      </c>
      <c r="G838" s="301">
        <f t="array" aca="1" ref="G838" ca="1">IF(E838&gt;F838,('3-Statement Model'!$G$8*(1+'DCF Simulation'!C838)*'DCF Simulation'!D838)/('DCF Simulation'!E838-'DCF Simulation'!F838))</f>
        <v>10182.438780354272</v>
      </c>
      <c r="H838" s="302">
        <f ca="1">+G838-'DCF Analysis'!$C$37+'DCF Analysis'!$C$38+'DCF Analysis'!$C$40-'DCF Analysis'!$C$39</f>
        <v>11094.768780354274</v>
      </c>
      <c r="I838" s="303">
        <f ca="1">+H838/'Historical Data'!$L$34</f>
        <v>696.59127650856738</v>
      </c>
    </row>
    <row r="839" spans="2:9">
      <c r="B839" s="300">
        <f t="shared" si="64"/>
        <v>827</v>
      </c>
      <c r="C839" s="275">
        <f t="shared" ca="1" si="60"/>
        <v>0.24260711897755488</v>
      </c>
      <c r="D839" s="275">
        <f t="shared" ca="1" si="61"/>
        <v>0.19079179834149237</v>
      </c>
      <c r="E839" s="275">
        <f t="shared" ca="1" si="62"/>
        <v>0.1024744880327787</v>
      </c>
      <c r="F839" s="275">
        <f t="shared" ca="1" si="63"/>
        <v>5.7078919890290611E-2</v>
      </c>
      <c r="G839" s="301">
        <f t="array" aca="1" ref="G839" ca="1">IF(E839&gt;F839,('3-Statement Model'!$G$8*(1+'DCF Simulation'!C839)*'DCF Simulation'!D839)/('DCF Simulation'!E839-'DCF Simulation'!F839))</f>
        <v>25226.650039409833</v>
      </c>
      <c r="H839" s="302">
        <f ca="1">+G839-'DCF Analysis'!$C$37+'DCF Analysis'!$C$38+'DCF Analysis'!$C$40-'DCF Analysis'!$C$39</f>
        <v>26138.980039409831</v>
      </c>
      <c r="I839" s="303">
        <f ca="1">+H839/'Historical Data'!$L$34</f>
        <v>1641.1505127106436</v>
      </c>
    </row>
    <row r="840" spans="2:9">
      <c r="B840" s="300">
        <f t="shared" si="64"/>
        <v>828</v>
      </c>
      <c r="C840" s="275">
        <f t="shared" ca="1" si="60"/>
        <v>8.4196640533742234E-2</v>
      </c>
      <c r="D840" s="275">
        <f t="shared" ca="1" si="61"/>
        <v>0.18665225175154251</v>
      </c>
      <c r="E840" s="275">
        <f t="shared" ca="1" si="62"/>
        <v>0.10236873852369723</v>
      </c>
      <c r="F840" s="275">
        <f t="shared" ca="1" si="63"/>
        <v>5.8093674778553539E-2</v>
      </c>
      <c r="G840" s="301">
        <f t="array" aca="1" ref="G840" ca="1">IF(E840&gt;F840,('3-Statement Model'!$G$8*(1+'DCF Simulation'!C840)*'DCF Simulation'!D840)/('DCF Simulation'!E840-'DCF Simulation'!F840))</f>
        <v>22078.094861016769</v>
      </c>
      <c r="H840" s="302">
        <f ca="1">+G840-'DCF Analysis'!$C$37+'DCF Analysis'!$C$38+'DCF Analysis'!$C$40-'DCF Analysis'!$C$39</f>
        <v>22990.424861016767</v>
      </c>
      <c r="I840" s="303">
        <f ca="1">+H840/'Historical Data'!$L$34</f>
        <v>1443.4667110654821</v>
      </c>
    </row>
    <row r="841" spans="2:9">
      <c r="B841" s="300">
        <f t="shared" si="64"/>
        <v>829</v>
      </c>
      <c r="C841" s="275">
        <f t="shared" ca="1" si="60"/>
        <v>0.14476535769219084</v>
      </c>
      <c r="D841" s="275">
        <f t="shared" ca="1" si="61"/>
        <v>0.18194617216389636</v>
      </c>
      <c r="E841" s="275">
        <f t="shared" ca="1" si="62"/>
        <v>0.10985721286763989</v>
      </c>
      <c r="F841" s="275">
        <f t="shared" ca="1" si="63"/>
        <v>5.147011808189722E-2</v>
      </c>
      <c r="G841" s="301">
        <f t="array" aca="1" ref="G841" ca="1">IF(E841&gt;F841,('3-Statement Model'!$G$8*(1+'DCF Simulation'!C841)*'DCF Simulation'!D841)/('DCF Simulation'!E841-'DCF Simulation'!F841))</f>
        <v>17231.458357342599</v>
      </c>
      <c r="H841" s="302">
        <f ca="1">+G841-'DCF Analysis'!$C$37+'DCF Analysis'!$C$38+'DCF Analysis'!$C$40-'DCF Analysis'!$C$39</f>
        <v>18143.788357342597</v>
      </c>
      <c r="I841" s="303">
        <f ca="1">+H841/'Historical Data'!$L$34</f>
        <v>1139.1679216354958</v>
      </c>
    </row>
    <row r="842" spans="2:9">
      <c r="B842" s="300">
        <f t="shared" si="64"/>
        <v>830</v>
      </c>
      <c r="C842" s="275">
        <f t="shared" ca="1" si="60"/>
        <v>0.11165999966827823</v>
      </c>
      <c r="D842" s="275">
        <f t="shared" ca="1" si="61"/>
        <v>0.16734491319744227</v>
      </c>
      <c r="E842" s="275">
        <f t="shared" ca="1" si="62"/>
        <v>0.10995637928047108</v>
      </c>
      <c r="F842" s="275">
        <f t="shared" ca="1" si="63"/>
        <v>3.998115477832731E-2</v>
      </c>
      <c r="G842" s="301">
        <f t="array" aca="1" ref="G842" ca="1">IF(E842&gt;F842,('3-Statement Model'!$G$8*(1+'DCF Simulation'!C842)*'DCF Simulation'!D842)/('DCF Simulation'!E842-'DCF Simulation'!F842))</f>
        <v>12841.616419643546</v>
      </c>
      <c r="H842" s="302">
        <f ca="1">+G842-'DCF Analysis'!$C$37+'DCF Analysis'!$C$38+'DCF Analysis'!$C$40-'DCF Analysis'!$C$39</f>
        <v>13753.946419643547</v>
      </c>
      <c r="I842" s="303">
        <f ca="1">+H842/'Historical Data'!$L$34</f>
        <v>863.54923506427554</v>
      </c>
    </row>
    <row r="843" spans="2:9">
      <c r="B843" s="300">
        <f t="shared" si="64"/>
        <v>831</v>
      </c>
      <c r="C843" s="275">
        <f t="shared" ca="1" si="60"/>
        <v>0.2497130333945396</v>
      </c>
      <c r="D843" s="275">
        <f t="shared" ca="1" si="61"/>
        <v>0.18152305889350326</v>
      </c>
      <c r="E843" s="275">
        <f t="shared" ca="1" si="62"/>
        <v>0.10340275515261729</v>
      </c>
      <c r="F843" s="275">
        <f t="shared" ca="1" si="63"/>
        <v>4.4415422477800309E-2</v>
      </c>
      <c r="G843" s="301">
        <f t="array" aca="1" ref="G843" ca="1">IF(E843&gt;F843,('3-Statement Model'!$G$8*(1+'DCF Simulation'!C843)*'DCF Simulation'!D843)/('DCF Simulation'!E843-'DCF Simulation'!F843))</f>
        <v>18576.455065927494</v>
      </c>
      <c r="H843" s="302">
        <f ca="1">+G843-'DCF Analysis'!$C$37+'DCF Analysis'!$C$38+'DCF Analysis'!$C$40-'DCF Analysis'!$C$39</f>
        <v>19488.785065927492</v>
      </c>
      <c r="I843" s="303">
        <f ca="1">+H843/'Historical Data'!$L$34</f>
        <v>1223.6142938566081</v>
      </c>
    </row>
    <row r="844" spans="2:9">
      <c r="B844" s="300">
        <f t="shared" si="64"/>
        <v>832</v>
      </c>
      <c r="C844" s="275">
        <f t="shared" ca="1" si="60"/>
        <v>0.11536239339455087</v>
      </c>
      <c r="D844" s="275">
        <f t="shared" ca="1" si="61"/>
        <v>0.18391103733021136</v>
      </c>
      <c r="E844" s="275">
        <f t="shared" ca="1" si="62"/>
        <v>0.10835231659898373</v>
      </c>
      <c r="F844" s="275">
        <f t="shared" ca="1" si="63"/>
        <v>2.2016702224563131E-2</v>
      </c>
      <c r="G844" s="301">
        <f t="array" aca="1" ref="G844" ca="1">IF(E844&gt;F844,('3-Statement Model'!$G$8*(1+'DCF Simulation'!C844)*'DCF Simulation'!D844)/('DCF Simulation'!E844-'DCF Simulation'!F844))</f>
        <v>11476.601627197848</v>
      </c>
      <c r="H844" s="302">
        <f ca="1">+G844-'DCF Analysis'!$C$37+'DCF Analysis'!$C$38+'DCF Analysis'!$C$40-'DCF Analysis'!$C$39</f>
        <v>12388.93162719785</v>
      </c>
      <c r="I844" s="303">
        <f ca="1">+H844/'Historical Data'!$L$34</f>
        <v>777.84601622779769</v>
      </c>
    </row>
    <row r="845" spans="2:9">
      <c r="B845" s="300">
        <f t="shared" si="64"/>
        <v>833</v>
      </c>
      <c r="C845" s="275">
        <f t="shared" ca="1" si="60"/>
        <v>0.24759543375215978</v>
      </c>
      <c r="D845" s="275">
        <f t="shared" ca="1" si="61"/>
        <v>0.18650957430982892</v>
      </c>
      <c r="E845" s="275">
        <f t="shared" ca="1" si="62"/>
        <v>0.10124329239421367</v>
      </c>
      <c r="F845" s="275">
        <f t="shared" ca="1" si="63"/>
        <v>4.4510784998223266E-2</v>
      </c>
      <c r="G845" s="301">
        <f t="array" aca="1" ref="G845" ca="1">IF(E845&gt;F845,('3-Statement Model'!$G$8*(1+'DCF Simulation'!C845)*'DCF Simulation'!D845)/('DCF Simulation'!E845-'DCF Simulation'!F845))</f>
        <v>19811.73126119962</v>
      </c>
      <c r="H845" s="302">
        <f ca="1">+G845-'DCF Analysis'!$C$37+'DCF Analysis'!$C$38+'DCF Analysis'!$C$40-'DCF Analysis'!$C$39</f>
        <v>20724.061261199618</v>
      </c>
      <c r="I845" s="303">
        <f ca="1">+H845/'Historical Data'!$L$34</f>
        <v>1301.1718021508711</v>
      </c>
    </row>
    <row r="846" spans="2:9">
      <c r="B846" s="300">
        <f t="shared" si="64"/>
        <v>834</v>
      </c>
      <c r="C846" s="275">
        <f t="shared" ref="C846:C909" ca="1" si="65">RAND()*($E$6-$D$6)+$D$6</f>
        <v>0.18112479439939455</v>
      </c>
      <c r="D846" s="275">
        <f t="shared" ref="D846:D909" ca="1" si="66">RAND()*($E$7-$D$7)+$D$7</f>
        <v>0.15750223522988957</v>
      </c>
      <c r="E846" s="275">
        <f t="shared" ref="E846:E909" ca="1" si="67">RAND()*($E$8-$D$8)+$D$8</f>
        <v>0.10008791293351997</v>
      </c>
      <c r="F846" s="275">
        <f t="shared" ref="F846:F909" ca="1" si="68">RAND()*($E$9-$D$9)+$D$9</f>
        <v>2.9360365202967566E-2</v>
      </c>
      <c r="G846" s="301">
        <f t="array" aca="1" ref="G846" ca="1">IF(E846&gt;F846,('3-Statement Model'!$G$8*(1+'DCF Simulation'!C846)*'DCF Simulation'!D846)/('DCF Simulation'!E846-'DCF Simulation'!F846))</f>
        <v>12704.963064487512</v>
      </c>
      <c r="H846" s="302">
        <f ca="1">+G846-'DCF Analysis'!$C$37+'DCF Analysis'!$C$38+'DCF Analysis'!$C$40-'DCF Analysis'!$C$39</f>
        <v>13617.293064487514</v>
      </c>
      <c r="I846" s="303">
        <f ca="1">+H846/'Historical Data'!$L$34</f>
        <v>854.96937756639988</v>
      </c>
    </row>
    <row r="847" spans="2:9">
      <c r="B847" s="300">
        <f t="shared" ref="B847:B910" si="69">+B846+1</f>
        <v>835</v>
      </c>
      <c r="C847" s="275">
        <f t="shared" ca="1" si="65"/>
        <v>2.7623028780002279E-2</v>
      </c>
      <c r="D847" s="275">
        <f t="shared" ca="1" si="66"/>
        <v>0.15576855124615344</v>
      </c>
      <c r="E847" s="275">
        <f t="shared" ca="1" si="67"/>
        <v>0.10214931552835103</v>
      </c>
      <c r="F847" s="275">
        <f t="shared" ca="1" si="68"/>
        <v>5.6759365048014931E-2</v>
      </c>
      <c r="G847" s="301">
        <f t="array" aca="1" ref="G847" ca="1">IF(E847&gt;F847,('3-Statement Model'!$G$8*(1+'DCF Simulation'!C847)*'DCF Simulation'!D847)/('DCF Simulation'!E847-'DCF Simulation'!F847))</f>
        <v>17034.657232131223</v>
      </c>
      <c r="H847" s="302">
        <f ca="1">+G847-'DCF Analysis'!$C$37+'DCF Analysis'!$C$38+'DCF Analysis'!$C$40-'DCF Analysis'!$C$39</f>
        <v>17946.987232131221</v>
      </c>
      <c r="I847" s="303">
        <f ca="1">+H847/'Historical Data'!$L$34</f>
        <v>1126.811652681783</v>
      </c>
    </row>
    <row r="848" spans="2:9">
      <c r="B848" s="300">
        <f t="shared" si="69"/>
        <v>836</v>
      </c>
      <c r="C848" s="275">
        <f t="shared" ca="1" si="65"/>
        <v>0.19772693092867261</v>
      </c>
      <c r="D848" s="275">
        <f t="shared" ca="1" si="66"/>
        <v>0.18420465122156193</v>
      </c>
      <c r="E848" s="275">
        <f t="shared" ca="1" si="67"/>
        <v>0.10981575048184125</v>
      </c>
      <c r="F848" s="275">
        <f t="shared" ca="1" si="68"/>
        <v>4.9543765212450797E-2</v>
      </c>
      <c r="G848" s="301">
        <f t="array" aca="1" ref="G848" ca="1">IF(E848&gt;F848,('3-Statement Model'!$G$8*(1+'DCF Simulation'!C848)*'DCF Simulation'!D848)/('DCF Simulation'!E848-'DCF Simulation'!F848))</f>
        <v>17681.634520506926</v>
      </c>
      <c r="H848" s="302">
        <f ca="1">+G848-'DCF Analysis'!$C$37+'DCF Analysis'!$C$38+'DCF Analysis'!$C$40-'DCF Analysis'!$C$39</f>
        <v>18593.964520506925</v>
      </c>
      <c r="I848" s="303">
        <f ca="1">+H848/'Historical Data'!$L$34</f>
        <v>1167.4324843641618</v>
      </c>
    </row>
    <row r="849" spans="2:9">
      <c r="B849" s="300">
        <f t="shared" si="69"/>
        <v>837</v>
      </c>
      <c r="C849" s="275">
        <f t="shared" ca="1" si="65"/>
        <v>0.29656840549998087</v>
      </c>
      <c r="D849" s="275">
        <f t="shared" ca="1" si="66"/>
        <v>0.17934693653908243</v>
      </c>
      <c r="E849" s="275">
        <f t="shared" ca="1" si="67"/>
        <v>0.10496196674473449</v>
      </c>
      <c r="F849" s="275">
        <f t="shared" ca="1" si="68"/>
        <v>3.7664905299759355E-2</v>
      </c>
      <c r="G849" s="301">
        <f t="array" aca="1" ref="G849" ca="1">IF(E849&gt;F849,('3-Statement Model'!$G$8*(1+'DCF Simulation'!C849)*'DCF Simulation'!D849)/('DCF Simulation'!E849-'DCF Simulation'!F849))</f>
        <v>16690.632536181576</v>
      </c>
      <c r="H849" s="302">
        <f ca="1">+G849-'DCF Analysis'!$C$37+'DCF Analysis'!$C$38+'DCF Analysis'!$C$40-'DCF Analysis'!$C$39</f>
        <v>17602.962536181574</v>
      </c>
      <c r="I849" s="303">
        <f ca="1">+H849/'Historical Data'!$L$34</f>
        <v>1105.2118693202424</v>
      </c>
    </row>
    <row r="850" spans="2:9">
      <c r="B850" s="300">
        <f t="shared" si="69"/>
        <v>838</v>
      </c>
      <c r="C850" s="275">
        <f t="shared" ca="1" si="65"/>
        <v>8.4835492614061647E-2</v>
      </c>
      <c r="D850" s="275">
        <f t="shared" ca="1" si="66"/>
        <v>0.18476084496657613</v>
      </c>
      <c r="E850" s="275">
        <f t="shared" ca="1" si="67"/>
        <v>0.10932371632284857</v>
      </c>
      <c r="F850" s="275">
        <f t="shared" ca="1" si="68"/>
        <v>4.7916500052191675E-2</v>
      </c>
      <c r="G850" s="301">
        <f t="array" aca="1" ref="G850" ca="1">IF(E850&gt;F850,('3-Statement Model'!$G$8*(1+'DCF Simulation'!C850)*'DCF Simulation'!D850)/('DCF Simulation'!E850-'DCF Simulation'!F850))</f>
        <v>15766.449873206731</v>
      </c>
      <c r="H850" s="302">
        <f ca="1">+G850-'DCF Analysis'!$C$37+'DCF Analysis'!$C$38+'DCF Analysis'!$C$40-'DCF Analysis'!$C$39</f>
        <v>16678.779873206731</v>
      </c>
      <c r="I850" s="303">
        <f ca="1">+H850/'Historical Data'!$L$34</f>
        <v>1047.1865428196411</v>
      </c>
    </row>
    <row r="851" spans="2:9">
      <c r="B851" s="300">
        <f t="shared" si="69"/>
        <v>839</v>
      </c>
      <c r="C851" s="275">
        <f t="shared" ca="1" si="65"/>
        <v>0.10926775989462371</v>
      </c>
      <c r="D851" s="275">
        <f t="shared" ca="1" si="66"/>
        <v>0.18781697806698297</v>
      </c>
      <c r="E851" s="275">
        <f t="shared" ca="1" si="67"/>
        <v>0.10486108595701399</v>
      </c>
      <c r="F851" s="275">
        <f t="shared" ca="1" si="68"/>
        <v>5.2754005929199765E-2</v>
      </c>
      <c r="G851" s="301">
        <f t="array" aca="1" ref="G851" ca="1">IF(E851&gt;F851,('3-Statement Model'!$G$8*(1+'DCF Simulation'!C851)*'DCF Simulation'!D851)/('DCF Simulation'!E851-'DCF Simulation'!F851))</f>
        <v>19313.189495937924</v>
      </c>
      <c r="H851" s="302">
        <f ca="1">+G851-'DCF Analysis'!$C$37+'DCF Analysis'!$C$38+'DCF Analysis'!$C$40-'DCF Analysis'!$C$39</f>
        <v>20225.519495937922</v>
      </c>
      <c r="I851" s="303">
        <f ca="1">+H851/'Historical Data'!$L$34</f>
        <v>1269.8705779855318</v>
      </c>
    </row>
    <row r="852" spans="2:9">
      <c r="B852" s="300">
        <f t="shared" si="69"/>
        <v>840</v>
      </c>
      <c r="C852" s="275">
        <f t="shared" ca="1" si="65"/>
        <v>0.12548592972504855</v>
      </c>
      <c r="D852" s="275">
        <f t="shared" ca="1" si="66"/>
        <v>0.16683599918569808</v>
      </c>
      <c r="E852" s="275">
        <f t="shared" ca="1" si="67"/>
        <v>0.10925533053348865</v>
      </c>
      <c r="F852" s="275">
        <f t="shared" ca="1" si="68"/>
        <v>5.3873000945282704E-2</v>
      </c>
      <c r="G852" s="301">
        <f t="array" aca="1" ref="G852" ca="1">IF(E852&gt;F852,('3-Statement Model'!$G$8*(1+'DCF Simulation'!C852)*'DCF Simulation'!D852)/('DCF Simulation'!E852-'DCF Simulation'!F852))</f>
        <v>16377.142058546991</v>
      </c>
      <c r="H852" s="302">
        <f ca="1">+G852-'DCF Analysis'!$C$37+'DCF Analysis'!$C$38+'DCF Analysis'!$C$40-'DCF Analysis'!$C$39</f>
        <v>17289.472058546991</v>
      </c>
      <c r="I852" s="303">
        <f ca="1">+H852/'Historical Data'!$L$34</f>
        <v>1085.5291939700867</v>
      </c>
    </row>
    <row r="853" spans="2:9">
      <c r="B853" s="300">
        <f t="shared" si="69"/>
        <v>841</v>
      </c>
      <c r="C853" s="275">
        <f t="shared" ca="1" si="65"/>
        <v>0.16661713692078586</v>
      </c>
      <c r="D853" s="275">
        <f t="shared" ca="1" si="66"/>
        <v>0.15650407208349998</v>
      </c>
      <c r="E853" s="275">
        <f t="shared" ca="1" si="67"/>
        <v>0.10669467933018555</v>
      </c>
      <c r="F853" s="275">
        <f t="shared" ca="1" si="68"/>
        <v>4.4599540584380697E-2</v>
      </c>
      <c r="G853" s="301">
        <f t="array" aca="1" ref="G853" ca="1">IF(E853&gt;F853,('3-Statement Model'!$G$8*(1+'DCF Simulation'!C853)*'DCF Simulation'!D853)/('DCF Simulation'!E853-'DCF Simulation'!F853))</f>
        <v>14202.862778986548</v>
      </c>
      <c r="H853" s="302">
        <f ca="1">+G853-'DCF Analysis'!$C$37+'DCF Analysis'!$C$38+'DCF Analysis'!$C$40-'DCF Analysis'!$C$39</f>
        <v>15115.192778986549</v>
      </c>
      <c r="I853" s="303">
        <f ca="1">+H853/'Historical Data'!$L$34</f>
        <v>949.01585071618854</v>
      </c>
    </row>
    <row r="854" spans="2:9">
      <c r="B854" s="300">
        <f t="shared" si="69"/>
        <v>842</v>
      </c>
      <c r="C854" s="275">
        <f t="shared" ca="1" si="65"/>
        <v>5.6635617334331631E-2</v>
      </c>
      <c r="D854" s="275">
        <f t="shared" ca="1" si="66"/>
        <v>0.15712266947841899</v>
      </c>
      <c r="E854" s="275">
        <f t="shared" ca="1" si="67"/>
        <v>0.10143775280265577</v>
      </c>
      <c r="F854" s="275">
        <f t="shared" ca="1" si="68"/>
        <v>5.8859061182967479E-2</v>
      </c>
      <c r="G854" s="301">
        <f t="array" aca="1" ref="G854" ca="1">IF(E854&gt;F854,('3-Statement Model'!$G$8*(1+'DCF Simulation'!C854)*'DCF Simulation'!D854)/('DCF Simulation'!E854-'DCF Simulation'!F854))</f>
        <v>18834.377995251674</v>
      </c>
      <c r="H854" s="302">
        <f ca="1">+G854-'DCF Analysis'!$C$37+'DCF Analysis'!$C$38+'DCF Analysis'!$C$40-'DCF Analysis'!$C$39</f>
        <v>19746.707995251672</v>
      </c>
      <c r="I854" s="303">
        <f ca="1">+H854/'Historical Data'!$L$34</f>
        <v>1239.8081295404036</v>
      </c>
    </row>
    <row r="855" spans="2:9">
      <c r="B855" s="300">
        <f t="shared" si="69"/>
        <v>843</v>
      </c>
      <c r="C855" s="275">
        <f t="shared" ca="1" si="65"/>
        <v>0.14556118486450725</v>
      </c>
      <c r="D855" s="275">
        <f t="shared" ca="1" si="66"/>
        <v>0.17443127872483211</v>
      </c>
      <c r="E855" s="275">
        <f t="shared" ca="1" si="67"/>
        <v>0.10229161600815218</v>
      </c>
      <c r="F855" s="275">
        <f t="shared" ca="1" si="68"/>
        <v>3.3922505447594911E-2</v>
      </c>
      <c r="G855" s="301">
        <f t="array" aca="1" ref="G855" ca="1">IF(E855&gt;F855,('3-Statement Model'!$G$8*(1+'DCF Simulation'!C855)*'DCF Simulation'!D855)/('DCF Simulation'!E855-'DCF Simulation'!F855))</f>
        <v>14117.643920911865</v>
      </c>
      <c r="H855" s="302">
        <f ca="1">+G855-'DCF Analysis'!$C$37+'DCF Analysis'!$C$38+'DCF Analysis'!$C$40-'DCF Analysis'!$C$39</f>
        <v>15029.973920911867</v>
      </c>
      <c r="I855" s="303">
        <f ca="1">+H855/'Historical Data'!$L$34</f>
        <v>943.66533694667578</v>
      </c>
    </row>
    <row r="856" spans="2:9">
      <c r="B856" s="300">
        <f t="shared" si="69"/>
        <v>844</v>
      </c>
      <c r="C856" s="275">
        <f t="shared" ca="1" si="65"/>
        <v>0.12917724663239402</v>
      </c>
      <c r="D856" s="275">
        <f t="shared" ca="1" si="66"/>
        <v>0.15331117354008786</v>
      </c>
      <c r="E856" s="275">
        <f t="shared" ca="1" si="67"/>
        <v>0.10112499726393333</v>
      </c>
      <c r="F856" s="275">
        <f t="shared" ca="1" si="68"/>
        <v>4.1428465102462203E-2</v>
      </c>
      <c r="G856" s="301">
        <f t="array" aca="1" ref="G856" ca="1">IF(E856&gt;F856,('3-Statement Model'!$G$8*(1+'DCF Simulation'!C856)*'DCF Simulation'!D856)/('DCF Simulation'!E856-'DCF Simulation'!F856))</f>
        <v>14007.683566866308</v>
      </c>
      <c r="H856" s="302">
        <f ca="1">+G856-'DCF Analysis'!$C$37+'DCF Analysis'!$C$38+'DCF Analysis'!$C$40-'DCF Analysis'!$C$39</f>
        <v>14920.01356686631</v>
      </c>
      <c r="I856" s="303">
        <f ca="1">+H856/'Historical Data'!$L$34</f>
        <v>936.76141448498731</v>
      </c>
    </row>
    <row r="857" spans="2:9">
      <c r="B857" s="300">
        <f t="shared" si="69"/>
        <v>845</v>
      </c>
      <c r="C857" s="275">
        <f t="shared" ca="1" si="65"/>
        <v>0.24245848256167712</v>
      </c>
      <c r="D857" s="275">
        <f t="shared" ca="1" si="66"/>
        <v>0.14825978468133136</v>
      </c>
      <c r="E857" s="275">
        <f t="shared" ca="1" si="67"/>
        <v>0.10825509476003642</v>
      </c>
      <c r="F857" s="275">
        <f t="shared" ca="1" si="68"/>
        <v>5.572375860155962E-2</v>
      </c>
      <c r="G857" s="301">
        <f t="array" aca="1" ref="G857" ca="1">IF(E857&gt;F857,('3-Statement Model'!$G$8*(1+'DCF Simulation'!C857)*'DCF Simulation'!D857)/('DCF Simulation'!E857-'DCF Simulation'!F857))</f>
        <v>16938.162787157649</v>
      </c>
      <c r="H857" s="302">
        <f ca="1">+G857-'DCF Analysis'!$C$37+'DCF Analysis'!$C$38+'DCF Analysis'!$C$40-'DCF Analysis'!$C$39</f>
        <v>17850.492787157647</v>
      </c>
      <c r="I857" s="303">
        <f ca="1">+H857/'Historical Data'!$L$34</f>
        <v>1120.7531948688404</v>
      </c>
    </row>
    <row r="858" spans="2:9">
      <c r="B858" s="300">
        <f t="shared" si="69"/>
        <v>846</v>
      </c>
      <c r="C858" s="275">
        <f t="shared" ca="1" si="65"/>
        <v>7.3434567700196712E-2</v>
      </c>
      <c r="D858" s="275">
        <f t="shared" ca="1" si="66"/>
        <v>0.15445604522286302</v>
      </c>
      <c r="E858" s="275">
        <f t="shared" ca="1" si="67"/>
        <v>0.10289419861205105</v>
      </c>
      <c r="F858" s="275">
        <f t="shared" ca="1" si="68"/>
        <v>5.9037296779353973E-2</v>
      </c>
      <c r="G858" s="301">
        <f t="array" aca="1" ref="G858" ca="1">IF(E858&gt;F858,('3-Statement Model'!$G$8*(1+'DCF Simulation'!C858)*'DCF Simulation'!D858)/('DCF Simulation'!E858-'DCF Simulation'!F858))</f>
        <v>18260.89410692839</v>
      </c>
      <c r="H858" s="302">
        <f ca="1">+G858-'DCF Analysis'!$C$37+'DCF Analysis'!$C$38+'DCF Analysis'!$C$40-'DCF Analysis'!$C$39</f>
        <v>19173.224106928388</v>
      </c>
      <c r="I858" s="303">
        <f ca="1">+H858/'Historical Data'!$L$34</f>
        <v>1203.8016221734733</v>
      </c>
    </row>
    <row r="859" spans="2:9">
      <c r="B859" s="300">
        <f t="shared" si="69"/>
        <v>847</v>
      </c>
      <c r="C859" s="275">
        <f t="shared" ca="1" si="65"/>
        <v>0.24174035836256502</v>
      </c>
      <c r="D859" s="275">
        <f t="shared" ca="1" si="66"/>
        <v>0.17445063484253662</v>
      </c>
      <c r="E859" s="275">
        <f t="shared" ca="1" si="67"/>
        <v>0.10463647700419883</v>
      </c>
      <c r="F859" s="275">
        <f t="shared" ca="1" si="68"/>
        <v>4.7956961835149733E-2</v>
      </c>
      <c r="G859" s="301">
        <f t="array" aca="1" ref="G859" ca="1">IF(E859&gt;F859,('3-Statement Model'!$G$8*(1+'DCF Simulation'!C859)*'DCF Simulation'!D859)/('DCF Simulation'!E859-'DCF Simulation'!F859))</f>
        <v>18461.063809742936</v>
      </c>
      <c r="H859" s="302">
        <f ca="1">+G859-'DCF Analysis'!$C$37+'DCF Analysis'!$C$38+'DCF Analysis'!$C$40-'DCF Analysis'!$C$39</f>
        <v>19373.393809742935</v>
      </c>
      <c r="I859" s="303">
        <f ca="1">+H859/'Historical Data'!$L$34</f>
        <v>1216.369389160094</v>
      </c>
    </row>
    <row r="860" spans="2:9">
      <c r="B860" s="300">
        <f t="shared" si="69"/>
        <v>848</v>
      </c>
      <c r="C860" s="275">
        <f t="shared" ca="1" si="65"/>
        <v>0.24659533184226445</v>
      </c>
      <c r="D860" s="275">
        <f t="shared" ca="1" si="66"/>
        <v>0.17919767047844273</v>
      </c>
      <c r="E860" s="275">
        <f t="shared" ca="1" si="67"/>
        <v>0.10450081028037998</v>
      </c>
      <c r="F860" s="275">
        <f t="shared" ca="1" si="68"/>
        <v>4.9114798031553275E-2</v>
      </c>
      <c r="G860" s="301">
        <f t="array" aca="1" ref="G860" ca="1">IF(E860&gt;F860,('3-Statement Model'!$G$8*(1+'DCF Simulation'!C860)*'DCF Simulation'!D860)/('DCF Simulation'!E860-'DCF Simulation'!F860))</f>
        <v>19482.166822696789</v>
      </c>
      <c r="H860" s="302">
        <f ca="1">+G860-'DCF Analysis'!$C$37+'DCF Analysis'!$C$38+'DCF Analysis'!$C$40-'DCF Analysis'!$C$39</f>
        <v>20394.496822696787</v>
      </c>
      <c r="I860" s="303">
        <f ca="1">+H860/'Historical Data'!$L$34</f>
        <v>1280.4799141581241</v>
      </c>
    </row>
    <row r="861" spans="2:9">
      <c r="B861" s="300">
        <f t="shared" si="69"/>
        <v>849</v>
      </c>
      <c r="C861" s="275">
        <f t="shared" ca="1" si="65"/>
        <v>0.28900560289437432</v>
      </c>
      <c r="D861" s="275">
        <f t="shared" ca="1" si="66"/>
        <v>0.16409474918793357</v>
      </c>
      <c r="E861" s="275">
        <f t="shared" ca="1" si="67"/>
        <v>0.1003769556426517</v>
      </c>
      <c r="F861" s="275">
        <f t="shared" ca="1" si="68"/>
        <v>4.1664288211116014E-2</v>
      </c>
      <c r="G861" s="301">
        <f t="array" aca="1" ref="G861" ca="1">IF(E861&gt;F861,('3-Statement Model'!$G$8*(1+'DCF Simulation'!C861)*'DCF Simulation'!D861)/('DCF Simulation'!E861-'DCF Simulation'!F861))</f>
        <v>17401.920376131475</v>
      </c>
      <c r="H861" s="302">
        <f ca="1">+G861-'DCF Analysis'!$C$37+'DCF Analysis'!$C$38+'DCF Analysis'!$C$40-'DCF Analysis'!$C$39</f>
        <v>18314.250376131473</v>
      </c>
      <c r="I861" s="303">
        <f ca="1">+H861/'Historical Data'!$L$34</f>
        <v>1149.8704750293646</v>
      </c>
    </row>
    <row r="862" spans="2:9">
      <c r="B862" s="300">
        <f t="shared" si="69"/>
        <v>850</v>
      </c>
      <c r="C862" s="275">
        <f t="shared" ca="1" si="65"/>
        <v>0.14153415098019484</v>
      </c>
      <c r="D862" s="275">
        <f t="shared" ca="1" si="66"/>
        <v>0.1856314190504616</v>
      </c>
      <c r="E862" s="275">
        <f t="shared" ca="1" si="67"/>
        <v>0.10594826918949303</v>
      </c>
      <c r="F862" s="275">
        <f t="shared" ca="1" si="68"/>
        <v>5.325237126289406E-2</v>
      </c>
      <c r="G862" s="301">
        <f t="array" aca="1" ref="G862" ca="1">IF(E862&gt;F862,('3-Statement Model'!$G$8*(1+'DCF Simulation'!C862)*'DCF Simulation'!D862)/('DCF Simulation'!E862-'DCF Simulation'!F862))</f>
        <v>19424.197421409026</v>
      </c>
      <c r="H862" s="302">
        <f ca="1">+G862-'DCF Analysis'!$C$37+'DCF Analysis'!$C$38+'DCF Analysis'!$C$40-'DCF Analysis'!$C$39</f>
        <v>20336.527421409024</v>
      </c>
      <c r="I862" s="303">
        <f ca="1">+H862/'Historical Data'!$L$34</f>
        <v>1276.8402728063384</v>
      </c>
    </row>
    <row r="863" spans="2:9">
      <c r="B863" s="300">
        <f t="shared" si="69"/>
        <v>851</v>
      </c>
      <c r="C863" s="275">
        <f t="shared" ca="1" si="65"/>
        <v>0.17686442384530635</v>
      </c>
      <c r="D863" s="275">
        <f t="shared" ca="1" si="66"/>
        <v>0.18066057443373584</v>
      </c>
      <c r="E863" s="275">
        <f t="shared" ca="1" si="67"/>
        <v>0.10214683386604446</v>
      </c>
      <c r="F863" s="275">
        <f t="shared" ca="1" si="68"/>
        <v>4.2013959952029334E-2</v>
      </c>
      <c r="G863" s="301">
        <f t="array" aca="1" ref="G863" ca="1">IF(E863&gt;F863,('3-Statement Model'!$G$8*(1+'DCF Simulation'!C863)*'DCF Simulation'!D863)/('DCF Simulation'!E863-'DCF Simulation'!F863))</f>
        <v>17078.800289487514</v>
      </c>
      <c r="H863" s="302">
        <f ca="1">+G863-'DCF Analysis'!$C$37+'DCF Analysis'!$C$38+'DCF Analysis'!$C$40-'DCF Analysis'!$C$39</f>
        <v>17991.130289487512</v>
      </c>
      <c r="I863" s="303">
        <f ca="1">+H863/'Historical Data'!$L$34</f>
        <v>1129.5831992801454</v>
      </c>
    </row>
    <row r="864" spans="2:9">
      <c r="B864" s="300">
        <f t="shared" si="69"/>
        <v>852</v>
      </c>
      <c r="C864" s="275">
        <f t="shared" ca="1" si="65"/>
        <v>9.9942895718586347E-2</v>
      </c>
      <c r="D864" s="275">
        <f t="shared" ca="1" si="66"/>
        <v>0.17610902328075712</v>
      </c>
      <c r="E864" s="275">
        <f t="shared" ca="1" si="67"/>
        <v>0.10586397737322911</v>
      </c>
      <c r="F864" s="275">
        <f t="shared" ca="1" si="68"/>
        <v>4.6464196760627685E-2</v>
      </c>
      <c r="G864" s="301">
        <f t="array" aca="1" ref="G864" ca="1">IF(E864&gt;F864,('3-Statement Model'!$G$8*(1+'DCF Simulation'!C864)*'DCF Simulation'!D864)/('DCF Simulation'!E864-'DCF Simulation'!F864))</f>
        <v>15752.388195981895</v>
      </c>
      <c r="H864" s="302">
        <f ca="1">+G864-'DCF Analysis'!$C$37+'DCF Analysis'!$C$38+'DCF Analysis'!$C$40-'DCF Analysis'!$C$39</f>
        <v>16664.718195981895</v>
      </c>
      <c r="I864" s="303">
        <f ca="1">+H864/'Historical Data'!$L$34</f>
        <v>1046.3036725334894</v>
      </c>
    </row>
    <row r="865" spans="2:9">
      <c r="B865" s="300">
        <f t="shared" si="69"/>
        <v>853</v>
      </c>
      <c r="C865" s="275">
        <f t="shared" ca="1" si="65"/>
        <v>0.32864948003172795</v>
      </c>
      <c r="D865" s="275">
        <f t="shared" ca="1" si="66"/>
        <v>0.18579310204717289</v>
      </c>
      <c r="E865" s="275">
        <f t="shared" ca="1" si="67"/>
        <v>0.10634924548730668</v>
      </c>
      <c r="F865" s="275">
        <f t="shared" ca="1" si="68"/>
        <v>5.6778634513625109E-2</v>
      </c>
      <c r="G865" s="301">
        <f t="array" aca="1" ref="G865" ca="1">IF(E865&gt;F865,('3-Statement Model'!$G$8*(1+'DCF Simulation'!C865)*'DCF Simulation'!D865)/('DCF Simulation'!E865-'DCF Simulation'!F865))</f>
        <v>24054.439146403936</v>
      </c>
      <c r="H865" s="302">
        <f ca="1">+G865-'DCF Analysis'!$C$37+'DCF Analysis'!$C$38+'DCF Analysis'!$C$40-'DCF Analysis'!$C$39</f>
        <v>24966.769146403934</v>
      </c>
      <c r="I865" s="303">
        <f ca="1">+H865/'Historical Data'!$L$34</f>
        <v>1567.5525947673593</v>
      </c>
    </row>
    <row r="866" spans="2:9">
      <c r="B866" s="300">
        <f t="shared" si="69"/>
        <v>854</v>
      </c>
      <c r="C866" s="275">
        <f t="shared" ca="1" si="65"/>
        <v>0.23740245539402868</v>
      </c>
      <c r="D866" s="275">
        <f t="shared" ca="1" si="66"/>
        <v>0.19208278988376984</v>
      </c>
      <c r="E866" s="275">
        <f t="shared" ca="1" si="67"/>
        <v>0.10382372183672028</v>
      </c>
      <c r="F866" s="275">
        <f t="shared" ca="1" si="68"/>
        <v>4.0570987209060411E-2</v>
      </c>
      <c r="G866" s="301">
        <f t="array" aca="1" ref="G866" ca="1">IF(E866&gt;F866,('3-Statement Model'!$G$8*(1+'DCF Simulation'!C866)*'DCF Simulation'!D866)/('DCF Simulation'!E866-'DCF Simulation'!F866))</f>
        <v>18150.960909573398</v>
      </c>
      <c r="H866" s="302">
        <f ca="1">+G866-'DCF Analysis'!$C$37+'DCF Analysis'!$C$38+'DCF Analysis'!$C$40-'DCF Analysis'!$C$39</f>
        <v>19063.290909573396</v>
      </c>
      <c r="I866" s="303">
        <f ca="1">+H866/'Historical Data'!$L$34</f>
        <v>1196.8994047598233</v>
      </c>
    </row>
    <row r="867" spans="2:9">
      <c r="B867" s="300">
        <f t="shared" si="69"/>
        <v>855</v>
      </c>
      <c r="C867" s="275">
        <f t="shared" ca="1" si="65"/>
        <v>7.9524902721278296E-2</v>
      </c>
      <c r="D867" s="275">
        <f t="shared" ca="1" si="66"/>
        <v>0.16105237282195861</v>
      </c>
      <c r="E867" s="275">
        <f t="shared" ca="1" si="67"/>
        <v>0.10551613393323482</v>
      </c>
      <c r="F867" s="275">
        <f t="shared" ca="1" si="68"/>
        <v>5.3655740498295898E-2</v>
      </c>
      <c r="G867" s="301">
        <f t="array" aca="1" ref="G867" ca="1">IF(E867&gt;F867,('3-Statement Model'!$G$8*(1+'DCF Simulation'!C867)*'DCF Simulation'!D867)/('DCF Simulation'!E867-'DCF Simulation'!F867))</f>
        <v>16193.602892372743</v>
      </c>
      <c r="H867" s="302">
        <f ca="1">+G867-'DCF Analysis'!$C$37+'DCF Analysis'!$C$38+'DCF Analysis'!$C$40-'DCF Analysis'!$C$39</f>
        <v>17105.932892372741</v>
      </c>
      <c r="I867" s="303">
        <f ca="1">+H867/'Historical Data'!$L$34</f>
        <v>1074.0055845478671</v>
      </c>
    </row>
    <row r="868" spans="2:9">
      <c r="B868" s="300">
        <f t="shared" si="69"/>
        <v>856</v>
      </c>
      <c r="C868" s="275">
        <f t="shared" ca="1" si="65"/>
        <v>0.1489146287970308</v>
      </c>
      <c r="D868" s="275">
        <f t="shared" ca="1" si="66"/>
        <v>0.16355740559921389</v>
      </c>
      <c r="E868" s="275">
        <f t="shared" ca="1" si="67"/>
        <v>0.10301747534277587</v>
      </c>
      <c r="F868" s="275">
        <f t="shared" ca="1" si="68"/>
        <v>2.4029615867891256E-2</v>
      </c>
      <c r="G868" s="301">
        <f t="array" aca="1" ref="G868" ca="1">IF(E868&gt;F868,('3-Statement Model'!$G$8*(1+'DCF Simulation'!C868)*'DCF Simulation'!D868)/('DCF Simulation'!E868-'DCF Simulation'!F868))</f>
        <v>11491.510724408339</v>
      </c>
      <c r="H868" s="302">
        <f ca="1">+G868-'DCF Analysis'!$C$37+'DCF Analysis'!$C$38+'DCF Analysis'!$C$40-'DCF Analysis'!$C$39</f>
        <v>12403.840724408341</v>
      </c>
      <c r="I868" s="303">
        <f ca="1">+H868/'Historical Data'!$L$34</f>
        <v>778.78209225272894</v>
      </c>
    </row>
    <row r="869" spans="2:9">
      <c r="B869" s="300">
        <f t="shared" si="69"/>
        <v>857</v>
      </c>
      <c r="C869" s="275">
        <f t="shared" ca="1" si="65"/>
        <v>0.14077257042511523</v>
      </c>
      <c r="D869" s="275">
        <f t="shared" ca="1" si="66"/>
        <v>0.13755225822219561</v>
      </c>
      <c r="E869" s="275">
        <f t="shared" ca="1" si="67"/>
        <v>0.10260946999016851</v>
      </c>
      <c r="F869" s="275">
        <f t="shared" ca="1" si="68"/>
        <v>3.5090028525551285E-2</v>
      </c>
      <c r="G869" s="301">
        <f t="array" aca="1" ref="G869" ca="1">IF(E869&gt;F869,('3-Statement Model'!$G$8*(1+'DCF Simulation'!C869)*'DCF Simulation'!D869)/('DCF Simulation'!E869-'DCF Simulation'!F869))</f>
        <v>11225.80394359047</v>
      </c>
      <c r="H869" s="302">
        <f ca="1">+G869-'DCF Analysis'!$C$37+'DCF Analysis'!$C$38+'DCF Analysis'!$C$40-'DCF Analysis'!$C$39</f>
        <v>12138.133943590472</v>
      </c>
      <c r="I869" s="303">
        <f ca="1">+H869/'Historical Data'!$L$34</f>
        <v>762.09954309004229</v>
      </c>
    </row>
    <row r="870" spans="2:9">
      <c r="B870" s="300">
        <f t="shared" si="69"/>
        <v>858</v>
      </c>
      <c r="C870" s="275">
        <f t="shared" ca="1" si="65"/>
        <v>0.18159349902667321</v>
      </c>
      <c r="D870" s="275">
        <f t="shared" ca="1" si="66"/>
        <v>0.17344526847906483</v>
      </c>
      <c r="E870" s="275">
        <f t="shared" ca="1" si="67"/>
        <v>0.10219476813636832</v>
      </c>
      <c r="F870" s="275">
        <f t="shared" ca="1" si="68"/>
        <v>3.7084338870748967E-2</v>
      </c>
      <c r="G870" s="301">
        <f t="array" aca="1" ref="G870" ca="1">IF(E870&gt;F870,('3-Statement Model'!$G$8*(1+'DCF Simulation'!C870)*'DCF Simulation'!D870)/('DCF Simulation'!E870-'DCF Simulation'!F870))</f>
        <v>15204.057050290652</v>
      </c>
      <c r="H870" s="302">
        <f ca="1">+G870-'DCF Analysis'!$C$37+'DCF Analysis'!$C$38+'DCF Analysis'!$C$40-'DCF Analysis'!$C$39</f>
        <v>16116.387050290654</v>
      </c>
      <c r="I870" s="303">
        <f ca="1">+H870/'Historical Data'!$L$34</f>
        <v>1011.8763942108608</v>
      </c>
    </row>
    <row r="871" spans="2:9">
      <c r="B871" s="300">
        <f t="shared" si="69"/>
        <v>859</v>
      </c>
      <c r="C871" s="275">
        <f t="shared" ca="1" si="65"/>
        <v>0.24034709445197577</v>
      </c>
      <c r="D871" s="275">
        <f t="shared" ca="1" si="66"/>
        <v>0.14495761450873315</v>
      </c>
      <c r="E871" s="275">
        <f t="shared" ca="1" si="67"/>
        <v>0.10814585621239756</v>
      </c>
      <c r="F871" s="275">
        <f t="shared" ca="1" si="68"/>
        <v>5.0498656672902063E-2</v>
      </c>
      <c r="G871" s="301">
        <f t="array" aca="1" ref="G871" ca="1">IF(E871&gt;F871,('3-Statement Model'!$G$8*(1+'DCF Simulation'!C871)*'DCF Simulation'!D871)/('DCF Simulation'!E871-'DCF Simulation'!F871))</f>
        <v>15065.569455016303</v>
      </c>
      <c r="H871" s="302">
        <f ca="1">+G871-'DCF Analysis'!$C$37+'DCF Analysis'!$C$38+'DCF Analysis'!$C$40-'DCF Analysis'!$C$39</f>
        <v>15977.899455016304</v>
      </c>
      <c r="I871" s="303">
        <f ca="1">+H871/'Historical Data'!$L$34</f>
        <v>1003.1813729190623</v>
      </c>
    </row>
    <row r="872" spans="2:9">
      <c r="B872" s="300">
        <f t="shared" si="69"/>
        <v>860</v>
      </c>
      <c r="C872" s="275">
        <f t="shared" ca="1" si="65"/>
        <v>4.4052926918070487E-2</v>
      </c>
      <c r="D872" s="275">
        <f t="shared" ca="1" si="66"/>
        <v>0.16121048651127154</v>
      </c>
      <c r="E872" s="275">
        <f t="shared" ca="1" si="67"/>
        <v>0.10377980720523344</v>
      </c>
      <c r="F872" s="275">
        <f t="shared" ca="1" si="68"/>
        <v>4.7572167442325758E-2</v>
      </c>
      <c r="G872" s="301">
        <f t="array" aca="1" ref="G872" ca="1">IF(E872&gt;F872,('3-Statement Model'!$G$8*(1+'DCF Simulation'!C872)*'DCF Simulation'!D872)/('DCF Simulation'!E872-'DCF Simulation'!F872))</f>
        <v>14464.384373024002</v>
      </c>
      <c r="H872" s="302">
        <f ca="1">+G872-'DCF Analysis'!$C$37+'DCF Analysis'!$C$38+'DCF Analysis'!$C$40-'DCF Analysis'!$C$39</f>
        <v>15376.714373024004</v>
      </c>
      <c r="I872" s="303">
        <f ca="1">+H872/'Historical Data'!$L$34</f>
        <v>965.43563058106361</v>
      </c>
    </row>
    <row r="873" spans="2:9">
      <c r="B873" s="300">
        <f t="shared" si="69"/>
        <v>861</v>
      </c>
      <c r="C873" s="275">
        <f t="shared" ca="1" si="65"/>
        <v>0.11531438454244218</v>
      </c>
      <c r="D873" s="275">
        <f t="shared" ca="1" si="66"/>
        <v>0.14873497719032985</v>
      </c>
      <c r="E873" s="275">
        <f t="shared" ca="1" si="67"/>
        <v>0.10490463349797893</v>
      </c>
      <c r="F873" s="275">
        <f t="shared" ca="1" si="68"/>
        <v>5.7241227213351883E-2</v>
      </c>
      <c r="G873" s="301">
        <f t="array" aca="1" ref="G873" ca="1">IF(E873&gt;F873,('3-Statement Model'!$G$8*(1+'DCF Simulation'!C873)*'DCF Simulation'!D873)/('DCF Simulation'!E873-'DCF Simulation'!F873))</f>
        <v>16811.437014606901</v>
      </c>
      <c r="H873" s="302">
        <f ca="1">+G873-'DCF Analysis'!$C$37+'DCF Analysis'!$C$38+'DCF Analysis'!$C$40-'DCF Analysis'!$C$39</f>
        <v>17723.767014606899</v>
      </c>
      <c r="I873" s="303">
        <f ca="1">+H873/'Historical Data'!$L$34</f>
        <v>1112.796646209262</v>
      </c>
    </row>
    <row r="874" spans="2:9">
      <c r="B874" s="300">
        <f t="shared" si="69"/>
        <v>862</v>
      </c>
      <c r="C874" s="275">
        <f t="shared" ca="1" si="65"/>
        <v>0.12708142294543098</v>
      </c>
      <c r="D874" s="275">
        <f t="shared" ca="1" si="66"/>
        <v>0.17434321891761073</v>
      </c>
      <c r="E874" s="275">
        <f t="shared" ca="1" si="67"/>
        <v>0.10267910499390522</v>
      </c>
      <c r="F874" s="275">
        <f t="shared" ca="1" si="68"/>
        <v>2.4794920578778492E-2</v>
      </c>
      <c r="G874" s="301">
        <f t="array" aca="1" ref="G874" ca="1">IF(E874&gt;F874,('3-Statement Model'!$G$8*(1+'DCF Simulation'!C874)*'DCF Simulation'!D874)/('DCF Simulation'!E874-'DCF Simulation'!F874))</f>
        <v>12186.824995442987</v>
      </c>
      <c r="H874" s="302">
        <f ca="1">+G874-'DCF Analysis'!$C$37+'DCF Analysis'!$C$38+'DCF Analysis'!$C$40-'DCF Analysis'!$C$39</f>
        <v>13099.154995442988</v>
      </c>
      <c r="I874" s="303">
        <f ca="1">+H874/'Historical Data'!$L$34</f>
        <v>822.43778848429872</v>
      </c>
    </row>
    <row r="875" spans="2:9">
      <c r="B875" s="300">
        <f t="shared" si="69"/>
        <v>863</v>
      </c>
      <c r="C875" s="275">
        <f t="shared" ca="1" si="65"/>
        <v>0.24762357096120446</v>
      </c>
      <c r="D875" s="275">
        <f t="shared" ca="1" si="66"/>
        <v>0.13652537283832158</v>
      </c>
      <c r="E875" s="275">
        <f t="shared" ca="1" si="67"/>
        <v>0.10609138790374638</v>
      </c>
      <c r="F875" s="275">
        <f t="shared" ca="1" si="68"/>
        <v>4.0917307389531268E-2</v>
      </c>
      <c r="G875" s="301">
        <f t="array" aca="1" ref="G875" ca="1">IF(E875&gt;F875,('3-Statement Model'!$G$8*(1+'DCF Simulation'!C875)*'DCF Simulation'!D875)/('DCF Simulation'!E875-'DCF Simulation'!F875))</f>
        <v>12624.132057127012</v>
      </c>
      <c r="H875" s="302">
        <f ca="1">+G875-'DCF Analysis'!$C$37+'DCF Analysis'!$C$38+'DCF Analysis'!$C$40-'DCF Analysis'!$C$39</f>
        <v>13536.462057127013</v>
      </c>
      <c r="I875" s="303">
        <f ca="1">+H875/'Historical Data'!$L$34</f>
        <v>849.89435746337381</v>
      </c>
    </row>
    <row r="876" spans="2:9">
      <c r="B876" s="300">
        <f t="shared" si="69"/>
        <v>864</v>
      </c>
      <c r="C876" s="275">
        <f t="shared" ca="1" si="65"/>
        <v>0.22172899907761745</v>
      </c>
      <c r="D876" s="275">
        <f t="shared" ca="1" si="66"/>
        <v>0.19410092445341501</v>
      </c>
      <c r="E876" s="275">
        <f t="shared" ca="1" si="67"/>
        <v>0.10556213376285681</v>
      </c>
      <c r="F876" s="275">
        <f t="shared" ca="1" si="68"/>
        <v>4.6236215595236912E-2</v>
      </c>
      <c r="G876" s="301">
        <f t="array" aca="1" ref="G876" ca="1">IF(E876&gt;F876,('3-Statement Model'!$G$8*(1+'DCF Simulation'!C876)*'DCF Simulation'!D876)/('DCF Simulation'!E876-'DCF Simulation'!F876))</f>
        <v>19308.010095728412</v>
      </c>
      <c r="H876" s="302">
        <f ca="1">+G876-'DCF Analysis'!$C$37+'DCF Analysis'!$C$38+'DCF Analysis'!$C$40-'DCF Analysis'!$C$39</f>
        <v>20220.34009572841</v>
      </c>
      <c r="I876" s="303">
        <f ca="1">+H876/'Historical Data'!$L$34</f>
        <v>1269.5453864403162</v>
      </c>
    </row>
    <row r="877" spans="2:9">
      <c r="B877" s="300">
        <f t="shared" si="69"/>
        <v>865</v>
      </c>
      <c r="C877" s="275">
        <f t="shared" ca="1" si="65"/>
        <v>1.6377370703857721E-2</v>
      </c>
      <c r="D877" s="275">
        <f t="shared" ca="1" si="66"/>
        <v>0.18263641212716858</v>
      </c>
      <c r="E877" s="275">
        <f t="shared" ca="1" si="67"/>
        <v>0.10822441727092982</v>
      </c>
      <c r="F877" s="275">
        <f t="shared" ca="1" si="68"/>
        <v>2.5688370875964796E-2</v>
      </c>
      <c r="G877" s="301">
        <f t="array" aca="1" ref="G877" ca="1">IF(E877&gt;F877,('3-Statement Model'!$G$8*(1+'DCF Simulation'!C877)*'DCF Simulation'!D877)/('DCF Simulation'!E877-'DCF Simulation'!F877))</f>
        <v>10863.710694332851</v>
      </c>
      <c r="H877" s="302">
        <f ca="1">+G877-'DCF Analysis'!$C$37+'DCF Analysis'!$C$38+'DCF Analysis'!$C$40-'DCF Analysis'!$C$39</f>
        <v>11776.040694332853</v>
      </c>
      <c r="I877" s="303">
        <f ca="1">+H877/'Historical Data'!$L$34</f>
        <v>739.36531548161031</v>
      </c>
    </row>
    <row r="878" spans="2:9">
      <c r="B878" s="300">
        <f t="shared" si="69"/>
        <v>866</v>
      </c>
      <c r="C878" s="275">
        <f t="shared" ca="1" si="65"/>
        <v>0.27721067735192995</v>
      </c>
      <c r="D878" s="275">
        <f t="shared" ca="1" si="66"/>
        <v>0.14338038958748925</v>
      </c>
      <c r="E878" s="275">
        <f t="shared" ca="1" si="67"/>
        <v>0.10413543883674327</v>
      </c>
      <c r="F878" s="275">
        <f t="shared" ca="1" si="68"/>
        <v>4.213756223714607E-2</v>
      </c>
      <c r="G878" s="301">
        <f t="array" aca="1" ref="G878" ca="1">IF(E878&gt;F878,('3-Statement Model'!$G$8*(1+'DCF Simulation'!C878)*'DCF Simulation'!D878)/('DCF Simulation'!E878-'DCF Simulation'!F878))</f>
        <v>14267.733231808597</v>
      </c>
      <c r="H878" s="302">
        <f ca="1">+G878-'DCF Analysis'!$C$37+'DCF Analysis'!$C$38+'DCF Analysis'!$C$40-'DCF Analysis'!$C$39</f>
        <v>15180.063231808599</v>
      </c>
      <c r="I878" s="303">
        <f ca="1">+H878/'Historical Data'!$L$34</f>
        <v>953.08877845660402</v>
      </c>
    </row>
    <row r="879" spans="2:9">
      <c r="B879" s="300">
        <f t="shared" si="69"/>
        <v>867</v>
      </c>
      <c r="C879" s="275">
        <f t="shared" ca="1" si="65"/>
        <v>0.13105538838161604</v>
      </c>
      <c r="D879" s="275">
        <f t="shared" ca="1" si="66"/>
        <v>0.1675371441489448</v>
      </c>
      <c r="E879" s="275">
        <f t="shared" ca="1" si="67"/>
        <v>0.10461892265165386</v>
      </c>
      <c r="F879" s="275">
        <f t="shared" ca="1" si="68"/>
        <v>3.2343315605952654E-2</v>
      </c>
      <c r="G879" s="301">
        <f t="array" aca="1" ref="G879" ca="1">IF(E879&gt;F879,('3-Statement Model'!$G$8*(1+'DCF Simulation'!C879)*'DCF Simulation'!D879)/('DCF Simulation'!E879-'DCF Simulation'!F879))</f>
        <v>12664.344986611031</v>
      </c>
      <c r="H879" s="302">
        <f ca="1">+G879-'DCF Analysis'!$C$37+'DCF Analysis'!$C$38+'DCF Analysis'!$C$40-'DCF Analysis'!$C$39</f>
        <v>13576.674986611033</v>
      </c>
      <c r="I879" s="303">
        <f ca="1">+H879/'Historical Data'!$L$34</f>
        <v>852.41914878043337</v>
      </c>
    </row>
    <row r="880" spans="2:9">
      <c r="B880" s="300">
        <f t="shared" si="69"/>
        <v>868</v>
      </c>
      <c r="C880" s="275">
        <f t="shared" ca="1" si="65"/>
        <v>8.7895240485545756E-2</v>
      </c>
      <c r="D880" s="275">
        <f t="shared" ca="1" si="66"/>
        <v>0.17350809235671882</v>
      </c>
      <c r="E880" s="275">
        <f t="shared" ca="1" si="67"/>
        <v>0.10322711952015938</v>
      </c>
      <c r="F880" s="275">
        <f t="shared" ca="1" si="68"/>
        <v>3.8125641478357265E-2</v>
      </c>
      <c r="G880" s="301">
        <f t="array" aca="1" ref="G880" ca="1">IF(E880&gt;F880,('3-Statement Model'!$G$8*(1+'DCF Simulation'!C880)*'DCF Simulation'!D880)/('DCF Simulation'!E880-'DCF Simulation'!F880))</f>
        <v>14005.398235156459</v>
      </c>
      <c r="H880" s="302">
        <f ca="1">+G880-'DCF Analysis'!$C$37+'DCF Analysis'!$C$38+'DCF Analysis'!$C$40-'DCF Analysis'!$C$39</f>
        <v>14917.728235156461</v>
      </c>
      <c r="I880" s="303">
        <f ca="1">+H880/'Historical Data'!$L$34</f>
        <v>936.61792865265261</v>
      </c>
    </row>
    <row r="881" spans="2:9">
      <c r="B881" s="300">
        <f t="shared" si="69"/>
        <v>869</v>
      </c>
      <c r="C881" s="275">
        <f t="shared" ca="1" si="65"/>
        <v>0.18784686586440066</v>
      </c>
      <c r="D881" s="275">
        <f t="shared" ca="1" si="66"/>
        <v>0.17889668300609127</v>
      </c>
      <c r="E881" s="275">
        <f t="shared" ca="1" si="67"/>
        <v>0.10199980651386979</v>
      </c>
      <c r="F881" s="275">
        <f t="shared" ca="1" si="68"/>
        <v>3.3133510622970958E-2</v>
      </c>
      <c r="G881" s="301">
        <f t="array" aca="1" ref="G881" ca="1">IF(E881&gt;F881,('3-Statement Model'!$G$8*(1+'DCF Simulation'!C881)*'DCF Simulation'!D881)/('DCF Simulation'!E881-'DCF Simulation'!F881))</f>
        <v>14905.121461608807</v>
      </c>
      <c r="H881" s="302">
        <f ca="1">+G881-'DCF Analysis'!$C$37+'DCF Analysis'!$C$38+'DCF Analysis'!$C$40-'DCF Analysis'!$C$39</f>
        <v>15817.451461608809</v>
      </c>
      <c r="I881" s="303">
        <f ca="1">+H881/'Historical Data'!$L$34</f>
        <v>993.1075557216393</v>
      </c>
    </row>
    <row r="882" spans="2:9">
      <c r="B882" s="300">
        <f t="shared" si="69"/>
        <v>870</v>
      </c>
      <c r="C882" s="275">
        <f t="shared" ca="1" si="65"/>
        <v>0.3062471258416572</v>
      </c>
      <c r="D882" s="275">
        <f t="shared" ca="1" si="66"/>
        <v>0.15872188786818203</v>
      </c>
      <c r="E882" s="275">
        <f t="shared" ca="1" si="67"/>
        <v>0.10151281802695744</v>
      </c>
      <c r="F882" s="275">
        <f t="shared" ca="1" si="68"/>
        <v>2.4013346863420968E-2</v>
      </c>
      <c r="G882" s="301">
        <f t="array" aca="1" ref="G882" ca="1">IF(E882&gt;F882,('3-Statement Model'!$G$8*(1+'DCF Simulation'!C882)*'DCF Simulation'!D882)/('DCF Simulation'!E882-'DCF Simulation'!F882))</f>
        <v>12922.392517982678</v>
      </c>
      <c r="H882" s="302">
        <f ca="1">+G882-'DCF Analysis'!$C$37+'DCF Analysis'!$C$38+'DCF Analysis'!$C$40-'DCF Analysis'!$C$39</f>
        <v>13834.72251798268</v>
      </c>
      <c r="I882" s="303">
        <f ca="1">+H882/'Historical Data'!$L$34</f>
        <v>868.62080767361851</v>
      </c>
    </row>
    <row r="883" spans="2:9">
      <c r="B883" s="300">
        <f t="shared" si="69"/>
        <v>871</v>
      </c>
      <c r="C883" s="275">
        <f t="shared" ca="1" si="65"/>
        <v>0.26477072794916978</v>
      </c>
      <c r="D883" s="275">
        <f t="shared" ca="1" si="66"/>
        <v>0.1363990719424851</v>
      </c>
      <c r="E883" s="275">
        <f t="shared" ca="1" si="67"/>
        <v>0.10783665038717261</v>
      </c>
      <c r="F883" s="275">
        <f t="shared" ca="1" si="68"/>
        <v>2.7160104861245253E-2</v>
      </c>
      <c r="G883" s="301">
        <f t="array" aca="1" ref="G883" ca="1">IF(E883&gt;F883,('3-Statement Model'!$G$8*(1+'DCF Simulation'!C883)*'DCF Simulation'!D883)/('DCF Simulation'!E883-'DCF Simulation'!F883))</f>
        <v>10328.932193506153</v>
      </c>
      <c r="H883" s="302">
        <f ca="1">+G883-'DCF Analysis'!$C$37+'DCF Analysis'!$C$38+'DCF Analysis'!$C$40-'DCF Analysis'!$C$39</f>
        <v>11241.262193506154</v>
      </c>
      <c r="I883" s="303">
        <f ca="1">+H883/'Historical Data'!$L$34</f>
        <v>705.7889475630792</v>
      </c>
    </row>
    <row r="884" spans="2:9">
      <c r="B884" s="300">
        <f t="shared" si="69"/>
        <v>872</v>
      </c>
      <c r="C884" s="275">
        <f t="shared" ca="1" si="65"/>
        <v>0.15505148118458764</v>
      </c>
      <c r="D884" s="275">
        <f t="shared" ca="1" si="66"/>
        <v>0.16864111075924521</v>
      </c>
      <c r="E884" s="275">
        <f t="shared" ca="1" si="67"/>
        <v>0.100297873609369</v>
      </c>
      <c r="F884" s="275">
        <f t="shared" ca="1" si="68"/>
        <v>3.7633070050950165E-2</v>
      </c>
      <c r="G884" s="301">
        <f t="array" aca="1" ref="G884" ca="1">IF(E884&gt;F884,('3-Statement Model'!$G$8*(1+'DCF Simulation'!C884)*'DCF Simulation'!D884)/('DCF Simulation'!E884-'DCF Simulation'!F884))</f>
        <v>15014.836662920135</v>
      </c>
      <c r="H884" s="302">
        <f ca="1">+G884-'DCF Analysis'!$C$37+'DCF Analysis'!$C$38+'DCF Analysis'!$C$40-'DCF Analysis'!$C$39</f>
        <v>15927.166662920137</v>
      </c>
      <c r="I884" s="303">
        <f ca="1">+H884/'Historical Data'!$L$34</f>
        <v>999.99608613150076</v>
      </c>
    </row>
    <row r="885" spans="2:9">
      <c r="B885" s="300">
        <f t="shared" si="69"/>
        <v>873</v>
      </c>
      <c r="C885" s="275">
        <f t="shared" ca="1" si="65"/>
        <v>0.32230233618935383</v>
      </c>
      <c r="D885" s="275">
        <f t="shared" ca="1" si="66"/>
        <v>0.15748786582982141</v>
      </c>
      <c r="E885" s="275">
        <f t="shared" ca="1" si="67"/>
        <v>0.1042659130574194</v>
      </c>
      <c r="F885" s="275">
        <f t="shared" ca="1" si="68"/>
        <v>2.8836911739019915E-2</v>
      </c>
      <c r="G885" s="301">
        <f t="array" aca="1" ref="G885" ca="1">IF(E885&gt;F885,('3-Statement Model'!$G$8*(1+'DCF Simulation'!C885)*'DCF Simulation'!D885)/('DCF Simulation'!E885-'DCF Simulation'!F885))</f>
        <v>13335.797880539014</v>
      </c>
      <c r="H885" s="302">
        <f ca="1">+G885-'DCF Analysis'!$C$37+'DCF Analysis'!$C$38+'DCF Analysis'!$C$40-'DCF Analysis'!$C$39</f>
        <v>14248.127880539016</v>
      </c>
      <c r="I885" s="303">
        <f ca="1">+H885/'Historical Data'!$L$34</f>
        <v>894.57669507602452</v>
      </c>
    </row>
    <row r="886" spans="2:9">
      <c r="B886" s="300">
        <f t="shared" si="69"/>
        <v>874</v>
      </c>
      <c r="C886" s="275">
        <f t="shared" ca="1" si="65"/>
        <v>0.26052239623448109</v>
      </c>
      <c r="D886" s="275">
        <f t="shared" ca="1" si="66"/>
        <v>0.14373295250782991</v>
      </c>
      <c r="E886" s="275">
        <f t="shared" ca="1" si="67"/>
        <v>0.10586830442338764</v>
      </c>
      <c r="F886" s="275">
        <f t="shared" ca="1" si="68"/>
        <v>3.2154488369907613E-2</v>
      </c>
      <c r="G886" s="301">
        <f t="array" aca="1" ref="G886" ca="1">IF(E886&gt;F886,('3-Statement Model'!$G$8*(1+'DCF Simulation'!C886)*'DCF Simulation'!D886)/('DCF Simulation'!E886-'DCF Simulation'!F886))</f>
        <v>11872.372599148041</v>
      </c>
      <c r="H886" s="302">
        <f ca="1">+G886-'DCF Analysis'!$C$37+'DCF Analysis'!$C$38+'DCF Analysis'!$C$40-'DCF Analysis'!$C$39</f>
        <v>12784.702599148042</v>
      </c>
      <c r="I886" s="303">
        <f ca="1">+H886/'Historical Data'!$L$34</f>
        <v>802.69471853189543</v>
      </c>
    </row>
    <row r="887" spans="2:9">
      <c r="B887" s="300">
        <f t="shared" si="69"/>
        <v>875</v>
      </c>
      <c r="C887" s="275">
        <f t="shared" ca="1" si="65"/>
        <v>0.33185438252626409</v>
      </c>
      <c r="D887" s="275">
        <f t="shared" ca="1" si="66"/>
        <v>0.18488698485544783</v>
      </c>
      <c r="E887" s="275">
        <f t="shared" ca="1" si="67"/>
        <v>0.10579950276096305</v>
      </c>
      <c r="F887" s="275">
        <f t="shared" ca="1" si="68"/>
        <v>2.5163257879664117E-2</v>
      </c>
      <c r="G887" s="301">
        <f t="array" aca="1" ref="G887" ca="1">IF(E887&gt;F887,('3-Statement Model'!$G$8*(1+'DCF Simulation'!C887)*'DCF Simulation'!D887)/('DCF Simulation'!E887-'DCF Simulation'!F887))</f>
        <v>14750.688382697777</v>
      </c>
      <c r="H887" s="302">
        <f ca="1">+G887-'DCF Analysis'!$C$37+'DCF Analysis'!$C$38+'DCF Analysis'!$C$40-'DCF Analysis'!$C$39</f>
        <v>15663.018382697779</v>
      </c>
      <c r="I887" s="303">
        <f ca="1">+H887/'Historical Data'!$L$34</f>
        <v>983.41138830224509</v>
      </c>
    </row>
    <row r="888" spans="2:9">
      <c r="B888" s="300">
        <f t="shared" si="69"/>
        <v>876</v>
      </c>
      <c r="C888" s="275">
        <f t="shared" ca="1" si="65"/>
        <v>0.19300151987125175</v>
      </c>
      <c r="D888" s="275">
        <f t="shared" ca="1" si="66"/>
        <v>0.16264379816285443</v>
      </c>
      <c r="E888" s="275">
        <f t="shared" ca="1" si="67"/>
        <v>0.10412465106909687</v>
      </c>
      <c r="F888" s="275">
        <f t="shared" ca="1" si="68"/>
        <v>2.4134918645557203E-2</v>
      </c>
      <c r="G888" s="301">
        <f t="array" aca="1" ref="G888" ca="1">IF(E888&gt;F888,('3-Statement Model'!$G$8*(1+'DCF Simulation'!C888)*'DCF Simulation'!D888)/('DCF Simulation'!E888-'DCF Simulation'!F888))</f>
        <v>11717.19776089904</v>
      </c>
      <c r="H888" s="302">
        <f ca="1">+G888-'DCF Analysis'!$C$37+'DCF Analysis'!$C$38+'DCF Analysis'!$C$40-'DCF Analysis'!$C$39</f>
        <v>12629.527760899042</v>
      </c>
      <c r="I888" s="303">
        <f ca="1">+H888/'Historical Data'!$L$34</f>
        <v>792.95197933670954</v>
      </c>
    </row>
    <row r="889" spans="2:9">
      <c r="B889" s="300">
        <f t="shared" si="69"/>
        <v>877</v>
      </c>
      <c r="C889" s="275">
        <f t="shared" ca="1" si="65"/>
        <v>4.2025297834456521E-2</v>
      </c>
      <c r="D889" s="275">
        <f t="shared" ca="1" si="66"/>
        <v>0.16599848437743031</v>
      </c>
      <c r="E889" s="275">
        <f t="shared" ca="1" si="67"/>
        <v>0.10160527651028212</v>
      </c>
      <c r="F889" s="275">
        <f t="shared" ca="1" si="68"/>
        <v>3.9309206847254426E-2</v>
      </c>
      <c r="G889" s="301">
        <f t="array" aca="1" ref="G889" ca="1">IF(E889&gt;F889,('3-Statement Model'!$G$8*(1+'DCF Simulation'!C889)*'DCF Simulation'!D889)/('DCF Simulation'!E889-'DCF Simulation'!F889))</f>
        <v>13412.237570991392</v>
      </c>
      <c r="H889" s="302">
        <f ca="1">+G889-'DCF Analysis'!$C$37+'DCF Analysis'!$C$38+'DCF Analysis'!$C$40-'DCF Analysis'!$C$39</f>
        <v>14324.567570991394</v>
      </c>
      <c r="I889" s="303">
        <f ca="1">+H889/'Historical Data'!$L$34</f>
        <v>899.37600388563465</v>
      </c>
    </row>
    <row r="890" spans="2:9">
      <c r="B890" s="300">
        <f t="shared" si="69"/>
        <v>878</v>
      </c>
      <c r="C890" s="275">
        <f t="shared" ca="1" si="65"/>
        <v>0.19783367874658825</v>
      </c>
      <c r="D890" s="275">
        <f t="shared" ca="1" si="66"/>
        <v>0.13817431578785411</v>
      </c>
      <c r="E890" s="275">
        <f t="shared" ca="1" si="67"/>
        <v>0.10550175694733142</v>
      </c>
      <c r="F890" s="275">
        <f t="shared" ca="1" si="68"/>
        <v>3.8997276942221035E-2</v>
      </c>
      <c r="G890" s="301">
        <f t="array" aca="1" ref="G890" ca="1">IF(E890&gt;F890,('3-Statement Model'!$G$8*(1+'DCF Simulation'!C890)*'DCF Simulation'!D890)/('DCF Simulation'!E890-'DCF Simulation'!F890))</f>
        <v>12021.327797743168</v>
      </c>
      <c r="H890" s="302">
        <f ca="1">+G890-'DCF Analysis'!$C$37+'DCF Analysis'!$C$38+'DCF Analysis'!$C$40-'DCF Analysis'!$C$39</f>
        <v>12933.65779774317</v>
      </c>
      <c r="I890" s="303">
        <f ca="1">+H890/'Historical Data'!$L$34</f>
        <v>812.0469541652958</v>
      </c>
    </row>
    <row r="891" spans="2:9">
      <c r="B891" s="300">
        <f t="shared" si="69"/>
        <v>879</v>
      </c>
      <c r="C891" s="275">
        <f t="shared" ca="1" si="65"/>
        <v>3.4036005668752596E-2</v>
      </c>
      <c r="D891" s="275">
        <f t="shared" ca="1" si="66"/>
        <v>0.18581881130463479</v>
      </c>
      <c r="E891" s="275">
        <f t="shared" ca="1" si="67"/>
        <v>0.10303019333795467</v>
      </c>
      <c r="F891" s="275">
        <f t="shared" ca="1" si="68"/>
        <v>5.0849832692554331E-2</v>
      </c>
      <c r="G891" s="301">
        <f t="array" aca="1" ref="G891" ca="1">IF(E891&gt;F891,('3-Statement Model'!$G$8*(1+'DCF Simulation'!C891)*'DCF Simulation'!D891)/('DCF Simulation'!E891-'DCF Simulation'!F891))</f>
        <v>17786.797545662419</v>
      </c>
      <c r="H891" s="302">
        <f ca="1">+G891-'DCF Analysis'!$C$37+'DCF Analysis'!$C$38+'DCF Analysis'!$C$40-'DCF Analysis'!$C$39</f>
        <v>18699.127545662417</v>
      </c>
      <c r="I891" s="303">
        <f ca="1">+H891/'Historical Data'!$L$34</f>
        <v>1174.0352038425779</v>
      </c>
    </row>
    <row r="892" spans="2:9">
      <c r="B892" s="300">
        <f t="shared" si="69"/>
        <v>880</v>
      </c>
      <c r="C892" s="275">
        <f t="shared" ca="1" si="65"/>
        <v>0.21088824361609221</v>
      </c>
      <c r="D892" s="275">
        <f t="shared" ca="1" si="66"/>
        <v>0.15669806233266445</v>
      </c>
      <c r="E892" s="275">
        <f t="shared" ca="1" si="67"/>
        <v>0.10470266956078508</v>
      </c>
      <c r="F892" s="275">
        <f t="shared" ca="1" si="68"/>
        <v>2.2298922648522311E-2</v>
      </c>
      <c r="G892" s="301">
        <f t="array" aca="1" ref="G892" ca="1">IF(E892&gt;F892,('3-Statement Model'!$G$8*(1+'DCF Simulation'!C892)*'DCF Simulation'!D892)/('DCF Simulation'!E892-'DCF Simulation'!F892))</f>
        <v>11122.444020513789</v>
      </c>
      <c r="H892" s="302">
        <f ca="1">+G892-'DCF Analysis'!$C$37+'DCF Analysis'!$C$38+'DCF Analysis'!$C$40-'DCF Analysis'!$C$39</f>
        <v>12034.774020513791</v>
      </c>
      <c r="I892" s="303">
        <f ca="1">+H892/'Historical Data'!$L$34</f>
        <v>755.61003238628575</v>
      </c>
    </row>
    <row r="893" spans="2:9">
      <c r="B893" s="300">
        <f t="shared" si="69"/>
        <v>881</v>
      </c>
      <c r="C893" s="275">
        <f t="shared" ca="1" si="65"/>
        <v>0.12651885971446419</v>
      </c>
      <c r="D893" s="275">
        <f t="shared" ca="1" si="66"/>
        <v>0.15274743141963909</v>
      </c>
      <c r="E893" s="275">
        <f t="shared" ca="1" si="67"/>
        <v>0.10093918497484279</v>
      </c>
      <c r="F893" s="275">
        <f t="shared" ca="1" si="68"/>
        <v>2.7071012933370161E-2</v>
      </c>
      <c r="G893" s="301">
        <f t="array" aca="1" ref="G893" ca="1">IF(E893&gt;F893,('3-Statement Model'!$G$8*(1+'DCF Simulation'!C893)*'DCF Simulation'!D893)/('DCF Simulation'!E893-'DCF Simulation'!F893))</f>
        <v>11252.124534964376</v>
      </c>
      <c r="H893" s="302">
        <f ca="1">+G893-'DCF Analysis'!$C$37+'DCF Analysis'!$C$38+'DCF Analysis'!$C$40-'DCF Analysis'!$C$39</f>
        <v>12164.454534964378</v>
      </c>
      <c r="I893" s="303">
        <f ca="1">+H893/'Historical Data'!$L$34</f>
        <v>763.75209617218275</v>
      </c>
    </row>
    <row r="894" spans="2:9">
      <c r="B894" s="300">
        <f t="shared" si="69"/>
        <v>882</v>
      </c>
      <c r="C894" s="275">
        <f t="shared" ca="1" si="65"/>
        <v>0.22105138994252982</v>
      </c>
      <c r="D894" s="275">
        <f t="shared" ca="1" si="66"/>
        <v>0.17220571137541554</v>
      </c>
      <c r="E894" s="275">
        <f t="shared" ca="1" si="67"/>
        <v>0.10421403603552017</v>
      </c>
      <c r="F894" s="275">
        <f t="shared" ca="1" si="68"/>
        <v>3.0982921624611508E-2</v>
      </c>
      <c r="G894" s="301">
        <f t="array" aca="1" ref="G894" ca="1">IF(E894&gt;F894,('3-Statement Model'!$G$8*(1+'DCF Simulation'!C894)*'DCF Simulation'!D894)/('DCF Simulation'!E894-'DCF Simulation'!F894))</f>
        <v>13869.645140655697</v>
      </c>
      <c r="H894" s="302">
        <f ca="1">+G894-'DCF Analysis'!$C$37+'DCF Analysis'!$C$38+'DCF Analysis'!$C$40-'DCF Analysis'!$C$39</f>
        <v>14781.975140655699</v>
      </c>
      <c r="I894" s="303">
        <f ca="1">+H894/'Historical Data'!$L$34</f>
        <v>928.09459452461556</v>
      </c>
    </row>
    <row r="895" spans="2:9">
      <c r="B895" s="300">
        <f t="shared" si="69"/>
        <v>883</v>
      </c>
      <c r="C895" s="275">
        <f t="shared" ca="1" si="65"/>
        <v>0.20996802912462043</v>
      </c>
      <c r="D895" s="275">
        <f t="shared" ca="1" si="66"/>
        <v>0.17123015897045424</v>
      </c>
      <c r="E895" s="275">
        <f t="shared" ca="1" si="67"/>
        <v>0.1061612911869565</v>
      </c>
      <c r="F895" s="275">
        <f t="shared" ca="1" si="68"/>
        <v>4.7368451861463177E-2</v>
      </c>
      <c r="G895" s="301">
        <f t="array" aca="1" ref="G895" ca="1">IF(E895&gt;F895,('3-Statement Model'!$G$8*(1+'DCF Simulation'!C895)*'DCF Simulation'!D895)/('DCF Simulation'!E895-'DCF Simulation'!F895))</f>
        <v>17021.946451180414</v>
      </c>
      <c r="H895" s="302">
        <f ca="1">+G895-'DCF Analysis'!$C$37+'DCF Analysis'!$C$38+'DCF Analysis'!$C$40-'DCF Analysis'!$C$39</f>
        <v>17934.276451180413</v>
      </c>
      <c r="I895" s="303">
        <f ca="1">+H895/'Historical Data'!$L$34</f>
        <v>1126.0135991753752</v>
      </c>
    </row>
    <row r="896" spans="2:9">
      <c r="B896" s="300">
        <f t="shared" si="69"/>
        <v>884</v>
      </c>
      <c r="C896" s="275">
        <f t="shared" ca="1" si="65"/>
        <v>0.23623300597048968</v>
      </c>
      <c r="D896" s="275">
        <f t="shared" ca="1" si="66"/>
        <v>0.17230514568585437</v>
      </c>
      <c r="E896" s="275">
        <f t="shared" ca="1" si="67"/>
        <v>0.10981902479867588</v>
      </c>
      <c r="F896" s="275">
        <f t="shared" ca="1" si="68"/>
        <v>5.9253565657510887E-2</v>
      </c>
      <c r="G896" s="301">
        <f t="array" aca="1" ref="G896" ca="1">IF(E896&gt;F896,('3-Statement Model'!$G$8*(1+'DCF Simulation'!C896)*'DCF Simulation'!D896)/('DCF Simulation'!E896-'DCF Simulation'!F896))</f>
        <v>20348.112316400104</v>
      </c>
      <c r="H896" s="302">
        <f ca="1">+G896-'DCF Analysis'!$C$37+'DCF Analysis'!$C$38+'DCF Analysis'!$C$40-'DCF Analysis'!$C$39</f>
        <v>21260.442316400102</v>
      </c>
      <c r="I896" s="303">
        <f ca="1">+H896/'Historical Data'!$L$34</f>
        <v>1334.8487873439944</v>
      </c>
    </row>
    <row r="897" spans="2:9">
      <c r="B897" s="300">
        <f t="shared" si="69"/>
        <v>885</v>
      </c>
      <c r="C897" s="275">
        <f t="shared" ca="1" si="65"/>
        <v>0.32767634018470154</v>
      </c>
      <c r="D897" s="275">
        <f t="shared" ca="1" si="66"/>
        <v>0.15549064759243439</v>
      </c>
      <c r="E897" s="275">
        <f t="shared" ca="1" si="67"/>
        <v>0.10586398692756549</v>
      </c>
      <c r="F897" s="275">
        <f t="shared" ca="1" si="68"/>
        <v>3.9426967220250651E-2</v>
      </c>
      <c r="G897" s="301">
        <f t="array" aca="1" ref="G897" ca="1">IF(E897&gt;F897,('3-Statement Model'!$G$8*(1+'DCF Simulation'!C897)*'DCF Simulation'!D897)/('DCF Simulation'!E897-'DCF Simulation'!F897))</f>
        <v>15009.486875223942</v>
      </c>
      <c r="H897" s="302">
        <f ca="1">+G897-'DCF Analysis'!$C$37+'DCF Analysis'!$C$38+'DCF Analysis'!$C$40-'DCF Analysis'!$C$39</f>
        <v>15921.816875223943</v>
      </c>
      <c r="I897" s="303">
        <f ca="1">+H897/'Historical Data'!$L$34</f>
        <v>999.66019671243146</v>
      </c>
    </row>
    <row r="898" spans="2:9">
      <c r="B898" s="300">
        <f t="shared" si="69"/>
        <v>886</v>
      </c>
      <c r="C898" s="275">
        <f t="shared" ca="1" si="65"/>
        <v>0.22920103770361797</v>
      </c>
      <c r="D898" s="275">
        <f t="shared" ca="1" si="66"/>
        <v>0.15882250517360583</v>
      </c>
      <c r="E898" s="275">
        <f t="shared" ca="1" si="67"/>
        <v>0.10643951454295017</v>
      </c>
      <c r="F898" s="275">
        <f t="shared" ca="1" si="68"/>
        <v>5.4055494851109456E-2</v>
      </c>
      <c r="G898" s="301">
        <f t="array" aca="1" ref="G898" ca="1">IF(E898&gt;F898,('3-Statement Model'!$G$8*(1+'DCF Simulation'!C898)*'DCF Simulation'!D898)/('DCF Simulation'!E898-'DCF Simulation'!F898))</f>
        <v>18001.787822558625</v>
      </c>
      <c r="H898" s="302">
        <f ca="1">+G898-'DCF Analysis'!$C$37+'DCF Analysis'!$C$38+'DCF Analysis'!$C$40-'DCF Analysis'!$C$39</f>
        <v>18914.117822558623</v>
      </c>
      <c r="I898" s="303">
        <f ca="1">+H898/'Historical Data'!$L$34</f>
        <v>1187.5334888798686</v>
      </c>
    </row>
    <row r="899" spans="2:9">
      <c r="B899" s="300">
        <f t="shared" si="69"/>
        <v>887</v>
      </c>
      <c r="C899" s="275">
        <f t="shared" ca="1" si="65"/>
        <v>8.5971933555163069E-2</v>
      </c>
      <c r="D899" s="275">
        <f t="shared" ca="1" si="66"/>
        <v>0.14485826262115886</v>
      </c>
      <c r="E899" s="275">
        <f t="shared" ca="1" si="67"/>
        <v>0.10241799244360625</v>
      </c>
      <c r="F899" s="275">
        <f t="shared" ca="1" si="68"/>
        <v>4.5949810912935853E-2</v>
      </c>
      <c r="G899" s="301">
        <f t="array" aca="1" ref="G899" ca="1">IF(E899&gt;F899,('3-Statement Model'!$G$8*(1+'DCF Simulation'!C899)*'DCF Simulation'!D899)/('DCF Simulation'!E899-'DCF Simulation'!F899))</f>
        <v>13456.669015933867</v>
      </c>
      <c r="H899" s="302">
        <f ca="1">+G899-'DCF Analysis'!$C$37+'DCF Analysis'!$C$38+'DCF Analysis'!$C$40-'DCF Analysis'!$C$39</f>
        <v>14368.999015933869</v>
      </c>
      <c r="I899" s="303">
        <f ca="1">+H899/'Historical Data'!$L$34</f>
        <v>902.16565706023744</v>
      </c>
    </row>
    <row r="900" spans="2:9">
      <c r="B900" s="300">
        <f t="shared" si="69"/>
        <v>888</v>
      </c>
      <c r="C900" s="275">
        <f t="shared" ca="1" si="65"/>
        <v>0.18248062964814232</v>
      </c>
      <c r="D900" s="275">
        <f t="shared" ca="1" si="66"/>
        <v>0.16280233825354332</v>
      </c>
      <c r="E900" s="275">
        <f t="shared" ca="1" si="67"/>
        <v>0.10171495207903196</v>
      </c>
      <c r="F900" s="275">
        <f t="shared" ca="1" si="68"/>
        <v>2.4961448775574782E-2</v>
      </c>
      <c r="G900" s="301">
        <f t="array" aca="1" ref="G900" ca="1">IF(E900&gt;F900,('3-Statement Model'!$G$8*(1+'DCF Simulation'!C900)*'DCF Simulation'!D900)/('DCF Simulation'!E900-'DCF Simulation'!F900))</f>
        <v>12115.350011177583</v>
      </c>
      <c r="H900" s="302">
        <f ca="1">+G900-'DCF Analysis'!$C$37+'DCF Analysis'!$C$38+'DCF Analysis'!$C$40-'DCF Analysis'!$C$39</f>
        <v>13027.680011177585</v>
      </c>
      <c r="I900" s="303">
        <f ca="1">+H900/'Historical Data'!$L$34</f>
        <v>817.95019153536271</v>
      </c>
    </row>
    <row r="901" spans="2:9">
      <c r="B901" s="300">
        <f t="shared" si="69"/>
        <v>889</v>
      </c>
      <c r="C901" s="275">
        <f t="shared" ca="1" si="65"/>
        <v>0.30311369705713131</v>
      </c>
      <c r="D901" s="275">
        <f t="shared" ca="1" si="66"/>
        <v>0.14126100687505702</v>
      </c>
      <c r="E901" s="275">
        <f t="shared" ca="1" si="67"/>
        <v>0.1097967109883001</v>
      </c>
      <c r="F901" s="275">
        <f t="shared" ca="1" si="68"/>
        <v>5.1872045903761016E-2</v>
      </c>
      <c r="G901" s="301">
        <f t="array" aca="1" ref="G901" ca="1">IF(E901&gt;F901,('3-Statement Model'!$G$8*(1+'DCF Simulation'!C901)*'DCF Simulation'!D901)/('DCF Simulation'!E901-'DCF Simulation'!F901))</f>
        <v>15350.431043424365</v>
      </c>
      <c r="H901" s="302">
        <f ca="1">+G901-'DCF Analysis'!$C$37+'DCF Analysis'!$C$38+'DCF Analysis'!$C$40-'DCF Analysis'!$C$39</f>
        <v>16262.761043424367</v>
      </c>
      <c r="I901" s="303">
        <f ca="1">+H901/'Historical Data'!$L$34</f>
        <v>1021.0665674125968</v>
      </c>
    </row>
    <row r="902" spans="2:9">
      <c r="B902" s="300">
        <f t="shared" si="69"/>
        <v>890</v>
      </c>
      <c r="C902" s="275">
        <f t="shared" ca="1" si="65"/>
        <v>0.17373974652280022</v>
      </c>
      <c r="D902" s="275">
        <f t="shared" ca="1" si="66"/>
        <v>0.14418373239501933</v>
      </c>
      <c r="E902" s="275">
        <f t="shared" ca="1" si="67"/>
        <v>0.10005376614791829</v>
      </c>
      <c r="F902" s="275">
        <f t="shared" ca="1" si="68"/>
        <v>3.2140703887349902E-2</v>
      </c>
      <c r="G902" s="301">
        <f t="array" aca="1" ref="G902" ca="1">IF(E902&gt;F902,('3-Statement Model'!$G$8*(1+'DCF Simulation'!C902)*'DCF Simulation'!D902)/('DCF Simulation'!E902-'DCF Simulation'!F902))</f>
        <v>12036.889141595344</v>
      </c>
      <c r="H902" s="302">
        <f ca="1">+G902-'DCF Analysis'!$C$37+'DCF Analysis'!$C$38+'DCF Analysis'!$C$40-'DCF Analysis'!$C$39</f>
        <v>12949.219141595346</v>
      </c>
      <c r="I902" s="303">
        <f ca="1">+H902/'Historical Data'!$L$34</f>
        <v>813.02398186121047</v>
      </c>
    </row>
    <row r="903" spans="2:9">
      <c r="B903" s="300">
        <f t="shared" si="69"/>
        <v>891</v>
      </c>
      <c r="C903" s="275">
        <f t="shared" ca="1" si="65"/>
        <v>0.30949411859519244</v>
      </c>
      <c r="D903" s="275">
        <f t="shared" ca="1" si="66"/>
        <v>0.17649099182436659</v>
      </c>
      <c r="E903" s="275">
        <f t="shared" ca="1" si="67"/>
        <v>0.10469170897066822</v>
      </c>
      <c r="F903" s="275">
        <f t="shared" ca="1" si="68"/>
        <v>3.7020493894120675E-2</v>
      </c>
      <c r="G903" s="301">
        <f t="array" aca="1" ref="G903" ca="1">IF(E903&gt;F903,('3-Statement Model'!$G$8*(1+'DCF Simulation'!C903)*'DCF Simulation'!D903)/('DCF Simulation'!E903-'DCF Simulation'!F903))</f>
        <v>16496.872606168658</v>
      </c>
      <c r="H903" s="302">
        <f ca="1">+G903-'DCF Analysis'!$C$37+'DCF Analysis'!$C$38+'DCF Analysis'!$C$40-'DCF Analysis'!$C$39</f>
        <v>17409.202606168656</v>
      </c>
      <c r="I903" s="303">
        <f ca="1">+H903/'Historical Data'!$L$34</f>
        <v>1093.0465435116589</v>
      </c>
    </row>
    <row r="904" spans="2:9">
      <c r="B904" s="300">
        <f t="shared" si="69"/>
        <v>892</v>
      </c>
      <c r="C904" s="275">
        <f t="shared" ca="1" si="65"/>
        <v>0.24430654250243025</v>
      </c>
      <c r="D904" s="275">
        <f t="shared" ca="1" si="66"/>
        <v>0.14246805313371863</v>
      </c>
      <c r="E904" s="275">
        <f t="shared" ca="1" si="67"/>
        <v>0.10051402210142509</v>
      </c>
      <c r="F904" s="275">
        <f t="shared" ca="1" si="68"/>
        <v>3.3747020759585016E-2</v>
      </c>
      <c r="G904" s="301">
        <f t="array" aca="1" ref="G904" ca="1">IF(E904&gt;F904,('3-Statement Model'!$G$8*(1+'DCF Simulation'!C904)*'DCF Simulation'!D904)/('DCF Simulation'!E904-'DCF Simulation'!F904))</f>
        <v>12825.15144099705</v>
      </c>
      <c r="H904" s="302">
        <f ca="1">+G904-'DCF Analysis'!$C$37+'DCF Analysis'!$C$38+'DCF Analysis'!$C$40-'DCF Analysis'!$C$39</f>
        <v>13737.481440997051</v>
      </c>
      <c r="I904" s="303">
        <f ca="1">+H904/'Historical Data'!$L$34</f>
        <v>862.51547215131086</v>
      </c>
    </row>
    <row r="905" spans="2:9">
      <c r="B905" s="300">
        <f t="shared" si="69"/>
        <v>893</v>
      </c>
      <c r="C905" s="275">
        <f t="shared" ca="1" si="65"/>
        <v>0.23662841798430514</v>
      </c>
      <c r="D905" s="275">
        <f t="shared" ca="1" si="66"/>
        <v>0.19014381654359663</v>
      </c>
      <c r="E905" s="275">
        <f t="shared" ca="1" si="67"/>
        <v>0.10990704936811714</v>
      </c>
      <c r="F905" s="275">
        <f t="shared" ca="1" si="68"/>
        <v>2.245563257549564E-2</v>
      </c>
      <c r="G905" s="301">
        <f t="array" aca="1" ref="G905" ca="1">IF(E905&gt;F905,('3-Statement Model'!$G$8*(1+'DCF Simulation'!C905)*'DCF Simulation'!D905)/('DCF Simulation'!E905-'DCF Simulation'!F905))</f>
        <v>12987.754736029476</v>
      </c>
      <c r="H905" s="302">
        <f ca="1">+G905-'DCF Analysis'!$C$37+'DCF Analysis'!$C$38+'DCF Analysis'!$C$40-'DCF Analysis'!$C$39</f>
        <v>13900.084736029477</v>
      </c>
      <c r="I905" s="303">
        <f ca="1">+H905/'Historical Data'!$L$34</f>
        <v>872.72461116930492</v>
      </c>
    </row>
    <row r="906" spans="2:9">
      <c r="B906" s="300">
        <f t="shared" si="69"/>
        <v>894</v>
      </c>
      <c r="C906" s="275">
        <f t="shared" ca="1" si="65"/>
        <v>0.1253704710077391</v>
      </c>
      <c r="D906" s="275">
        <f t="shared" ca="1" si="66"/>
        <v>0.1587404838364766</v>
      </c>
      <c r="E906" s="275">
        <f t="shared" ca="1" si="67"/>
        <v>0.10030027007043936</v>
      </c>
      <c r="F906" s="275">
        <f t="shared" ca="1" si="68"/>
        <v>2.5629060063955791E-2</v>
      </c>
      <c r="G906" s="301">
        <f t="array" aca="1" ref="G906" ca="1">IF(E906&gt;F906,('3-Statement Model'!$G$8*(1+'DCF Simulation'!C906)*'DCF Simulation'!D906)/('DCF Simulation'!E906-'DCF Simulation'!F906))</f>
        <v>11556.05301275712</v>
      </c>
      <c r="H906" s="302">
        <f ca="1">+G906-'DCF Analysis'!$C$37+'DCF Analysis'!$C$38+'DCF Analysis'!$C$40-'DCF Analysis'!$C$39</f>
        <v>12468.383012757122</v>
      </c>
      <c r="I906" s="303">
        <f ca="1">+H906/'Historical Data'!$L$34</f>
        <v>782.83441600275364</v>
      </c>
    </row>
    <row r="907" spans="2:9">
      <c r="B907" s="300">
        <f t="shared" si="69"/>
        <v>895</v>
      </c>
      <c r="C907" s="275">
        <f t="shared" ca="1" si="65"/>
        <v>0.29005707644075857</v>
      </c>
      <c r="D907" s="275">
        <f t="shared" ca="1" si="66"/>
        <v>0.19233826564870352</v>
      </c>
      <c r="E907" s="275">
        <f t="shared" ca="1" si="67"/>
        <v>0.10127055381453801</v>
      </c>
      <c r="F907" s="275">
        <f t="shared" ca="1" si="68"/>
        <v>4.5140282200192658E-2</v>
      </c>
      <c r="G907" s="301">
        <f t="array" aca="1" ref="G907" ca="1">IF(E907&gt;F907,('3-Statement Model'!$G$8*(1+'DCF Simulation'!C907)*'DCF Simulation'!D907)/('DCF Simulation'!E907-'DCF Simulation'!F907))</f>
        <v>21352.905425360739</v>
      </c>
      <c r="H907" s="302">
        <f ca="1">+G907-'DCF Analysis'!$C$37+'DCF Analysis'!$C$38+'DCF Analysis'!$C$40-'DCF Analysis'!$C$39</f>
        <v>22265.235425360737</v>
      </c>
      <c r="I907" s="303">
        <f ca="1">+H907/'Historical Data'!$L$34</f>
        <v>1397.9352858780858</v>
      </c>
    </row>
    <row r="908" spans="2:9">
      <c r="B908" s="300">
        <f t="shared" si="69"/>
        <v>896</v>
      </c>
      <c r="C908" s="275">
        <f t="shared" ca="1" si="65"/>
        <v>2.4549135094864637E-2</v>
      </c>
      <c r="D908" s="275">
        <f t="shared" ca="1" si="66"/>
        <v>0.1812069234000791</v>
      </c>
      <c r="E908" s="275">
        <f t="shared" ca="1" si="67"/>
        <v>0.10171598295151293</v>
      </c>
      <c r="F908" s="275">
        <f t="shared" ca="1" si="68"/>
        <v>3.9535035839146665E-2</v>
      </c>
      <c r="G908" s="301">
        <f t="array" aca="1" ref="G908" ca="1">IF(E908&gt;F908,('3-Statement Model'!$G$8*(1+'DCF Simulation'!C908)*'DCF Simulation'!D908)/('DCF Simulation'!E908-'DCF Simulation'!F908))</f>
        <v>14422.14124057524</v>
      </c>
      <c r="H908" s="302">
        <f ca="1">+G908-'DCF Analysis'!$C$37+'DCF Analysis'!$C$38+'DCF Analysis'!$C$40-'DCF Analysis'!$C$39</f>
        <v>15334.471240575242</v>
      </c>
      <c r="I908" s="303">
        <f ca="1">+H908/'Historical Data'!$L$34</f>
        <v>962.78337183293092</v>
      </c>
    </row>
    <row r="909" spans="2:9">
      <c r="B909" s="300">
        <f t="shared" si="69"/>
        <v>897</v>
      </c>
      <c r="C909" s="275">
        <f t="shared" ca="1" si="65"/>
        <v>7.1820796603985895E-2</v>
      </c>
      <c r="D909" s="275">
        <f t="shared" ca="1" si="66"/>
        <v>0.14959067640640272</v>
      </c>
      <c r="E909" s="275">
        <f t="shared" ca="1" si="67"/>
        <v>0.10751748063993692</v>
      </c>
      <c r="F909" s="275">
        <f t="shared" ca="1" si="68"/>
        <v>5.3904546308418774E-2</v>
      </c>
      <c r="G909" s="301">
        <f t="array" aca="1" ref="G909" ca="1">IF(E909&gt;F909,('3-Statement Model'!$G$8*(1+'DCF Simulation'!C909)*'DCF Simulation'!D909)/('DCF Simulation'!E909-'DCF Simulation'!F909))</f>
        <v>14445.634661495966</v>
      </c>
      <c r="H909" s="302">
        <f ca="1">+G909-'DCF Analysis'!$C$37+'DCF Analysis'!$C$38+'DCF Analysis'!$C$40-'DCF Analysis'!$C$39</f>
        <v>15357.964661495967</v>
      </c>
      <c r="I909" s="303">
        <f ca="1">+H909/'Historical Data'!$L$34</f>
        <v>964.25841943353532</v>
      </c>
    </row>
    <row r="910" spans="2:9">
      <c r="B910" s="300">
        <f t="shared" si="69"/>
        <v>898</v>
      </c>
      <c r="C910" s="275">
        <f t="shared" ref="C910:C973" ca="1" si="70">RAND()*($E$6-$D$6)+$D$6</f>
        <v>0.13747748848745453</v>
      </c>
      <c r="D910" s="275">
        <f t="shared" ref="D910:D973" ca="1" si="71">RAND()*($E$7-$D$7)+$D$7</f>
        <v>0.13727324111634059</v>
      </c>
      <c r="E910" s="275">
        <f t="shared" ref="E910:E973" ca="1" si="72">RAND()*($E$8-$D$8)+$D$8</f>
        <v>0.10092171139012987</v>
      </c>
      <c r="F910" s="275">
        <f t="shared" ref="F910:F973" ca="1" si="73">RAND()*($E$9-$D$9)+$D$9</f>
        <v>3.7845879301755286E-2</v>
      </c>
      <c r="G910" s="301">
        <f t="array" aca="1" ref="G910" ca="1">IF(E910&gt;F910,('3-Statement Model'!$G$8*(1+'DCF Simulation'!C910)*'DCF Simulation'!D910)/('DCF Simulation'!E910-'DCF Simulation'!F910))</f>
        <v>11957.632699457383</v>
      </c>
      <c r="H910" s="302">
        <f ca="1">+G910-'DCF Analysis'!$C$37+'DCF Analysis'!$C$38+'DCF Analysis'!$C$40-'DCF Analysis'!$C$39</f>
        <v>12869.962699457385</v>
      </c>
      <c r="I910" s="303">
        <f ca="1">+H910/'Historical Data'!$L$34</f>
        <v>808.04782171822762</v>
      </c>
    </row>
    <row r="911" spans="2:9">
      <c r="B911" s="300">
        <f t="shared" ref="B911:B974" si="74">+B910+1</f>
        <v>899</v>
      </c>
      <c r="C911" s="275">
        <f t="shared" ca="1" si="70"/>
        <v>5.946100384290226E-2</v>
      </c>
      <c r="D911" s="275">
        <f t="shared" ca="1" si="71"/>
        <v>0.14869667533146966</v>
      </c>
      <c r="E911" s="275">
        <f t="shared" ca="1" si="72"/>
        <v>0.10170562668658868</v>
      </c>
      <c r="F911" s="275">
        <f t="shared" ca="1" si="73"/>
        <v>3.5975144370599524E-2</v>
      </c>
      <c r="G911" s="301">
        <f t="array" aca="1" ref="G911" ca="1">IF(E911&gt;F911,('3-Statement Model'!$G$8*(1+'DCF Simulation'!C911)*'DCF Simulation'!D911)/('DCF Simulation'!E911-'DCF Simulation'!F911))</f>
        <v>11577.076808877964</v>
      </c>
      <c r="H911" s="302">
        <f ca="1">+G911-'DCF Analysis'!$C$37+'DCF Analysis'!$C$38+'DCF Analysis'!$C$40-'DCF Analysis'!$C$39</f>
        <v>12489.406808877966</v>
      </c>
      <c r="I911" s="303">
        <f ca="1">+H911/'Historical Data'!$L$34</f>
        <v>784.15440682606913</v>
      </c>
    </row>
    <row r="912" spans="2:9">
      <c r="B912" s="300">
        <f t="shared" si="74"/>
        <v>900</v>
      </c>
      <c r="C912" s="275">
        <f t="shared" ca="1" si="70"/>
        <v>0.10146958332551194</v>
      </c>
      <c r="D912" s="275">
        <f t="shared" ca="1" si="71"/>
        <v>0.14310780046156377</v>
      </c>
      <c r="E912" s="275">
        <f t="shared" ca="1" si="72"/>
        <v>0.10083702341756083</v>
      </c>
      <c r="F912" s="275">
        <f t="shared" ca="1" si="73"/>
        <v>2.6897240126487473E-2</v>
      </c>
      <c r="G912" s="301">
        <f t="array" aca="1" ref="G912" ca="1">IF(E912&gt;F912,('3-Statement Model'!$G$8*(1+'DCF Simulation'!C912)*'DCF Simulation'!D912)/('DCF Simulation'!E912-'DCF Simulation'!F912))</f>
        <v>10297.626636790241</v>
      </c>
      <c r="H912" s="302">
        <f ca="1">+G912-'DCF Analysis'!$C$37+'DCF Analysis'!$C$38+'DCF Analysis'!$C$40-'DCF Analysis'!$C$39</f>
        <v>11209.956636790243</v>
      </c>
      <c r="I912" s="303">
        <f ca="1">+H912/'Historical Data'!$L$34</f>
        <v>703.82341063786066</v>
      </c>
    </row>
    <row r="913" spans="2:9">
      <c r="B913" s="300">
        <f t="shared" si="74"/>
        <v>901</v>
      </c>
      <c r="C913" s="275">
        <f t="shared" ca="1" si="70"/>
        <v>0.2109608754102193</v>
      </c>
      <c r="D913" s="275">
        <f t="shared" ca="1" si="71"/>
        <v>0.15389631685801919</v>
      </c>
      <c r="E913" s="275">
        <f t="shared" ca="1" si="72"/>
        <v>0.1095516666405093</v>
      </c>
      <c r="F913" s="275">
        <f t="shared" ca="1" si="73"/>
        <v>5.8001558683100002E-2</v>
      </c>
      <c r="G913" s="301">
        <f t="array" aca="1" ref="G913" ca="1">IF(E913&gt;F913,('3-Statement Model'!$G$8*(1+'DCF Simulation'!C913)*'DCF Simulation'!D913)/('DCF Simulation'!E913-'DCF Simulation'!F913))</f>
        <v>17462.573948031215</v>
      </c>
      <c r="H913" s="302">
        <f ca="1">+G913-'DCF Analysis'!$C$37+'DCF Analysis'!$C$38+'DCF Analysis'!$C$40-'DCF Analysis'!$C$39</f>
        <v>18374.903948031213</v>
      </c>
      <c r="I913" s="303">
        <f ca="1">+H913/'Historical Data'!$L$34</f>
        <v>1153.678643537505</v>
      </c>
    </row>
    <row r="914" spans="2:9">
      <c r="B914" s="300">
        <f t="shared" si="74"/>
        <v>902</v>
      </c>
      <c r="C914" s="275">
        <f t="shared" ca="1" si="70"/>
        <v>0.11681545463346073</v>
      </c>
      <c r="D914" s="275">
        <f t="shared" ca="1" si="71"/>
        <v>0.18979019544160725</v>
      </c>
      <c r="E914" s="275">
        <f t="shared" ca="1" si="72"/>
        <v>0.10424260047768601</v>
      </c>
      <c r="F914" s="275">
        <f t="shared" ca="1" si="73"/>
        <v>4.8069052037701523E-2</v>
      </c>
      <c r="G914" s="301">
        <f t="array" aca="1" ref="G914" ca="1">IF(E914&gt;F914,('3-Statement Model'!$G$8*(1+'DCF Simulation'!C914)*'DCF Simulation'!D914)/('DCF Simulation'!E914-'DCF Simulation'!F914))</f>
        <v>18226.481062960665</v>
      </c>
      <c r="H914" s="302">
        <f ca="1">+G914-'DCF Analysis'!$C$37+'DCF Analysis'!$C$38+'DCF Analysis'!$C$40-'DCF Analysis'!$C$39</f>
        <v>19138.811062960664</v>
      </c>
      <c r="I914" s="303">
        <f ca="1">+H914/'Historical Data'!$L$34</f>
        <v>1201.6409799193987</v>
      </c>
    </row>
    <row r="915" spans="2:9">
      <c r="B915" s="300">
        <f t="shared" si="74"/>
        <v>903</v>
      </c>
      <c r="C915" s="275">
        <f t="shared" ca="1" si="70"/>
        <v>0.1397583620663245</v>
      </c>
      <c r="D915" s="275">
        <f t="shared" ca="1" si="71"/>
        <v>0.14438191338736761</v>
      </c>
      <c r="E915" s="275">
        <f t="shared" ca="1" si="72"/>
        <v>0.10169460312947595</v>
      </c>
      <c r="F915" s="275">
        <f t="shared" ca="1" si="73"/>
        <v>2.1967213345143975E-2</v>
      </c>
      <c r="G915" s="301">
        <f t="array" aca="1" ref="G915" ca="1">IF(E915&gt;F915,('3-Statement Model'!$G$8*(1+'DCF Simulation'!C915)*'DCF Simulation'!D915)/('DCF Simulation'!E915-'DCF Simulation'!F915))</f>
        <v>9970.0545279387334</v>
      </c>
      <c r="H915" s="302">
        <f ca="1">+G915-'DCF Analysis'!$C$37+'DCF Analysis'!$C$38+'DCF Analysis'!$C$40-'DCF Analysis'!$C$39</f>
        <v>10882.384527938735</v>
      </c>
      <c r="I915" s="303">
        <f ca="1">+H915/'Historical Data'!$L$34</f>
        <v>683.25661217897573</v>
      </c>
    </row>
    <row r="916" spans="2:9">
      <c r="B916" s="300">
        <f t="shared" si="74"/>
        <v>904</v>
      </c>
      <c r="C916" s="275">
        <f t="shared" ca="1" si="70"/>
        <v>0.16358686818395241</v>
      </c>
      <c r="D916" s="275">
        <f t="shared" ca="1" si="71"/>
        <v>0.13742951760064542</v>
      </c>
      <c r="E916" s="275">
        <f t="shared" ca="1" si="72"/>
        <v>0.10673753973036004</v>
      </c>
      <c r="F916" s="275">
        <f t="shared" ca="1" si="73"/>
        <v>3.7650155887120465E-2</v>
      </c>
      <c r="G916" s="301">
        <f t="array" aca="1" ref="G916" ca="1">IF(E916&gt;F916,('3-Statement Model'!$G$8*(1+'DCF Simulation'!C916)*'DCF Simulation'!D916)/('DCF Simulation'!E916-'DCF Simulation'!F916))</f>
        <v>11180.457762682603</v>
      </c>
      <c r="H916" s="302">
        <f ca="1">+G916-'DCF Analysis'!$C$37+'DCF Analysis'!$C$38+'DCF Analysis'!$C$40-'DCF Analysis'!$C$39</f>
        <v>12092.787762682605</v>
      </c>
      <c r="I916" s="303">
        <f ca="1">+H916/'Historical Data'!$L$34</f>
        <v>759.25245770514152</v>
      </c>
    </row>
    <row r="917" spans="2:9">
      <c r="B917" s="300">
        <f t="shared" si="74"/>
        <v>905</v>
      </c>
      <c r="C917" s="275">
        <f t="shared" ca="1" si="70"/>
        <v>0.12447176842306831</v>
      </c>
      <c r="D917" s="275">
        <f t="shared" ca="1" si="71"/>
        <v>0.14180083726447765</v>
      </c>
      <c r="E917" s="275">
        <f t="shared" ca="1" si="72"/>
        <v>0.1061792539759762</v>
      </c>
      <c r="F917" s="275">
        <f t="shared" ca="1" si="73"/>
        <v>4.303665300443768E-2</v>
      </c>
      <c r="G917" s="301">
        <f t="array" aca="1" ref="G917" ca="1">IF(E917&gt;F917,('3-Statement Model'!$G$8*(1+'DCF Simulation'!C917)*'DCF Simulation'!D917)/('DCF Simulation'!E917-'DCF Simulation'!F917))</f>
        <v>12197.880753011417</v>
      </c>
      <c r="H917" s="302">
        <f ca="1">+G917-'DCF Analysis'!$C$37+'DCF Analysis'!$C$38+'DCF Analysis'!$C$40-'DCF Analysis'!$C$39</f>
        <v>13110.210753011419</v>
      </c>
      <c r="I917" s="303">
        <f ca="1">+H917/'Historical Data'!$L$34</f>
        <v>823.1319304200008</v>
      </c>
    </row>
    <row r="918" spans="2:9">
      <c r="B918" s="300">
        <f t="shared" si="74"/>
        <v>906</v>
      </c>
      <c r="C918" s="275">
        <f t="shared" ca="1" si="70"/>
        <v>0.19991083725730716</v>
      </c>
      <c r="D918" s="275">
        <f t="shared" ca="1" si="71"/>
        <v>0.17437245151219605</v>
      </c>
      <c r="E918" s="275">
        <f t="shared" ca="1" si="72"/>
        <v>0.10546140089713772</v>
      </c>
      <c r="F918" s="275">
        <f t="shared" ca="1" si="73"/>
        <v>2.859577818503798E-2</v>
      </c>
      <c r="G918" s="301">
        <f t="array" aca="1" ref="G918" ca="1">IF(E918&gt;F918,('3-Statement Model'!$G$8*(1+'DCF Simulation'!C918)*'DCF Simulation'!D918)/('DCF Simulation'!E918-'DCF Simulation'!F918))</f>
        <v>13148.439081816345</v>
      </c>
      <c r="H918" s="302">
        <f ca="1">+G918-'DCF Analysis'!$C$37+'DCF Analysis'!$C$38+'DCF Analysis'!$C$40-'DCF Analysis'!$C$39</f>
        <v>14060.769081816346</v>
      </c>
      <c r="I918" s="303">
        <f ca="1">+H918/'Historical Data'!$L$34</f>
        <v>882.81326788334275</v>
      </c>
    </row>
    <row r="919" spans="2:9">
      <c r="B919" s="300">
        <f t="shared" si="74"/>
        <v>907</v>
      </c>
      <c r="C919" s="275">
        <f t="shared" ca="1" si="70"/>
        <v>2.9484089088481484E-2</v>
      </c>
      <c r="D919" s="275">
        <f t="shared" ca="1" si="71"/>
        <v>0.19219702617941495</v>
      </c>
      <c r="E919" s="275">
        <f t="shared" ca="1" si="72"/>
        <v>0.10750038508995452</v>
      </c>
      <c r="F919" s="275">
        <f t="shared" ca="1" si="73"/>
        <v>5.7936692825470162E-2</v>
      </c>
      <c r="G919" s="301">
        <f t="array" aca="1" ref="G919" ca="1">IF(E919&gt;F919,('3-Statement Model'!$G$8*(1+'DCF Simulation'!C919)*'DCF Simulation'!D919)/('DCF Simulation'!E919-'DCF Simulation'!F919))</f>
        <v>19283.335174027197</v>
      </c>
      <c r="H919" s="302">
        <f ca="1">+G919-'DCF Analysis'!$C$37+'DCF Analysis'!$C$38+'DCF Analysis'!$C$40-'DCF Analysis'!$C$39</f>
        <v>20195.665174027195</v>
      </c>
      <c r="I919" s="303">
        <f ca="1">+H919/'Historical Data'!$L$34</f>
        <v>1267.9961576509759</v>
      </c>
    </row>
    <row r="920" spans="2:9">
      <c r="B920" s="300">
        <f t="shared" si="74"/>
        <v>908</v>
      </c>
      <c r="C920" s="275">
        <f t="shared" ca="1" si="70"/>
        <v>0.21622831993756902</v>
      </c>
      <c r="D920" s="275">
        <f t="shared" ca="1" si="71"/>
        <v>0.15286717586239132</v>
      </c>
      <c r="E920" s="275">
        <f t="shared" ca="1" si="72"/>
        <v>0.10449547076364037</v>
      </c>
      <c r="F920" s="275">
        <f t="shared" ca="1" si="73"/>
        <v>5.6064218621465087E-2</v>
      </c>
      <c r="G920" s="301">
        <f t="array" aca="1" ref="G920" ca="1">IF(E920&gt;F920,('3-Statement Model'!$G$8*(1+'DCF Simulation'!C920)*'DCF Simulation'!D920)/('DCF Simulation'!E920-'DCF Simulation'!F920))</f>
        <v>18543.134821018015</v>
      </c>
      <c r="H920" s="302">
        <f ca="1">+G920-'DCF Analysis'!$C$37+'DCF Analysis'!$C$38+'DCF Analysis'!$C$40-'DCF Analysis'!$C$39</f>
        <v>19455.464821018013</v>
      </c>
      <c r="I920" s="303">
        <f ca="1">+H920/'Historical Data'!$L$34</f>
        <v>1221.5222636039209</v>
      </c>
    </row>
    <row r="921" spans="2:9">
      <c r="B921" s="300">
        <f t="shared" si="74"/>
        <v>909</v>
      </c>
      <c r="C921" s="275">
        <f t="shared" ca="1" si="70"/>
        <v>0.1137124234642085</v>
      </c>
      <c r="D921" s="275">
        <f t="shared" ca="1" si="71"/>
        <v>0.15718300760509835</v>
      </c>
      <c r="E921" s="275">
        <f t="shared" ca="1" si="72"/>
        <v>0.10637946381990181</v>
      </c>
      <c r="F921" s="275">
        <f t="shared" ca="1" si="73"/>
        <v>2.6537397219389754E-2</v>
      </c>
      <c r="G921" s="301">
        <f t="array" aca="1" ref="G921" ca="1">IF(E921&gt;F921,('3-Statement Model'!$G$8*(1+'DCF Simulation'!C921)*'DCF Simulation'!D921)/('DCF Simulation'!E921-'DCF Simulation'!F921))</f>
        <v>10590.742003863352</v>
      </c>
      <c r="H921" s="302">
        <f ca="1">+G921-'DCF Analysis'!$C$37+'DCF Analysis'!$C$38+'DCF Analysis'!$C$40-'DCF Analysis'!$C$39</f>
        <v>11503.072003863354</v>
      </c>
      <c r="I921" s="303">
        <f ca="1">+H921/'Historical Data'!$L$34</f>
        <v>722.2268232511351</v>
      </c>
    </row>
    <row r="922" spans="2:9">
      <c r="B922" s="300">
        <f t="shared" si="74"/>
        <v>910</v>
      </c>
      <c r="C922" s="275">
        <f t="shared" ca="1" si="70"/>
        <v>9.5906185245360626E-2</v>
      </c>
      <c r="D922" s="275">
        <f t="shared" ca="1" si="71"/>
        <v>0.18437955585827534</v>
      </c>
      <c r="E922" s="275">
        <f t="shared" ca="1" si="72"/>
        <v>0.10459479726683907</v>
      </c>
      <c r="F922" s="275">
        <f t="shared" ca="1" si="73"/>
        <v>3.0079010470397533E-2</v>
      </c>
      <c r="G922" s="301">
        <f t="array" aca="1" ref="G922" ca="1">IF(E922&gt;F922,('3-Statement Model'!$G$8*(1+'DCF Simulation'!C922)*'DCF Simulation'!D922)/('DCF Simulation'!E922-'DCF Simulation'!F922))</f>
        <v>13098.372905294269</v>
      </c>
      <c r="H922" s="302">
        <f ca="1">+G922-'DCF Analysis'!$C$37+'DCF Analysis'!$C$38+'DCF Analysis'!$C$40-'DCF Analysis'!$C$39</f>
        <v>14010.702905294271</v>
      </c>
      <c r="I922" s="303">
        <f ca="1">+H922/'Historical Data'!$L$34</f>
        <v>879.66983492823954</v>
      </c>
    </row>
    <row r="923" spans="2:9">
      <c r="B923" s="300">
        <f t="shared" si="74"/>
        <v>911</v>
      </c>
      <c r="C923" s="275">
        <f t="shared" ca="1" si="70"/>
        <v>0.28489486223217619</v>
      </c>
      <c r="D923" s="275">
        <f t="shared" ca="1" si="71"/>
        <v>0.19075082166924426</v>
      </c>
      <c r="E923" s="275">
        <f t="shared" ca="1" si="72"/>
        <v>0.10180351140057706</v>
      </c>
      <c r="F923" s="275">
        <f t="shared" ca="1" si="73"/>
        <v>3.5866618447784521E-2</v>
      </c>
      <c r="G923" s="301">
        <f t="array" aca="1" ref="G923" ca="1">IF(E923&gt;F923,('3-Statement Model'!$G$8*(1+'DCF Simulation'!C923)*'DCF Simulation'!D923)/('DCF Simulation'!E923-'DCF Simulation'!F923))</f>
        <v>17954.984336019101</v>
      </c>
      <c r="H923" s="302">
        <f ca="1">+G923-'DCF Analysis'!$C$37+'DCF Analysis'!$C$38+'DCF Analysis'!$C$40-'DCF Analysis'!$C$39</f>
        <v>18867.314336019099</v>
      </c>
      <c r="I923" s="303">
        <f ca="1">+H923/'Historical Data'!$L$34</f>
        <v>1184.5949057440625</v>
      </c>
    </row>
    <row r="924" spans="2:9">
      <c r="B924" s="300">
        <f t="shared" si="74"/>
        <v>912</v>
      </c>
      <c r="C924" s="275">
        <f t="shared" ca="1" si="70"/>
        <v>0.13258184603224854</v>
      </c>
      <c r="D924" s="275">
        <f t="shared" ca="1" si="71"/>
        <v>0.16307202753851516</v>
      </c>
      <c r="E924" s="275">
        <f t="shared" ca="1" si="72"/>
        <v>0.10330571972970874</v>
      </c>
      <c r="F924" s="275">
        <f t="shared" ca="1" si="73"/>
        <v>2.7249970569220405E-2</v>
      </c>
      <c r="G924" s="301">
        <f t="array" aca="1" ref="G924" ca="1">IF(E924&gt;F924,('3-Statement Model'!$G$8*(1+'DCF Simulation'!C924)*'DCF Simulation'!D924)/('DCF Simulation'!E924-'DCF Simulation'!F924))</f>
        <v>11729.959641306459</v>
      </c>
      <c r="H924" s="302">
        <f ca="1">+G924-'DCF Analysis'!$C$37+'DCF Analysis'!$C$38+'DCF Analysis'!$C$40-'DCF Analysis'!$C$39</f>
        <v>12642.289641306461</v>
      </c>
      <c r="I924" s="303">
        <f ca="1">+H924/'Historical Data'!$L$34</f>
        <v>793.75324115114188</v>
      </c>
    </row>
    <row r="925" spans="2:9">
      <c r="B925" s="300">
        <f t="shared" si="74"/>
        <v>913</v>
      </c>
      <c r="C925" s="275">
        <f t="shared" ca="1" si="70"/>
        <v>4.8105552598980139E-2</v>
      </c>
      <c r="D925" s="275">
        <f t="shared" ca="1" si="71"/>
        <v>0.17858218466518344</v>
      </c>
      <c r="E925" s="275">
        <f t="shared" ca="1" si="72"/>
        <v>0.10998147834268798</v>
      </c>
      <c r="F925" s="275">
        <f t="shared" ca="1" si="73"/>
        <v>4.1176376037826402E-2</v>
      </c>
      <c r="G925" s="301">
        <f t="array" aca="1" ref="G925" ca="1">IF(E925&gt;F925,('3-Statement Model'!$G$8*(1+'DCF Simulation'!C925)*'DCF Simulation'!D925)/('DCF Simulation'!E925-'DCF Simulation'!F925))</f>
        <v>13140.200976557158</v>
      </c>
      <c r="H925" s="302">
        <f ca="1">+G925-'DCF Analysis'!$C$37+'DCF Analysis'!$C$38+'DCF Analysis'!$C$40-'DCF Analysis'!$C$39</f>
        <v>14052.53097655716</v>
      </c>
      <c r="I925" s="303">
        <f ca="1">+H925/'Historical Data'!$L$34</f>
        <v>882.29603382717482</v>
      </c>
    </row>
    <row r="926" spans="2:9">
      <c r="B926" s="300">
        <f t="shared" si="74"/>
        <v>914</v>
      </c>
      <c r="C926" s="275">
        <f t="shared" ca="1" si="70"/>
        <v>3.1458838191685927E-2</v>
      </c>
      <c r="D926" s="275">
        <f t="shared" ca="1" si="71"/>
        <v>0.17915022357847227</v>
      </c>
      <c r="E926" s="275">
        <f t="shared" ca="1" si="72"/>
        <v>0.10487992528207667</v>
      </c>
      <c r="F926" s="275">
        <f t="shared" ca="1" si="73"/>
        <v>3.2210142094985239E-2</v>
      </c>
      <c r="G926" s="301">
        <f t="array" aca="1" ref="G926" ca="1">IF(E926&gt;F926,('3-Statement Model'!$G$8*(1+'DCF Simulation'!C926)*'DCF Simulation'!D926)/('DCF Simulation'!E926-'DCF Simulation'!F926))</f>
        <v>12282.729593549366</v>
      </c>
      <c r="H926" s="302">
        <f ca="1">+G926-'DCF Analysis'!$C$37+'DCF Analysis'!$C$38+'DCF Analysis'!$C$40-'DCF Analysis'!$C$39</f>
        <v>13195.059593549367</v>
      </c>
      <c r="I926" s="303">
        <f ca="1">+H926/'Historical Data'!$L$34</f>
        <v>828.45921243107432</v>
      </c>
    </row>
    <row r="927" spans="2:9">
      <c r="B927" s="300">
        <f t="shared" si="74"/>
        <v>915</v>
      </c>
      <c r="C927" s="275">
        <f t="shared" ca="1" si="70"/>
        <v>0.10839036461768158</v>
      </c>
      <c r="D927" s="275">
        <f t="shared" ca="1" si="71"/>
        <v>0.13855648836450976</v>
      </c>
      <c r="E927" s="275">
        <f t="shared" ca="1" si="72"/>
        <v>0.10574630041781939</v>
      </c>
      <c r="F927" s="275">
        <f t="shared" ca="1" si="73"/>
        <v>3.6591552419761683E-2</v>
      </c>
      <c r="G927" s="301">
        <f t="array" aca="1" ref="G927" ca="1">IF(E927&gt;F927,('3-Statement Model'!$G$8*(1+'DCF Simulation'!C927)*'DCF Simulation'!D927)/('DCF Simulation'!E927-'DCF Simulation'!F927))</f>
        <v>10726.970983466128</v>
      </c>
      <c r="H927" s="302">
        <f ca="1">+G927-'DCF Analysis'!$C$37+'DCF Analysis'!$C$38+'DCF Analysis'!$C$40-'DCF Analysis'!$C$39</f>
        <v>11639.30098346613</v>
      </c>
      <c r="I927" s="303">
        <f ca="1">+H927/'Historical Data'!$L$34</f>
        <v>730.78003609203643</v>
      </c>
    </row>
    <row r="928" spans="2:9">
      <c r="B928" s="300">
        <f t="shared" si="74"/>
        <v>916</v>
      </c>
      <c r="C928" s="275">
        <f t="shared" ca="1" si="70"/>
        <v>0.17738387000151229</v>
      </c>
      <c r="D928" s="275">
        <f t="shared" ca="1" si="71"/>
        <v>0.18917051359697418</v>
      </c>
      <c r="E928" s="275">
        <f t="shared" ca="1" si="72"/>
        <v>0.10866733163269426</v>
      </c>
      <c r="F928" s="275">
        <f t="shared" ca="1" si="73"/>
        <v>4.9570059325049799E-2</v>
      </c>
      <c r="G928" s="301">
        <f t="array" aca="1" ref="G928" ca="1">IF(E928&gt;F928,('3-Statement Model'!$G$8*(1+'DCF Simulation'!C928)*'DCF Simulation'!D928)/('DCF Simulation'!E928-'DCF Simulation'!F928))</f>
        <v>18204.702577139149</v>
      </c>
      <c r="H928" s="302">
        <f ca="1">+G928-'DCF Analysis'!$C$37+'DCF Analysis'!$C$38+'DCF Analysis'!$C$40-'DCF Analysis'!$C$39</f>
        <v>19117.032577139147</v>
      </c>
      <c r="I928" s="303">
        <f ca="1">+H928/'Historical Data'!$L$34</f>
        <v>1200.2736054802217</v>
      </c>
    </row>
    <row r="929" spans="2:9">
      <c r="B929" s="300">
        <f t="shared" si="74"/>
        <v>917</v>
      </c>
      <c r="C929" s="275">
        <f t="shared" ca="1" si="70"/>
        <v>0.24486700122152505</v>
      </c>
      <c r="D929" s="275">
        <f t="shared" ca="1" si="71"/>
        <v>0.1643484329978421</v>
      </c>
      <c r="E929" s="275">
        <f t="shared" ca="1" si="72"/>
        <v>0.10140255940350487</v>
      </c>
      <c r="F929" s="275">
        <f t="shared" ca="1" si="73"/>
        <v>5.8212699694010467E-2</v>
      </c>
      <c r="G929" s="301">
        <f t="array" aca="1" ref="G929" ca="1">IF(E929&gt;F929,('3-Statement Model'!$G$8*(1+'DCF Simulation'!C929)*'DCF Simulation'!D929)/('DCF Simulation'!E929-'DCF Simulation'!F929))</f>
        <v>22881.591523874347</v>
      </c>
      <c r="H929" s="302">
        <f ca="1">+G929-'DCF Analysis'!$C$37+'DCF Analysis'!$C$38+'DCF Analysis'!$C$40-'DCF Analysis'!$C$39</f>
        <v>23793.921523874345</v>
      </c>
      <c r="I929" s="303">
        <f ca="1">+H929/'Historical Data'!$L$34</f>
        <v>1493.9146994040423</v>
      </c>
    </row>
    <row r="930" spans="2:9">
      <c r="B930" s="300">
        <f t="shared" si="74"/>
        <v>918</v>
      </c>
      <c r="C930" s="275">
        <f t="shared" ca="1" si="70"/>
        <v>6.0011893805486244E-2</v>
      </c>
      <c r="D930" s="275">
        <f t="shared" ca="1" si="71"/>
        <v>0.14917287814977295</v>
      </c>
      <c r="E930" s="275">
        <f t="shared" ca="1" si="72"/>
        <v>0.10700330073867022</v>
      </c>
      <c r="F930" s="275">
        <f t="shared" ca="1" si="73"/>
        <v>4.6700144099953739E-2</v>
      </c>
      <c r="G930" s="301">
        <f t="array" aca="1" ref="G930" ca="1">IF(E930&gt;F930,('3-Statement Model'!$G$8*(1+'DCF Simulation'!C930)*'DCF Simulation'!D930)/('DCF Simulation'!E930-'DCF Simulation'!F930))</f>
        <v>12666.016817039876</v>
      </c>
      <c r="H930" s="302">
        <f ca="1">+G930-'DCF Analysis'!$C$37+'DCF Analysis'!$C$38+'DCF Analysis'!$C$40-'DCF Analysis'!$C$39</f>
        <v>13578.346817039877</v>
      </c>
      <c r="I930" s="303">
        <f ca="1">+H930/'Historical Data'!$L$34</f>
        <v>852.52411559097175</v>
      </c>
    </row>
    <row r="931" spans="2:9">
      <c r="B931" s="300">
        <f t="shared" si="74"/>
        <v>919</v>
      </c>
      <c r="C931" s="275">
        <f t="shared" ca="1" si="70"/>
        <v>0.25408839040728637</v>
      </c>
      <c r="D931" s="275">
        <f t="shared" ca="1" si="71"/>
        <v>0.16599904526586051</v>
      </c>
      <c r="E931" s="275">
        <f t="shared" ca="1" si="72"/>
        <v>0.1002298544072963</v>
      </c>
      <c r="F931" s="275">
        <f t="shared" ca="1" si="73"/>
        <v>3.4336549880288308E-2</v>
      </c>
      <c r="G931" s="301">
        <f t="array" aca="1" ref="G931" ca="1">IF(E931&gt;F931,('3-Statement Model'!$G$8*(1+'DCF Simulation'!C931)*'DCF Simulation'!D931)/('DCF Simulation'!E931-'DCF Simulation'!F931))</f>
        <v>15260.611950025052</v>
      </c>
      <c r="H931" s="302">
        <f ca="1">+G931-'DCF Analysis'!$C$37+'DCF Analysis'!$C$38+'DCF Analysis'!$C$40-'DCF Analysis'!$C$39</f>
        <v>16172.941950025053</v>
      </c>
      <c r="I931" s="303">
        <f ca="1">+H931/'Historical Data'!$L$34</f>
        <v>1015.4272252897885</v>
      </c>
    </row>
    <row r="932" spans="2:9">
      <c r="B932" s="300">
        <f t="shared" si="74"/>
        <v>920</v>
      </c>
      <c r="C932" s="275">
        <f t="shared" ca="1" si="70"/>
        <v>0.30429960326026884</v>
      </c>
      <c r="D932" s="275">
        <f t="shared" ca="1" si="71"/>
        <v>0.15783077950051508</v>
      </c>
      <c r="E932" s="275">
        <f t="shared" ca="1" si="72"/>
        <v>0.1029103927893056</v>
      </c>
      <c r="F932" s="275">
        <f t="shared" ca="1" si="73"/>
        <v>2.2609662054718288E-2</v>
      </c>
      <c r="G932" s="301">
        <f t="array" aca="1" ref="G932" ca="1">IF(E932&gt;F932,('3-Statement Model'!$G$8*(1+'DCF Simulation'!C932)*'DCF Simulation'!D932)/('DCF Simulation'!E932-'DCF Simulation'!F932))</f>
        <v>12383.091031766959</v>
      </c>
      <c r="H932" s="302">
        <f ca="1">+G932-'DCF Analysis'!$C$37+'DCF Analysis'!$C$38+'DCF Analysis'!$C$40-'DCF Analysis'!$C$39</f>
        <v>13295.42103176696</v>
      </c>
      <c r="I932" s="303">
        <f ca="1">+H932/'Historical Data'!$L$34</f>
        <v>834.76046158229781</v>
      </c>
    </row>
    <row r="933" spans="2:9">
      <c r="B933" s="300">
        <f t="shared" si="74"/>
        <v>921</v>
      </c>
      <c r="C933" s="275">
        <f t="shared" ca="1" si="70"/>
        <v>8.4414561734010504E-2</v>
      </c>
      <c r="D933" s="275">
        <f t="shared" ca="1" si="71"/>
        <v>0.14420434444388558</v>
      </c>
      <c r="E933" s="275">
        <f t="shared" ca="1" si="72"/>
        <v>0.10241297011934564</v>
      </c>
      <c r="F933" s="275">
        <f t="shared" ca="1" si="73"/>
        <v>4.4307668331770522E-2</v>
      </c>
      <c r="G933" s="301">
        <f t="array" aca="1" ref="G933" ca="1">IF(E933&gt;F933,('3-Statement Model'!$G$8*(1+'DCF Simulation'!C933)*'DCF Simulation'!D933)/('DCF Simulation'!E933-'DCF Simulation'!F933))</f>
        <v>12999.822529463445</v>
      </c>
      <c r="H933" s="302">
        <f ca="1">+G933-'DCF Analysis'!$C$37+'DCF Analysis'!$C$38+'DCF Analysis'!$C$40-'DCF Analysis'!$C$39</f>
        <v>13912.152529463447</v>
      </c>
      <c r="I933" s="303">
        <f ca="1">+H933/'Historical Data'!$L$34</f>
        <v>873.48229434407244</v>
      </c>
    </row>
    <row r="934" spans="2:9">
      <c r="B934" s="300">
        <f t="shared" si="74"/>
        <v>922</v>
      </c>
      <c r="C934" s="275">
        <f t="shared" ca="1" si="70"/>
        <v>6.5231755511202902E-2</v>
      </c>
      <c r="D934" s="275">
        <f t="shared" ca="1" si="71"/>
        <v>0.19432880295229038</v>
      </c>
      <c r="E934" s="275">
        <f t="shared" ca="1" si="72"/>
        <v>0.10159850082160948</v>
      </c>
      <c r="F934" s="275">
        <f t="shared" ca="1" si="73"/>
        <v>2.9763657610008577E-2</v>
      </c>
      <c r="G934" s="301">
        <f t="array" aca="1" ref="G934" ca="1">IF(E934&gt;F934,('3-Statement Model'!$G$8*(1+'DCF Simulation'!C934)*'DCF Simulation'!D934)/('DCF Simulation'!E934-'DCF Simulation'!F934))</f>
        <v>13919.563970949272</v>
      </c>
      <c r="H934" s="302">
        <f ca="1">+G934-'DCF Analysis'!$C$37+'DCF Analysis'!$C$38+'DCF Analysis'!$C$40-'DCF Analysis'!$C$39</f>
        <v>14831.893970949273</v>
      </c>
      <c r="I934" s="303">
        <f ca="1">+H934/'Historical Data'!$L$34</f>
        <v>931.2287762641746</v>
      </c>
    </row>
    <row r="935" spans="2:9">
      <c r="B935" s="300">
        <f t="shared" si="74"/>
        <v>923</v>
      </c>
      <c r="C935" s="275">
        <f t="shared" ca="1" si="70"/>
        <v>0.13473464786562522</v>
      </c>
      <c r="D935" s="275">
        <f t="shared" ca="1" si="71"/>
        <v>0.16225311324147959</v>
      </c>
      <c r="E935" s="275">
        <f t="shared" ca="1" si="72"/>
        <v>0.10349301283670208</v>
      </c>
      <c r="F935" s="275">
        <f t="shared" ca="1" si="73"/>
        <v>3.8242090567961393E-2</v>
      </c>
      <c r="G935" s="301">
        <f t="array" aca="1" ref="G935" ca="1">IF(E935&gt;F935,('3-Statement Model'!$G$8*(1+'DCF Simulation'!C935)*'DCF Simulation'!D935)/('DCF Simulation'!E935-'DCF Simulation'!F935))</f>
        <v>13629.508638534655</v>
      </c>
      <c r="H935" s="302">
        <f ca="1">+G935-'DCF Analysis'!$C$37+'DCF Analysis'!$C$38+'DCF Analysis'!$C$40-'DCF Analysis'!$C$39</f>
        <v>14541.838638534657</v>
      </c>
      <c r="I935" s="303">
        <f ca="1">+H935/'Historical Data'!$L$34</f>
        <v>913.01748964208753</v>
      </c>
    </row>
    <row r="936" spans="2:9">
      <c r="B936" s="300">
        <f t="shared" si="74"/>
        <v>924</v>
      </c>
      <c r="C936" s="275">
        <f t="shared" ca="1" si="70"/>
        <v>1.204299671554623E-2</v>
      </c>
      <c r="D936" s="275">
        <f t="shared" ca="1" si="71"/>
        <v>0.19292053622123806</v>
      </c>
      <c r="E936" s="275">
        <f t="shared" ca="1" si="72"/>
        <v>0.10033987885972104</v>
      </c>
      <c r="F936" s="275">
        <f t="shared" ca="1" si="73"/>
        <v>5.8827513001892512E-2</v>
      </c>
      <c r="G936" s="301">
        <f t="array" aca="1" ref="G936" ca="1">IF(E936&gt;F936,('3-Statement Model'!$G$8*(1+'DCF Simulation'!C936)*'DCF Simulation'!D936)/('DCF Simulation'!E936-'DCF Simulation'!F936))</f>
        <v>22718.488747654497</v>
      </c>
      <c r="H936" s="302">
        <f ca="1">+G936-'DCF Analysis'!$C$37+'DCF Analysis'!$C$38+'DCF Analysis'!$C$40-'DCF Analysis'!$C$39</f>
        <v>23630.818747654495</v>
      </c>
      <c r="I936" s="303">
        <f ca="1">+H936/'Historical Data'!$L$34</f>
        <v>1483.6742001797359</v>
      </c>
    </row>
    <row r="937" spans="2:9">
      <c r="B937" s="300">
        <f t="shared" si="74"/>
        <v>925</v>
      </c>
      <c r="C937" s="275">
        <f t="shared" ca="1" si="70"/>
        <v>0.23083169450077007</v>
      </c>
      <c r="D937" s="275">
        <f t="shared" ca="1" si="71"/>
        <v>0.16508549166542721</v>
      </c>
      <c r="E937" s="275">
        <f t="shared" ca="1" si="72"/>
        <v>0.10523668997689598</v>
      </c>
      <c r="F937" s="275">
        <f t="shared" ca="1" si="73"/>
        <v>3.3608058126250007E-2</v>
      </c>
      <c r="G937" s="301">
        <f t="array" aca="1" ref="G937" ca="1">IF(E937&gt;F937,('3-Statement Model'!$G$8*(1+'DCF Simulation'!C937)*'DCF Simulation'!D937)/('DCF Simulation'!E937-'DCF Simulation'!F937))</f>
        <v>13702.519282027477</v>
      </c>
      <c r="H937" s="302">
        <f ca="1">+G937-'DCF Analysis'!$C$37+'DCF Analysis'!$C$38+'DCF Analysis'!$C$40-'DCF Analysis'!$C$39</f>
        <v>14614.849282027479</v>
      </c>
      <c r="I937" s="303">
        <f ca="1">+H937/'Historical Data'!$L$34</f>
        <v>917.60150381635617</v>
      </c>
    </row>
    <row r="938" spans="2:9">
      <c r="B938" s="300">
        <f t="shared" si="74"/>
        <v>926</v>
      </c>
      <c r="C938" s="275">
        <f t="shared" ca="1" si="70"/>
        <v>5.5949169675515484E-2</v>
      </c>
      <c r="D938" s="275">
        <f t="shared" ca="1" si="71"/>
        <v>0.14983461936803016</v>
      </c>
      <c r="E938" s="275">
        <f t="shared" ca="1" si="72"/>
        <v>0.10259905813835778</v>
      </c>
      <c r="F938" s="275">
        <f t="shared" ca="1" si="73"/>
        <v>4.2773886712279816E-2</v>
      </c>
      <c r="G938" s="301">
        <f t="array" aca="1" ref="G938" ca="1">IF(E938&gt;F938,('3-Statement Model'!$G$8*(1+'DCF Simulation'!C938)*'DCF Simulation'!D938)/('DCF Simulation'!E938-'DCF Simulation'!F938))</f>
        <v>12774.700574962117</v>
      </c>
      <c r="H938" s="302">
        <f ca="1">+G938-'DCF Analysis'!$C$37+'DCF Analysis'!$C$38+'DCF Analysis'!$C$40-'DCF Analysis'!$C$39</f>
        <v>13687.030574962118</v>
      </c>
      <c r="I938" s="303">
        <f ca="1">+H938/'Historical Data'!$L$34</f>
        <v>859.34788624952387</v>
      </c>
    </row>
    <row r="939" spans="2:9">
      <c r="B939" s="300">
        <f t="shared" si="74"/>
        <v>927</v>
      </c>
      <c r="C939" s="275">
        <f t="shared" ca="1" si="70"/>
        <v>0.2264134929171509</v>
      </c>
      <c r="D939" s="275">
        <f t="shared" ca="1" si="71"/>
        <v>0.15557805298125651</v>
      </c>
      <c r="E939" s="275">
        <f t="shared" ca="1" si="72"/>
        <v>0.10856054613558742</v>
      </c>
      <c r="F939" s="275">
        <f t="shared" ca="1" si="73"/>
        <v>3.5444949804517456E-2</v>
      </c>
      <c r="G939" s="301">
        <f t="array" aca="1" ref="G939" ca="1">IF(E939&gt;F939,('3-Statement Model'!$G$8*(1+'DCF Simulation'!C939)*'DCF Simulation'!D939)/('DCF Simulation'!E939-'DCF Simulation'!F939))</f>
        <v>12605.344663139558</v>
      </c>
      <c r="H939" s="302">
        <f ca="1">+G939-'DCF Analysis'!$C$37+'DCF Analysis'!$C$38+'DCF Analysis'!$C$40-'DCF Analysis'!$C$39</f>
        <v>13517.67466313956</v>
      </c>
      <c r="I939" s="303">
        <f ca="1">+H939/'Historical Data'!$L$34</f>
        <v>848.71478040150987</v>
      </c>
    </row>
    <row r="940" spans="2:9">
      <c r="B940" s="300">
        <f t="shared" si="74"/>
        <v>928</v>
      </c>
      <c r="C940" s="275">
        <f t="shared" ca="1" si="70"/>
        <v>0.21287021276939835</v>
      </c>
      <c r="D940" s="275">
        <f t="shared" ca="1" si="71"/>
        <v>0.16411872813691725</v>
      </c>
      <c r="E940" s="275">
        <f t="shared" ca="1" si="72"/>
        <v>0.10750265911714407</v>
      </c>
      <c r="F940" s="275">
        <f t="shared" ca="1" si="73"/>
        <v>3.4985900132815509E-2</v>
      </c>
      <c r="G940" s="301">
        <f t="array" aca="1" ref="G940" ca="1">IF(E940&gt;F940,('3-Statement Model'!$G$8*(1+'DCF Simulation'!C940)*'DCF Simulation'!D940)/('DCF Simulation'!E940-'DCF Simulation'!F940))</f>
        <v>13259.085967129453</v>
      </c>
      <c r="H940" s="302">
        <f ca="1">+G940-'DCF Analysis'!$C$37+'DCF Analysis'!$C$38+'DCF Analysis'!$C$40-'DCF Analysis'!$C$39</f>
        <v>14171.415967129455</v>
      </c>
      <c r="I940" s="303">
        <f ca="1">+H940/'Historical Data'!$L$34</f>
        <v>889.76029459546635</v>
      </c>
    </row>
    <row r="941" spans="2:9">
      <c r="B941" s="300">
        <f t="shared" si="74"/>
        <v>929</v>
      </c>
      <c r="C941" s="275">
        <f t="shared" ca="1" si="70"/>
        <v>0.17962096142253167</v>
      </c>
      <c r="D941" s="275">
        <f t="shared" ca="1" si="71"/>
        <v>0.15367521673530102</v>
      </c>
      <c r="E941" s="275">
        <f t="shared" ca="1" si="72"/>
        <v>0.10502316135626603</v>
      </c>
      <c r="F941" s="275">
        <f t="shared" ca="1" si="73"/>
        <v>5.4802238497959996E-2</v>
      </c>
      <c r="G941" s="301">
        <f t="array" aca="1" ref="G941" ca="1">IF(E941&gt;F941,('3-Statement Model'!$G$8*(1+'DCF Simulation'!C941)*'DCF Simulation'!D941)/('DCF Simulation'!E941-'DCF Simulation'!F941))</f>
        <v>17435.769771067949</v>
      </c>
      <c r="H941" s="302">
        <f ca="1">+G941-'DCF Analysis'!$C$37+'DCF Analysis'!$C$38+'DCF Analysis'!$C$40-'DCF Analysis'!$C$39</f>
        <v>18348.099771067948</v>
      </c>
      <c r="I941" s="303">
        <f ca="1">+H941/'Historical Data'!$L$34</f>
        <v>1151.9957282630862</v>
      </c>
    </row>
    <row r="942" spans="2:9">
      <c r="B942" s="300">
        <f t="shared" si="74"/>
        <v>930</v>
      </c>
      <c r="C942" s="275">
        <f t="shared" ca="1" si="70"/>
        <v>0.19089918125995292</v>
      </c>
      <c r="D942" s="275">
        <f t="shared" ca="1" si="71"/>
        <v>0.191721652012594</v>
      </c>
      <c r="E942" s="275">
        <f t="shared" ca="1" si="72"/>
        <v>0.10078839959570594</v>
      </c>
      <c r="F942" s="275">
        <f t="shared" ca="1" si="73"/>
        <v>2.2189357596356728E-2</v>
      </c>
      <c r="G942" s="301">
        <f t="array" aca="1" ref="G942" ca="1">IF(E942&gt;F942,('3-Statement Model'!$G$8*(1+'DCF Simulation'!C942)*'DCF Simulation'!D942)/('DCF Simulation'!E942-'DCF Simulation'!F942))</f>
        <v>14031.639097512232</v>
      </c>
      <c r="H942" s="302">
        <f ca="1">+G942-'DCF Analysis'!$C$37+'DCF Analysis'!$C$38+'DCF Analysis'!$C$40-'DCF Analysis'!$C$39</f>
        <v>14943.969097512234</v>
      </c>
      <c r="I942" s="303">
        <f ca="1">+H942/'Historical Data'!$L$34</f>
        <v>938.26547590370137</v>
      </c>
    </row>
    <row r="943" spans="2:9">
      <c r="B943" s="300">
        <f t="shared" si="74"/>
        <v>931</v>
      </c>
      <c r="C943" s="275">
        <f t="shared" ca="1" si="70"/>
        <v>0.25579803355003433</v>
      </c>
      <c r="D943" s="275">
        <f t="shared" ca="1" si="71"/>
        <v>0.14997841621048513</v>
      </c>
      <c r="E943" s="275">
        <f t="shared" ca="1" si="72"/>
        <v>0.10433513510984309</v>
      </c>
      <c r="F943" s="275">
        <f t="shared" ca="1" si="73"/>
        <v>2.5690907459039236E-2</v>
      </c>
      <c r="G943" s="301">
        <f t="array" aca="1" ref="G943" ca="1">IF(E943&gt;F943,('3-Statement Model'!$G$8*(1+'DCF Simulation'!C943)*'DCF Simulation'!D943)/('DCF Simulation'!E943-'DCF Simulation'!F943))</f>
        <v>11568.078029961833</v>
      </c>
      <c r="H943" s="302">
        <f ca="1">+G943-'DCF Analysis'!$C$37+'DCF Analysis'!$C$38+'DCF Analysis'!$C$40-'DCF Analysis'!$C$39</f>
        <v>12480.408029961834</v>
      </c>
      <c r="I943" s="303">
        <f ca="1">+H943/'Historical Data'!$L$34</f>
        <v>783.58941344799109</v>
      </c>
    </row>
    <row r="944" spans="2:9">
      <c r="B944" s="300">
        <f t="shared" si="74"/>
        <v>932</v>
      </c>
      <c r="C944" s="275">
        <f t="shared" ca="1" si="70"/>
        <v>0.10055160870844095</v>
      </c>
      <c r="D944" s="275">
        <f t="shared" ca="1" si="71"/>
        <v>0.14780402567626127</v>
      </c>
      <c r="E944" s="275">
        <f t="shared" ca="1" si="72"/>
        <v>0.10544845018935022</v>
      </c>
      <c r="F944" s="275">
        <f t="shared" ca="1" si="73"/>
        <v>5.8379091871261377E-2</v>
      </c>
      <c r="G944" s="301">
        <f t="array" aca="1" ref="G944" ca="1">IF(E944&gt;F944,('3-Statement Model'!$G$8*(1+'DCF Simulation'!C944)*'DCF Simulation'!D944)/('DCF Simulation'!E944-'DCF Simulation'!F944))</f>
        <v>16693.134686342186</v>
      </c>
      <c r="H944" s="302">
        <f ca="1">+G944-'DCF Analysis'!$C$37+'DCF Analysis'!$C$38+'DCF Analysis'!$C$40-'DCF Analysis'!$C$39</f>
        <v>17605.464686342184</v>
      </c>
      <c r="I944" s="303">
        <f ca="1">+H944/'Historical Data'!$L$34</f>
        <v>1105.368968220535</v>
      </c>
    </row>
    <row r="945" spans="2:9">
      <c r="B945" s="300">
        <f t="shared" si="74"/>
        <v>933</v>
      </c>
      <c r="C945" s="275">
        <f t="shared" ca="1" si="70"/>
        <v>0.26858220361804364</v>
      </c>
      <c r="D945" s="275">
        <f t="shared" ca="1" si="71"/>
        <v>0.1786461789096882</v>
      </c>
      <c r="E945" s="275">
        <f t="shared" ca="1" si="72"/>
        <v>0.10787671661387174</v>
      </c>
      <c r="F945" s="275">
        <f t="shared" ca="1" si="73"/>
        <v>4.7793326606842337E-2</v>
      </c>
      <c r="G945" s="301">
        <f t="array" aca="1" ref="G945" ca="1">IF(E945&gt;F945,('3-Statement Model'!$G$8*(1+'DCF Simulation'!C945)*'DCF Simulation'!D945)/('DCF Simulation'!E945-'DCF Simulation'!F945))</f>
        <v>18219.540383892007</v>
      </c>
      <c r="H945" s="302">
        <f ca="1">+G945-'DCF Analysis'!$C$37+'DCF Analysis'!$C$38+'DCF Analysis'!$C$40-'DCF Analysis'!$C$39</f>
        <v>19131.870383892005</v>
      </c>
      <c r="I945" s="303">
        <f ca="1">+H945/'Historical Data'!$L$34</f>
        <v>1201.2052054938122</v>
      </c>
    </row>
    <row r="946" spans="2:9">
      <c r="B946" s="300">
        <f t="shared" si="74"/>
        <v>934</v>
      </c>
      <c r="C946" s="275">
        <f t="shared" ca="1" si="70"/>
        <v>3.0981619701535096E-2</v>
      </c>
      <c r="D946" s="275">
        <f t="shared" ca="1" si="71"/>
        <v>0.17982325351746004</v>
      </c>
      <c r="E946" s="275">
        <f t="shared" ca="1" si="72"/>
        <v>0.10355024540660204</v>
      </c>
      <c r="F946" s="275">
        <f t="shared" ca="1" si="73"/>
        <v>5.2687763606043395E-2</v>
      </c>
      <c r="G946" s="301">
        <f t="array" aca="1" ref="G946" ca="1">IF(E946&gt;F946,('3-Statement Model'!$G$8*(1+'DCF Simulation'!C946)*'DCF Simulation'!D946)/('DCF Simulation'!E946-'DCF Simulation'!F946))</f>
        <v>17606.730863397941</v>
      </c>
      <c r="H946" s="302">
        <f ca="1">+G946-'DCF Analysis'!$C$37+'DCF Analysis'!$C$38+'DCF Analysis'!$C$40-'DCF Analysis'!$C$39</f>
        <v>18519.060863397939</v>
      </c>
      <c r="I946" s="303">
        <f ca="1">+H946/'Historical Data'!$L$34</f>
        <v>1162.7296162689654</v>
      </c>
    </row>
    <row r="947" spans="2:9">
      <c r="B947" s="300">
        <f t="shared" si="74"/>
        <v>935</v>
      </c>
      <c r="C947" s="275">
        <f t="shared" ca="1" si="70"/>
        <v>0.28524475374119623</v>
      </c>
      <c r="D947" s="275">
        <f t="shared" ca="1" si="71"/>
        <v>0.1382008190951961</v>
      </c>
      <c r="E947" s="275">
        <f t="shared" ca="1" si="72"/>
        <v>0.10152789954340372</v>
      </c>
      <c r="F947" s="275">
        <f t="shared" ca="1" si="73"/>
        <v>5.8927068039996033E-2</v>
      </c>
      <c r="G947" s="301">
        <f t="array" aca="1" ref="G947" ca="1">IF(E947&gt;F947,('3-Statement Model'!$G$8*(1+'DCF Simulation'!C947)*'DCF Simulation'!D947)/('DCF Simulation'!E947-'DCF Simulation'!F947))</f>
        <v>20139.926450067192</v>
      </c>
      <c r="H947" s="302">
        <f ca="1">+G947-'DCF Analysis'!$C$37+'DCF Analysis'!$C$38+'DCF Analysis'!$C$40-'DCF Analysis'!$C$39</f>
        <v>21052.256450067191</v>
      </c>
      <c r="I947" s="303">
        <f ca="1">+H947/'Historical Data'!$L$34</f>
        <v>1321.7777210378019</v>
      </c>
    </row>
    <row r="948" spans="2:9">
      <c r="B948" s="300">
        <f t="shared" si="74"/>
        <v>936</v>
      </c>
      <c r="C948" s="275">
        <f t="shared" ca="1" si="70"/>
        <v>0.17535350999722302</v>
      </c>
      <c r="D948" s="275">
        <f t="shared" ca="1" si="71"/>
        <v>0.16431079412387228</v>
      </c>
      <c r="E948" s="275">
        <f t="shared" ca="1" si="72"/>
        <v>0.10355590874570852</v>
      </c>
      <c r="F948" s="275">
        <f t="shared" ca="1" si="73"/>
        <v>5.9898881156142489E-2</v>
      </c>
      <c r="G948" s="301">
        <f t="array" aca="1" ref="G948" ca="1">IF(E948&gt;F948,('3-Statement Model'!$G$8*(1+'DCF Simulation'!C948)*'DCF Simulation'!D948)/('DCF Simulation'!E948-'DCF Simulation'!F948))</f>
        <v>21367.80635877746</v>
      </c>
      <c r="H948" s="302">
        <f ca="1">+G948-'DCF Analysis'!$C$37+'DCF Analysis'!$C$38+'DCF Analysis'!$C$40-'DCF Analysis'!$C$39</f>
        <v>22280.136358777458</v>
      </c>
      <c r="I948" s="303">
        <f ca="1">+H948/'Historical Data'!$L$34</f>
        <v>1398.8708493346494</v>
      </c>
    </row>
    <row r="949" spans="2:9">
      <c r="B949" s="300">
        <f t="shared" si="74"/>
        <v>937</v>
      </c>
      <c r="C949" s="275">
        <f t="shared" ca="1" si="70"/>
        <v>0.19384140925601026</v>
      </c>
      <c r="D949" s="275">
        <f t="shared" ca="1" si="71"/>
        <v>0.16143608685726232</v>
      </c>
      <c r="E949" s="275">
        <f t="shared" ca="1" si="72"/>
        <v>0.10378189792912483</v>
      </c>
      <c r="F949" s="275">
        <f t="shared" ca="1" si="73"/>
        <v>4.426345798320605E-2</v>
      </c>
      <c r="G949" s="301">
        <f t="array" aca="1" ref="G949" ca="1">IF(E949&gt;F949,('3-Statement Model'!$G$8*(1+'DCF Simulation'!C949)*'DCF Simulation'!D949)/('DCF Simulation'!E949-'DCF Simulation'!F949))</f>
        <v>15641.385526643091</v>
      </c>
      <c r="H949" s="302">
        <f ca="1">+G949-'DCF Analysis'!$C$37+'DCF Analysis'!$C$38+'DCF Analysis'!$C$40-'DCF Analysis'!$C$39</f>
        <v>16553.715526643089</v>
      </c>
      <c r="I949" s="303">
        <f ca="1">+H949/'Historical Data'!$L$34</f>
        <v>1039.3343077218949</v>
      </c>
    </row>
    <row r="950" spans="2:9">
      <c r="B950" s="300">
        <f t="shared" si="74"/>
        <v>938</v>
      </c>
      <c r="C950" s="275">
        <f t="shared" ca="1" si="70"/>
        <v>0.24369537284852669</v>
      </c>
      <c r="D950" s="275">
        <f t="shared" ca="1" si="71"/>
        <v>0.17854388540335933</v>
      </c>
      <c r="E950" s="275">
        <f t="shared" ca="1" si="72"/>
        <v>0.10536887738833502</v>
      </c>
      <c r="F950" s="275">
        <f t="shared" ca="1" si="73"/>
        <v>4.0360859955142436E-2</v>
      </c>
      <c r="G950" s="301">
        <f t="array" aca="1" ref="G950" ca="1">IF(E950&gt;F950,('3-Statement Model'!$G$8*(1+'DCF Simulation'!C950)*'DCF Simulation'!D950)/('DCF Simulation'!E950-'DCF Simulation'!F950))</f>
        <v>16499.53017790521</v>
      </c>
      <c r="H950" s="302">
        <f ca="1">+G950-'DCF Analysis'!$C$37+'DCF Analysis'!$C$38+'DCF Analysis'!$C$40-'DCF Analysis'!$C$39</f>
        <v>17411.860177905208</v>
      </c>
      <c r="I950" s="303">
        <f ca="1">+H950/'Historical Data'!$L$34</f>
        <v>1093.2134006427111</v>
      </c>
    </row>
    <row r="951" spans="2:9">
      <c r="B951" s="300">
        <f t="shared" si="74"/>
        <v>939</v>
      </c>
      <c r="C951" s="275">
        <f t="shared" ca="1" si="70"/>
        <v>2.4172562043695868E-2</v>
      </c>
      <c r="D951" s="275">
        <f t="shared" ca="1" si="71"/>
        <v>0.14836293787289248</v>
      </c>
      <c r="E951" s="275">
        <f t="shared" ca="1" si="72"/>
        <v>0.10132517253240834</v>
      </c>
      <c r="F951" s="275">
        <f t="shared" ca="1" si="73"/>
        <v>4.269159279071652E-2</v>
      </c>
      <c r="G951" s="301">
        <f t="array" aca="1" ref="G951" ca="1">IF(E951&gt;F951,('3-Statement Model'!$G$8*(1+'DCF Simulation'!C951)*'DCF Simulation'!D951)/('DCF Simulation'!E951-'DCF Simulation'!F951))</f>
        <v>12517.904985482432</v>
      </c>
      <c r="H951" s="302">
        <f ca="1">+G951-'DCF Analysis'!$C$37+'DCF Analysis'!$C$38+'DCF Analysis'!$C$40-'DCF Analysis'!$C$39</f>
        <v>13430.234985482433</v>
      </c>
      <c r="I951" s="303">
        <f ca="1">+H951/'Historical Data'!$L$34</f>
        <v>843.22483122974074</v>
      </c>
    </row>
    <row r="952" spans="2:9">
      <c r="B952" s="300">
        <f t="shared" si="74"/>
        <v>940</v>
      </c>
      <c r="C952" s="275">
        <f t="shared" ca="1" si="70"/>
        <v>0.21689961470982366</v>
      </c>
      <c r="D952" s="275">
        <f t="shared" ca="1" si="71"/>
        <v>0.17774563049730932</v>
      </c>
      <c r="E952" s="275">
        <f t="shared" ca="1" si="72"/>
        <v>0.10566484677953156</v>
      </c>
      <c r="F952" s="275">
        <f t="shared" ca="1" si="73"/>
        <v>4.3934989829326171E-2</v>
      </c>
      <c r="G952" s="301">
        <f t="array" aca="1" ref="G952" ca="1">IF(E952&gt;F952,('3-Statement Model'!$G$8*(1+'DCF Simulation'!C952)*'DCF Simulation'!D952)/('DCF Simulation'!E952-'DCF Simulation'!F952))</f>
        <v>16925.360032859469</v>
      </c>
      <c r="H952" s="302">
        <f ca="1">+G952-'DCF Analysis'!$C$37+'DCF Analysis'!$C$38+'DCF Analysis'!$C$40-'DCF Analysis'!$C$39</f>
        <v>17837.690032859467</v>
      </c>
      <c r="I952" s="303">
        <f ca="1">+H952/'Historical Data'!$L$34</f>
        <v>1119.9493667642669</v>
      </c>
    </row>
    <row r="953" spans="2:9">
      <c r="B953" s="300">
        <f t="shared" si="74"/>
        <v>941</v>
      </c>
      <c r="C953" s="275">
        <f t="shared" ca="1" si="70"/>
        <v>9.0493877439846104E-2</v>
      </c>
      <c r="D953" s="275">
        <f t="shared" ca="1" si="71"/>
        <v>0.15131857000681503</v>
      </c>
      <c r="E953" s="275">
        <f t="shared" ca="1" si="72"/>
        <v>0.10843215668521038</v>
      </c>
      <c r="F953" s="275">
        <f t="shared" ca="1" si="73"/>
        <v>3.8527698385473895E-2</v>
      </c>
      <c r="G953" s="301">
        <f t="array" aca="1" ref="G953" ca="1">IF(E953&gt;F953,('3-Statement Model'!$G$8*(1+'DCF Simulation'!C953)*'DCF Simulation'!D953)/('DCF Simulation'!E953-'DCF Simulation'!F953))</f>
        <v>11402.237550671363</v>
      </c>
      <c r="H953" s="302">
        <f ca="1">+G953-'DCF Analysis'!$C$37+'DCF Analysis'!$C$38+'DCF Analysis'!$C$40-'DCF Analysis'!$C$39</f>
        <v>12314.567550671365</v>
      </c>
      <c r="I953" s="303">
        <f ca="1">+H953/'Historical Data'!$L$34</f>
        <v>773.17702600190933</v>
      </c>
    </row>
    <row r="954" spans="2:9">
      <c r="B954" s="300">
        <f t="shared" si="74"/>
        <v>942</v>
      </c>
      <c r="C954" s="275">
        <f t="shared" ca="1" si="70"/>
        <v>0.13519975437536438</v>
      </c>
      <c r="D954" s="275">
        <f t="shared" ca="1" si="71"/>
        <v>0.17029435665281994</v>
      </c>
      <c r="E954" s="275">
        <f t="shared" ca="1" si="72"/>
        <v>0.10575388590300189</v>
      </c>
      <c r="F954" s="275">
        <f t="shared" ca="1" si="73"/>
        <v>3.585485053499729E-2</v>
      </c>
      <c r="G954" s="301">
        <f t="array" aca="1" ref="G954" ca="1">IF(E954&gt;F954,('3-Statement Model'!$G$8*(1+'DCF Simulation'!C954)*'DCF Simulation'!D954)/('DCF Simulation'!E954-'DCF Simulation'!F954))</f>
        <v>13359.212610153014</v>
      </c>
      <c r="H954" s="302">
        <f ca="1">+G954-'DCF Analysis'!$C$37+'DCF Analysis'!$C$38+'DCF Analysis'!$C$40-'DCF Analysis'!$C$39</f>
        <v>14271.542610153016</v>
      </c>
      <c r="I954" s="303">
        <f ca="1">+H954/'Historical Data'!$L$34</f>
        <v>896.04680199882955</v>
      </c>
    </row>
    <row r="955" spans="2:9">
      <c r="B955" s="300">
        <f t="shared" si="74"/>
        <v>943</v>
      </c>
      <c r="C955" s="275">
        <f t="shared" ca="1" si="70"/>
        <v>3.2400624992932101E-2</v>
      </c>
      <c r="D955" s="275">
        <f t="shared" ca="1" si="71"/>
        <v>0.13663950343300632</v>
      </c>
      <c r="E955" s="275">
        <f t="shared" ca="1" si="72"/>
        <v>0.1086523700853297</v>
      </c>
      <c r="F955" s="275">
        <f t="shared" ca="1" si="73"/>
        <v>5.514378464705269E-2</v>
      </c>
      <c r="G955" s="301">
        <f t="array" aca="1" ref="G955" ca="1">IF(E955&gt;F955,('3-Statement Model'!$G$8*(1+'DCF Simulation'!C955)*'DCF Simulation'!D955)/('DCF Simulation'!E955-'DCF Simulation'!F955))</f>
        <v>12734.460865717549</v>
      </c>
      <c r="H955" s="302">
        <f ca="1">+G955-'DCF Analysis'!$C$37+'DCF Analysis'!$C$38+'DCF Analysis'!$C$40-'DCF Analysis'!$C$39</f>
        <v>13646.79086571755</v>
      </c>
      <c r="I955" s="303">
        <f ca="1">+H955/'Historical Data'!$L$34</f>
        <v>856.82141355018814</v>
      </c>
    </row>
    <row r="956" spans="2:9">
      <c r="B956" s="300">
        <f t="shared" si="74"/>
        <v>944</v>
      </c>
      <c r="C956" s="275">
        <f t="shared" ca="1" si="70"/>
        <v>0.21071033700880346</v>
      </c>
      <c r="D956" s="275">
        <f t="shared" ca="1" si="71"/>
        <v>0.15250331198412773</v>
      </c>
      <c r="E956" s="275">
        <f t="shared" ca="1" si="72"/>
        <v>0.10264135353146671</v>
      </c>
      <c r="F956" s="275">
        <f t="shared" ca="1" si="73"/>
        <v>3.280029857957225E-2</v>
      </c>
      <c r="G956" s="301">
        <f t="array" aca="1" ref="G956" ca="1">IF(E956&gt;F956,('3-Statement Model'!$G$8*(1+'DCF Simulation'!C956)*'DCF Simulation'!D956)/('DCF Simulation'!E956-'DCF Simulation'!F956))</f>
        <v>12769.921704785647</v>
      </c>
      <c r="H956" s="302">
        <f ca="1">+G956-'DCF Analysis'!$C$37+'DCF Analysis'!$C$38+'DCF Analysis'!$C$40-'DCF Analysis'!$C$39</f>
        <v>13682.251704785649</v>
      </c>
      <c r="I956" s="303">
        <f ca="1">+H956/'Historical Data'!$L$34</f>
        <v>859.04784220693057</v>
      </c>
    </row>
    <row r="957" spans="2:9">
      <c r="B957" s="300">
        <f t="shared" si="74"/>
        <v>945</v>
      </c>
      <c r="C957" s="275">
        <f t="shared" ca="1" si="70"/>
        <v>6.4720871927793022E-2</v>
      </c>
      <c r="D957" s="275">
        <f t="shared" ca="1" si="71"/>
        <v>0.18329398970020186</v>
      </c>
      <c r="E957" s="275">
        <f t="shared" ca="1" si="72"/>
        <v>0.10095790631987238</v>
      </c>
      <c r="F957" s="275">
        <f t="shared" ca="1" si="73"/>
        <v>4.1521795138249676E-2</v>
      </c>
      <c r="G957" s="301">
        <f t="array" aca="1" ref="G957" ca="1">IF(E957&gt;F957,('3-Statement Model'!$G$8*(1+'DCF Simulation'!C957)*'DCF Simulation'!D957)/('DCF Simulation'!E957-'DCF Simulation'!F957))</f>
        <v>15860.362348902692</v>
      </c>
      <c r="H957" s="302">
        <f ca="1">+G957-'DCF Analysis'!$C$37+'DCF Analysis'!$C$38+'DCF Analysis'!$C$40-'DCF Analysis'!$C$39</f>
        <v>16772.692348902692</v>
      </c>
      <c r="I957" s="303">
        <f ca="1">+H957/'Historical Data'!$L$34</f>
        <v>1053.0828902442911</v>
      </c>
    </row>
    <row r="958" spans="2:9">
      <c r="B958" s="300">
        <f t="shared" si="74"/>
        <v>946</v>
      </c>
      <c r="C958" s="275">
        <f t="shared" ca="1" si="70"/>
        <v>0.1107266210015818</v>
      </c>
      <c r="D958" s="275">
        <f t="shared" ca="1" si="71"/>
        <v>0.15077861634571893</v>
      </c>
      <c r="E958" s="275">
        <f t="shared" ca="1" si="72"/>
        <v>0.10558244587761313</v>
      </c>
      <c r="F958" s="275">
        <f t="shared" ca="1" si="73"/>
        <v>3.1450334323408949E-2</v>
      </c>
      <c r="G958" s="301">
        <f t="array" aca="1" ref="G958" ca="1">IF(E958&gt;F958,('3-Statement Model'!$G$8*(1+'DCF Simulation'!C958)*'DCF Simulation'!D958)/('DCF Simulation'!E958-'DCF Simulation'!F958))</f>
        <v>10912.39462848252</v>
      </c>
      <c r="H958" s="302">
        <f ca="1">+G958-'DCF Analysis'!$C$37+'DCF Analysis'!$C$38+'DCF Analysis'!$C$40-'DCF Analysis'!$C$39</f>
        <v>11824.724628482521</v>
      </c>
      <c r="I958" s="303">
        <f ca="1">+H958/'Historical Data'!$L$34</f>
        <v>742.42196357461307</v>
      </c>
    </row>
    <row r="959" spans="2:9">
      <c r="B959" s="300">
        <f t="shared" si="74"/>
        <v>947</v>
      </c>
      <c r="C959" s="275">
        <f t="shared" ca="1" si="70"/>
        <v>6.8591561959898836E-2</v>
      </c>
      <c r="D959" s="275">
        <f t="shared" ca="1" si="71"/>
        <v>0.17299296230310901</v>
      </c>
      <c r="E959" s="275">
        <f t="shared" ca="1" si="72"/>
        <v>0.10852305411966927</v>
      </c>
      <c r="F959" s="275">
        <f t="shared" ca="1" si="73"/>
        <v>2.0584249753791525E-2</v>
      </c>
      <c r="G959" s="301">
        <f t="array" aca="1" ref="G959" ca="1">IF(E959&gt;F959,('3-Statement Model'!$G$8*(1+'DCF Simulation'!C959)*'DCF Simulation'!D959)/('DCF Simulation'!E959-'DCF Simulation'!F959))</f>
        <v>10154.045818868421</v>
      </c>
      <c r="H959" s="302">
        <f ca="1">+G959-'DCF Analysis'!$C$37+'DCF Analysis'!$C$38+'DCF Analysis'!$C$40-'DCF Analysis'!$C$39</f>
        <v>11066.375818868422</v>
      </c>
      <c r="I959" s="303">
        <f ca="1">+H959/'Historical Data'!$L$34</f>
        <v>694.80860850738202</v>
      </c>
    </row>
    <row r="960" spans="2:9">
      <c r="B960" s="300">
        <f t="shared" si="74"/>
        <v>948</v>
      </c>
      <c r="C960" s="275">
        <f t="shared" ca="1" si="70"/>
        <v>0.21045533224559768</v>
      </c>
      <c r="D960" s="275">
        <f t="shared" ca="1" si="71"/>
        <v>0.19263480289648546</v>
      </c>
      <c r="E960" s="275">
        <f t="shared" ca="1" si="72"/>
        <v>0.10213730643560615</v>
      </c>
      <c r="F960" s="275">
        <f t="shared" ca="1" si="73"/>
        <v>4.511872404263944E-2</v>
      </c>
      <c r="G960" s="301">
        <f t="array" aca="1" ref="G960" ca="1">IF(E960&gt;F960,('3-Statement Model'!$G$8*(1+'DCF Simulation'!C960)*'DCF Simulation'!D960)/('DCF Simulation'!E960-'DCF Simulation'!F960))</f>
        <v>19753.615884497798</v>
      </c>
      <c r="H960" s="302">
        <f ca="1">+G960-'DCF Analysis'!$C$37+'DCF Analysis'!$C$38+'DCF Analysis'!$C$40-'DCF Analysis'!$C$39</f>
        <v>20665.945884497796</v>
      </c>
      <c r="I960" s="303">
        <f ca="1">+H960/'Historical Data'!$L$34</f>
        <v>1297.5229956508942</v>
      </c>
    </row>
    <row r="961" spans="2:9">
      <c r="B961" s="300">
        <f t="shared" si="74"/>
        <v>949</v>
      </c>
      <c r="C961" s="275">
        <f t="shared" ca="1" si="70"/>
        <v>5.974117192152939E-2</v>
      </c>
      <c r="D961" s="275">
        <f t="shared" ca="1" si="71"/>
        <v>0.15874745265741647</v>
      </c>
      <c r="E961" s="275">
        <f t="shared" ca="1" si="72"/>
        <v>0.10087880667541875</v>
      </c>
      <c r="F961" s="275">
        <f t="shared" ca="1" si="73"/>
        <v>2.7001541754559363E-2</v>
      </c>
      <c r="G961" s="301">
        <f t="array" aca="1" ref="G961" ca="1">IF(E961&gt;F961,('3-Statement Model'!$G$8*(1+'DCF Simulation'!C961)*'DCF Simulation'!D961)/('DCF Simulation'!E961-'DCF Simulation'!F961))</f>
        <v>10999.558737618599</v>
      </c>
      <c r="H961" s="302">
        <f ca="1">+G961-'DCF Analysis'!$C$37+'DCF Analysis'!$C$38+'DCF Analysis'!$C$40-'DCF Analysis'!$C$39</f>
        <v>11911.888737618601</v>
      </c>
      <c r="I961" s="303">
        <f ca="1">+H961/'Historical Data'!$L$34</f>
        <v>747.89461102233167</v>
      </c>
    </row>
    <row r="962" spans="2:9">
      <c r="B962" s="300">
        <f t="shared" si="74"/>
        <v>950</v>
      </c>
      <c r="C962" s="275">
        <f t="shared" ca="1" si="70"/>
        <v>5.284118161826272E-2</v>
      </c>
      <c r="D962" s="275">
        <f t="shared" ca="1" si="71"/>
        <v>0.18606414500671969</v>
      </c>
      <c r="E962" s="275">
        <f t="shared" ca="1" si="72"/>
        <v>0.10892816210307391</v>
      </c>
      <c r="F962" s="275">
        <f t="shared" ca="1" si="73"/>
        <v>3.2383023863664769E-2</v>
      </c>
      <c r="G962" s="301">
        <f t="array" aca="1" ref="G962" ca="1">IF(E962&gt;F962,('3-Statement Model'!$G$8*(1+'DCF Simulation'!C962)*'DCF Simulation'!D962)/('DCF Simulation'!E962-'DCF Simulation'!F962))</f>
        <v>12361.963107286387</v>
      </c>
      <c r="H962" s="302">
        <f ca="1">+G962-'DCF Analysis'!$C$37+'DCF Analysis'!$C$38+'DCF Analysis'!$C$40-'DCF Analysis'!$C$39</f>
        <v>13274.293107286388</v>
      </c>
      <c r="I962" s="303">
        <f ca="1">+H962/'Historical Data'!$L$34</f>
        <v>833.43393300155276</v>
      </c>
    </row>
    <row r="963" spans="2:9">
      <c r="B963" s="300">
        <f t="shared" si="74"/>
        <v>951</v>
      </c>
      <c r="C963" s="275">
        <f t="shared" ca="1" si="70"/>
        <v>0.11975925804787019</v>
      </c>
      <c r="D963" s="275">
        <f t="shared" ca="1" si="71"/>
        <v>0.16654392270151505</v>
      </c>
      <c r="E963" s="275">
        <f t="shared" ca="1" si="72"/>
        <v>0.10828780759125245</v>
      </c>
      <c r="F963" s="275">
        <f t="shared" ca="1" si="73"/>
        <v>3.156223806343908E-2</v>
      </c>
      <c r="G963" s="301">
        <f t="array" aca="1" ref="G963" ca="1">IF(E963&gt;F963,('3-Statement Model'!$G$8*(1+'DCF Simulation'!C963)*'DCF Simulation'!D963)/('DCF Simulation'!E963-'DCF Simulation'!F963))</f>
        <v>11740.668610462786</v>
      </c>
      <c r="H963" s="302">
        <f ca="1">+G963-'DCF Analysis'!$C$37+'DCF Analysis'!$C$38+'DCF Analysis'!$C$40-'DCF Analysis'!$C$39</f>
        <v>12652.998610462788</v>
      </c>
      <c r="I963" s="303">
        <f ca="1">+H963/'Historical Data'!$L$34</f>
        <v>794.4256097820147</v>
      </c>
    </row>
    <row r="964" spans="2:9">
      <c r="B964" s="300">
        <f t="shared" si="74"/>
        <v>952</v>
      </c>
      <c r="C964" s="275">
        <f t="shared" ca="1" si="70"/>
        <v>0.12467988072556556</v>
      </c>
      <c r="D964" s="275">
        <f t="shared" ca="1" si="71"/>
        <v>0.19155681690503343</v>
      </c>
      <c r="E964" s="275">
        <f t="shared" ca="1" si="72"/>
        <v>0.1029616212224284</v>
      </c>
      <c r="F964" s="275">
        <f t="shared" ca="1" si="73"/>
        <v>2.2569864308948397E-2</v>
      </c>
      <c r="G964" s="301">
        <f t="array" aca="1" ref="G964" ca="1">IF(E964&gt;F964,('3-Statement Model'!$G$8*(1+'DCF Simulation'!C964)*'DCF Simulation'!D964)/('DCF Simulation'!E964-'DCF Simulation'!F964))</f>
        <v>12944.775331154302</v>
      </c>
      <c r="H964" s="302">
        <f ca="1">+G964-'DCF Analysis'!$C$37+'DCF Analysis'!$C$38+'DCF Analysis'!$C$40-'DCF Analysis'!$C$39</f>
        <v>13857.105331154304</v>
      </c>
      <c r="I964" s="303">
        <f ca="1">+H964/'Historical Data'!$L$34</f>
        <v>870.0261251441982</v>
      </c>
    </row>
    <row r="965" spans="2:9">
      <c r="B965" s="300">
        <f t="shared" si="74"/>
        <v>953</v>
      </c>
      <c r="C965" s="275">
        <f t="shared" ca="1" si="70"/>
        <v>0.13308901226312872</v>
      </c>
      <c r="D965" s="275">
        <f t="shared" ca="1" si="71"/>
        <v>0.15719235848158766</v>
      </c>
      <c r="E965" s="275">
        <f t="shared" ca="1" si="72"/>
        <v>0.10353062860482412</v>
      </c>
      <c r="F965" s="275">
        <f t="shared" ca="1" si="73"/>
        <v>4.6534620795704612E-2</v>
      </c>
      <c r="G965" s="301">
        <f t="array" aca="1" ref="G965" ca="1">IF(E965&gt;F965,('3-Statement Model'!$G$8*(1+'DCF Simulation'!C965)*'DCF Simulation'!D965)/('DCF Simulation'!E965-'DCF Simulation'!F965))</f>
        <v>15094.909730493422</v>
      </c>
      <c r="H965" s="302">
        <f ca="1">+G965-'DCF Analysis'!$C$37+'DCF Analysis'!$C$38+'DCF Analysis'!$C$40-'DCF Analysis'!$C$39</f>
        <v>16007.239730493424</v>
      </c>
      <c r="I965" s="303">
        <f ca="1">+H965/'Historical Data'!$L$34</f>
        <v>1005.0235185601603</v>
      </c>
    </row>
    <row r="966" spans="2:9">
      <c r="B966" s="300">
        <f t="shared" si="74"/>
        <v>954</v>
      </c>
      <c r="C966" s="275">
        <f t="shared" ca="1" si="70"/>
        <v>0.3189931008001376</v>
      </c>
      <c r="D966" s="275">
        <f t="shared" ca="1" si="71"/>
        <v>0.17252768839155547</v>
      </c>
      <c r="E966" s="275">
        <f t="shared" ca="1" si="72"/>
        <v>0.10227421624626538</v>
      </c>
      <c r="F966" s="275">
        <f t="shared" ca="1" si="73"/>
        <v>4.6514782263965118E-2</v>
      </c>
      <c r="G966" s="301">
        <f t="array" aca="1" ref="G966" ca="1">IF(E966&gt;F966,('3-Statement Model'!$G$8*(1+'DCF Simulation'!C966)*'DCF Simulation'!D966)/('DCF Simulation'!E966-'DCF Simulation'!F966))</f>
        <v>19713.442485422824</v>
      </c>
      <c r="H966" s="302">
        <f ca="1">+G966-'DCF Analysis'!$C$37+'DCF Analysis'!$C$38+'DCF Analysis'!$C$40-'DCF Analysis'!$C$39</f>
        <v>20625.772485422822</v>
      </c>
      <c r="I966" s="303">
        <f ca="1">+H966/'Historical Data'!$L$34</f>
        <v>1295.0006862727234</v>
      </c>
    </row>
    <row r="967" spans="2:9">
      <c r="B967" s="300">
        <f t="shared" si="74"/>
        <v>955</v>
      </c>
      <c r="C967" s="275">
        <f t="shared" ca="1" si="70"/>
        <v>8.8024986050114939E-2</v>
      </c>
      <c r="D967" s="275">
        <f t="shared" ca="1" si="71"/>
        <v>0.19453236678539398</v>
      </c>
      <c r="E967" s="275">
        <f t="shared" ca="1" si="72"/>
        <v>0.10256827785623464</v>
      </c>
      <c r="F967" s="275">
        <f t="shared" ca="1" si="73"/>
        <v>3.3062967142429497E-2</v>
      </c>
      <c r="G967" s="301">
        <f t="array" aca="1" ref="G967" ca="1">IF(E967&gt;F967,('3-Statement Model'!$G$8*(1+'DCF Simulation'!C967)*'DCF Simulation'!D967)/('DCF Simulation'!E967-'DCF Simulation'!F967))</f>
        <v>14709.30826890308</v>
      </c>
      <c r="H967" s="302">
        <f ca="1">+G967-'DCF Analysis'!$C$37+'DCF Analysis'!$C$38+'DCF Analysis'!$C$40-'DCF Analysis'!$C$39</f>
        <v>15621.638268903082</v>
      </c>
      <c r="I967" s="303">
        <f ca="1">+H967/'Historical Data'!$L$34</f>
        <v>980.81331466403105</v>
      </c>
    </row>
    <row r="968" spans="2:9">
      <c r="B968" s="300">
        <f t="shared" si="74"/>
        <v>956</v>
      </c>
      <c r="C968" s="275">
        <f t="shared" ca="1" si="70"/>
        <v>0.21120223535392957</v>
      </c>
      <c r="D968" s="275">
        <f t="shared" ca="1" si="71"/>
        <v>0.18399889169610961</v>
      </c>
      <c r="E968" s="275">
        <f t="shared" ca="1" si="72"/>
        <v>0.10988512338370003</v>
      </c>
      <c r="F968" s="275">
        <f t="shared" ca="1" si="73"/>
        <v>4.8930647204968626E-2</v>
      </c>
      <c r="G968" s="301">
        <f t="array" aca="1" ref="G968" ca="1">IF(E968&gt;F968,('3-Statement Model'!$G$8*(1+'DCF Simulation'!C968)*'DCF Simulation'!D968)/('DCF Simulation'!E968-'DCF Simulation'!F968))</f>
        <v>17660.612705520249</v>
      </c>
      <c r="H968" s="302">
        <f ca="1">+G968-'DCF Analysis'!$C$37+'DCF Analysis'!$C$38+'DCF Analysis'!$C$40-'DCF Analysis'!$C$39</f>
        <v>18572.942705520247</v>
      </c>
      <c r="I968" s="303">
        <f ca="1">+H968/'Historical Data'!$L$34</f>
        <v>1166.1126179274654</v>
      </c>
    </row>
    <row r="969" spans="2:9">
      <c r="B969" s="300">
        <f t="shared" si="74"/>
        <v>957</v>
      </c>
      <c r="C969" s="275">
        <f t="shared" ca="1" si="70"/>
        <v>0.28508676331650712</v>
      </c>
      <c r="D969" s="275">
        <f t="shared" ca="1" si="71"/>
        <v>0.14014294370691885</v>
      </c>
      <c r="E969" s="275">
        <f t="shared" ca="1" si="72"/>
        <v>0.10721164465846786</v>
      </c>
      <c r="F969" s="275">
        <f t="shared" ca="1" si="73"/>
        <v>3.3989844507865415E-2</v>
      </c>
      <c r="G969" s="301">
        <f t="array" aca="1" ref="G969" ca="1">IF(E969&gt;F969,('3-Statement Model'!$G$8*(1+'DCF Simulation'!C969)*'DCF Simulation'!D969)/('DCF Simulation'!E969-'DCF Simulation'!F969))</f>
        <v>11880.720621940363</v>
      </c>
      <c r="H969" s="302">
        <f ca="1">+G969-'DCF Analysis'!$C$37+'DCF Analysis'!$C$38+'DCF Analysis'!$C$40-'DCF Analysis'!$C$39</f>
        <v>12793.050621940365</v>
      </c>
      <c r="I969" s="303">
        <f ca="1">+H969/'Historical Data'!$L$34</f>
        <v>803.21885382199025</v>
      </c>
    </row>
    <row r="970" spans="2:9">
      <c r="B970" s="300">
        <f t="shared" si="74"/>
        <v>958</v>
      </c>
      <c r="C970" s="275">
        <f t="shared" ca="1" si="70"/>
        <v>0.20175569228878332</v>
      </c>
      <c r="D970" s="275">
        <f t="shared" ca="1" si="71"/>
        <v>0.15258610737011535</v>
      </c>
      <c r="E970" s="275">
        <f t="shared" ca="1" si="72"/>
        <v>0.10001011390991782</v>
      </c>
      <c r="F970" s="275">
        <f t="shared" ca="1" si="73"/>
        <v>5.9901622685529524E-2</v>
      </c>
      <c r="G970" s="301">
        <f t="array" aca="1" ref="G970" ca="1">IF(E970&gt;F970,('3-Statement Model'!$G$8*(1+'DCF Simulation'!C970)*'DCF Simulation'!D970)/('DCF Simulation'!E970-'DCF Simulation'!F970))</f>
        <v>22083.827991427603</v>
      </c>
      <c r="H970" s="302">
        <f ca="1">+G970-'DCF Analysis'!$C$37+'DCF Analysis'!$C$38+'DCF Analysis'!$C$40-'DCF Analysis'!$C$39</f>
        <v>22996.157991427601</v>
      </c>
      <c r="I970" s="303">
        <f ca="1">+H970/'Historical Data'!$L$34</f>
        <v>1443.8266688717542</v>
      </c>
    </row>
    <row r="971" spans="2:9">
      <c r="B971" s="300">
        <f t="shared" si="74"/>
        <v>959</v>
      </c>
      <c r="C971" s="275">
        <f t="shared" ca="1" si="70"/>
        <v>0.31779372934108407</v>
      </c>
      <c r="D971" s="275">
        <f t="shared" ca="1" si="71"/>
        <v>0.15991043048743428</v>
      </c>
      <c r="E971" s="275">
        <f t="shared" ca="1" si="72"/>
        <v>0.1075225543418547</v>
      </c>
      <c r="F971" s="275">
        <f t="shared" ca="1" si="73"/>
        <v>2.6741440454885506E-2</v>
      </c>
      <c r="G971" s="301">
        <f t="array" aca="1" ref="G971" ca="1">IF(E971&gt;F971,('3-Statement Model'!$G$8*(1+'DCF Simulation'!C971)*'DCF Simulation'!D971)/('DCF Simulation'!E971-'DCF Simulation'!F971))</f>
        <v>12600.677343713245</v>
      </c>
      <c r="H971" s="302">
        <f ca="1">+G971-'DCF Analysis'!$C$37+'DCF Analysis'!$C$38+'DCF Analysis'!$C$40-'DCF Analysis'!$C$39</f>
        <v>13513.007343713247</v>
      </c>
      <c r="I971" s="303">
        <f ca="1">+H971/'Historical Data'!$L$34</f>
        <v>848.4217401352895</v>
      </c>
    </row>
    <row r="972" spans="2:9">
      <c r="B972" s="300">
        <f t="shared" si="74"/>
        <v>960</v>
      </c>
      <c r="C972" s="275">
        <f t="shared" ca="1" si="70"/>
        <v>0.29465487523990747</v>
      </c>
      <c r="D972" s="275">
        <f t="shared" ca="1" si="71"/>
        <v>0.1663146989559921</v>
      </c>
      <c r="E972" s="275">
        <f t="shared" ca="1" si="72"/>
        <v>0.10984294417541825</v>
      </c>
      <c r="F972" s="275">
        <f t="shared" ca="1" si="73"/>
        <v>3.7842415727223105E-2</v>
      </c>
      <c r="G972" s="301">
        <f t="array" aca="1" ref="G972" ca="1">IF(E972&gt;F972,('3-Statement Model'!$G$8*(1+'DCF Simulation'!C972)*'DCF Simulation'!D972)/('DCF Simulation'!E972-'DCF Simulation'!F972))</f>
        <v>14445.363023185833</v>
      </c>
      <c r="H972" s="302">
        <f ca="1">+G972-'DCF Analysis'!$C$37+'DCF Analysis'!$C$38+'DCF Analysis'!$C$40-'DCF Analysis'!$C$39</f>
        <v>15357.693023185835</v>
      </c>
      <c r="I972" s="303">
        <f ca="1">+H972/'Historical Data'!$L$34</f>
        <v>964.24136446998</v>
      </c>
    </row>
    <row r="973" spans="2:9">
      <c r="B973" s="300">
        <f t="shared" si="74"/>
        <v>961</v>
      </c>
      <c r="C973" s="275">
        <f t="shared" ca="1" si="70"/>
        <v>0.21815399384119954</v>
      </c>
      <c r="D973" s="275">
        <f t="shared" ca="1" si="71"/>
        <v>0.18589083802690937</v>
      </c>
      <c r="E973" s="275">
        <f t="shared" ca="1" si="72"/>
        <v>0.1034130437934601</v>
      </c>
      <c r="F973" s="275">
        <f t="shared" ca="1" si="73"/>
        <v>2.6478435774245645E-2</v>
      </c>
      <c r="G973" s="301">
        <f t="array" aca="1" ref="G973" ca="1">IF(E973&gt;F973,('3-Statement Model'!$G$8*(1+'DCF Simulation'!C973)*'DCF Simulation'!D973)/('DCF Simulation'!E973-'DCF Simulation'!F973))</f>
        <v>14217.326354640387</v>
      </c>
      <c r="H973" s="302">
        <f ca="1">+G973-'DCF Analysis'!$C$37+'DCF Analysis'!$C$38+'DCF Analysis'!$C$40-'DCF Analysis'!$C$39</f>
        <v>15129.656354640389</v>
      </c>
      <c r="I973" s="303">
        <f ca="1">+H973/'Historical Data'!$L$34</f>
        <v>949.92395442046995</v>
      </c>
    </row>
    <row r="974" spans="2:9">
      <c r="B974" s="300">
        <f t="shared" si="74"/>
        <v>962</v>
      </c>
      <c r="C974" s="275">
        <f t="shared" ref="C974:C1037" ca="1" si="75">RAND()*($E$6-$D$6)+$D$6</f>
        <v>0.12372755841253515</v>
      </c>
      <c r="D974" s="275">
        <f t="shared" ref="D974:D1037" ca="1" si="76">RAND()*($E$7-$D$7)+$D$7</f>
        <v>0.17740747588395411</v>
      </c>
      <c r="E974" s="275">
        <f t="shared" ref="E974:E1037" ca="1" si="77">RAND()*($E$8-$D$8)+$D$8</f>
        <v>0.10191864309412729</v>
      </c>
      <c r="F974" s="275">
        <f t="shared" ref="F974:F1037" ca="1" si="78">RAND()*($E$9-$D$9)+$D$9</f>
        <v>4.847300723704924E-2</v>
      </c>
      <c r="G974" s="301">
        <f t="array" aca="1" ref="G974" ca="1">IF(E974&gt;F974,('3-Statement Model'!$G$8*(1+'DCF Simulation'!C974)*'DCF Simulation'!D974)/('DCF Simulation'!E974-'DCF Simulation'!F974))</f>
        <v>18017.735181970627</v>
      </c>
      <c r="H974" s="302">
        <f ca="1">+G974-'DCF Analysis'!$C$37+'DCF Analysis'!$C$38+'DCF Analysis'!$C$40-'DCF Analysis'!$C$39</f>
        <v>18930.065181970625</v>
      </c>
      <c r="I974" s="303">
        <f ca="1">+H974/'Historical Data'!$L$34</f>
        <v>1188.5347527790693</v>
      </c>
    </row>
    <row r="975" spans="2:9">
      <c r="B975" s="300">
        <f t="shared" ref="B975:B1038" si="79">+B974+1</f>
        <v>963</v>
      </c>
      <c r="C975" s="275">
        <f t="shared" ca="1" si="75"/>
        <v>0.32068536862920077</v>
      </c>
      <c r="D975" s="275">
        <f t="shared" ca="1" si="76"/>
        <v>0.15443363217071657</v>
      </c>
      <c r="E975" s="275">
        <f t="shared" ca="1" si="77"/>
        <v>0.1016289283916076</v>
      </c>
      <c r="F975" s="275">
        <f t="shared" ca="1" si="78"/>
        <v>5.2854372391312063E-2</v>
      </c>
      <c r="G975" s="301">
        <f t="array" aca="1" ref="G975" ca="1">IF(E975&gt;F975,('3-Statement Model'!$G$8*(1+'DCF Simulation'!C975)*'DCF Simulation'!D975)/('DCF Simulation'!E975-'DCF Simulation'!F975))</f>
        <v>20198.886415020366</v>
      </c>
      <c r="H975" s="302">
        <f ca="1">+G975-'DCF Analysis'!$C$37+'DCF Analysis'!$C$38+'DCF Analysis'!$C$40-'DCF Analysis'!$C$39</f>
        <v>21111.216415020364</v>
      </c>
      <c r="I975" s="303">
        <f ca="1">+H975/'Historical Data'!$L$34</f>
        <v>1325.479555484533</v>
      </c>
    </row>
    <row r="976" spans="2:9">
      <c r="B976" s="300">
        <f t="shared" si="79"/>
        <v>964</v>
      </c>
      <c r="C976" s="275">
        <f t="shared" ca="1" si="75"/>
        <v>0.32263606417995355</v>
      </c>
      <c r="D976" s="275">
        <f t="shared" ca="1" si="76"/>
        <v>0.16448957165591133</v>
      </c>
      <c r="E976" s="275">
        <f t="shared" ca="1" si="77"/>
        <v>0.1030205615507906</v>
      </c>
      <c r="F976" s="275">
        <f t="shared" ca="1" si="78"/>
        <v>4.9418150952609811E-2</v>
      </c>
      <c r="G976" s="301">
        <f t="array" aca="1" ref="G976" ca="1">IF(E976&gt;F976,('3-Statement Model'!$G$8*(1+'DCF Simulation'!C976)*'DCF Simulation'!D976)/('DCF Simulation'!E976-'DCF Simulation'!F976))</f>
        <v>19605.3187784232</v>
      </c>
      <c r="H976" s="302">
        <f ca="1">+G976-'DCF Analysis'!$C$37+'DCF Analysis'!$C$38+'DCF Analysis'!$C$40-'DCF Analysis'!$C$39</f>
        <v>20517.648778423198</v>
      </c>
      <c r="I976" s="303">
        <f ca="1">+H976/'Historical Data'!$L$34</f>
        <v>1288.212078725257</v>
      </c>
    </row>
    <row r="977" spans="2:9">
      <c r="B977" s="300">
        <f t="shared" si="79"/>
        <v>965</v>
      </c>
      <c r="C977" s="275">
        <f t="shared" ca="1" si="75"/>
        <v>1.4289755504528798E-2</v>
      </c>
      <c r="D977" s="275">
        <f t="shared" ca="1" si="76"/>
        <v>0.16601210662566424</v>
      </c>
      <c r="E977" s="275">
        <f t="shared" ca="1" si="77"/>
        <v>0.1088518429905895</v>
      </c>
      <c r="F977" s="275">
        <f t="shared" ca="1" si="78"/>
        <v>5.0392649888254759E-2</v>
      </c>
      <c r="G977" s="301">
        <f t="array" aca="1" ref="G977" ca="1">IF(E977&gt;F977,('3-Statement Model'!$G$8*(1+'DCF Simulation'!C977)*'DCF Simulation'!D977)/('DCF Simulation'!E977-'DCF Simulation'!F977))</f>
        <v>13913.246590942614</v>
      </c>
      <c r="H977" s="302">
        <f ca="1">+G977-'DCF Analysis'!$C$37+'DCF Analysis'!$C$38+'DCF Analysis'!$C$40-'DCF Analysis'!$C$39</f>
        <v>14825.576590942615</v>
      </c>
      <c r="I977" s="303">
        <f ca="1">+H977/'Historical Data'!$L$34</f>
        <v>930.83213601955583</v>
      </c>
    </row>
    <row r="978" spans="2:9">
      <c r="B978" s="300">
        <f t="shared" si="79"/>
        <v>966</v>
      </c>
      <c r="C978" s="275">
        <f t="shared" ca="1" si="75"/>
        <v>0.31781832258722109</v>
      </c>
      <c r="D978" s="275">
        <f t="shared" ca="1" si="76"/>
        <v>0.17396388952683661</v>
      </c>
      <c r="E978" s="275">
        <f t="shared" ca="1" si="77"/>
        <v>0.10562107191468281</v>
      </c>
      <c r="F978" s="275">
        <f t="shared" ca="1" si="78"/>
        <v>4.9621579840758989E-2</v>
      </c>
      <c r="G978" s="301">
        <f t="array" aca="1" ref="G978" ca="1">IF(E978&gt;F978,('3-Statement Model'!$G$8*(1+'DCF Simulation'!C978)*'DCF Simulation'!D978)/('DCF Simulation'!E978-'DCF Simulation'!F978))</f>
        <v>19774.70722050123</v>
      </c>
      <c r="H978" s="302">
        <f ca="1">+G978-'DCF Analysis'!$C$37+'DCF Analysis'!$C$38+'DCF Analysis'!$C$40-'DCF Analysis'!$C$39</f>
        <v>20687.037220501228</v>
      </c>
      <c r="I978" s="303">
        <f ca="1">+H978/'Historical Data'!$L$34</f>
        <v>1298.8472270035941</v>
      </c>
    </row>
    <row r="979" spans="2:9">
      <c r="B979" s="300">
        <f t="shared" si="79"/>
        <v>967</v>
      </c>
      <c r="C979" s="275">
        <f t="shared" ca="1" si="75"/>
        <v>0.21970094174658006</v>
      </c>
      <c r="D979" s="275">
        <f t="shared" ca="1" si="76"/>
        <v>0.18600845656517889</v>
      </c>
      <c r="E979" s="275">
        <f t="shared" ca="1" si="77"/>
        <v>0.10557444495431106</v>
      </c>
      <c r="F979" s="275">
        <f t="shared" ca="1" si="78"/>
        <v>2.3704695650299097E-2</v>
      </c>
      <c r="G979" s="301">
        <f t="array" aca="1" ref="G979" ca="1">IF(E979&gt;F979,('3-Statement Model'!$G$8*(1+'DCF Simulation'!C979)*'DCF Simulation'!D979)/('DCF Simulation'!E979-'DCF Simulation'!F979))</f>
        <v>13385.730812562017</v>
      </c>
      <c r="H979" s="302">
        <f ca="1">+G979-'DCF Analysis'!$C$37+'DCF Analysis'!$C$38+'DCF Analysis'!$C$40-'DCF Analysis'!$C$39</f>
        <v>14298.060812562018</v>
      </c>
      <c r="I979" s="303">
        <f ca="1">+H979/'Historical Data'!$L$34</f>
        <v>897.71176220056975</v>
      </c>
    </row>
    <row r="980" spans="2:9">
      <c r="B980" s="300">
        <f t="shared" si="79"/>
        <v>968</v>
      </c>
      <c r="C980" s="275">
        <f t="shared" ca="1" si="75"/>
        <v>0.10556423492996644</v>
      </c>
      <c r="D980" s="275">
        <f t="shared" ca="1" si="76"/>
        <v>0.17594013135715275</v>
      </c>
      <c r="E980" s="275">
        <f t="shared" ca="1" si="77"/>
        <v>0.10924714422329002</v>
      </c>
      <c r="F980" s="275">
        <f t="shared" ca="1" si="78"/>
        <v>5.7091044046131786E-2</v>
      </c>
      <c r="G980" s="301">
        <f t="array" aca="1" ref="G980" ca="1">IF(E980&gt;F980,('3-Statement Model'!$G$8*(1+'DCF Simulation'!C980)*'DCF Simulation'!D980)/('DCF Simulation'!E980-'DCF Simulation'!F980))</f>
        <v>18014.544325119899</v>
      </c>
      <c r="H980" s="302">
        <f ca="1">+G980-'DCF Analysis'!$C$37+'DCF Analysis'!$C$38+'DCF Analysis'!$C$40-'DCF Analysis'!$C$39</f>
        <v>18926.874325119898</v>
      </c>
      <c r="I980" s="303">
        <f ca="1">+H980/'Historical Data'!$L$34</f>
        <v>1188.3344130432165</v>
      </c>
    </row>
    <row r="981" spans="2:9">
      <c r="B981" s="300">
        <f t="shared" si="79"/>
        <v>969</v>
      </c>
      <c r="C981" s="275">
        <f t="shared" ca="1" si="75"/>
        <v>0.15816526335126246</v>
      </c>
      <c r="D981" s="275">
        <f t="shared" ca="1" si="76"/>
        <v>0.18751053689693092</v>
      </c>
      <c r="E981" s="275">
        <f t="shared" ca="1" si="77"/>
        <v>0.10101658535890971</v>
      </c>
      <c r="F981" s="275">
        <f t="shared" ca="1" si="78"/>
        <v>3.0786568145599231E-2</v>
      </c>
      <c r="G981" s="301">
        <f t="array" aca="1" ref="G981" ca="1">IF(E981&gt;F981,('3-Statement Model'!$G$8*(1+'DCF Simulation'!C981)*'DCF Simulation'!D981)/('DCF Simulation'!E981-'DCF Simulation'!F981))</f>
        <v>14936.64079186187</v>
      </c>
      <c r="H981" s="302">
        <f ca="1">+G981-'DCF Analysis'!$C$37+'DCF Analysis'!$C$38+'DCF Analysis'!$C$40-'DCF Analysis'!$C$39</f>
        <v>15848.970791861871</v>
      </c>
      <c r="I981" s="303">
        <f ca="1">+H981/'Historical Data'!$L$34</f>
        <v>995.08651453820823</v>
      </c>
    </row>
    <row r="982" spans="2:9">
      <c r="B982" s="300">
        <f t="shared" si="79"/>
        <v>970</v>
      </c>
      <c r="C982" s="275">
        <f t="shared" ca="1" si="75"/>
        <v>0.30262237989988294</v>
      </c>
      <c r="D982" s="275">
        <f t="shared" ca="1" si="76"/>
        <v>0.14707940610440665</v>
      </c>
      <c r="E982" s="275">
        <f t="shared" ca="1" si="77"/>
        <v>0.10128296492557899</v>
      </c>
      <c r="F982" s="275">
        <f t="shared" ca="1" si="78"/>
        <v>3.7710900908962779E-2</v>
      </c>
      <c r="G982" s="301">
        <f t="array" aca="1" ref="G982" ca="1">IF(E982&gt;F982,('3-Statement Model'!$G$8*(1+'DCF Simulation'!C982)*'DCF Simulation'!D982)/('DCF Simulation'!E982-'DCF Simulation'!F982))</f>
        <v>14557.39244865507</v>
      </c>
      <c r="H982" s="302">
        <f ca="1">+G982-'DCF Analysis'!$C$37+'DCF Analysis'!$C$38+'DCF Analysis'!$C$40-'DCF Analysis'!$C$39</f>
        <v>15469.722448655071</v>
      </c>
      <c r="I982" s="303">
        <f ca="1">+H982/'Historical Data'!$L$34</f>
        <v>971.27519474072176</v>
      </c>
    </row>
    <row r="983" spans="2:9">
      <c r="B983" s="300">
        <f t="shared" si="79"/>
        <v>971</v>
      </c>
      <c r="C983" s="275">
        <f t="shared" ca="1" si="75"/>
        <v>0.2972442433109061</v>
      </c>
      <c r="D983" s="275">
        <f t="shared" ca="1" si="76"/>
        <v>0.16700590216534381</v>
      </c>
      <c r="E983" s="275">
        <f t="shared" ca="1" si="77"/>
        <v>0.10522231678466039</v>
      </c>
      <c r="F983" s="275">
        <f t="shared" ca="1" si="78"/>
        <v>5.8277311783187458E-2</v>
      </c>
      <c r="G983" s="301">
        <f t="array" aca="1" ref="G983" ca="1">IF(E983&gt;F983,('3-Statement Model'!$G$8*(1+'DCF Simulation'!C983)*'DCF Simulation'!D983)/('DCF Simulation'!E983-'DCF Simulation'!F983))</f>
        <v>22291.72524917221</v>
      </c>
      <c r="H983" s="302">
        <f ca="1">+G983-'DCF Analysis'!$C$37+'DCF Analysis'!$C$38+'DCF Analysis'!$C$40-'DCF Analysis'!$C$39</f>
        <v>23204.055249172208</v>
      </c>
      <c r="I983" s="303">
        <f ca="1">+H983/'Historical Data'!$L$34</f>
        <v>1456.8796147259645</v>
      </c>
    </row>
    <row r="984" spans="2:9">
      <c r="B984" s="300">
        <f t="shared" si="79"/>
        <v>972</v>
      </c>
      <c r="C984" s="275">
        <f t="shared" ca="1" si="75"/>
        <v>6.5366870048386982E-2</v>
      </c>
      <c r="D984" s="275">
        <f t="shared" ca="1" si="76"/>
        <v>0.13735302327089788</v>
      </c>
      <c r="E984" s="275">
        <f t="shared" ca="1" si="77"/>
        <v>0.1067041956113946</v>
      </c>
      <c r="F984" s="275">
        <f t="shared" ca="1" si="78"/>
        <v>4.9515806601076982E-2</v>
      </c>
      <c r="G984" s="301">
        <f t="array" aca="1" ref="G984" ca="1">IF(E984&gt;F984,('3-Statement Model'!$G$8*(1+'DCF Simulation'!C984)*'DCF Simulation'!D984)/('DCF Simulation'!E984-'DCF Simulation'!F984))</f>
        <v>12359.731804078401</v>
      </c>
      <c r="H984" s="302">
        <f ca="1">+G984-'DCF Analysis'!$C$37+'DCF Analysis'!$C$38+'DCF Analysis'!$C$40-'DCF Analysis'!$C$39</f>
        <v>13272.061804078403</v>
      </c>
      <c r="I984" s="303">
        <f ca="1">+H984/'Historical Data'!$L$34</f>
        <v>833.2938393789907</v>
      </c>
    </row>
    <row r="985" spans="2:9">
      <c r="B985" s="300">
        <f t="shared" si="79"/>
        <v>973</v>
      </c>
      <c r="C985" s="275">
        <f t="shared" ca="1" si="75"/>
        <v>0.26094184332135362</v>
      </c>
      <c r="D985" s="275">
        <f t="shared" ca="1" si="76"/>
        <v>0.16559151212633438</v>
      </c>
      <c r="E985" s="275">
        <f t="shared" ca="1" si="77"/>
        <v>0.10891465019381613</v>
      </c>
      <c r="F985" s="275">
        <f t="shared" ca="1" si="78"/>
        <v>3.02799493634473E-2</v>
      </c>
      <c r="G985" s="301">
        <f t="array" aca="1" ref="G985" ca="1">IF(E985&gt;F985,('3-Statement Model'!$G$8*(1+'DCF Simulation'!C985)*'DCF Simulation'!D985)/('DCF Simulation'!E985-'DCF Simulation'!F985))</f>
        <v>12826.211267908418</v>
      </c>
      <c r="H985" s="302">
        <f ca="1">+G985-'DCF Analysis'!$C$37+'DCF Analysis'!$C$38+'DCF Analysis'!$C$40-'DCF Analysis'!$C$39</f>
        <v>13738.54126790842</v>
      </c>
      <c r="I985" s="303">
        <f ca="1">+H985/'Historical Data'!$L$34</f>
        <v>862.58201397797563</v>
      </c>
    </row>
    <row r="986" spans="2:9">
      <c r="B986" s="300">
        <f t="shared" si="79"/>
        <v>974</v>
      </c>
      <c r="C986" s="275">
        <f t="shared" ca="1" si="75"/>
        <v>0.31541791869719643</v>
      </c>
      <c r="D986" s="275">
        <f t="shared" ca="1" si="76"/>
        <v>0.14345034957480043</v>
      </c>
      <c r="E986" s="275">
        <f t="shared" ca="1" si="77"/>
        <v>0.10796745359609571</v>
      </c>
      <c r="F986" s="275">
        <f t="shared" ca="1" si="78"/>
        <v>3.2695393491370413E-2</v>
      </c>
      <c r="G986" s="301">
        <f t="array" aca="1" ref="G986" ca="1">IF(E986&gt;F986,('3-Statement Model'!$G$8*(1+'DCF Simulation'!C986)*'DCF Simulation'!D986)/('DCF Simulation'!E986-'DCF Simulation'!F986))</f>
        <v>12109.077575840576</v>
      </c>
      <c r="H986" s="302">
        <f ca="1">+G986-'DCF Analysis'!$C$37+'DCF Analysis'!$C$38+'DCF Analysis'!$C$40-'DCF Analysis'!$C$39</f>
        <v>13021.407575840578</v>
      </c>
      <c r="I986" s="303">
        <f ca="1">+H986/'Historical Data'!$L$34</f>
        <v>817.55637316701961</v>
      </c>
    </row>
    <row r="987" spans="2:9">
      <c r="B987" s="300">
        <f t="shared" si="79"/>
        <v>975</v>
      </c>
      <c r="C987" s="275">
        <f t="shared" ca="1" si="75"/>
        <v>5.7132671509803654E-2</v>
      </c>
      <c r="D987" s="275">
        <f t="shared" ca="1" si="76"/>
        <v>0.1932527665049423</v>
      </c>
      <c r="E987" s="275">
        <f t="shared" ca="1" si="77"/>
        <v>0.10655304692888105</v>
      </c>
      <c r="F987" s="275">
        <f t="shared" ca="1" si="78"/>
        <v>3.3556834416190173E-2</v>
      </c>
      <c r="G987" s="301">
        <f t="array" aca="1" ref="G987" ca="1">IF(E987&gt;F987,('3-Statement Model'!$G$8*(1+'DCF Simulation'!C987)*'DCF Simulation'!D987)/('DCF Simulation'!E987-'DCF Simulation'!F987))</f>
        <v>13518.683095988579</v>
      </c>
      <c r="H987" s="302">
        <f ca="1">+G987-'DCF Analysis'!$C$37+'DCF Analysis'!$C$38+'DCF Analysis'!$C$40-'DCF Analysis'!$C$39</f>
        <v>14431.013095988581</v>
      </c>
      <c r="I987" s="303">
        <f ca="1">+H987/'Historical Data'!$L$34</f>
        <v>906.05924583545448</v>
      </c>
    </row>
    <row r="988" spans="2:9">
      <c r="B988" s="300">
        <f t="shared" si="79"/>
        <v>976</v>
      </c>
      <c r="C988" s="275">
        <f t="shared" ca="1" si="75"/>
        <v>0.15945572315554299</v>
      </c>
      <c r="D988" s="275">
        <f t="shared" ca="1" si="76"/>
        <v>0.16609292600682152</v>
      </c>
      <c r="E988" s="275">
        <f t="shared" ca="1" si="77"/>
        <v>0.10269262779463931</v>
      </c>
      <c r="F988" s="275">
        <f t="shared" ca="1" si="78"/>
        <v>5.0234365915459406E-2</v>
      </c>
      <c r="G988" s="301">
        <f t="array" aca="1" ref="G988" ca="1">IF(E988&gt;F988,('3-Statement Model'!$G$8*(1+'DCF Simulation'!C988)*'DCF Simulation'!D988)/('DCF Simulation'!E988-'DCF Simulation'!F988))</f>
        <v>17732.538322707445</v>
      </c>
      <c r="H988" s="302">
        <f ca="1">+G988-'DCF Analysis'!$C$37+'DCF Analysis'!$C$38+'DCF Analysis'!$C$40-'DCF Analysis'!$C$39</f>
        <v>18644.868322707443</v>
      </c>
      <c r="I988" s="303">
        <f ca="1">+H988/'Historical Data'!$L$34</f>
        <v>1170.6285081169765</v>
      </c>
    </row>
    <row r="989" spans="2:9">
      <c r="B989" s="300">
        <f t="shared" si="79"/>
        <v>977</v>
      </c>
      <c r="C989" s="275">
        <f t="shared" ca="1" si="75"/>
        <v>0.18213973095046945</v>
      </c>
      <c r="D989" s="275">
        <f t="shared" ca="1" si="76"/>
        <v>0.14723133176630582</v>
      </c>
      <c r="E989" s="275">
        <f t="shared" ca="1" si="77"/>
        <v>0.10288844342750271</v>
      </c>
      <c r="F989" s="275">
        <f t="shared" ca="1" si="78"/>
        <v>4.0746922753551865E-2</v>
      </c>
      <c r="G989" s="301">
        <f t="array" aca="1" ref="G989" ca="1">IF(E989&gt;F989,('3-Statement Model'!$G$8*(1+'DCF Simulation'!C989)*'DCF Simulation'!D989)/('DCF Simulation'!E989-'DCF Simulation'!F989))</f>
        <v>13529.03053540373</v>
      </c>
      <c r="H989" s="302">
        <f ca="1">+G989-'DCF Analysis'!$C$37+'DCF Analysis'!$C$38+'DCF Analysis'!$C$40-'DCF Analysis'!$C$39</f>
        <v>14441.360535403732</v>
      </c>
      <c r="I989" s="303">
        <f ca="1">+H989/'Historical Data'!$L$34</f>
        <v>906.70891561888959</v>
      </c>
    </row>
    <row r="990" spans="2:9">
      <c r="B990" s="300">
        <f t="shared" si="79"/>
        <v>978</v>
      </c>
      <c r="C990" s="275">
        <f t="shared" ca="1" si="75"/>
        <v>0.17592493310036156</v>
      </c>
      <c r="D990" s="275">
        <f t="shared" ca="1" si="76"/>
        <v>0.15718291555869696</v>
      </c>
      <c r="E990" s="275">
        <f t="shared" ca="1" si="77"/>
        <v>0.10396097765951495</v>
      </c>
      <c r="F990" s="275">
        <f t="shared" ca="1" si="78"/>
        <v>5.3010567160428013E-2</v>
      </c>
      <c r="G990" s="301">
        <f t="array" aca="1" ref="G990" ca="1">IF(E990&gt;F990,('3-Statement Model'!$G$8*(1+'DCF Simulation'!C990)*'DCF Simulation'!D990)/('DCF Simulation'!E990-'DCF Simulation'!F990))</f>
        <v>17523.334486836357</v>
      </c>
      <c r="H990" s="302">
        <f ca="1">+G990-'DCF Analysis'!$C$37+'DCF Analysis'!$C$38+'DCF Analysis'!$C$40-'DCF Analysis'!$C$39</f>
        <v>18435.664486836355</v>
      </c>
      <c r="I990" s="303">
        <f ca="1">+H990/'Historical Data'!$L$34</f>
        <v>1157.4935280227562</v>
      </c>
    </row>
    <row r="991" spans="2:9">
      <c r="B991" s="300">
        <f t="shared" si="79"/>
        <v>979</v>
      </c>
      <c r="C991" s="275">
        <f t="shared" ca="1" si="75"/>
        <v>0.2318419872148014</v>
      </c>
      <c r="D991" s="275">
        <f t="shared" ca="1" si="76"/>
        <v>0.1651602094909542</v>
      </c>
      <c r="E991" s="275">
        <f t="shared" ca="1" si="77"/>
        <v>0.10896336666543401</v>
      </c>
      <c r="F991" s="275">
        <f t="shared" ca="1" si="78"/>
        <v>5.9802470860139553E-2</v>
      </c>
      <c r="G991" s="301">
        <f t="array" aca="1" ref="G991" ca="1">IF(E991&gt;F991,('3-Statement Model'!$G$8*(1+'DCF Simulation'!C991)*'DCF Simulation'!D991)/('DCF Simulation'!E991-'DCF Simulation'!F991))</f>
        <v>19990.338092707549</v>
      </c>
      <c r="H991" s="302">
        <f ca="1">+G991-'DCF Analysis'!$C$37+'DCF Analysis'!$C$38+'DCF Analysis'!$C$40-'DCF Analysis'!$C$39</f>
        <v>20902.668092707547</v>
      </c>
      <c r="I991" s="303">
        <f ca="1">+H991/'Historical Data'!$L$34</f>
        <v>1312.3857321764851</v>
      </c>
    </row>
    <row r="992" spans="2:9">
      <c r="B992" s="300">
        <f t="shared" si="79"/>
        <v>980</v>
      </c>
      <c r="C992" s="275">
        <f t="shared" ca="1" si="75"/>
        <v>0.21058689259164276</v>
      </c>
      <c r="D992" s="275">
        <f t="shared" ca="1" si="76"/>
        <v>0.19252127665838895</v>
      </c>
      <c r="E992" s="275">
        <f t="shared" ca="1" si="77"/>
        <v>0.10479315525677274</v>
      </c>
      <c r="F992" s="275">
        <f t="shared" ca="1" si="78"/>
        <v>2.8546359253079016E-2</v>
      </c>
      <c r="G992" s="301">
        <f t="array" aca="1" ref="G992" ca="1">IF(E992&gt;F992,('3-Statement Model'!$G$8*(1+'DCF Simulation'!C992)*'DCF Simulation'!D992)/('DCF Simulation'!E992-'DCF Simulation'!F992))</f>
        <v>14764.971087263792</v>
      </c>
      <c r="H992" s="302">
        <f ca="1">+G992-'DCF Analysis'!$C$37+'DCF Analysis'!$C$38+'DCF Analysis'!$C$40-'DCF Analysis'!$C$39</f>
        <v>15677.301087263793</v>
      </c>
      <c r="I992" s="303">
        <f ca="1">+H992/'Historical Data'!$L$34</f>
        <v>984.30813591389892</v>
      </c>
    </row>
    <row r="993" spans="2:9">
      <c r="B993" s="300">
        <f t="shared" si="79"/>
        <v>981</v>
      </c>
      <c r="C993" s="275">
        <f t="shared" ca="1" si="75"/>
        <v>9.8892576450752265E-2</v>
      </c>
      <c r="D993" s="275">
        <f t="shared" ca="1" si="76"/>
        <v>0.15619861205114052</v>
      </c>
      <c r="E993" s="275">
        <f t="shared" ca="1" si="77"/>
        <v>0.10590643820742529</v>
      </c>
      <c r="F993" s="275">
        <f t="shared" ca="1" si="78"/>
        <v>5.1947383526154731E-2</v>
      </c>
      <c r="G993" s="301">
        <f t="array" aca="1" ref="G993" ca="1">IF(E993&gt;F993,('3-Statement Model'!$G$8*(1+'DCF Simulation'!C993)*'DCF Simulation'!D993)/('DCF Simulation'!E993-'DCF Simulation'!F993))</f>
        <v>15365.531128377688</v>
      </c>
      <c r="H993" s="302">
        <f ca="1">+G993-'DCF Analysis'!$C$37+'DCF Analysis'!$C$38+'DCF Analysis'!$C$40-'DCF Analysis'!$C$39</f>
        <v>16277.86112837769</v>
      </c>
      <c r="I993" s="303">
        <f ca="1">+H993/'Historical Data'!$L$34</f>
        <v>1022.0146347100107</v>
      </c>
    </row>
    <row r="994" spans="2:9">
      <c r="B994" s="300">
        <f t="shared" si="79"/>
        <v>982</v>
      </c>
      <c r="C994" s="275">
        <f t="shared" ca="1" si="75"/>
        <v>7.3007606840731515E-2</v>
      </c>
      <c r="D994" s="275">
        <f t="shared" ca="1" si="76"/>
        <v>0.15756698657657131</v>
      </c>
      <c r="E994" s="275">
        <f t="shared" ca="1" si="77"/>
        <v>0.10400820829314759</v>
      </c>
      <c r="F994" s="275">
        <f t="shared" ca="1" si="78"/>
        <v>4.9736162598268935E-2</v>
      </c>
      <c r="G994" s="301">
        <f t="array" aca="1" ref="G994" ca="1">IF(E994&gt;F994,('3-Statement Model'!$G$8*(1+'DCF Simulation'!C994)*'DCF Simulation'!D994)/('DCF Simulation'!E994-'DCF Simulation'!F994))</f>
        <v>15047.742038975239</v>
      </c>
      <c r="H994" s="302">
        <f ca="1">+G994-'DCF Analysis'!$C$37+'DCF Analysis'!$C$38+'DCF Analysis'!$C$40-'DCF Analysis'!$C$39</f>
        <v>15960.072038975241</v>
      </c>
      <c r="I994" s="303">
        <f ca="1">+H994/'Historical Data'!$L$34</f>
        <v>1002.0620686106315</v>
      </c>
    </row>
    <row r="995" spans="2:9">
      <c r="B995" s="300">
        <f t="shared" si="79"/>
        <v>983</v>
      </c>
      <c r="C995" s="275">
        <f t="shared" ca="1" si="75"/>
        <v>0.22735073069768372</v>
      </c>
      <c r="D995" s="275">
        <f t="shared" ca="1" si="76"/>
        <v>0.16056002085851992</v>
      </c>
      <c r="E995" s="275">
        <f t="shared" ca="1" si="77"/>
        <v>0.1026978636127827</v>
      </c>
      <c r="F995" s="275">
        <f t="shared" ca="1" si="78"/>
        <v>4.5478459728295367E-2</v>
      </c>
      <c r="G995" s="301">
        <f t="array" aca="1" ref="G995" ca="1">IF(E995&gt;F995,('3-Statement Model'!$G$8*(1+'DCF Simulation'!C995)*'DCF Simulation'!D995)/('DCF Simulation'!E995-'DCF Simulation'!F995))</f>
        <v>16635.745652958707</v>
      </c>
      <c r="H995" s="302">
        <f ca="1">+G995-'DCF Analysis'!$C$37+'DCF Analysis'!$C$38+'DCF Analysis'!$C$40-'DCF Analysis'!$C$39</f>
        <v>17548.075652958705</v>
      </c>
      <c r="I995" s="303">
        <f ca="1">+H995/'Historical Data'!$L$34</f>
        <v>1101.7657655929168</v>
      </c>
    </row>
    <row r="996" spans="2:9">
      <c r="B996" s="300">
        <f t="shared" si="79"/>
        <v>984</v>
      </c>
      <c r="C996" s="275">
        <f t="shared" ca="1" si="75"/>
        <v>0.18510252666886048</v>
      </c>
      <c r="D996" s="275">
        <f t="shared" ca="1" si="76"/>
        <v>0.15221858420243989</v>
      </c>
      <c r="E996" s="275">
        <f t="shared" ca="1" si="77"/>
        <v>0.10451980480407132</v>
      </c>
      <c r="F996" s="275">
        <f t="shared" ca="1" si="78"/>
        <v>2.0368496898037769E-2</v>
      </c>
      <c r="G996" s="301">
        <f t="array" aca="1" ref="G996" ca="1">IF(E996&gt;F996,('3-Statement Model'!$G$8*(1+'DCF Simulation'!C996)*'DCF Simulation'!D996)/('DCF Simulation'!E996-'DCF Simulation'!F996))</f>
        <v>10354.812308730463</v>
      </c>
      <c r="H996" s="302">
        <f ca="1">+G996-'DCF Analysis'!$C$37+'DCF Analysis'!$C$38+'DCF Analysis'!$C$40-'DCF Analysis'!$C$39</f>
        <v>11267.142308730465</v>
      </c>
      <c r="I996" s="303">
        <f ca="1">+H996/'Historical Data'!$L$34</f>
        <v>707.41384510327964</v>
      </c>
    </row>
    <row r="997" spans="2:9">
      <c r="B997" s="300">
        <f t="shared" si="79"/>
        <v>985</v>
      </c>
      <c r="C997" s="275">
        <f t="shared" ca="1" si="75"/>
        <v>0.29407277461568743</v>
      </c>
      <c r="D997" s="275">
        <f t="shared" ca="1" si="76"/>
        <v>0.14813320952037684</v>
      </c>
      <c r="E997" s="275">
        <f t="shared" ca="1" si="77"/>
        <v>0.10837141126129315</v>
      </c>
      <c r="F997" s="275">
        <f t="shared" ca="1" si="78"/>
        <v>4.5593622392191446E-2</v>
      </c>
      <c r="G997" s="301">
        <f t="array" aca="1" ref="G997" ca="1">IF(E997&gt;F997,('3-Statement Model'!$G$8*(1+'DCF Simulation'!C997)*'DCF Simulation'!D997)/('DCF Simulation'!E997-'DCF Simulation'!F997))</f>
        <v>14749.74856763619</v>
      </c>
      <c r="H997" s="302">
        <f ca="1">+G997-'DCF Analysis'!$C$37+'DCF Analysis'!$C$38+'DCF Analysis'!$C$40-'DCF Analysis'!$C$39</f>
        <v>15662.078567636192</v>
      </c>
      <c r="I997" s="303">
        <f ca="1">+H997/'Historical Data'!$L$34</f>
        <v>983.35238148683561</v>
      </c>
    </row>
    <row r="998" spans="2:9">
      <c r="B998" s="300">
        <f t="shared" si="79"/>
        <v>986</v>
      </c>
      <c r="C998" s="275">
        <f t="shared" ca="1" si="75"/>
        <v>0.32661622307033156</v>
      </c>
      <c r="D998" s="275">
        <f t="shared" ca="1" si="76"/>
        <v>0.18345770905607262</v>
      </c>
      <c r="E998" s="275">
        <f t="shared" ca="1" si="77"/>
        <v>0.10622813389453352</v>
      </c>
      <c r="F998" s="275">
        <f t="shared" ca="1" si="78"/>
        <v>4.8667081022566117E-2</v>
      </c>
      <c r="G998" s="301">
        <f t="array" aca="1" ref="G998" ca="1">IF(E998&gt;F998,('3-Statement Model'!$G$8*(1+'DCF Simulation'!C998)*'DCF Simulation'!D998)/('DCF Simulation'!E998-'DCF Simulation'!F998))</f>
        <v>20423.587953940329</v>
      </c>
      <c r="H998" s="302">
        <f ca="1">+G998-'DCF Analysis'!$C$37+'DCF Analysis'!$C$38+'DCF Analysis'!$C$40-'DCF Analysis'!$C$39</f>
        <v>21335.917953940327</v>
      </c>
      <c r="I998" s="303">
        <f ca="1">+H998/'Historical Data'!$L$34</f>
        <v>1339.587567551162</v>
      </c>
    </row>
    <row r="999" spans="2:9">
      <c r="B999" s="300">
        <f t="shared" si="79"/>
        <v>987</v>
      </c>
      <c r="C999" s="275">
        <f t="shared" ca="1" si="75"/>
        <v>0.17868341769930834</v>
      </c>
      <c r="D999" s="275">
        <f t="shared" ca="1" si="76"/>
        <v>0.15864628820639678</v>
      </c>
      <c r="E999" s="275">
        <f t="shared" ca="1" si="77"/>
        <v>0.10877996953010886</v>
      </c>
      <c r="F999" s="275">
        <f t="shared" ca="1" si="78"/>
        <v>2.4756305313340235E-2</v>
      </c>
      <c r="G999" s="301">
        <f t="array" aca="1" ref="G999" ca="1">IF(E999&gt;F999,('3-Statement Model'!$G$8*(1+'DCF Simulation'!C999)*'DCF Simulation'!D999)/('DCF Simulation'!E999-'DCF Simulation'!F999))</f>
        <v>10749.913548158976</v>
      </c>
      <c r="H999" s="302">
        <f ca="1">+G999-'DCF Analysis'!$C$37+'DCF Analysis'!$C$38+'DCF Analysis'!$C$40-'DCF Analysis'!$C$39</f>
        <v>11662.243548158978</v>
      </c>
      <c r="I999" s="303">
        <f ca="1">+H999/'Historical Data'!$L$34</f>
        <v>732.22049787561775</v>
      </c>
    </row>
    <row r="1000" spans="2:9">
      <c r="B1000" s="300">
        <f t="shared" si="79"/>
        <v>988</v>
      </c>
      <c r="C1000" s="275">
        <f t="shared" ca="1" si="75"/>
        <v>0.12824595649348997</v>
      </c>
      <c r="D1000" s="275">
        <f t="shared" ca="1" si="76"/>
        <v>0.1750940031688773</v>
      </c>
      <c r="E1000" s="275">
        <f t="shared" ca="1" si="77"/>
        <v>0.10694573911448234</v>
      </c>
      <c r="F1000" s="275">
        <f t="shared" ca="1" si="78"/>
        <v>5.6091665674856933E-2</v>
      </c>
      <c r="G1000" s="301">
        <f t="array" aca="1" ref="G1000" ca="1">IF(E1000&gt;F1000,('3-Statement Model'!$G$8*(1+'DCF Simulation'!C1000)*'DCF Simulation'!D1000)/('DCF Simulation'!E1000-'DCF Simulation'!F1000))</f>
        <v>18764.146337915787</v>
      </c>
      <c r="H1000" s="302">
        <f ca="1">+G1000-'DCF Analysis'!$C$37+'DCF Analysis'!$C$38+'DCF Analysis'!$C$40-'DCF Analysis'!$C$39</f>
        <v>19676.476337915785</v>
      </c>
      <c r="I1000" s="303">
        <f ca="1">+H1000/'Historical Data'!$L$34</f>
        <v>1235.3985955696239</v>
      </c>
    </row>
    <row r="1001" spans="2:9">
      <c r="B1001" s="300">
        <f t="shared" si="79"/>
        <v>989</v>
      </c>
      <c r="C1001" s="275">
        <f t="shared" ca="1" si="75"/>
        <v>0.2326139156334906</v>
      </c>
      <c r="D1001" s="275">
        <f t="shared" ca="1" si="76"/>
        <v>0.16501562249590526</v>
      </c>
      <c r="E1001" s="275">
        <f t="shared" ca="1" si="77"/>
        <v>0.10016971481813015</v>
      </c>
      <c r="F1001" s="275">
        <f t="shared" ca="1" si="78"/>
        <v>5.2715774918681541E-2</v>
      </c>
      <c r="G1001" s="301">
        <f t="array" aca="1" ref="G1001" ca="1">IF(E1001&gt;F1001,('3-Statement Model'!$G$8*(1+'DCF Simulation'!C1001)*'DCF Simulation'!D1001)/('DCF Simulation'!E1001-'DCF Simulation'!F1001))</f>
        <v>20704.242793499034</v>
      </c>
      <c r="H1001" s="302">
        <f ca="1">+G1001-'DCF Analysis'!$C$37+'DCF Analysis'!$C$38+'DCF Analysis'!$C$40-'DCF Analysis'!$C$39</f>
        <v>21616.572793499032</v>
      </c>
      <c r="I1001" s="303">
        <f ca="1">+H1001/'Historical Data'!$L$34</f>
        <v>1357.2086389603007</v>
      </c>
    </row>
    <row r="1002" spans="2:9">
      <c r="B1002" s="300">
        <f t="shared" si="79"/>
        <v>990</v>
      </c>
      <c r="C1002" s="275">
        <f t="shared" ca="1" si="75"/>
        <v>0.18201684679337776</v>
      </c>
      <c r="D1002" s="275">
        <f t="shared" ca="1" si="76"/>
        <v>0.19288600200116976</v>
      </c>
      <c r="E1002" s="275">
        <f t="shared" ca="1" si="77"/>
        <v>0.10488076397671892</v>
      </c>
      <c r="F1002" s="275">
        <f t="shared" ca="1" si="78"/>
        <v>3.0595700879591257E-2</v>
      </c>
      <c r="G1002" s="301">
        <f t="array" aca="1" ref="G1002" ca="1">IF(E1002&gt;F1002,('3-Statement Model'!$G$8*(1+'DCF Simulation'!C1002)*'DCF Simulation'!D1002)/('DCF Simulation'!E1002-'DCF Simulation'!F1002))</f>
        <v>14825.262116322778</v>
      </c>
      <c r="H1002" s="302">
        <f ca="1">+G1002-'DCF Analysis'!$C$37+'DCF Analysis'!$C$38+'DCF Analysis'!$C$40-'DCF Analysis'!$C$39</f>
        <v>15737.592116322779</v>
      </c>
      <c r="I1002" s="303">
        <f ca="1">+H1002/'Historical Data'!$L$34</f>
        <v>988.09354196657682</v>
      </c>
    </row>
    <row r="1003" spans="2:9">
      <c r="B1003" s="300">
        <f t="shared" si="79"/>
        <v>991</v>
      </c>
      <c r="C1003" s="275">
        <f t="shared" ca="1" si="75"/>
        <v>7.0983458703701929E-2</v>
      </c>
      <c r="D1003" s="275">
        <f t="shared" ca="1" si="76"/>
        <v>0.18145501527314511</v>
      </c>
      <c r="E1003" s="275">
        <f t="shared" ca="1" si="77"/>
        <v>0.10694234474479516</v>
      </c>
      <c r="F1003" s="275">
        <f t="shared" ca="1" si="78"/>
        <v>5.637363578234654E-2</v>
      </c>
      <c r="G1003" s="301">
        <f t="array" aca="1" ref="G1003" ca="1">IF(E1003&gt;F1003,('3-Statement Model'!$G$8*(1+'DCF Simulation'!C1003)*'DCF Simulation'!D1003)/('DCF Simulation'!E1003-'DCF Simulation'!F1003))</f>
        <v>18563.051635715361</v>
      </c>
      <c r="H1003" s="302">
        <f ca="1">+G1003-'DCF Analysis'!$C$37+'DCF Analysis'!$C$38+'DCF Analysis'!$C$40-'DCF Analysis'!$C$39</f>
        <v>19475.381635715359</v>
      </c>
      <c r="I1003" s="303">
        <f ca="1">+H1003/'Historical Data'!$L$34</f>
        <v>1222.7727519780972</v>
      </c>
    </row>
    <row r="1004" spans="2:9">
      <c r="B1004" s="300">
        <f t="shared" si="79"/>
        <v>992</v>
      </c>
      <c r="C1004" s="275">
        <f t="shared" ca="1" si="75"/>
        <v>3.7090040549576292E-2</v>
      </c>
      <c r="D1004" s="275">
        <f t="shared" ca="1" si="76"/>
        <v>0.15092479232976275</v>
      </c>
      <c r="E1004" s="275">
        <f t="shared" ca="1" si="77"/>
        <v>0.10089571841416059</v>
      </c>
      <c r="F1004" s="275">
        <f t="shared" ca="1" si="78"/>
        <v>3.5257409705212309E-2</v>
      </c>
      <c r="G1004" s="301">
        <f t="array" aca="1" ref="G1004" ca="1">IF(E1004&gt;F1004,('3-Statement Model'!$G$8*(1+'DCF Simulation'!C1004)*'DCF Simulation'!D1004)/('DCF Simulation'!E1004-'DCF Simulation'!F1004))</f>
        <v>11518.585962424284</v>
      </c>
      <c r="H1004" s="302">
        <f ca="1">+G1004-'DCF Analysis'!$C$37+'DCF Analysis'!$C$38+'DCF Analysis'!$C$40-'DCF Analysis'!$C$39</f>
        <v>12430.915962424286</v>
      </c>
      <c r="I1004" s="303">
        <f ca="1">+H1004/'Historical Data'!$L$34</f>
        <v>780.48202624727037</v>
      </c>
    </row>
    <row r="1005" spans="2:9">
      <c r="B1005" s="300">
        <f t="shared" si="79"/>
        <v>993</v>
      </c>
      <c r="C1005" s="275">
        <f t="shared" ca="1" si="75"/>
        <v>0.16163355061464532</v>
      </c>
      <c r="D1005" s="275">
        <f t="shared" ca="1" si="76"/>
        <v>0.16326207747623916</v>
      </c>
      <c r="E1005" s="275">
        <f t="shared" ca="1" si="77"/>
        <v>0.10995682719364323</v>
      </c>
      <c r="F1005" s="275">
        <f t="shared" ca="1" si="78"/>
        <v>2.0498958705123478E-2</v>
      </c>
      <c r="G1005" s="301">
        <f t="array" aca="1" ref="G1005" ca="1">IF(E1005&gt;F1005,('3-Statement Model'!$G$8*(1+'DCF Simulation'!C1005)*'DCF Simulation'!D1005)/('DCF Simulation'!E1005-'DCF Simulation'!F1005))</f>
        <v>10240.364579260204</v>
      </c>
      <c r="H1005" s="302">
        <f ca="1">+G1005-'DCF Analysis'!$C$37+'DCF Analysis'!$C$38+'DCF Analysis'!$C$40-'DCF Analysis'!$C$39</f>
        <v>11152.694579260206</v>
      </c>
      <c r="I1005" s="303">
        <f ca="1">+H1005/'Historical Data'!$L$34</f>
        <v>700.22818026037078</v>
      </c>
    </row>
    <row r="1006" spans="2:9">
      <c r="B1006" s="300">
        <f t="shared" si="79"/>
        <v>994</v>
      </c>
      <c r="C1006" s="275">
        <f t="shared" ca="1" si="75"/>
        <v>0.17208262410642944</v>
      </c>
      <c r="D1006" s="275">
        <f t="shared" ca="1" si="76"/>
        <v>0.14925346104305995</v>
      </c>
      <c r="E1006" s="275">
        <f t="shared" ca="1" si="77"/>
        <v>0.10349134032932998</v>
      </c>
      <c r="F1006" s="275">
        <f t="shared" ca="1" si="78"/>
        <v>3.9889722442090672E-2</v>
      </c>
      <c r="G1006" s="301">
        <f t="array" aca="1" ref="G1006" ca="1">IF(E1006&gt;F1006,('3-Statement Model'!$G$8*(1+'DCF Simulation'!C1006)*'DCF Simulation'!D1006)/('DCF Simulation'!E1006-'DCF Simulation'!F1006))</f>
        <v>13285.99162890047</v>
      </c>
      <c r="H1006" s="302">
        <f ca="1">+G1006-'DCF Analysis'!$C$37+'DCF Analysis'!$C$38+'DCF Analysis'!$C$40-'DCF Analysis'!$C$39</f>
        <v>14198.321628900472</v>
      </c>
      <c r="I1006" s="303">
        <f ca="1">+H1006/'Historical Data'!$L$34</f>
        <v>891.44958165042215</v>
      </c>
    </row>
    <row r="1007" spans="2:9">
      <c r="B1007" s="300">
        <f t="shared" si="79"/>
        <v>995</v>
      </c>
      <c r="C1007" s="275">
        <f t="shared" ca="1" si="75"/>
        <v>0.27871110214921546</v>
      </c>
      <c r="D1007" s="275">
        <f t="shared" ca="1" si="76"/>
        <v>0.16312348699974255</v>
      </c>
      <c r="E1007" s="275">
        <f t="shared" ca="1" si="77"/>
        <v>0.10827977445022799</v>
      </c>
      <c r="F1007" s="275">
        <f t="shared" ca="1" si="78"/>
        <v>4.9341858222665347E-2</v>
      </c>
      <c r="G1007" s="301">
        <f t="array" aca="1" ref="G1007" ca="1">IF(E1007&gt;F1007,('3-Statement Model'!$G$8*(1+'DCF Simulation'!C1007)*'DCF Simulation'!D1007)/('DCF Simulation'!E1007-'DCF Simulation'!F1007))</f>
        <v>17095.179079761561</v>
      </c>
      <c r="H1007" s="302">
        <f ca="1">+G1007-'DCF Analysis'!$C$37+'DCF Analysis'!$C$38+'DCF Analysis'!$C$40-'DCF Analysis'!$C$39</f>
        <v>18007.509079761559</v>
      </c>
      <c r="I1007" s="303">
        <f ca="1">+H1007/'Historical Data'!$L$34</f>
        <v>1130.6115508078371</v>
      </c>
    </row>
    <row r="1008" spans="2:9">
      <c r="B1008" s="300">
        <f t="shared" si="79"/>
        <v>996</v>
      </c>
      <c r="C1008" s="275">
        <f t="shared" ca="1" si="75"/>
        <v>0.13602535877638908</v>
      </c>
      <c r="D1008" s="275">
        <f t="shared" ca="1" si="76"/>
        <v>0.15870668459720805</v>
      </c>
      <c r="E1008" s="275">
        <f t="shared" ca="1" si="77"/>
        <v>0.10823494554274346</v>
      </c>
      <c r="F1008" s="275">
        <f t="shared" ca="1" si="78"/>
        <v>2.5369976971527632E-2</v>
      </c>
      <c r="G1008" s="301">
        <f t="array" aca="1" ref="G1008" ca="1">IF(E1008&gt;F1008,('3-Statement Model'!$G$8*(1+'DCF Simulation'!C1008)*'DCF Simulation'!D1008)/('DCF Simulation'!E1008-'DCF Simulation'!F1008))</f>
        <v>10509.735218474694</v>
      </c>
      <c r="H1008" s="302">
        <f ca="1">+G1008-'DCF Analysis'!$C$37+'DCF Analysis'!$C$38+'DCF Analysis'!$C$40-'DCF Analysis'!$C$39</f>
        <v>11422.065218474696</v>
      </c>
      <c r="I1008" s="303">
        <f ca="1">+H1008/'Historical Data'!$L$34</f>
        <v>717.14076682608732</v>
      </c>
    </row>
    <row r="1009" spans="2:9">
      <c r="B1009" s="300">
        <f t="shared" si="79"/>
        <v>997</v>
      </c>
      <c r="C1009" s="275">
        <f t="shared" ca="1" si="75"/>
        <v>2.0783511862575821E-2</v>
      </c>
      <c r="D1009" s="275">
        <f t="shared" ca="1" si="76"/>
        <v>0.16722791774642748</v>
      </c>
      <c r="E1009" s="275">
        <f t="shared" ca="1" si="77"/>
        <v>0.10563879668018548</v>
      </c>
      <c r="F1009" s="275">
        <f t="shared" ca="1" si="78"/>
        <v>4.8400297867470687E-2</v>
      </c>
      <c r="G1009" s="301">
        <f t="array" aca="1" ref="G1009" ca="1">IF(E1009&gt;F1009,('3-Statement Model'!$G$8*(1+'DCF Simulation'!C1009)*'DCF Simulation'!D1009)/('DCF Simulation'!E1009-'DCF Simulation'!F1009))</f>
        <v>14405.677663817414</v>
      </c>
      <c r="H1009" s="302">
        <f ca="1">+G1009-'DCF Analysis'!$C$37+'DCF Analysis'!$C$38+'DCF Analysis'!$C$40-'DCF Analysis'!$C$39</f>
        <v>15318.007663817416</v>
      </c>
      <c r="I1009" s="303">
        <f ca="1">+H1009/'Historical Data'!$L$34</f>
        <v>961.74969693833214</v>
      </c>
    </row>
    <row r="1010" spans="2:9">
      <c r="B1010" s="300">
        <f t="shared" si="79"/>
        <v>998</v>
      </c>
      <c r="C1010" s="275">
        <f t="shared" ca="1" si="75"/>
        <v>8.4284356190318807E-2</v>
      </c>
      <c r="D1010" s="275">
        <f t="shared" ca="1" si="76"/>
        <v>0.16862318218191175</v>
      </c>
      <c r="E1010" s="275">
        <f t="shared" ca="1" si="77"/>
        <v>0.1068384319880798</v>
      </c>
      <c r="F1010" s="275">
        <f t="shared" ca="1" si="78"/>
        <v>4.5067007221780586E-2</v>
      </c>
      <c r="G1010" s="301">
        <f t="array" aca="1" ref="G1010" ca="1">IF(E1010&gt;F1010,('3-Statement Model'!$G$8*(1+'DCF Simulation'!C1010)*'DCF Simulation'!D1010)/('DCF Simulation'!E1010-'DCF Simulation'!F1010))</f>
        <v>14297.244808868898</v>
      </c>
      <c r="H1010" s="302">
        <f ca="1">+G1010-'DCF Analysis'!$C$37+'DCF Analysis'!$C$38+'DCF Analysis'!$C$40-'DCF Analysis'!$C$39</f>
        <v>15209.5748088689</v>
      </c>
      <c r="I1010" s="303">
        <f ca="1">+H1010/'Historical Data'!$L$34</f>
        <v>954.9416793636168</v>
      </c>
    </row>
    <row r="1011" spans="2:9">
      <c r="B1011" s="300">
        <f t="shared" si="79"/>
        <v>999</v>
      </c>
      <c r="C1011" s="275">
        <f t="shared" ca="1" si="75"/>
        <v>0.12834685995971962</v>
      </c>
      <c r="D1011" s="275">
        <f t="shared" ca="1" si="76"/>
        <v>0.18573802260266503</v>
      </c>
      <c r="E1011" s="275">
        <f t="shared" ca="1" si="77"/>
        <v>0.1083236219615118</v>
      </c>
      <c r="F1011" s="275">
        <f t="shared" ca="1" si="78"/>
        <v>4.5657675412117182E-2</v>
      </c>
      <c r="G1011" s="301">
        <f t="array" aca="1" ref="G1011" ca="1">IF(E1011&gt;F1011,('3-Statement Model'!$G$8*(1+'DCF Simulation'!C1011)*'DCF Simulation'!D1011)/('DCF Simulation'!E1011-'DCF Simulation'!F1011))</f>
        <v>16154.418800761687</v>
      </c>
      <c r="H1011" s="302">
        <f ca="1">+G1011-'DCF Analysis'!$C$37+'DCF Analysis'!$C$38+'DCF Analysis'!$C$40-'DCF Analysis'!$C$39</f>
        <v>17066.748800761685</v>
      </c>
      <c r="I1011" s="303">
        <f ca="1">+H1011/'Historical Data'!$L$34</f>
        <v>1071.5453893933266</v>
      </c>
    </row>
    <row r="1012" spans="2:9">
      <c r="B1012" s="300">
        <f t="shared" si="79"/>
        <v>1000</v>
      </c>
      <c r="C1012" s="275">
        <f t="shared" ca="1" si="75"/>
        <v>3.946538612693723E-2</v>
      </c>
      <c r="D1012" s="275">
        <f t="shared" ca="1" si="76"/>
        <v>0.18956889215346559</v>
      </c>
      <c r="E1012" s="275">
        <f t="shared" ca="1" si="77"/>
        <v>0.10554312835541907</v>
      </c>
      <c r="F1012" s="275">
        <f t="shared" ca="1" si="78"/>
        <v>3.2519604967261875E-2</v>
      </c>
      <c r="G1012" s="301">
        <f t="array" aca="1" ref="G1012" ca="1">IF(E1012&gt;F1012,('3-Statement Model'!$G$8*(1+'DCF Simulation'!C1012)*'DCF Simulation'!D1012)/('DCF Simulation'!E1012-'DCF Simulation'!F1012))</f>
        <v>13034.483287849213</v>
      </c>
      <c r="H1012" s="302">
        <f ca="1">+G1012-'DCF Analysis'!$C$37+'DCF Analysis'!$C$38+'DCF Analysis'!$C$40-'DCF Analysis'!$C$39</f>
        <v>13946.813287849214</v>
      </c>
      <c r="I1012" s="303">
        <f ca="1">+H1012/'Historical Data'!$L$34</f>
        <v>875.65848948672829</v>
      </c>
    </row>
    <row r="1013" spans="2:9">
      <c r="B1013" s="300">
        <f t="shared" si="79"/>
        <v>1001</v>
      </c>
      <c r="C1013" s="275">
        <f t="shared" ca="1" si="75"/>
        <v>7.1823058857430094E-2</v>
      </c>
      <c r="D1013" s="275">
        <f t="shared" ca="1" si="76"/>
        <v>0.18324367221871851</v>
      </c>
      <c r="E1013" s="275">
        <f t="shared" ca="1" si="77"/>
        <v>0.10327662738563799</v>
      </c>
      <c r="F1013" s="275">
        <f t="shared" ca="1" si="78"/>
        <v>2.0096892994906714E-2</v>
      </c>
      <c r="G1013" s="301">
        <f t="array" aca="1" ref="G1013" ca="1">IF(E1013&gt;F1013,('3-Statement Model'!$G$8*(1+'DCF Simulation'!C1013)*'DCF Simulation'!D1013)/('DCF Simulation'!E1013-'DCF Simulation'!F1013))</f>
        <v>11405.492746360987</v>
      </c>
      <c r="H1013" s="302">
        <f ca="1">+G1013-'DCF Analysis'!$C$37+'DCF Analysis'!$C$38+'DCF Analysis'!$C$40-'DCF Analysis'!$C$39</f>
        <v>12317.822746360989</v>
      </c>
      <c r="I1013" s="303">
        <f ca="1">+H1013/'Historical Data'!$L$34</f>
        <v>773.38140528782435</v>
      </c>
    </row>
    <row r="1014" spans="2:9">
      <c r="B1014" s="300">
        <f t="shared" si="79"/>
        <v>1002</v>
      </c>
      <c r="C1014" s="275">
        <f t="shared" ca="1" si="75"/>
        <v>0.22347433438240674</v>
      </c>
      <c r="D1014" s="275">
        <f t="shared" ca="1" si="76"/>
        <v>0.14782651164277047</v>
      </c>
      <c r="E1014" s="275">
        <f t="shared" ca="1" si="77"/>
        <v>0.10053448980571678</v>
      </c>
      <c r="F1014" s="275">
        <f t="shared" ca="1" si="78"/>
        <v>3.8419649385984925E-2</v>
      </c>
      <c r="G1014" s="301">
        <f t="array" aca="1" ref="G1014" ca="1">IF(E1014&gt;F1014,('3-Statement Model'!$G$8*(1+'DCF Simulation'!C1014)*'DCF Simulation'!D1014)/('DCF Simulation'!E1014-'DCF Simulation'!F1014))</f>
        <v>14064.727346604217</v>
      </c>
      <c r="H1014" s="302">
        <f ca="1">+G1014-'DCF Analysis'!$C$37+'DCF Analysis'!$C$38+'DCF Analysis'!$C$40-'DCF Analysis'!$C$39</f>
        <v>14977.057346604219</v>
      </c>
      <c r="I1014" s="303">
        <f ca="1">+H1014/'Historical Data'!$L$34</f>
        <v>940.34294016895331</v>
      </c>
    </row>
    <row r="1015" spans="2:9">
      <c r="B1015" s="300">
        <f t="shared" si="79"/>
        <v>1003</v>
      </c>
      <c r="C1015" s="275">
        <f t="shared" ca="1" si="75"/>
        <v>0.16665835636524512</v>
      </c>
      <c r="D1015" s="275">
        <f t="shared" ca="1" si="76"/>
        <v>0.14042180210545166</v>
      </c>
      <c r="E1015" s="275">
        <f t="shared" ca="1" si="77"/>
        <v>0.10712941158138437</v>
      </c>
      <c r="F1015" s="275">
        <f t="shared" ca="1" si="78"/>
        <v>4.57037453779056E-2</v>
      </c>
      <c r="G1015" s="301">
        <f t="array" aca="1" ref="G1015" ca="1">IF(E1015&gt;F1015,('3-Statement Model'!$G$8*(1+'DCF Simulation'!C1015)*'DCF Simulation'!D1015)/('DCF Simulation'!E1015-'DCF Simulation'!F1015))</f>
        <v>12882.728737905887</v>
      </c>
      <c r="H1015" s="302">
        <f ca="1">+G1015-'DCF Analysis'!$C$37+'DCF Analysis'!$C$38+'DCF Analysis'!$C$40-'DCF Analysis'!$C$39</f>
        <v>13795.058737905889</v>
      </c>
      <c r="I1015" s="303">
        <f ca="1">+H1015/'Historical Data'!$L$34</f>
        <v>866.13049500989086</v>
      </c>
    </row>
    <row r="1016" spans="2:9">
      <c r="B1016" s="300">
        <f t="shared" si="79"/>
        <v>1004</v>
      </c>
      <c r="C1016" s="275">
        <f t="shared" ca="1" si="75"/>
        <v>0.30081440391559289</v>
      </c>
      <c r="D1016" s="275">
        <f t="shared" ca="1" si="76"/>
        <v>0.14889911501191813</v>
      </c>
      <c r="E1016" s="275">
        <f t="shared" ca="1" si="77"/>
        <v>0.10143293796209023</v>
      </c>
      <c r="F1016" s="275">
        <f t="shared" ca="1" si="78"/>
        <v>4.0748078922183906E-2</v>
      </c>
      <c r="G1016" s="301">
        <f t="array" aca="1" ref="G1016" ca="1">IF(E1016&gt;F1016,('3-Statement Model'!$G$8*(1+'DCF Simulation'!C1016)*'DCF Simulation'!D1016)/('DCF Simulation'!E1016-'DCF Simulation'!F1016))</f>
        <v>15417.239021897411</v>
      </c>
      <c r="H1016" s="302">
        <f ca="1">+G1016-'DCF Analysis'!$C$37+'DCF Analysis'!$C$38+'DCF Analysis'!$C$40-'DCF Analysis'!$C$39</f>
        <v>16329.56902189741</v>
      </c>
      <c r="I1016" s="303">
        <f ca="1">+H1016/'Historical Data'!$L$34</f>
        <v>1025.2611437869959</v>
      </c>
    </row>
    <row r="1017" spans="2:9">
      <c r="B1017" s="300">
        <f t="shared" si="79"/>
        <v>1005</v>
      </c>
      <c r="C1017" s="275">
        <f t="shared" ca="1" si="75"/>
        <v>0.26257709278464975</v>
      </c>
      <c r="D1017" s="275">
        <f t="shared" ca="1" si="76"/>
        <v>0.17173130716978116</v>
      </c>
      <c r="E1017" s="275">
        <f t="shared" ca="1" si="77"/>
        <v>0.10780079197653364</v>
      </c>
      <c r="F1017" s="275">
        <f t="shared" ca="1" si="78"/>
        <v>4.6771492151616662E-2</v>
      </c>
      <c r="G1017" s="301">
        <f t="array" aca="1" ref="G1017" ca="1">IF(E1017&gt;F1017,('3-Statement Model'!$G$8*(1+'DCF Simulation'!C1017)*'DCF Simulation'!D1017)/('DCF Simulation'!E1017-'DCF Simulation'!F1017))</f>
        <v>17161.233209452133</v>
      </c>
      <c r="H1017" s="302">
        <f ca="1">+G1017-'DCF Analysis'!$C$37+'DCF Analysis'!$C$38+'DCF Analysis'!$C$40-'DCF Analysis'!$C$39</f>
        <v>18073.563209452132</v>
      </c>
      <c r="I1017" s="303">
        <f ca="1">+H1017/'Historical Data'!$L$34</f>
        <v>1134.7587963638955</v>
      </c>
    </row>
    <row r="1018" spans="2:9">
      <c r="B1018" s="300">
        <f t="shared" si="79"/>
        <v>1006</v>
      </c>
      <c r="C1018" s="275">
        <f t="shared" ca="1" si="75"/>
        <v>0.23816596149291749</v>
      </c>
      <c r="D1018" s="275">
        <f t="shared" ca="1" si="76"/>
        <v>0.15294429890663752</v>
      </c>
      <c r="E1018" s="275">
        <f t="shared" ca="1" si="77"/>
        <v>0.10463411156230708</v>
      </c>
      <c r="F1018" s="275">
        <f t="shared" ca="1" si="78"/>
        <v>4.4856098938501586E-2</v>
      </c>
      <c r="G1018" s="301">
        <f t="array" aca="1" ref="G1018" ca="1">IF(E1018&gt;F1018,('3-Statement Model'!$G$8*(1+'DCF Simulation'!C1018)*'DCF Simulation'!D1018)/('DCF Simulation'!E1018-'DCF Simulation'!F1018))</f>
        <v>15302.069866853986</v>
      </c>
      <c r="H1018" s="302">
        <f ca="1">+G1018-'DCF Analysis'!$C$37+'DCF Analysis'!$C$38+'DCF Analysis'!$C$40-'DCF Analysis'!$C$39</f>
        <v>16214.399866853988</v>
      </c>
      <c r="I1018" s="303">
        <f ca="1">+H1018/'Historical Data'!$L$34</f>
        <v>1018.0301838351157</v>
      </c>
    </row>
    <row r="1019" spans="2:9">
      <c r="B1019" s="300">
        <f t="shared" si="79"/>
        <v>1007</v>
      </c>
      <c r="C1019" s="275">
        <f t="shared" ca="1" si="75"/>
        <v>0.10031536782263616</v>
      </c>
      <c r="D1019" s="275">
        <f t="shared" ca="1" si="76"/>
        <v>0.14159443436346408</v>
      </c>
      <c r="E1019" s="275">
        <f t="shared" ca="1" si="77"/>
        <v>0.10952816435081009</v>
      </c>
      <c r="F1019" s="275">
        <f t="shared" ca="1" si="78"/>
        <v>4.0727160164186003E-2</v>
      </c>
      <c r="G1019" s="301">
        <f t="array" aca="1" ref="G1019" ca="1">IF(E1019&gt;F1019,('3-Statement Model'!$G$8*(1+'DCF Simulation'!C1019)*'DCF Simulation'!D1019)/('DCF Simulation'!E1019-'DCF Simulation'!F1019))</f>
        <v>10938.256011638772</v>
      </c>
      <c r="H1019" s="302">
        <f ca="1">+G1019-'DCF Analysis'!$C$37+'DCF Analysis'!$C$38+'DCF Analysis'!$C$40-'DCF Analysis'!$C$39</f>
        <v>11850.586011638774</v>
      </c>
      <c r="I1019" s="303">
        <f ca="1">+H1019/'Historical Data'!$L$34</f>
        <v>744.04568501142126</v>
      </c>
    </row>
    <row r="1020" spans="2:9">
      <c r="B1020" s="300">
        <f t="shared" si="79"/>
        <v>1008</v>
      </c>
      <c r="C1020" s="275">
        <f t="shared" ca="1" si="75"/>
        <v>0.31645250420303039</v>
      </c>
      <c r="D1020" s="275">
        <f t="shared" ca="1" si="76"/>
        <v>0.18675833562418093</v>
      </c>
      <c r="E1020" s="275">
        <f t="shared" ca="1" si="77"/>
        <v>0.10608897816954474</v>
      </c>
      <c r="F1020" s="275">
        <f t="shared" ca="1" si="78"/>
        <v>3.0732906380259752E-2</v>
      </c>
      <c r="G1020" s="301">
        <f t="array" aca="1" ref="G1020" ca="1">IF(E1020&gt;F1020,('3-Statement Model'!$G$8*(1+'DCF Simulation'!C1020)*'DCF Simulation'!D1020)/('DCF Simulation'!E1020-'DCF Simulation'!F1020))</f>
        <v>15759.645275500272</v>
      </c>
      <c r="H1020" s="302">
        <f ca="1">+G1020-'DCF Analysis'!$C$37+'DCF Analysis'!$C$38+'DCF Analysis'!$C$40-'DCF Analysis'!$C$39</f>
        <v>16671.97527550027</v>
      </c>
      <c r="I1020" s="303">
        <f ca="1">+H1020/'Historical Data'!$L$34</f>
        <v>1046.7593123386541</v>
      </c>
    </row>
    <row r="1021" spans="2:9">
      <c r="B1021" s="300">
        <f t="shared" si="79"/>
        <v>1009</v>
      </c>
      <c r="C1021" s="275">
        <f t="shared" ca="1" si="75"/>
        <v>0.12039220417457276</v>
      </c>
      <c r="D1021" s="275">
        <f t="shared" ca="1" si="76"/>
        <v>0.19348799290860685</v>
      </c>
      <c r="E1021" s="275">
        <f t="shared" ca="1" si="77"/>
        <v>0.10013829799842798</v>
      </c>
      <c r="F1021" s="275">
        <f t="shared" ca="1" si="78"/>
        <v>3.8052359156487456E-2</v>
      </c>
      <c r="G1021" s="301">
        <f t="array" aca="1" ref="G1021" ca="1">IF(E1021&gt;F1021,('3-Statement Model'!$G$8*(1+'DCF Simulation'!C1021)*'DCF Simulation'!D1021)/('DCF Simulation'!E1021-'DCF Simulation'!F1021))</f>
        <v>16865.931978884899</v>
      </c>
      <c r="H1021" s="302">
        <f ca="1">+G1021-'DCF Analysis'!$C$37+'DCF Analysis'!$C$38+'DCF Analysis'!$C$40-'DCF Analysis'!$C$39</f>
        <v>17778.261978884897</v>
      </c>
      <c r="I1021" s="303">
        <f ca="1">+H1021/'Historical Data'!$L$34</f>
        <v>1116.2181430859628</v>
      </c>
    </row>
    <row r="1022" spans="2:9">
      <c r="B1022" s="300">
        <f t="shared" si="79"/>
        <v>1010</v>
      </c>
      <c r="C1022" s="275">
        <f t="shared" ca="1" si="75"/>
        <v>0.14045690799715457</v>
      </c>
      <c r="D1022" s="275">
        <f t="shared" ca="1" si="76"/>
        <v>0.16175909134549474</v>
      </c>
      <c r="E1022" s="275">
        <f t="shared" ca="1" si="77"/>
        <v>0.10300646285645579</v>
      </c>
      <c r="F1022" s="275">
        <f t="shared" ca="1" si="78"/>
        <v>4.8803631285468302E-2</v>
      </c>
      <c r="G1022" s="301">
        <f t="array" aca="1" ref="G1022" ca="1">IF(E1022&gt;F1022,('3-Statement Model'!$G$8*(1+'DCF Simulation'!C1022)*'DCF Simulation'!D1022)/('DCF Simulation'!E1022-'DCF Simulation'!F1022))</f>
        <v>16440.124548037329</v>
      </c>
      <c r="H1022" s="302">
        <f ca="1">+G1022-'DCF Analysis'!$C$37+'DCF Analysis'!$C$38+'DCF Analysis'!$C$40-'DCF Analysis'!$C$39</f>
        <v>17352.454548037327</v>
      </c>
      <c r="I1022" s="303">
        <f ca="1">+H1022/'Historical Data'!$L$34</f>
        <v>1089.4835848745145</v>
      </c>
    </row>
    <row r="1023" spans="2:9">
      <c r="B1023" s="300">
        <f t="shared" si="79"/>
        <v>1011</v>
      </c>
      <c r="C1023" s="275">
        <f t="shared" ca="1" si="75"/>
        <v>8.4790878801404193E-2</v>
      </c>
      <c r="D1023" s="275">
        <f t="shared" ca="1" si="76"/>
        <v>0.15255455498559475</v>
      </c>
      <c r="E1023" s="275">
        <f t="shared" ca="1" si="77"/>
        <v>0.10631238123396437</v>
      </c>
      <c r="F1023" s="275">
        <f t="shared" ca="1" si="78"/>
        <v>3.2283624659780019E-2</v>
      </c>
      <c r="G1023" s="301">
        <f t="array" aca="1" ref="G1023" ca="1">IF(E1023&gt;F1023,('3-Statement Model'!$G$8*(1+'DCF Simulation'!C1023)*'DCF Simulation'!D1023)/('DCF Simulation'!E1023-'DCF Simulation'!F1023))</f>
        <v>10798.172195457677</v>
      </c>
      <c r="H1023" s="302">
        <f ca="1">+G1023-'DCF Analysis'!$C$37+'DCF Analysis'!$C$38+'DCF Analysis'!$C$40-'DCF Analysis'!$C$39</f>
        <v>11710.502195457679</v>
      </c>
      <c r="I1023" s="303">
        <f ca="1">+H1023/'Historical Data'!$L$34</f>
        <v>735.25044409530858</v>
      </c>
    </row>
    <row r="1024" spans="2:9">
      <c r="B1024" s="300">
        <f t="shared" si="79"/>
        <v>1012</v>
      </c>
      <c r="C1024" s="275">
        <f t="shared" ca="1" si="75"/>
        <v>0.26857504566583151</v>
      </c>
      <c r="D1024" s="275">
        <f t="shared" ca="1" si="76"/>
        <v>0.18324588477384202</v>
      </c>
      <c r="E1024" s="275">
        <f t="shared" ca="1" si="77"/>
        <v>0.10455219231353424</v>
      </c>
      <c r="F1024" s="275">
        <f t="shared" ca="1" si="78"/>
        <v>2.3727510010640728E-2</v>
      </c>
      <c r="G1024" s="301">
        <f t="array" aca="1" ref="G1024" ca="1">IF(E1024&gt;F1024,('3-Statement Model'!$G$8*(1+'DCF Simulation'!C1024)*'DCF Simulation'!D1024)/('DCF Simulation'!E1024-'DCF Simulation'!F1024))</f>
        <v>13892.675363745862</v>
      </c>
      <c r="H1024" s="302">
        <f ca="1">+G1024-'DCF Analysis'!$C$37+'DCF Analysis'!$C$38+'DCF Analysis'!$C$40-'DCF Analysis'!$C$39</f>
        <v>14805.005363745864</v>
      </c>
      <c r="I1024" s="303">
        <f ca="1">+H1024/'Historical Data'!$L$34</f>
        <v>929.54055998980516</v>
      </c>
    </row>
    <row r="1025" spans="2:9">
      <c r="B1025" s="300">
        <f t="shared" si="79"/>
        <v>1013</v>
      </c>
      <c r="C1025" s="275">
        <f t="shared" ca="1" si="75"/>
        <v>0.27946173392444462</v>
      </c>
      <c r="D1025" s="275">
        <f t="shared" ca="1" si="76"/>
        <v>0.1503229406411643</v>
      </c>
      <c r="E1025" s="275">
        <f t="shared" ca="1" si="77"/>
        <v>0.10292570805005036</v>
      </c>
      <c r="F1025" s="275">
        <f t="shared" ca="1" si="78"/>
        <v>2.1502124380116717E-2</v>
      </c>
      <c r="G1025" s="301">
        <f t="array" aca="1" ref="G1025" ca="1">IF(E1025&gt;F1025,('3-Statement Model'!$G$8*(1+'DCF Simulation'!C1025)*'DCF Simulation'!D1025)/('DCF Simulation'!E1025-'DCF Simulation'!F1025))</f>
        <v>11409.900334368978</v>
      </c>
      <c r="H1025" s="302">
        <f ca="1">+G1025-'DCF Analysis'!$C$37+'DCF Analysis'!$C$38+'DCF Analysis'!$C$40-'DCF Analysis'!$C$39</f>
        <v>12322.23033436898</v>
      </c>
      <c r="I1025" s="303">
        <f ca="1">+H1025/'Historical Data'!$L$34</f>
        <v>773.65813817136552</v>
      </c>
    </row>
    <row r="1026" spans="2:9">
      <c r="B1026" s="300">
        <f t="shared" si="79"/>
        <v>1014</v>
      </c>
      <c r="C1026" s="275">
        <f t="shared" ca="1" si="75"/>
        <v>0.16415691270976016</v>
      </c>
      <c r="D1026" s="275">
        <f t="shared" ca="1" si="76"/>
        <v>0.18876299667786722</v>
      </c>
      <c r="E1026" s="275">
        <f t="shared" ca="1" si="77"/>
        <v>0.10289799240751127</v>
      </c>
      <c r="F1026" s="275">
        <f t="shared" ca="1" si="78"/>
        <v>5.1644240612495756E-2</v>
      </c>
      <c r="G1026" s="301">
        <f t="array" aca="1" ref="G1026" ca="1">IF(E1026&gt;F1026,('3-Statement Model'!$G$8*(1+'DCF Simulation'!C1026)*'DCF Simulation'!D1026)/('DCF Simulation'!E1026-'DCF Simulation'!F1026))</f>
        <v>20710.101268687493</v>
      </c>
      <c r="H1026" s="302">
        <f ca="1">+G1026-'DCF Analysis'!$C$37+'DCF Analysis'!$C$38+'DCF Analysis'!$C$40-'DCF Analysis'!$C$39</f>
        <v>21622.431268687491</v>
      </c>
      <c r="I1026" s="303">
        <f ca="1">+H1026/'Historical Data'!$L$34</f>
        <v>1357.576466608692</v>
      </c>
    </row>
    <row r="1027" spans="2:9">
      <c r="B1027" s="300">
        <f t="shared" si="79"/>
        <v>1015</v>
      </c>
      <c r="C1027" s="275">
        <f t="shared" ca="1" si="75"/>
        <v>0.17670602996893711</v>
      </c>
      <c r="D1027" s="275">
        <f t="shared" ca="1" si="76"/>
        <v>0.15956838620850003</v>
      </c>
      <c r="E1027" s="275">
        <f t="shared" ca="1" si="77"/>
        <v>0.10526113077203296</v>
      </c>
      <c r="F1027" s="275">
        <f t="shared" ca="1" si="78"/>
        <v>2.6856986306140744E-2</v>
      </c>
      <c r="G1027" s="301">
        <f t="array" aca="1" ref="G1027" ca="1">IF(E1027&gt;F1027,('3-Statement Model'!$G$8*(1+'DCF Simulation'!C1027)*'DCF Simulation'!D1027)/('DCF Simulation'!E1027-'DCF Simulation'!F1027))</f>
        <v>11567.92091599778</v>
      </c>
      <c r="H1027" s="302">
        <f ca="1">+G1027-'DCF Analysis'!$C$37+'DCF Analysis'!$C$38+'DCF Analysis'!$C$40-'DCF Analysis'!$C$39</f>
        <v>12480.250915997782</v>
      </c>
      <c r="I1027" s="303">
        <f ca="1">+H1027/'Historical Data'!$L$34</f>
        <v>783.57954895969544</v>
      </c>
    </row>
    <row r="1028" spans="2:9">
      <c r="B1028" s="300">
        <f t="shared" si="79"/>
        <v>1016</v>
      </c>
      <c r="C1028" s="275">
        <f t="shared" ca="1" si="75"/>
        <v>0.24321453100702747</v>
      </c>
      <c r="D1028" s="275">
        <f t="shared" ca="1" si="76"/>
        <v>0.15027100293379358</v>
      </c>
      <c r="E1028" s="275">
        <f t="shared" ca="1" si="77"/>
        <v>0.10385186954531743</v>
      </c>
      <c r="F1028" s="275">
        <f t="shared" ca="1" si="78"/>
        <v>4.2149635768905722E-2</v>
      </c>
      <c r="G1028" s="301">
        <f t="array" aca="1" ref="G1028" ca="1">IF(E1028&gt;F1028,('3-Statement Model'!$G$8*(1+'DCF Simulation'!C1028)*'DCF Simulation'!D1028)/('DCF Simulation'!E1028-'DCF Simulation'!F1028))</f>
        <v>14625.134711837103</v>
      </c>
      <c r="H1028" s="302">
        <f ca="1">+G1028-'DCF Analysis'!$C$37+'DCF Analysis'!$C$38+'DCF Analysis'!$C$40-'DCF Analysis'!$C$39</f>
        <v>15537.464711837105</v>
      </c>
      <c r="I1028" s="303">
        <f ca="1">+H1028/'Historical Data'!$L$34</f>
        <v>975.52843070424262</v>
      </c>
    </row>
    <row r="1029" spans="2:9">
      <c r="B1029" s="300">
        <f t="shared" si="79"/>
        <v>1017</v>
      </c>
      <c r="C1029" s="275">
        <f t="shared" ca="1" si="75"/>
        <v>0.31021046104317967</v>
      </c>
      <c r="D1029" s="275">
        <f t="shared" ca="1" si="76"/>
        <v>0.13794420392189466</v>
      </c>
      <c r="E1029" s="275">
        <f t="shared" ca="1" si="77"/>
        <v>0.10355148126353526</v>
      </c>
      <c r="F1029" s="275">
        <f t="shared" ca="1" si="78"/>
        <v>3.1924580616233475E-2</v>
      </c>
      <c r="G1029" s="301">
        <f t="array" aca="1" ref="G1029" ca="1">IF(E1029&gt;F1029,('3-Statement Model'!$G$8*(1+'DCF Simulation'!C1029)*'DCF Simulation'!D1029)/('DCF Simulation'!E1029-'DCF Simulation'!F1029))</f>
        <v>12188.432593187292</v>
      </c>
      <c r="H1029" s="302">
        <f ca="1">+G1029-'DCF Analysis'!$C$37+'DCF Analysis'!$C$38+'DCF Analysis'!$C$40-'DCF Analysis'!$C$39</f>
        <v>13100.762593187294</v>
      </c>
      <c r="I1029" s="303">
        <f ca="1">+H1029/'Historical Data'!$L$34</f>
        <v>822.53872240973578</v>
      </c>
    </row>
    <row r="1030" spans="2:9">
      <c r="B1030" s="300">
        <f t="shared" si="79"/>
        <v>1018</v>
      </c>
      <c r="C1030" s="275">
        <f t="shared" ca="1" si="75"/>
        <v>0.14572640158759867</v>
      </c>
      <c r="D1030" s="275">
        <f t="shared" ca="1" si="76"/>
        <v>0.14700759269398117</v>
      </c>
      <c r="E1030" s="275">
        <f t="shared" ca="1" si="77"/>
        <v>0.10083896756323579</v>
      </c>
      <c r="F1030" s="275">
        <f t="shared" ca="1" si="78"/>
        <v>5.8787132547798035E-2</v>
      </c>
      <c r="G1030" s="301">
        <f t="array" aca="1" ref="G1030" ca="1">IF(E1030&gt;F1030,('3-Statement Model'!$G$8*(1+'DCF Simulation'!C1030)*'DCF Simulation'!D1030)/('DCF Simulation'!E1030-'DCF Simulation'!F1030))</f>
        <v>19347.071393190723</v>
      </c>
      <c r="H1030" s="302">
        <f ca="1">+G1030-'DCF Analysis'!$C$37+'DCF Analysis'!$C$38+'DCF Analysis'!$C$40-'DCF Analysis'!$C$39</f>
        <v>20259.401393190721</v>
      </c>
      <c r="I1030" s="303">
        <f ca="1">+H1030/'Historical Data'!$L$34</f>
        <v>1271.9978718954012</v>
      </c>
    </row>
    <row r="1031" spans="2:9">
      <c r="B1031" s="300">
        <f t="shared" si="79"/>
        <v>1019</v>
      </c>
      <c r="C1031" s="275">
        <f t="shared" ca="1" si="75"/>
        <v>0.25929558425424687</v>
      </c>
      <c r="D1031" s="275">
        <f t="shared" ca="1" si="76"/>
        <v>0.1743139076269726</v>
      </c>
      <c r="E1031" s="275">
        <f t="shared" ca="1" si="77"/>
        <v>0.10793850604622093</v>
      </c>
      <c r="F1031" s="275">
        <f t="shared" ca="1" si="78"/>
        <v>5.273847361944603E-2</v>
      </c>
      <c r="G1031" s="301">
        <f t="array" aca="1" ref="G1031" ca="1">IF(E1031&gt;F1031,('3-Statement Model'!$G$8*(1+'DCF Simulation'!C1031)*'DCF Simulation'!D1031)/('DCF Simulation'!E1031-'DCF Simulation'!F1031))</f>
        <v>19208.784558764844</v>
      </c>
      <c r="H1031" s="302">
        <f ca="1">+G1031-'DCF Analysis'!$C$37+'DCF Analysis'!$C$38+'DCF Analysis'!$C$40-'DCF Analysis'!$C$39</f>
        <v>20121.114558764843</v>
      </c>
      <c r="I1031" s="303">
        <f ca="1">+H1031/'Historical Data'!$L$34</f>
        <v>1263.3154554860009</v>
      </c>
    </row>
    <row r="1032" spans="2:9">
      <c r="B1032" s="300">
        <f t="shared" si="79"/>
        <v>1020</v>
      </c>
      <c r="C1032" s="275">
        <f t="shared" ca="1" si="75"/>
        <v>0.14392803958873865</v>
      </c>
      <c r="D1032" s="275">
        <f t="shared" ca="1" si="76"/>
        <v>0.18927714102584184</v>
      </c>
      <c r="E1032" s="275">
        <f t="shared" ca="1" si="77"/>
        <v>0.1019999370385416</v>
      </c>
      <c r="F1032" s="275">
        <f t="shared" ca="1" si="78"/>
        <v>2.3515006125865809E-2</v>
      </c>
      <c r="G1032" s="301">
        <f t="array" aca="1" ref="G1032" ca="1">IF(E1032&gt;F1032,('3-Statement Model'!$G$8*(1+'DCF Simulation'!C1032)*'DCF Simulation'!D1032)/('DCF Simulation'!E1032-'DCF Simulation'!F1032))</f>
        <v>13325.701842216842</v>
      </c>
      <c r="H1032" s="302">
        <f ca="1">+G1032-'DCF Analysis'!$C$37+'DCF Analysis'!$C$38+'DCF Analysis'!$C$40-'DCF Analysis'!$C$39</f>
        <v>14238.031842216844</v>
      </c>
      <c r="I1032" s="303">
        <f ca="1">+H1032/'Historical Data'!$L$34</f>
        <v>893.94280965112284</v>
      </c>
    </row>
    <row r="1033" spans="2:9">
      <c r="B1033" s="300">
        <f t="shared" si="79"/>
        <v>1021</v>
      </c>
      <c r="C1033" s="275">
        <f t="shared" ca="1" si="75"/>
        <v>8.6042585765405882E-2</v>
      </c>
      <c r="D1033" s="275">
        <f t="shared" ca="1" si="76"/>
        <v>0.18623249639285974</v>
      </c>
      <c r="E1033" s="275">
        <f t="shared" ca="1" si="77"/>
        <v>0.10362332655511122</v>
      </c>
      <c r="F1033" s="275">
        <f t="shared" ca="1" si="78"/>
        <v>2.5055041521514221E-2</v>
      </c>
      <c r="G1033" s="301">
        <f t="array" aca="1" ref="G1033" ca="1">IF(E1033&gt;F1033,('3-Statement Model'!$G$8*(1+'DCF Simulation'!C1033)*'DCF Simulation'!D1033)/('DCF Simulation'!E1033-'DCF Simulation'!F1033))</f>
        <v>12434.678061831703</v>
      </c>
      <c r="H1033" s="302">
        <f ca="1">+G1033-'DCF Analysis'!$C$37+'DCF Analysis'!$C$38+'DCF Analysis'!$C$40-'DCF Analysis'!$C$39</f>
        <v>13347.008061831704</v>
      </c>
      <c r="I1033" s="303">
        <f ca="1">+H1033/'Historical Data'!$L$34</f>
        <v>837.99938217951808</v>
      </c>
    </row>
    <row r="1034" spans="2:9">
      <c r="B1034" s="300">
        <f t="shared" si="79"/>
        <v>1022</v>
      </c>
      <c r="C1034" s="275">
        <f t="shared" ca="1" si="75"/>
        <v>0.1263955214852667</v>
      </c>
      <c r="D1034" s="275">
        <f t="shared" ca="1" si="76"/>
        <v>0.13766505546102634</v>
      </c>
      <c r="E1034" s="275">
        <f t="shared" ca="1" si="77"/>
        <v>0.10155905194650879</v>
      </c>
      <c r="F1034" s="275">
        <f t="shared" ca="1" si="78"/>
        <v>5.9948048368891727E-2</v>
      </c>
      <c r="G1034" s="301">
        <f t="array" aca="1" ref="G1034" ca="1">IF(E1034&gt;F1034,('3-Statement Model'!$G$8*(1+'DCF Simulation'!C1034)*'DCF Simulation'!D1034)/('DCF Simulation'!E1034-'DCF Simulation'!F1034))</f>
        <v>18000.556762923945</v>
      </c>
      <c r="H1034" s="302">
        <f ca="1">+G1034-'DCF Analysis'!$C$37+'DCF Analysis'!$C$38+'DCF Analysis'!$C$40-'DCF Analysis'!$C$39</f>
        <v>18912.886762923943</v>
      </c>
      <c r="I1034" s="303">
        <f ca="1">+H1034/'Historical Data'!$L$34</f>
        <v>1187.4561961106947</v>
      </c>
    </row>
    <row r="1035" spans="2:9">
      <c r="B1035" s="300">
        <f t="shared" si="79"/>
        <v>1023</v>
      </c>
      <c r="C1035" s="275">
        <f t="shared" ca="1" si="75"/>
        <v>3.5098062400375885E-2</v>
      </c>
      <c r="D1035" s="275">
        <f t="shared" ca="1" si="76"/>
        <v>0.17971519697603761</v>
      </c>
      <c r="E1035" s="275">
        <f t="shared" ca="1" si="77"/>
        <v>0.10518904027349277</v>
      </c>
      <c r="F1035" s="275">
        <f t="shared" ca="1" si="78"/>
        <v>3.816072375530051E-2</v>
      </c>
      <c r="G1035" s="301">
        <f t="array" aca="1" ref="G1035" ca="1">IF(E1035&gt;F1035,('3-Statement Model'!$G$8*(1+'DCF Simulation'!C1035)*'DCF Simulation'!D1035)/('DCF Simulation'!E1035-'DCF Simulation'!F1035))</f>
        <v>13405.637958732708</v>
      </c>
      <c r="H1035" s="302">
        <f ca="1">+G1035-'DCF Analysis'!$C$37+'DCF Analysis'!$C$38+'DCF Analysis'!$C$40-'DCF Analysis'!$C$39</f>
        <v>14317.96795873271</v>
      </c>
      <c r="I1035" s="303">
        <f ca="1">+H1035/'Historical Data'!$L$34</f>
        <v>898.96164353088091</v>
      </c>
    </row>
    <row r="1036" spans="2:9">
      <c r="B1036" s="300">
        <f t="shared" si="79"/>
        <v>1024</v>
      </c>
      <c r="C1036" s="275">
        <f t="shared" ca="1" si="75"/>
        <v>7.4317237651066084E-2</v>
      </c>
      <c r="D1036" s="275">
        <f t="shared" ca="1" si="76"/>
        <v>0.18464177163264658</v>
      </c>
      <c r="E1036" s="275">
        <f t="shared" ca="1" si="77"/>
        <v>0.10771184681294904</v>
      </c>
      <c r="F1036" s="275">
        <f t="shared" ca="1" si="78"/>
        <v>4.1844143295696273E-2</v>
      </c>
      <c r="G1036" s="301">
        <f t="array" aca="1" ref="G1036" ca="1">IF(E1036&gt;F1036,('3-Statement Model'!$G$8*(1+'DCF Simulation'!C1036)*'DCF Simulation'!D1036)/('DCF Simulation'!E1036-'DCF Simulation'!F1036))</f>
        <v>14546.867396678408</v>
      </c>
      <c r="H1036" s="302">
        <f ca="1">+G1036-'DCF Analysis'!$C$37+'DCF Analysis'!$C$38+'DCF Analysis'!$C$40-'DCF Analysis'!$C$39</f>
        <v>15459.19739667841</v>
      </c>
      <c r="I1036" s="303">
        <f ca="1">+H1036/'Historical Data'!$L$34</f>
        <v>970.61437345306013</v>
      </c>
    </row>
    <row r="1037" spans="2:9">
      <c r="B1037" s="300">
        <f t="shared" si="79"/>
        <v>1025</v>
      </c>
      <c r="C1037" s="275">
        <f t="shared" ca="1" si="75"/>
        <v>0.22438675482167239</v>
      </c>
      <c r="D1037" s="275">
        <f t="shared" ca="1" si="76"/>
        <v>0.14691572387310795</v>
      </c>
      <c r="E1037" s="275">
        <f t="shared" ca="1" si="77"/>
        <v>0.10913328284746893</v>
      </c>
      <c r="F1037" s="275">
        <f t="shared" ca="1" si="78"/>
        <v>4.1297039028085819E-2</v>
      </c>
      <c r="G1037" s="301">
        <f t="array" aca="1" ref="G1037" ca="1">IF(E1037&gt;F1037,('3-Statement Model'!$G$8*(1+'DCF Simulation'!C1037)*'DCF Simulation'!D1037)/('DCF Simulation'!E1037-'DCF Simulation'!F1037))</f>
        <v>12808.686877684817</v>
      </c>
      <c r="H1037" s="302">
        <f ca="1">+G1037-'DCF Analysis'!$C$37+'DCF Analysis'!$C$38+'DCF Analysis'!$C$40-'DCF Analysis'!$C$39</f>
        <v>13721.016877684819</v>
      </c>
      <c r="I1037" s="303">
        <f ca="1">+H1037/'Historical Data'!$L$34</f>
        <v>861.48173531534064</v>
      </c>
    </row>
    <row r="1038" spans="2:9">
      <c r="B1038" s="300">
        <f t="shared" si="79"/>
        <v>1026</v>
      </c>
      <c r="C1038" s="275">
        <f t="shared" ref="C1038:C1101" ca="1" si="80">RAND()*($E$6-$D$6)+$D$6</f>
        <v>2.1436584053480992E-2</v>
      </c>
      <c r="D1038" s="275">
        <f t="shared" ref="D1038:D1101" ca="1" si="81">RAND()*($E$7-$D$7)+$D$7</f>
        <v>0.17178104150290971</v>
      </c>
      <c r="E1038" s="275">
        <f t="shared" ref="E1038:E1101" ca="1" si="82">RAND()*($E$8-$D$8)+$D$8</f>
        <v>0.1096205244399569</v>
      </c>
      <c r="F1038" s="275">
        <f t="shared" ref="F1038:F1101" ca="1" si="83">RAND()*($E$9-$D$9)+$D$9</f>
        <v>5.8079511939899256E-2</v>
      </c>
      <c r="G1038" s="301">
        <f t="array" aca="1" ref="G1038" ca="1">IF(E1038&gt;F1038,('3-Statement Model'!$G$8*(1+'DCF Simulation'!C1038)*'DCF Simulation'!D1038)/('DCF Simulation'!E1038-'DCF Simulation'!F1038))</f>
        <v>16444.21679117197</v>
      </c>
      <c r="H1038" s="302">
        <f ca="1">+G1038-'DCF Analysis'!$C$37+'DCF Analysis'!$C$38+'DCF Analysis'!$C$40-'DCF Analysis'!$C$39</f>
        <v>17356.546791171968</v>
      </c>
      <c r="I1038" s="303">
        <f ca="1">+H1038/'Historical Data'!$L$34</f>
        <v>1089.7405186534311</v>
      </c>
    </row>
    <row r="1039" spans="2:9">
      <c r="B1039" s="300">
        <f t="shared" ref="B1039:B1102" si="84">+B1038+1</f>
        <v>1027</v>
      </c>
      <c r="C1039" s="275">
        <f t="shared" ca="1" si="80"/>
        <v>0.19970826969122948</v>
      </c>
      <c r="D1039" s="275">
        <f t="shared" ca="1" si="81"/>
        <v>0.15111477087504502</v>
      </c>
      <c r="E1039" s="275">
        <f t="shared" ca="1" si="82"/>
        <v>0.10048030229812357</v>
      </c>
      <c r="F1039" s="275">
        <f t="shared" ca="1" si="83"/>
        <v>5.9219379415444542E-2</v>
      </c>
      <c r="G1039" s="301">
        <f t="array" aca="1" ref="G1039" ca="1">IF(E1039&gt;F1039,('3-Statement Model'!$G$8*(1+'DCF Simulation'!C1039)*'DCF Simulation'!D1039)/('DCF Simulation'!E1039-'DCF Simulation'!F1039))</f>
        <v>21223.799351444875</v>
      </c>
      <c r="H1039" s="302">
        <f ca="1">+G1039-'DCF Analysis'!$C$37+'DCF Analysis'!$C$38+'DCF Analysis'!$C$40-'DCF Analysis'!$C$39</f>
        <v>22136.129351444873</v>
      </c>
      <c r="I1039" s="303">
        <f ca="1">+H1039/'Historical Data'!$L$34</f>
        <v>1389.8292886631361</v>
      </c>
    </row>
    <row r="1040" spans="2:9">
      <c r="B1040" s="300">
        <f t="shared" si="84"/>
        <v>1028</v>
      </c>
      <c r="C1040" s="275">
        <f t="shared" ca="1" si="80"/>
        <v>0.24427017848138169</v>
      </c>
      <c r="D1040" s="275">
        <f t="shared" ca="1" si="81"/>
        <v>0.18522357305076753</v>
      </c>
      <c r="E1040" s="275">
        <f t="shared" ca="1" si="82"/>
        <v>0.10429022147361557</v>
      </c>
      <c r="F1040" s="275">
        <f t="shared" ca="1" si="83"/>
        <v>3.227887554616625E-2</v>
      </c>
      <c r="G1040" s="301">
        <f t="array" aca="1" ref="G1040" ca="1">IF(E1040&gt;F1040,('3-Statement Model'!$G$8*(1+'DCF Simulation'!C1040)*'DCF Simulation'!D1040)/('DCF Simulation'!E1040-'DCF Simulation'!F1040))</f>
        <v>15459.289186811699</v>
      </c>
      <c r="H1040" s="302">
        <f ca="1">+G1040-'DCF Analysis'!$C$37+'DCF Analysis'!$C$38+'DCF Analysis'!$C$40-'DCF Analysis'!$C$39</f>
        <v>16371.6191868117</v>
      </c>
      <c r="I1040" s="303">
        <f ca="1">+H1040/'Historical Data'!$L$34</f>
        <v>1027.901286960318</v>
      </c>
    </row>
    <row r="1041" spans="2:9">
      <c r="B1041" s="300">
        <f t="shared" si="84"/>
        <v>1029</v>
      </c>
      <c r="C1041" s="275">
        <f t="shared" ca="1" si="80"/>
        <v>0.24375587596156736</v>
      </c>
      <c r="D1041" s="275">
        <f t="shared" ca="1" si="81"/>
        <v>0.1653341187703492</v>
      </c>
      <c r="E1041" s="275">
        <f t="shared" ca="1" si="82"/>
        <v>0.1031715834053058</v>
      </c>
      <c r="F1041" s="275">
        <f t="shared" ca="1" si="83"/>
        <v>3.9346461763331231E-2</v>
      </c>
      <c r="G1041" s="301">
        <f t="array" aca="1" ref="G1041" ca="1">IF(E1041&gt;F1041,('3-Statement Model'!$G$8*(1+'DCF Simulation'!C1041)*'DCF Simulation'!D1041)/('DCF Simulation'!E1041-'DCF Simulation'!F1041))</f>
        <v>15562.719096236613</v>
      </c>
      <c r="H1041" s="302">
        <f ca="1">+G1041-'DCF Analysis'!$C$37+'DCF Analysis'!$C$38+'DCF Analysis'!$C$40-'DCF Analysis'!$C$39</f>
        <v>16475.049096236613</v>
      </c>
      <c r="I1041" s="303">
        <f ca="1">+H1041/'Historical Data'!$L$34</f>
        <v>1034.3951917961758</v>
      </c>
    </row>
    <row r="1042" spans="2:9">
      <c r="B1042" s="300">
        <f t="shared" si="84"/>
        <v>1030</v>
      </c>
      <c r="C1042" s="275">
        <f t="shared" ca="1" si="80"/>
        <v>0.16691251024133785</v>
      </c>
      <c r="D1042" s="275">
        <f t="shared" ca="1" si="81"/>
        <v>0.17746125687697267</v>
      </c>
      <c r="E1042" s="275">
        <f t="shared" ca="1" si="82"/>
        <v>0.10383348486971933</v>
      </c>
      <c r="F1042" s="275">
        <f t="shared" ca="1" si="83"/>
        <v>5.9276164010211171E-2</v>
      </c>
      <c r="G1042" s="301">
        <f t="array" aca="1" ref="G1042" ca="1">IF(E1042&gt;F1042,('3-Statement Model'!$G$8*(1+'DCF Simulation'!C1042)*'DCF Simulation'!D1042)/('DCF Simulation'!E1042-'DCF Simulation'!F1042))</f>
        <v>22449.272857487715</v>
      </c>
      <c r="H1042" s="302">
        <f ca="1">+G1042-'DCF Analysis'!$C$37+'DCF Analysis'!$C$38+'DCF Analysis'!$C$40-'DCF Analysis'!$C$39</f>
        <v>23361.602857487713</v>
      </c>
      <c r="I1042" s="303">
        <f ca="1">+H1042/'Historical Data'!$L$34</f>
        <v>1466.7713296197169</v>
      </c>
    </row>
    <row r="1043" spans="2:9">
      <c r="B1043" s="300">
        <f t="shared" si="84"/>
        <v>1031</v>
      </c>
      <c r="C1043" s="275">
        <f t="shared" ca="1" si="80"/>
        <v>1.8812241142602319E-2</v>
      </c>
      <c r="D1043" s="275">
        <f t="shared" ca="1" si="81"/>
        <v>0.16729399204898271</v>
      </c>
      <c r="E1043" s="275">
        <f t="shared" ca="1" si="82"/>
        <v>0.1011453758498206</v>
      </c>
      <c r="F1043" s="275">
        <f t="shared" ca="1" si="83"/>
        <v>5.2419193074884754E-2</v>
      </c>
      <c r="G1043" s="301">
        <f t="array" aca="1" ref="G1043" ca="1">IF(E1043&gt;F1043,('3-Statement Model'!$G$8*(1+'DCF Simulation'!C1043)*'DCF Simulation'!D1043)/('DCF Simulation'!E1043-'DCF Simulation'!F1043))</f>
        <v>16896.299861692314</v>
      </c>
      <c r="H1043" s="302">
        <f ca="1">+G1043-'DCF Analysis'!$C$37+'DCF Analysis'!$C$38+'DCF Analysis'!$C$40-'DCF Analysis'!$C$39</f>
        <v>17808.629861692312</v>
      </c>
      <c r="I1043" s="303">
        <f ca="1">+H1043/'Historical Data'!$L$34</f>
        <v>1118.1248076292688</v>
      </c>
    </row>
    <row r="1044" spans="2:9">
      <c r="B1044" s="300">
        <f t="shared" si="84"/>
        <v>1032</v>
      </c>
      <c r="C1044" s="275">
        <f t="shared" ca="1" si="80"/>
        <v>7.6471503146208028E-2</v>
      </c>
      <c r="D1044" s="275">
        <f t="shared" ca="1" si="81"/>
        <v>0.14773536125474168</v>
      </c>
      <c r="E1044" s="275">
        <f t="shared" ca="1" si="82"/>
        <v>0.10039749889150988</v>
      </c>
      <c r="F1044" s="275">
        <f t="shared" ca="1" si="83"/>
        <v>5.703447427521427E-2</v>
      </c>
      <c r="G1044" s="301">
        <f t="array" aca="1" ref="G1044" ca="1">IF(E1044&gt;F1044,('3-Statement Model'!$G$8*(1+'DCF Simulation'!C1044)*'DCF Simulation'!D1044)/('DCF Simulation'!E1044-'DCF Simulation'!F1044))</f>
        <v>17715.235423377406</v>
      </c>
      <c r="H1044" s="302">
        <f ca="1">+G1044-'DCF Analysis'!$C$37+'DCF Analysis'!$C$38+'DCF Analysis'!$C$40-'DCF Analysis'!$C$39</f>
        <v>18627.565423377404</v>
      </c>
      <c r="I1044" s="303">
        <f ca="1">+H1044/'Historical Data'!$L$34</f>
        <v>1169.5421358842398</v>
      </c>
    </row>
    <row r="1045" spans="2:9">
      <c r="B1045" s="300">
        <f t="shared" si="84"/>
        <v>1033</v>
      </c>
      <c r="C1045" s="275">
        <f t="shared" ca="1" si="80"/>
        <v>0.1898355256195281</v>
      </c>
      <c r="D1045" s="275">
        <f t="shared" ca="1" si="81"/>
        <v>0.16411053338057136</v>
      </c>
      <c r="E1045" s="275">
        <f t="shared" ca="1" si="82"/>
        <v>0.10597580332273793</v>
      </c>
      <c r="F1045" s="275">
        <f t="shared" ca="1" si="83"/>
        <v>5.4648858607426798E-2</v>
      </c>
      <c r="G1045" s="301">
        <f t="array" aca="1" ref="G1045" ca="1">IF(E1045&gt;F1045,('3-Statement Model'!$G$8*(1+'DCF Simulation'!C1045)*'DCF Simulation'!D1045)/('DCF Simulation'!E1045-'DCF Simulation'!F1045))</f>
        <v>18376.274721263806</v>
      </c>
      <c r="H1045" s="302">
        <f ca="1">+G1045-'DCF Analysis'!$C$37+'DCF Analysis'!$C$38+'DCF Analysis'!$C$40-'DCF Analysis'!$C$39</f>
        <v>19288.604721263804</v>
      </c>
      <c r="I1045" s="303">
        <f ca="1">+H1045/'Historical Data'!$L$34</f>
        <v>1211.0458587155244</v>
      </c>
    </row>
    <row r="1046" spans="2:9">
      <c r="B1046" s="300">
        <f t="shared" si="84"/>
        <v>1034</v>
      </c>
      <c r="C1046" s="275">
        <f t="shared" ca="1" si="80"/>
        <v>3.7822286049826424E-2</v>
      </c>
      <c r="D1046" s="275">
        <f t="shared" ca="1" si="81"/>
        <v>0.16384553855810458</v>
      </c>
      <c r="E1046" s="275">
        <f t="shared" ca="1" si="82"/>
        <v>0.1002920882855315</v>
      </c>
      <c r="F1046" s="275">
        <f t="shared" ca="1" si="83"/>
        <v>5.489874110705513E-2</v>
      </c>
      <c r="G1046" s="301">
        <f t="array" aca="1" ref="G1046" ca="1">IF(E1046&gt;F1046,('3-Statement Model'!$G$8*(1+'DCF Simulation'!C1046)*'DCF Simulation'!D1046)/('DCF Simulation'!E1046-'DCF Simulation'!F1046))</f>
        <v>18094.429901384701</v>
      </c>
      <c r="H1046" s="302">
        <f ca="1">+G1046-'DCF Analysis'!$C$37+'DCF Analysis'!$C$38+'DCF Analysis'!$C$40-'DCF Analysis'!$C$39</f>
        <v>19006.759901384699</v>
      </c>
      <c r="I1046" s="303">
        <f ca="1">+H1046/'Historical Data'!$L$34</f>
        <v>1193.3500737249838</v>
      </c>
    </row>
    <row r="1047" spans="2:9">
      <c r="B1047" s="300">
        <f t="shared" si="84"/>
        <v>1035</v>
      </c>
      <c r="C1047" s="275">
        <f t="shared" ca="1" si="80"/>
        <v>0.2249885281564136</v>
      </c>
      <c r="D1047" s="275">
        <f t="shared" ca="1" si="81"/>
        <v>0.17410461826832407</v>
      </c>
      <c r="E1047" s="275">
        <f t="shared" ca="1" si="82"/>
        <v>0.10824543689517181</v>
      </c>
      <c r="F1047" s="275">
        <f t="shared" ca="1" si="83"/>
        <v>2.8173202092550639E-2</v>
      </c>
      <c r="G1047" s="301">
        <f t="array" aca="1" ref="G1047" ca="1">IF(E1047&gt;F1047,('3-Statement Model'!$G$8*(1+'DCF Simulation'!C1047)*'DCF Simulation'!D1047)/('DCF Simulation'!E1047-'DCF Simulation'!F1047))</f>
        <v>12865.890843843785</v>
      </c>
      <c r="H1047" s="302">
        <f ca="1">+G1047-'DCF Analysis'!$C$37+'DCF Analysis'!$C$38+'DCF Analysis'!$C$40-'DCF Analysis'!$C$39</f>
        <v>13778.220843843786</v>
      </c>
      <c r="I1047" s="303">
        <f ca="1">+H1047/'Historical Data'!$L$34</f>
        <v>865.07331839353765</v>
      </c>
    </row>
    <row r="1048" spans="2:9">
      <c r="B1048" s="300">
        <f t="shared" si="84"/>
        <v>1036</v>
      </c>
      <c r="C1048" s="275">
        <f t="shared" ca="1" si="80"/>
        <v>3.2308217291260925E-2</v>
      </c>
      <c r="D1048" s="275">
        <f t="shared" ca="1" si="81"/>
        <v>0.16263988734828791</v>
      </c>
      <c r="E1048" s="275">
        <f t="shared" ca="1" si="82"/>
        <v>0.10474529892933614</v>
      </c>
      <c r="F1048" s="275">
        <f t="shared" ca="1" si="83"/>
        <v>2.2806171054027952E-2</v>
      </c>
      <c r="G1048" s="301">
        <f t="array" aca="1" ref="G1048" ca="1">IF(E1048&gt;F1048,('3-Statement Model'!$G$8*(1+'DCF Simulation'!C1048)*'DCF Simulation'!D1048)/('DCF Simulation'!E1048-'DCF Simulation'!F1048))</f>
        <v>9897.4795097575934</v>
      </c>
      <c r="H1048" s="302">
        <f ca="1">+G1048-'DCF Analysis'!$C$37+'DCF Analysis'!$C$38+'DCF Analysis'!$C$40-'DCF Analysis'!$C$39</f>
        <v>10809.809509757595</v>
      </c>
      <c r="I1048" s="303">
        <f ca="1">+H1048/'Historical Data'!$L$34</f>
        <v>678.69994898406969</v>
      </c>
    </row>
    <row r="1049" spans="2:9">
      <c r="B1049" s="300">
        <f t="shared" si="84"/>
        <v>1037</v>
      </c>
      <c r="C1049" s="275">
        <f t="shared" ca="1" si="80"/>
        <v>0.24535035046183465</v>
      </c>
      <c r="D1049" s="275">
        <f t="shared" ca="1" si="81"/>
        <v>0.1751813507835068</v>
      </c>
      <c r="E1049" s="275">
        <f t="shared" ca="1" si="82"/>
        <v>0.10165771020564507</v>
      </c>
      <c r="F1049" s="275">
        <f t="shared" ca="1" si="83"/>
        <v>5.8966071847229559E-2</v>
      </c>
      <c r="G1049" s="301">
        <f t="array" aca="1" ref="G1049" ca="1">IF(E1049&gt;F1049,('3-Statement Model'!$G$8*(1+'DCF Simulation'!C1049)*'DCF Simulation'!D1049)/('DCF Simulation'!E1049-'DCF Simulation'!F1049))</f>
        <v>24684.031703622553</v>
      </c>
      <c r="H1049" s="302">
        <f ca="1">+G1049-'DCF Analysis'!$C$37+'DCF Analysis'!$C$38+'DCF Analysis'!$C$40-'DCF Analysis'!$C$39</f>
        <v>25596.361703622551</v>
      </c>
      <c r="I1049" s="303">
        <f ca="1">+H1049/'Historical Data'!$L$34</f>
        <v>1607.0819163598735</v>
      </c>
    </row>
    <row r="1050" spans="2:9">
      <c r="B1050" s="300">
        <f t="shared" si="84"/>
        <v>1038</v>
      </c>
      <c r="C1050" s="275">
        <f t="shared" ca="1" si="80"/>
        <v>0.13333444151504312</v>
      </c>
      <c r="D1050" s="275">
        <f t="shared" ca="1" si="81"/>
        <v>0.18696931881140103</v>
      </c>
      <c r="E1050" s="275">
        <f t="shared" ca="1" si="82"/>
        <v>0.10824156583041773</v>
      </c>
      <c r="F1050" s="275">
        <f t="shared" ca="1" si="83"/>
        <v>4.8323410190527827E-2</v>
      </c>
      <c r="G1050" s="301">
        <f t="array" aca="1" ref="G1050" ca="1">IF(E1050&gt;F1050,('3-Statement Model'!$G$8*(1+'DCF Simulation'!C1050)*'DCF Simulation'!D1050)/('DCF Simulation'!E1050-'DCF Simulation'!F1050))</f>
        <v>17082.42392570306</v>
      </c>
      <c r="H1050" s="302">
        <f ca="1">+G1050-'DCF Analysis'!$C$37+'DCF Analysis'!$C$38+'DCF Analysis'!$C$40-'DCF Analysis'!$C$39</f>
        <v>17994.753925703058</v>
      </c>
      <c r="I1050" s="303">
        <f ca="1">+H1050/'Historical Data'!$L$34</f>
        <v>1129.8107113109918</v>
      </c>
    </row>
    <row r="1051" spans="2:9">
      <c r="B1051" s="300">
        <f t="shared" si="84"/>
        <v>1039</v>
      </c>
      <c r="C1051" s="275">
        <f t="shared" ca="1" si="80"/>
        <v>6.5742287766414914E-2</v>
      </c>
      <c r="D1051" s="275">
        <f t="shared" ca="1" si="81"/>
        <v>0.14881601840671435</v>
      </c>
      <c r="E1051" s="275">
        <f t="shared" ca="1" si="82"/>
        <v>0.10359352001507131</v>
      </c>
      <c r="F1051" s="275">
        <f t="shared" ca="1" si="83"/>
        <v>4.6486351935990808E-2</v>
      </c>
      <c r="G1051" s="301">
        <f t="array" aca="1" ref="G1051" ca="1">IF(E1051&gt;F1051,('3-Statement Model'!$G$8*(1+'DCF Simulation'!C1051)*'DCF Simulation'!D1051)/('DCF Simulation'!E1051-'DCF Simulation'!F1051))</f>
        <v>13415.002391080336</v>
      </c>
      <c r="H1051" s="302">
        <f ca="1">+G1051-'DCF Analysis'!$C$37+'DCF Analysis'!$C$38+'DCF Analysis'!$C$40-'DCF Analysis'!$C$39</f>
        <v>14327.332391080337</v>
      </c>
      <c r="I1051" s="303">
        <f ca="1">+H1051/'Historical Data'!$L$34</f>
        <v>899.54959466460468</v>
      </c>
    </row>
    <row r="1052" spans="2:9">
      <c r="B1052" s="300">
        <f t="shared" si="84"/>
        <v>1040</v>
      </c>
      <c r="C1052" s="275">
        <f t="shared" ca="1" si="80"/>
        <v>0.20692774378276857</v>
      </c>
      <c r="D1052" s="275">
        <f t="shared" ca="1" si="81"/>
        <v>0.18097785840478872</v>
      </c>
      <c r="E1052" s="275">
        <f t="shared" ca="1" si="82"/>
        <v>0.10443868493611475</v>
      </c>
      <c r="F1052" s="275">
        <f t="shared" ca="1" si="83"/>
        <v>5.3159395342846083E-2</v>
      </c>
      <c r="G1052" s="301">
        <f t="array" aca="1" ref="G1052" ca="1">IF(E1052&gt;F1052,('3-Statement Model'!$G$8*(1+'DCF Simulation'!C1052)*'DCF Simulation'!D1052)/('DCF Simulation'!E1052-'DCF Simulation'!F1052))</f>
        <v>20575.207067831274</v>
      </c>
      <c r="H1052" s="302">
        <f ca="1">+G1052-'DCF Analysis'!$C$37+'DCF Analysis'!$C$38+'DCF Analysis'!$C$40-'DCF Analysis'!$C$39</f>
        <v>21487.537067831272</v>
      </c>
      <c r="I1052" s="303">
        <f ca="1">+H1052/'Historical Data'!$L$34</f>
        <v>1349.1070585995387</v>
      </c>
    </row>
    <row r="1053" spans="2:9">
      <c r="B1053" s="300">
        <f t="shared" si="84"/>
        <v>1041</v>
      </c>
      <c r="C1053" s="275">
        <f t="shared" ca="1" si="80"/>
        <v>3.8787372663916284E-2</v>
      </c>
      <c r="D1053" s="275">
        <f t="shared" ca="1" si="81"/>
        <v>0.15833604784461164</v>
      </c>
      <c r="E1053" s="275">
        <f t="shared" ca="1" si="82"/>
        <v>0.10664641912847367</v>
      </c>
      <c r="F1053" s="275">
        <f t="shared" ca="1" si="83"/>
        <v>3.9915184164691704E-2</v>
      </c>
      <c r="G1053" s="301">
        <f t="array" aca="1" ref="G1053" ca="1">IF(E1053&gt;F1053,('3-Statement Model'!$G$8*(1+'DCF Simulation'!C1053)*'DCF Simulation'!D1053)/('DCF Simulation'!E1053-'DCF Simulation'!F1053))</f>
        <v>11905.751110488069</v>
      </c>
      <c r="H1053" s="302">
        <f ca="1">+G1053-'DCF Analysis'!$C$37+'DCF Analysis'!$C$38+'DCF Analysis'!$C$40-'DCF Analysis'!$C$39</f>
        <v>12818.08111048807</v>
      </c>
      <c r="I1053" s="303">
        <f ca="1">+H1053/'Historical Data'!$L$34</f>
        <v>804.79040707508318</v>
      </c>
    </row>
    <row r="1054" spans="2:9">
      <c r="B1054" s="300">
        <f t="shared" si="84"/>
        <v>1042</v>
      </c>
      <c r="C1054" s="275">
        <f t="shared" ca="1" si="80"/>
        <v>0.28467555863272936</v>
      </c>
      <c r="D1054" s="275">
        <f t="shared" ca="1" si="81"/>
        <v>0.19218672488511301</v>
      </c>
      <c r="E1054" s="275">
        <f t="shared" ca="1" si="82"/>
        <v>0.10012447940533738</v>
      </c>
      <c r="F1054" s="275">
        <f t="shared" ca="1" si="83"/>
        <v>4.3982343318114063E-2</v>
      </c>
      <c r="G1054" s="301">
        <f t="array" aca="1" ref="G1054" ca="1">IF(E1054&gt;F1054,('3-Statement Model'!$G$8*(1+'DCF Simulation'!C1054)*'DCF Simulation'!D1054)/('DCF Simulation'!E1054-'DCF Simulation'!F1054))</f>
        <v>21242.587422407018</v>
      </c>
      <c r="H1054" s="302">
        <f ca="1">+G1054-'DCF Analysis'!$C$37+'DCF Analysis'!$C$38+'DCF Analysis'!$C$40-'DCF Analysis'!$C$39</f>
        <v>22154.917422407016</v>
      </c>
      <c r="I1054" s="303">
        <f ca="1">+H1054/'Historical Data'!$L$34</f>
        <v>1391.0089082292352</v>
      </c>
    </row>
    <row r="1055" spans="2:9">
      <c r="B1055" s="300">
        <f t="shared" si="84"/>
        <v>1043</v>
      </c>
      <c r="C1055" s="275">
        <f t="shared" ca="1" si="80"/>
        <v>0.10565363128095105</v>
      </c>
      <c r="D1055" s="275">
        <f t="shared" ca="1" si="81"/>
        <v>0.18629896033077958</v>
      </c>
      <c r="E1055" s="275">
        <f t="shared" ca="1" si="82"/>
        <v>0.10550591360087022</v>
      </c>
      <c r="F1055" s="275">
        <f t="shared" ca="1" si="83"/>
        <v>5.9631819418403259E-2</v>
      </c>
      <c r="G1055" s="301">
        <f t="array" aca="1" ref="G1055" ca="1">IF(E1055&gt;F1055,('3-Statement Model'!$G$8*(1+'DCF Simulation'!C1055)*'DCF Simulation'!D1055)/('DCF Simulation'!E1055-'DCF Simulation'!F1055))</f>
        <v>21689.099709204595</v>
      </c>
      <c r="H1055" s="302">
        <f ca="1">+G1055-'DCF Analysis'!$C$37+'DCF Analysis'!$C$38+'DCF Analysis'!$C$40-'DCF Analysis'!$C$39</f>
        <v>22601.429709204593</v>
      </c>
      <c r="I1055" s="303">
        <f ca="1">+H1055/'Historical Data'!$L$34</f>
        <v>1419.0434324266068</v>
      </c>
    </row>
    <row r="1056" spans="2:9">
      <c r="B1056" s="300">
        <f t="shared" si="84"/>
        <v>1044</v>
      </c>
      <c r="C1056" s="275">
        <f t="shared" ca="1" si="80"/>
        <v>0.28874475427886737</v>
      </c>
      <c r="D1056" s="275">
        <f t="shared" ca="1" si="81"/>
        <v>0.159044070603127</v>
      </c>
      <c r="E1056" s="275">
        <f t="shared" ca="1" si="82"/>
        <v>0.10988653989478865</v>
      </c>
      <c r="F1056" s="275">
        <f t="shared" ca="1" si="83"/>
        <v>3.5219580475020759E-2</v>
      </c>
      <c r="G1056" s="301">
        <f t="array" aca="1" ref="G1056" ca="1">IF(E1056&gt;F1056,('3-Statement Model'!$G$8*(1+'DCF Simulation'!C1056)*'DCF Simulation'!D1056)/('DCF Simulation'!E1056-'DCF Simulation'!F1056))</f>
        <v>13259.752752054075</v>
      </c>
      <c r="H1056" s="302">
        <f ca="1">+G1056-'DCF Analysis'!$C$37+'DCF Analysis'!$C$38+'DCF Analysis'!$C$40-'DCF Analysis'!$C$39</f>
        <v>14172.082752054077</v>
      </c>
      <c r="I1056" s="303">
        <f ca="1">+H1056/'Historical Data'!$L$34</f>
        <v>889.80215906069259</v>
      </c>
    </row>
    <row r="1057" spans="2:9">
      <c r="B1057" s="300">
        <f t="shared" si="84"/>
        <v>1045</v>
      </c>
      <c r="C1057" s="275">
        <f t="shared" ca="1" si="80"/>
        <v>7.2340341707252953E-2</v>
      </c>
      <c r="D1057" s="275">
        <f t="shared" ca="1" si="81"/>
        <v>0.15388029105891485</v>
      </c>
      <c r="E1057" s="275">
        <f t="shared" ca="1" si="82"/>
        <v>0.1052807601254076</v>
      </c>
      <c r="F1057" s="275">
        <f t="shared" ca="1" si="83"/>
        <v>5.2958599769684117E-2</v>
      </c>
      <c r="G1057" s="301">
        <f t="array" aca="1" ref="G1057" ca="1">IF(E1057&gt;F1057,('3-Statement Model'!$G$8*(1+'DCF Simulation'!C1057)*'DCF Simulation'!D1057)/('DCF Simulation'!E1057-'DCF Simulation'!F1057))</f>
        <v>15233.843001417879</v>
      </c>
      <c r="H1057" s="302">
        <f ca="1">+G1057-'DCF Analysis'!$C$37+'DCF Analysis'!$C$38+'DCF Analysis'!$C$40-'DCF Analysis'!$C$39</f>
        <v>16146.173001417881</v>
      </c>
      <c r="I1057" s="303">
        <f ca="1">+H1057/'Historical Data'!$L$34</f>
        <v>1013.7465218474526</v>
      </c>
    </row>
    <row r="1058" spans="2:9">
      <c r="B1058" s="300">
        <f t="shared" si="84"/>
        <v>1046</v>
      </c>
      <c r="C1058" s="275">
        <f t="shared" ca="1" si="80"/>
        <v>0.150489242577482</v>
      </c>
      <c r="D1058" s="275">
        <f t="shared" ca="1" si="81"/>
        <v>0.15665844183839359</v>
      </c>
      <c r="E1058" s="275">
        <f t="shared" ca="1" si="82"/>
        <v>0.10633649110102579</v>
      </c>
      <c r="F1058" s="275">
        <f t="shared" ca="1" si="83"/>
        <v>5.1156880225729895E-2</v>
      </c>
      <c r="G1058" s="301">
        <f t="array" aca="1" ref="G1058" ca="1">IF(E1058&gt;F1058,('3-Statement Model'!$G$8*(1+'DCF Simulation'!C1058)*'DCF Simulation'!D1058)/('DCF Simulation'!E1058-'DCF Simulation'!F1058))</f>
        <v>15777.465190328989</v>
      </c>
      <c r="H1058" s="302">
        <f ca="1">+G1058-'DCF Analysis'!$C$37+'DCF Analysis'!$C$38+'DCF Analysis'!$C$40-'DCF Analysis'!$C$39</f>
        <v>16689.795190328987</v>
      </c>
      <c r="I1058" s="303">
        <f ca="1">+H1058/'Historical Data'!$L$34</f>
        <v>1047.8781456792633</v>
      </c>
    </row>
    <row r="1059" spans="2:9">
      <c r="B1059" s="300">
        <f t="shared" si="84"/>
        <v>1047</v>
      </c>
      <c r="C1059" s="275">
        <f t="shared" ca="1" si="80"/>
        <v>0.12187274891933779</v>
      </c>
      <c r="D1059" s="275">
        <f t="shared" ca="1" si="81"/>
        <v>0.17399733036160861</v>
      </c>
      <c r="E1059" s="275">
        <f t="shared" ca="1" si="82"/>
        <v>0.10281202395044936</v>
      </c>
      <c r="F1059" s="275">
        <f t="shared" ca="1" si="83"/>
        <v>2.3853780807735262E-2</v>
      </c>
      <c r="G1059" s="301">
        <f t="array" aca="1" ref="G1059" ca="1">IF(E1059&gt;F1059,('3-Statement Model'!$G$8*(1+'DCF Simulation'!C1059)*'DCF Simulation'!D1059)/('DCF Simulation'!E1059-'DCF Simulation'!F1059))</f>
        <v>11941.756367977927</v>
      </c>
      <c r="H1059" s="302">
        <f ca="1">+G1059-'DCF Analysis'!$C$37+'DCF Analysis'!$C$38+'DCF Analysis'!$C$40-'DCF Analysis'!$C$39</f>
        <v>12854.086367977929</v>
      </c>
      <c r="I1059" s="303">
        <f ca="1">+H1059/'Historical Data'!$L$34</f>
        <v>807.05101734758307</v>
      </c>
    </row>
    <row r="1060" spans="2:9">
      <c r="B1060" s="300">
        <f t="shared" si="84"/>
        <v>1048</v>
      </c>
      <c r="C1060" s="275">
        <f t="shared" ca="1" si="80"/>
        <v>0.14286393917447451</v>
      </c>
      <c r="D1060" s="275">
        <f t="shared" ca="1" si="81"/>
        <v>0.13636260948834591</v>
      </c>
      <c r="E1060" s="275">
        <f t="shared" ca="1" si="82"/>
        <v>0.10934489891218679</v>
      </c>
      <c r="F1060" s="275">
        <f t="shared" ca="1" si="83"/>
        <v>4.2233036359676769E-2</v>
      </c>
      <c r="G1060" s="301">
        <f t="array" aca="1" ref="G1060" ca="1">IF(E1060&gt;F1060,('3-Statement Model'!$G$8*(1+'DCF Simulation'!C1060)*'DCF Simulation'!D1060)/('DCF Simulation'!E1060-'DCF Simulation'!F1060))</f>
        <v>11216.827485035919</v>
      </c>
      <c r="H1060" s="302">
        <f ca="1">+G1060-'DCF Analysis'!$C$37+'DCF Analysis'!$C$38+'DCF Analysis'!$C$40-'DCF Analysis'!$C$39</f>
        <v>12129.157485035921</v>
      </c>
      <c r="I1060" s="303">
        <f ca="1">+H1060/'Historical Data'!$L$34</f>
        <v>761.53595110837682</v>
      </c>
    </row>
    <row r="1061" spans="2:9">
      <c r="B1061" s="300">
        <f t="shared" si="84"/>
        <v>1049</v>
      </c>
      <c r="C1061" s="275">
        <f t="shared" ca="1" si="80"/>
        <v>0.24758658345933912</v>
      </c>
      <c r="D1061" s="275">
        <f t="shared" ca="1" si="81"/>
        <v>0.15075654826201665</v>
      </c>
      <c r="E1061" s="275">
        <f t="shared" ca="1" si="82"/>
        <v>0.10109246533709136</v>
      </c>
      <c r="F1061" s="275">
        <f t="shared" ca="1" si="83"/>
        <v>5.1556949752553261E-2</v>
      </c>
      <c r="G1061" s="301">
        <f t="array" aca="1" ref="G1061" ca="1">IF(E1061&gt;F1061,('3-Statement Model'!$G$8*(1+'DCF Simulation'!C1061)*'DCF Simulation'!D1061)/('DCF Simulation'!E1061-'DCF Simulation'!F1061))</f>
        <v>18340.43755594816</v>
      </c>
      <c r="H1061" s="302">
        <f ca="1">+G1061-'DCF Analysis'!$C$37+'DCF Analysis'!$C$38+'DCF Analysis'!$C$40-'DCF Analysis'!$C$39</f>
        <v>19252.767555948158</v>
      </c>
      <c r="I1061" s="303">
        <f ca="1">+H1061/'Historical Data'!$L$34</f>
        <v>1208.7958022043983</v>
      </c>
    </row>
    <row r="1062" spans="2:9">
      <c r="B1062" s="300">
        <f t="shared" si="84"/>
        <v>1050</v>
      </c>
      <c r="C1062" s="275">
        <f t="shared" ca="1" si="80"/>
        <v>0.12369153226596848</v>
      </c>
      <c r="D1062" s="275">
        <f t="shared" ca="1" si="81"/>
        <v>0.13656536577948461</v>
      </c>
      <c r="E1062" s="275">
        <f t="shared" ca="1" si="82"/>
        <v>0.10288830651281761</v>
      </c>
      <c r="F1062" s="275">
        <f t="shared" ca="1" si="83"/>
        <v>2.6453069951288544E-2</v>
      </c>
      <c r="G1062" s="301">
        <f t="array" aca="1" ref="G1062" ca="1">IF(E1062&gt;F1062,('3-Statement Model'!$G$8*(1+'DCF Simulation'!C1062)*'DCF Simulation'!D1062)/('DCF Simulation'!E1062-'DCF Simulation'!F1062))</f>
        <v>9697.8076467648571</v>
      </c>
      <c r="H1062" s="302">
        <f ca="1">+G1062-'DCF Analysis'!$C$37+'DCF Analysis'!$C$38+'DCF Analysis'!$C$40-'DCF Analysis'!$C$39</f>
        <v>10610.137646764859</v>
      </c>
      <c r="I1062" s="303">
        <f ca="1">+H1062/'Historical Data'!$L$34</f>
        <v>666.16343914970139</v>
      </c>
    </row>
    <row r="1063" spans="2:9">
      <c r="B1063" s="300">
        <f t="shared" si="84"/>
        <v>1051</v>
      </c>
      <c r="C1063" s="275">
        <f t="shared" ca="1" si="80"/>
        <v>0.15773863163549143</v>
      </c>
      <c r="D1063" s="275">
        <f t="shared" ca="1" si="81"/>
        <v>0.14213718189386518</v>
      </c>
      <c r="E1063" s="275">
        <f t="shared" ca="1" si="82"/>
        <v>0.107056589320734</v>
      </c>
      <c r="F1063" s="275">
        <f t="shared" ca="1" si="83"/>
        <v>3.3828674234811604E-2</v>
      </c>
      <c r="G1063" s="301">
        <f t="array" aca="1" ref="G1063" ca="1">IF(E1063&gt;F1063,('3-Statement Model'!$G$8*(1+'DCF Simulation'!C1063)*'DCF Simulation'!D1063)/('DCF Simulation'!E1063-'DCF Simulation'!F1063))</f>
        <v>10854.780749845831</v>
      </c>
      <c r="H1063" s="302">
        <f ca="1">+G1063-'DCF Analysis'!$C$37+'DCF Analysis'!$C$38+'DCF Analysis'!$C$40-'DCF Analysis'!$C$39</f>
        <v>11767.110749845833</v>
      </c>
      <c r="I1063" s="303">
        <f ca="1">+H1063/'Historical Data'!$L$34</f>
        <v>738.80464391174587</v>
      </c>
    </row>
    <row r="1064" spans="2:9">
      <c r="B1064" s="300">
        <f t="shared" si="84"/>
        <v>1052</v>
      </c>
      <c r="C1064" s="275">
        <f t="shared" ca="1" si="80"/>
        <v>0.29458610319639489</v>
      </c>
      <c r="D1064" s="275">
        <f t="shared" ca="1" si="81"/>
        <v>0.13875975086995854</v>
      </c>
      <c r="E1064" s="275">
        <f t="shared" ca="1" si="82"/>
        <v>0.10188655144015353</v>
      </c>
      <c r="F1064" s="275">
        <f t="shared" ca="1" si="83"/>
        <v>5.0922828276719553E-2</v>
      </c>
      <c r="G1064" s="301">
        <f t="array" aca="1" ref="G1064" ca="1">IF(E1064&gt;F1064,('3-Statement Model'!$G$8*(1+'DCF Simulation'!C1064)*'DCF Simulation'!D1064)/('DCF Simulation'!E1064-'DCF Simulation'!F1064))</f>
        <v>17026.006841312766</v>
      </c>
      <c r="H1064" s="302">
        <f ca="1">+G1064-'DCF Analysis'!$C$37+'DCF Analysis'!$C$38+'DCF Analysis'!$C$40-'DCF Analysis'!$C$39</f>
        <v>17938.336841312765</v>
      </c>
      <c r="I1064" s="303">
        <f ca="1">+H1064/'Historical Data'!$L$34</f>
        <v>1126.2685330456895</v>
      </c>
    </row>
    <row r="1065" spans="2:9">
      <c r="B1065" s="300">
        <f t="shared" si="84"/>
        <v>1053</v>
      </c>
      <c r="C1065" s="275">
        <f t="shared" ca="1" si="80"/>
        <v>0.2430843313545144</v>
      </c>
      <c r="D1065" s="275">
        <f t="shared" ca="1" si="81"/>
        <v>0.18632694143943637</v>
      </c>
      <c r="E1065" s="275">
        <f t="shared" ca="1" si="82"/>
        <v>0.10580178250274437</v>
      </c>
      <c r="F1065" s="275">
        <f t="shared" ca="1" si="83"/>
        <v>3.6200723555525352E-2</v>
      </c>
      <c r="G1065" s="301">
        <f t="array" aca="1" ref="G1065" ca="1">IF(E1065&gt;F1065,('3-Statement Model'!$G$8*(1+'DCF Simulation'!C1065)*'DCF Simulation'!D1065)/('DCF Simulation'!E1065-'DCF Simulation'!F1065))</f>
        <v>16074.589812026725</v>
      </c>
      <c r="H1065" s="302">
        <f ca="1">+G1065-'DCF Analysis'!$C$37+'DCF Analysis'!$C$38+'DCF Analysis'!$C$40-'DCF Analysis'!$C$39</f>
        <v>16986.919812026725</v>
      </c>
      <c r="I1065" s="303">
        <f ca="1">+H1065/'Historical Data'!$L$34</f>
        <v>1066.533281591338</v>
      </c>
    </row>
    <row r="1066" spans="2:9">
      <c r="B1066" s="300">
        <f t="shared" si="84"/>
        <v>1054</v>
      </c>
      <c r="C1066" s="275">
        <f t="shared" ca="1" si="80"/>
        <v>8.5672292526348282E-2</v>
      </c>
      <c r="D1066" s="275">
        <f t="shared" ca="1" si="81"/>
        <v>0.17597774562842267</v>
      </c>
      <c r="E1066" s="275">
        <f t="shared" ca="1" si="82"/>
        <v>0.10399622850302549</v>
      </c>
      <c r="F1066" s="275">
        <f t="shared" ca="1" si="83"/>
        <v>5.6148913192401853E-2</v>
      </c>
      <c r="G1066" s="301">
        <f t="array" aca="1" ref="G1066" ca="1">IF(E1066&gt;F1066,('3-Statement Model'!$G$8*(1+'DCF Simulation'!C1066)*'DCF Simulation'!D1066)/('DCF Simulation'!E1066-'DCF Simulation'!F1066))</f>
        <v>19287.610569733308</v>
      </c>
      <c r="H1066" s="302">
        <f ca="1">+G1066-'DCF Analysis'!$C$37+'DCF Analysis'!$C$38+'DCF Analysis'!$C$40-'DCF Analysis'!$C$39</f>
        <v>20199.940569733306</v>
      </c>
      <c r="I1066" s="303">
        <f ca="1">+H1066/'Historical Data'!$L$34</f>
        <v>1268.2645907667495</v>
      </c>
    </row>
    <row r="1067" spans="2:9">
      <c r="B1067" s="300">
        <f t="shared" si="84"/>
        <v>1055</v>
      </c>
      <c r="C1067" s="275">
        <f t="shared" ca="1" si="80"/>
        <v>0.15091888457930713</v>
      </c>
      <c r="D1067" s="275">
        <f t="shared" ca="1" si="81"/>
        <v>0.15893911542739064</v>
      </c>
      <c r="E1067" s="275">
        <f t="shared" ca="1" si="82"/>
        <v>0.10549944818997566</v>
      </c>
      <c r="F1067" s="275">
        <f t="shared" ca="1" si="83"/>
        <v>4.1357837362900829E-2</v>
      </c>
      <c r="G1067" s="301">
        <f t="array" aca="1" ref="G1067" ca="1">IF(E1067&gt;F1067,('3-Statement Model'!$G$8*(1+'DCF Simulation'!C1067)*'DCF Simulation'!D1067)/('DCF Simulation'!E1067-'DCF Simulation'!F1067))</f>
        <v>13775.746573716593</v>
      </c>
      <c r="H1067" s="302">
        <f ca="1">+G1067-'DCF Analysis'!$C$37+'DCF Analysis'!$C$38+'DCF Analysis'!$C$40-'DCF Analysis'!$C$39</f>
        <v>14688.076573716595</v>
      </c>
      <c r="I1067" s="303">
        <f ca="1">+H1067/'Historical Data'!$L$34</f>
        <v>922.19912036906067</v>
      </c>
    </row>
    <row r="1068" spans="2:9">
      <c r="B1068" s="300">
        <f t="shared" si="84"/>
        <v>1056</v>
      </c>
      <c r="C1068" s="275">
        <f t="shared" ca="1" si="80"/>
        <v>0.29992557120610497</v>
      </c>
      <c r="D1068" s="275">
        <f t="shared" ca="1" si="81"/>
        <v>0.18956747297376289</v>
      </c>
      <c r="E1068" s="275">
        <f t="shared" ca="1" si="82"/>
        <v>0.10428006163508323</v>
      </c>
      <c r="F1068" s="275">
        <f t="shared" ca="1" si="83"/>
        <v>2.0637978654143338E-2</v>
      </c>
      <c r="G1068" s="301">
        <f t="array" aca="1" ref="G1068" ca="1">IF(E1068&gt;F1068,('3-Statement Model'!$G$8*(1+'DCF Simulation'!C1068)*'DCF Simulation'!D1068)/('DCF Simulation'!E1068-'DCF Simulation'!F1068))</f>
        <v>14231.050746990149</v>
      </c>
      <c r="H1068" s="302">
        <f ca="1">+G1068-'DCF Analysis'!$C$37+'DCF Analysis'!$C$38+'DCF Analysis'!$C$40-'DCF Analysis'!$C$39</f>
        <v>15143.380746990151</v>
      </c>
      <c r="I1068" s="303">
        <f ca="1">+H1068/'Historical Data'!$L$34</f>
        <v>950.78564808669171</v>
      </c>
    </row>
    <row r="1069" spans="2:9">
      <c r="B1069" s="300">
        <f t="shared" si="84"/>
        <v>1057</v>
      </c>
      <c r="C1069" s="275">
        <f t="shared" ca="1" si="80"/>
        <v>4.2851792510130347E-2</v>
      </c>
      <c r="D1069" s="275">
        <f t="shared" ca="1" si="81"/>
        <v>0.16369334361287705</v>
      </c>
      <c r="E1069" s="275">
        <f t="shared" ca="1" si="82"/>
        <v>0.10009109766587182</v>
      </c>
      <c r="F1069" s="275">
        <f t="shared" ca="1" si="83"/>
        <v>2.2136843290105693E-2</v>
      </c>
      <c r="G1069" s="301">
        <f t="array" aca="1" ref="G1069" ca="1">IF(E1069&gt;F1069,('3-Statement Model'!$G$8*(1+'DCF Simulation'!C1069)*'DCF Simulation'!D1069)/('DCF Simulation'!E1069-'DCF Simulation'!F1069))</f>
        <v>10577.749771730809</v>
      </c>
      <c r="H1069" s="302">
        <f ca="1">+G1069-'DCF Analysis'!$C$37+'DCF Analysis'!$C$38+'DCF Analysis'!$C$40-'DCF Analysis'!$C$39</f>
        <v>11490.079771730811</v>
      </c>
      <c r="I1069" s="303">
        <f ca="1">+H1069/'Historical Data'!$L$34</f>
        <v>721.41109867452838</v>
      </c>
    </row>
    <row r="1070" spans="2:9">
      <c r="B1070" s="300">
        <f t="shared" si="84"/>
        <v>1058</v>
      </c>
      <c r="C1070" s="275">
        <f t="shared" ca="1" si="80"/>
        <v>5.4149608601754592E-2</v>
      </c>
      <c r="D1070" s="275">
        <f t="shared" ca="1" si="81"/>
        <v>0.17852857673486963</v>
      </c>
      <c r="E1070" s="275">
        <f t="shared" ca="1" si="82"/>
        <v>0.10768898115947849</v>
      </c>
      <c r="F1070" s="275">
        <f t="shared" ca="1" si="83"/>
        <v>3.0262118839325954E-2</v>
      </c>
      <c r="G1070" s="301">
        <f t="array" aca="1" ref="G1070" ca="1">IF(E1070&gt;F1070,('3-Statement Model'!$G$8*(1+'DCF Simulation'!C1070)*'DCF Simulation'!D1070)/('DCF Simulation'!E1070-'DCF Simulation'!F1070))</f>
        <v>11740.803885439296</v>
      </c>
      <c r="H1070" s="302">
        <f ca="1">+G1070-'DCF Analysis'!$C$37+'DCF Analysis'!$C$38+'DCF Analysis'!$C$40-'DCF Analysis'!$C$39</f>
        <v>12653.133885439298</v>
      </c>
      <c r="I1070" s="303">
        <f ca="1">+H1070/'Historical Data'!$L$34</f>
        <v>794.43410309723663</v>
      </c>
    </row>
    <row r="1071" spans="2:9">
      <c r="B1071" s="300">
        <f t="shared" si="84"/>
        <v>1059</v>
      </c>
      <c r="C1071" s="275">
        <f t="shared" ca="1" si="80"/>
        <v>0.30777863330426586</v>
      </c>
      <c r="D1071" s="275">
        <f t="shared" ca="1" si="81"/>
        <v>0.19047434769029378</v>
      </c>
      <c r="E1071" s="275">
        <f t="shared" ca="1" si="82"/>
        <v>0.10940919329067342</v>
      </c>
      <c r="F1071" s="275">
        <f t="shared" ca="1" si="83"/>
        <v>5.2840188768709939E-2</v>
      </c>
      <c r="G1071" s="301">
        <f t="array" aca="1" ref="G1071" ca="1">IF(E1071&gt;F1071,('3-Statement Model'!$G$8*(1+'DCF Simulation'!C1071)*'DCF Simulation'!D1071)/('DCF Simulation'!E1071-'DCF Simulation'!F1071))</f>
        <v>21270.205974134296</v>
      </c>
      <c r="H1071" s="302">
        <f ca="1">+G1071-'DCF Analysis'!$C$37+'DCF Analysis'!$C$38+'DCF Analysis'!$C$40-'DCF Analysis'!$C$39</f>
        <v>22182.535974134295</v>
      </c>
      <c r="I1071" s="303">
        <f ca="1">+H1071/'Historical Data'!$L$34</f>
        <v>1392.742954479671</v>
      </c>
    </row>
    <row r="1072" spans="2:9">
      <c r="B1072" s="300">
        <f t="shared" si="84"/>
        <v>1060</v>
      </c>
      <c r="C1072" s="275">
        <f t="shared" ca="1" si="80"/>
        <v>0.32918232283610288</v>
      </c>
      <c r="D1072" s="275">
        <f t="shared" ca="1" si="81"/>
        <v>0.1356096297051419</v>
      </c>
      <c r="E1072" s="275">
        <f t="shared" ca="1" si="82"/>
        <v>0.10080182394194426</v>
      </c>
      <c r="F1072" s="275">
        <f t="shared" ca="1" si="83"/>
        <v>2.1014066927492601E-2</v>
      </c>
      <c r="G1072" s="301">
        <f t="array" aca="1" ref="G1072" ca="1">IF(E1072&gt;F1072,('3-Statement Model'!$G$8*(1+'DCF Simulation'!C1072)*'DCF Simulation'!D1072)/('DCF Simulation'!E1072-'DCF Simulation'!F1072))</f>
        <v>10912.351076905039</v>
      </c>
      <c r="H1072" s="302">
        <f ca="1">+G1072-'DCF Analysis'!$C$37+'DCF Analysis'!$C$38+'DCF Analysis'!$C$40-'DCF Analysis'!$C$39</f>
        <v>11824.681076905041</v>
      </c>
      <c r="I1072" s="303">
        <f ca="1">+H1072/'Historical Data'!$L$34</f>
        <v>742.41922916441024</v>
      </c>
    </row>
    <row r="1073" spans="2:9">
      <c r="B1073" s="300">
        <f t="shared" si="84"/>
        <v>1061</v>
      </c>
      <c r="C1073" s="275">
        <f t="shared" ca="1" si="80"/>
        <v>0.16102302592997814</v>
      </c>
      <c r="D1073" s="275">
        <f t="shared" ca="1" si="81"/>
        <v>0.15841078555127527</v>
      </c>
      <c r="E1073" s="275">
        <f t="shared" ca="1" si="82"/>
        <v>0.10195586597298974</v>
      </c>
      <c r="F1073" s="275">
        <f t="shared" ca="1" si="83"/>
        <v>2.3057391193766538E-2</v>
      </c>
      <c r="G1073" s="301">
        <f t="array" aca="1" ref="G1073" ca="1">IF(E1073&gt;F1073,('3-Statement Model'!$G$8*(1+'DCF Simulation'!C1073)*'DCF Simulation'!D1073)/('DCF Simulation'!E1073-'DCF Simulation'!F1073))</f>
        <v>11259.950261975286</v>
      </c>
      <c r="H1073" s="302">
        <f ca="1">+G1073-'DCF Analysis'!$C$37+'DCF Analysis'!$C$38+'DCF Analysis'!$C$40-'DCF Analysis'!$C$39</f>
        <v>12172.280261975287</v>
      </c>
      <c r="I1073" s="303">
        <f ca="1">+H1073/'Historical Data'!$L$34</f>
        <v>764.243438828894</v>
      </c>
    </row>
    <row r="1074" spans="2:9">
      <c r="B1074" s="300">
        <f t="shared" si="84"/>
        <v>1062</v>
      </c>
      <c r="C1074" s="275">
        <f t="shared" ca="1" si="80"/>
        <v>0.2459176292617829</v>
      </c>
      <c r="D1074" s="275">
        <f t="shared" ca="1" si="81"/>
        <v>0.1687208813774603</v>
      </c>
      <c r="E1074" s="275">
        <f t="shared" ca="1" si="82"/>
        <v>0.10815767724528763</v>
      </c>
      <c r="F1074" s="275">
        <f t="shared" ca="1" si="83"/>
        <v>5.329358747512071E-2</v>
      </c>
      <c r="G1074" s="301">
        <f t="array" aca="1" ref="G1074" ca="1">IF(E1074&gt;F1074,('3-Statement Model'!$G$8*(1+'DCF Simulation'!C1074)*'DCF Simulation'!D1074)/('DCF Simulation'!E1074-'DCF Simulation'!F1074))</f>
        <v>18507.57369460231</v>
      </c>
      <c r="H1074" s="302">
        <f ca="1">+G1074-'DCF Analysis'!$C$37+'DCF Analysis'!$C$38+'DCF Analysis'!$C$40-'DCF Analysis'!$C$39</f>
        <v>19419.903694602308</v>
      </c>
      <c r="I1074" s="303">
        <f ca="1">+H1074/'Historical Data'!$L$34</f>
        <v>1219.2895383498478</v>
      </c>
    </row>
    <row r="1075" spans="2:9">
      <c r="B1075" s="300">
        <f t="shared" si="84"/>
        <v>1063</v>
      </c>
      <c r="C1075" s="275">
        <f t="shared" ca="1" si="80"/>
        <v>0.19018896556462045</v>
      </c>
      <c r="D1075" s="275">
        <f t="shared" ca="1" si="81"/>
        <v>0.17230955491831573</v>
      </c>
      <c r="E1075" s="275">
        <f t="shared" ca="1" si="82"/>
        <v>0.10315708792164216</v>
      </c>
      <c r="F1075" s="275">
        <f t="shared" ca="1" si="83"/>
        <v>3.4631974577741226E-2</v>
      </c>
      <c r="G1075" s="301">
        <f t="array" aca="1" ref="G1075" ca="1">IF(E1075&gt;F1075,('3-Statement Model'!$G$8*(1+'DCF Simulation'!C1075)*'DCF Simulation'!D1075)/('DCF Simulation'!E1075-'DCF Simulation'!F1075))</f>
        <v>14456.228923431356</v>
      </c>
      <c r="H1075" s="302">
        <f ca="1">+G1075-'DCF Analysis'!$C$37+'DCF Analysis'!$C$38+'DCF Analysis'!$C$40-'DCF Analysis'!$C$39</f>
        <v>15368.558923431357</v>
      </c>
      <c r="I1075" s="303">
        <f ca="1">+H1075/'Historical Data'!$L$34</f>
        <v>964.92358610724796</v>
      </c>
    </row>
    <row r="1076" spans="2:9">
      <c r="B1076" s="300">
        <f t="shared" si="84"/>
        <v>1064</v>
      </c>
      <c r="C1076" s="275">
        <f t="shared" ca="1" si="80"/>
        <v>0.31421255251488622</v>
      </c>
      <c r="D1076" s="275">
        <f t="shared" ca="1" si="81"/>
        <v>0.1901839700556554</v>
      </c>
      <c r="E1076" s="275">
        <f t="shared" ca="1" si="82"/>
        <v>0.1001329177318873</v>
      </c>
      <c r="F1076" s="275">
        <f t="shared" ca="1" si="83"/>
        <v>3.9697556002066411E-2</v>
      </c>
      <c r="G1076" s="301">
        <f t="array" aca="1" ref="G1076" ca="1">IF(E1076&gt;F1076,('3-Statement Model'!$G$8*(1+'DCF Simulation'!C1076)*'DCF Simulation'!D1076)/('DCF Simulation'!E1076-'DCF Simulation'!F1076))</f>
        <v>19976.890697232306</v>
      </c>
      <c r="H1076" s="302">
        <f ca="1">+G1076-'DCF Analysis'!$C$37+'DCF Analysis'!$C$38+'DCF Analysis'!$C$40-'DCF Analysis'!$C$39</f>
        <v>20889.220697232304</v>
      </c>
      <c r="I1076" s="303">
        <f ca="1">+H1076/'Historical Data'!$L$34</f>
        <v>1311.5414299142872</v>
      </c>
    </row>
    <row r="1077" spans="2:9">
      <c r="B1077" s="300">
        <f t="shared" si="84"/>
        <v>1065</v>
      </c>
      <c r="C1077" s="275">
        <f t="shared" ca="1" si="80"/>
        <v>0.1064821924978545</v>
      </c>
      <c r="D1077" s="275">
        <f t="shared" ca="1" si="81"/>
        <v>0.1396345059659948</v>
      </c>
      <c r="E1077" s="275">
        <f t="shared" ca="1" si="82"/>
        <v>0.10389906520740923</v>
      </c>
      <c r="F1077" s="275">
        <f t="shared" ca="1" si="83"/>
        <v>2.4380304818693115E-2</v>
      </c>
      <c r="G1077" s="301">
        <f t="array" aca="1" ref="G1077" ca="1">IF(E1077&gt;F1077,('3-Statement Model'!$G$8*(1+'DCF Simulation'!C1077)*'DCF Simulation'!D1077)/('DCF Simulation'!E1077-'DCF Simulation'!F1077))</f>
        <v>9385.276669067187</v>
      </c>
      <c r="H1077" s="302">
        <f ca="1">+G1077-'DCF Analysis'!$C$37+'DCF Analysis'!$C$38+'DCF Analysis'!$C$40-'DCF Analysis'!$C$39</f>
        <v>10297.606669067189</v>
      </c>
      <c r="I1077" s="303">
        <f ca="1">+H1077/'Historical Data'!$L$34</f>
        <v>646.54100654088597</v>
      </c>
    </row>
    <row r="1078" spans="2:9">
      <c r="B1078" s="300">
        <f t="shared" si="84"/>
        <v>1066</v>
      </c>
      <c r="C1078" s="275">
        <f t="shared" ca="1" si="80"/>
        <v>0.15300385142698913</v>
      </c>
      <c r="D1078" s="275">
        <f t="shared" ca="1" si="81"/>
        <v>0.14056893100931819</v>
      </c>
      <c r="E1078" s="275">
        <f t="shared" ca="1" si="82"/>
        <v>0.1059523107236327</v>
      </c>
      <c r="F1078" s="275">
        <f t="shared" ca="1" si="83"/>
        <v>3.4031189195237503E-2</v>
      </c>
      <c r="G1078" s="301">
        <f t="array" aca="1" ref="G1078" ca="1">IF(E1078&gt;F1078,('3-Statement Model'!$G$8*(1+'DCF Simulation'!C1078)*'DCF Simulation'!D1078)/('DCF Simulation'!E1078-'DCF Simulation'!F1078))</f>
        <v>10885.368816971002</v>
      </c>
      <c r="H1078" s="302">
        <f ca="1">+G1078-'DCF Analysis'!$C$37+'DCF Analysis'!$C$38+'DCF Analysis'!$C$40-'DCF Analysis'!$C$39</f>
        <v>11797.698816971004</v>
      </c>
      <c r="I1078" s="303">
        <f ca="1">+H1078/'Historical Data'!$L$34</f>
        <v>740.72513285085586</v>
      </c>
    </row>
    <row r="1079" spans="2:9">
      <c r="B1079" s="300">
        <f t="shared" si="84"/>
        <v>1067</v>
      </c>
      <c r="C1079" s="275">
        <f t="shared" ca="1" si="80"/>
        <v>0.27607045491683269</v>
      </c>
      <c r="D1079" s="275">
        <f t="shared" ca="1" si="81"/>
        <v>0.17910093811716141</v>
      </c>
      <c r="E1079" s="275">
        <f t="shared" ca="1" si="82"/>
        <v>0.10190818414722269</v>
      </c>
      <c r="F1079" s="275">
        <f t="shared" ca="1" si="83"/>
        <v>2.3530551558475929E-2</v>
      </c>
      <c r="G1079" s="301">
        <f t="array" aca="1" ref="G1079" ca="1">IF(E1079&gt;F1079,('3-Statement Model'!$G$8*(1+'DCF Simulation'!C1079)*'DCF Simulation'!D1079)/('DCF Simulation'!E1079-'DCF Simulation'!F1079))</f>
        <v>14085.097969080991</v>
      </c>
      <c r="H1079" s="302">
        <f ca="1">+G1079-'DCF Analysis'!$C$37+'DCF Analysis'!$C$38+'DCF Analysis'!$C$40-'DCF Analysis'!$C$39</f>
        <v>14997.427969080993</v>
      </c>
      <c r="I1079" s="303">
        <f ca="1">+H1079/'Historical Data'!$L$34</f>
        <v>941.62192111892102</v>
      </c>
    </row>
    <row r="1080" spans="2:9">
      <c r="B1080" s="300">
        <f t="shared" si="84"/>
        <v>1068</v>
      </c>
      <c r="C1080" s="275">
        <f t="shared" ca="1" si="80"/>
        <v>0.2253440131602816</v>
      </c>
      <c r="D1080" s="275">
        <f t="shared" ca="1" si="81"/>
        <v>0.19021806738475969</v>
      </c>
      <c r="E1080" s="275">
        <f t="shared" ca="1" si="82"/>
        <v>0.10308326915710002</v>
      </c>
      <c r="F1080" s="275">
        <f t="shared" ca="1" si="83"/>
        <v>3.3694499049542401E-2</v>
      </c>
      <c r="G1080" s="301">
        <f t="array" aca="1" ref="G1080" ca="1">IF(E1080&gt;F1080,('3-Statement Model'!$G$8*(1+'DCF Simulation'!C1080)*'DCF Simulation'!D1080)/('DCF Simulation'!E1080-'DCF Simulation'!F1080))</f>
        <v>16225.575426588319</v>
      </c>
      <c r="H1080" s="302">
        <f ca="1">+G1080-'DCF Analysis'!$C$37+'DCF Analysis'!$C$38+'DCF Analysis'!$C$40-'DCF Analysis'!$C$39</f>
        <v>17137.905426588317</v>
      </c>
      <c r="I1080" s="303">
        <f ca="1">+H1080/'Historical Data'!$L$34</f>
        <v>1076.0129980292438</v>
      </c>
    </row>
    <row r="1081" spans="2:9">
      <c r="B1081" s="300">
        <f t="shared" si="84"/>
        <v>1069</v>
      </c>
      <c r="C1081" s="275">
        <f t="shared" ca="1" si="80"/>
        <v>0.12893599842340281</v>
      </c>
      <c r="D1081" s="275">
        <f t="shared" ca="1" si="81"/>
        <v>0.15698855815691803</v>
      </c>
      <c r="E1081" s="275">
        <f t="shared" ca="1" si="82"/>
        <v>0.10893663091265919</v>
      </c>
      <c r="F1081" s="275">
        <f t="shared" ca="1" si="83"/>
        <v>2.0093350213748598E-2</v>
      </c>
      <c r="G1081" s="301">
        <f t="array" aca="1" ref="G1081" ca="1">IF(E1081&gt;F1081,('3-Statement Model'!$G$8*(1+'DCF Simulation'!C1081)*'DCF Simulation'!D1081)/('DCF Simulation'!E1081-'DCF Simulation'!F1081))</f>
        <v>9635.8988930623145</v>
      </c>
      <c r="H1081" s="302">
        <f ca="1">+G1081-'DCF Analysis'!$C$37+'DCF Analysis'!$C$38+'DCF Analysis'!$C$40-'DCF Analysis'!$C$39</f>
        <v>10548.228893062316</v>
      </c>
      <c r="I1081" s="303">
        <f ca="1">+H1081/'Historical Data'!$L$34</f>
        <v>662.2764633485408</v>
      </c>
    </row>
    <row r="1082" spans="2:9">
      <c r="B1082" s="300">
        <f t="shared" si="84"/>
        <v>1070</v>
      </c>
      <c r="C1082" s="275">
        <f t="shared" ca="1" si="80"/>
        <v>0.10811094266386356</v>
      </c>
      <c r="D1082" s="275">
        <f t="shared" ca="1" si="81"/>
        <v>0.17465335251707287</v>
      </c>
      <c r="E1082" s="275">
        <f t="shared" ca="1" si="82"/>
        <v>0.10881494232943295</v>
      </c>
      <c r="F1082" s="275">
        <f t="shared" ca="1" si="83"/>
        <v>4.6372320821877082E-2</v>
      </c>
      <c r="G1082" s="301">
        <f t="array" aca="1" ref="G1082" ca="1">IF(E1082&gt;F1082,('3-Statement Model'!$G$8*(1+'DCF Simulation'!C1082)*'DCF Simulation'!D1082)/('DCF Simulation'!E1082-'DCF Simulation'!F1082))</f>
        <v>14971.266518505403</v>
      </c>
      <c r="H1082" s="302">
        <f ca="1">+G1082-'DCF Analysis'!$C$37+'DCF Analysis'!$C$38+'DCF Analysis'!$C$40-'DCF Analysis'!$C$39</f>
        <v>15883.596518505405</v>
      </c>
      <c r="I1082" s="303">
        <f ca="1">+H1082/'Historical Data'!$L$34</f>
        <v>997.26051019329248</v>
      </c>
    </row>
    <row r="1083" spans="2:9">
      <c r="B1083" s="300">
        <f t="shared" si="84"/>
        <v>1071</v>
      </c>
      <c r="C1083" s="275">
        <f t="shared" ca="1" si="80"/>
        <v>8.5769584297477094E-2</v>
      </c>
      <c r="D1083" s="275">
        <f t="shared" ca="1" si="81"/>
        <v>0.15872784646793903</v>
      </c>
      <c r="E1083" s="275">
        <f t="shared" ca="1" si="82"/>
        <v>0.10948002830798324</v>
      </c>
      <c r="F1083" s="275">
        <f t="shared" ca="1" si="83"/>
        <v>4.3725492645752692E-2</v>
      </c>
      <c r="G1083" s="301">
        <f t="array" aca="1" ref="G1083" ca="1">IF(E1083&gt;F1083,('3-Statement Model'!$G$8*(1+'DCF Simulation'!C1083)*'DCF Simulation'!D1083)/('DCF Simulation'!E1083-'DCF Simulation'!F1083))</f>
        <v>12660.316988465031</v>
      </c>
      <c r="H1083" s="302">
        <f ca="1">+G1083-'DCF Analysis'!$C$37+'DCF Analysis'!$C$38+'DCF Analysis'!$C$40-'DCF Analysis'!$C$39</f>
        <v>13572.646988465032</v>
      </c>
      <c r="I1083" s="303">
        <f ca="1">+H1083/'Historical Data'!$L$34</f>
        <v>852.16624865913786</v>
      </c>
    </row>
    <row r="1084" spans="2:9">
      <c r="B1084" s="300">
        <f t="shared" si="84"/>
        <v>1072</v>
      </c>
      <c r="C1084" s="275">
        <f t="shared" ca="1" si="80"/>
        <v>0.13926687566534102</v>
      </c>
      <c r="D1084" s="275">
        <f t="shared" ca="1" si="81"/>
        <v>0.16745520702186914</v>
      </c>
      <c r="E1084" s="275">
        <f t="shared" ca="1" si="82"/>
        <v>0.10009796233913124</v>
      </c>
      <c r="F1084" s="275">
        <f t="shared" ca="1" si="83"/>
        <v>2.4672644993555308E-2</v>
      </c>
      <c r="G1084" s="301">
        <f t="array" aca="1" ref="G1084" ca="1">IF(E1084&gt;F1084,('3-Statement Model'!$G$8*(1+'DCF Simulation'!C1084)*'DCF Simulation'!D1084)/('DCF Simulation'!E1084-'DCF Simulation'!F1084))</f>
        <v>12217.616252110047</v>
      </c>
      <c r="H1084" s="302">
        <f ca="1">+G1084-'DCF Analysis'!$C$37+'DCF Analysis'!$C$38+'DCF Analysis'!$C$40-'DCF Analysis'!$C$39</f>
        <v>13129.946252110049</v>
      </c>
      <c r="I1084" s="303">
        <f ca="1">+H1084/'Historical Data'!$L$34</f>
        <v>824.37103479268421</v>
      </c>
    </row>
    <row r="1085" spans="2:9">
      <c r="B1085" s="300">
        <f t="shared" si="84"/>
        <v>1073</v>
      </c>
      <c r="C1085" s="275">
        <f t="shared" ca="1" si="80"/>
        <v>0.22173013707793457</v>
      </c>
      <c r="D1085" s="275">
        <f t="shared" ca="1" si="81"/>
        <v>0.13804246931417108</v>
      </c>
      <c r="E1085" s="275">
        <f t="shared" ca="1" si="82"/>
        <v>0.10180522806931547</v>
      </c>
      <c r="F1085" s="275">
        <f t="shared" ca="1" si="83"/>
        <v>4.4113263000910626E-2</v>
      </c>
      <c r="G1085" s="301">
        <f t="array" aca="1" ref="G1085" ca="1">IF(E1085&gt;F1085,('3-Statement Model'!$G$8*(1+'DCF Simulation'!C1085)*'DCF Simulation'!D1085)/('DCF Simulation'!E1085-'DCF Simulation'!F1085))</f>
        <v>14120.568235322564</v>
      </c>
      <c r="H1085" s="302">
        <f ca="1">+G1085-'DCF Analysis'!$C$37+'DCF Analysis'!$C$38+'DCF Analysis'!$C$40-'DCF Analysis'!$C$39</f>
        <v>15032.898235322566</v>
      </c>
      <c r="I1085" s="303">
        <f ca="1">+H1085/'Historical Data'!$L$34</f>
        <v>943.84894166603397</v>
      </c>
    </row>
    <row r="1086" spans="2:9">
      <c r="B1086" s="300">
        <f t="shared" si="84"/>
        <v>1074</v>
      </c>
      <c r="C1086" s="275">
        <f t="shared" ca="1" si="80"/>
        <v>6.7615796469357295E-2</v>
      </c>
      <c r="D1086" s="275">
        <f t="shared" ca="1" si="81"/>
        <v>0.14237327917142104</v>
      </c>
      <c r="E1086" s="275">
        <f t="shared" ca="1" si="82"/>
        <v>0.10160798604879435</v>
      </c>
      <c r="F1086" s="275">
        <f t="shared" ca="1" si="83"/>
        <v>5.8708942420295493E-2</v>
      </c>
      <c r="G1086" s="301">
        <f t="array" aca="1" ref="G1086" ca="1">IF(E1086&gt;F1086,('3-Statement Model'!$G$8*(1+'DCF Simulation'!C1086)*'DCF Simulation'!D1086)/('DCF Simulation'!E1086-'DCF Simulation'!F1086))</f>
        <v>17114.939485007679</v>
      </c>
      <c r="H1086" s="302">
        <f ca="1">+G1086-'DCF Analysis'!$C$37+'DCF Analysis'!$C$38+'DCF Analysis'!$C$40-'DCF Analysis'!$C$39</f>
        <v>18027.269485007677</v>
      </c>
      <c r="I1086" s="303">
        <f ca="1">+H1086/'Historical Data'!$L$34</f>
        <v>1131.8522189269506</v>
      </c>
    </row>
    <row r="1087" spans="2:9">
      <c r="B1087" s="300">
        <f t="shared" si="84"/>
        <v>1075</v>
      </c>
      <c r="C1087" s="275">
        <f t="shared" ca="1" si="80"/>
        <v>0.2749319067501832</v>
      </c>
      <c r="D1087" s="275">
        <f t="shared" ca="1" si="81"/>
        <v>0.17278313606230444</v>
      </c>
      <c r="E1087" s="275">
        <f t="shared" ca="1" si="82"/>
        <v>0.10744510464354069</v>
      </c>
      <c r="F1087" s="275">
        <f t="shared" ca="1" si="83"/>
        <v>2.9342205334199723E-2</v>
      </c>
      <c r="G1087" s="301">
        <f t="array" aca="1" ref="G1087" ca="1">IF(E1087&gt;F1087,('3-Statement Model'!$G$8*(1+'DCF Simulation'!C1087)*'DCF Simulation'!D1087)/('DCF Simulation'!E1087-'DCF Simulation'!F1087))</f>
        <v>13623.876111833393</v>
      </c>
      <c r="H1087" s="302">
        <f ca="1">+G1087-'DCF Analysis'!$C$37+'DCF Analysis'!$C$38+'DCF Analysis'!$C$40-'DCF Analysis'!$C$39</f>
        <v>14536.206111833395</v>
      </c>
      <c r="I1087" s="303">
        <f ca="1">+H1087/'Historical Data'!$L$34</f>
        <v>912.66384829610945</v>
      </c>
    </row>
    <row r="1088" spans="2:9">
      <c r="B1088" s="300">
        <f t="shared" si="84"/>
        <v>1076</v>
      </c>
      <c r="C1088" s="275">
        <f t="shared" ca="1" si="80"/>
        <v>0.10259691695240478</v>
      </c>
      <c r="D1088" s="275">
        <f t="shared" ca="1" si="81"/>
        <v>0.15191797277362604</v>
      </c>
      <c r="E1088" s="275">
        <f t="shared" ca="1" si="82"/>
        <v>0.10651597142600092</v>
      </c>
      <c r="F1088" s="275">
        <f t="shared" ca="1" si="83"/>
        <v>4.8380495980938458E-2</v>
      </c>
      <c r="G1088" s="301">
        <f t="array" aca="1" ref="G1088" ca="1">IF(E1088&gt;F1088,('3-Statement Model'!$G$8*(1+'DCF Simulation'!C1088)*'DCF Simulation'!D1088)/('DCF Simulation'!E1088-'DCF Simulation'!F1088))</f>
        <v>13917.59520962458</v>
      </c>
      <c r="H1088" s="302">
        <f ca="1">+G1088-'DCF Analysis'!$C$37+'DCF Analysis'!$C$38+'DCF Analysis'!$C$40-'DCF Analysis'!$C$39</f>
        <v>14829.925209624582</v>
      </c>
      <c r="I1088" s="303">
        <f ca="1">+H1088/'Historical Data'!$L$34</f>
        <v>931.10516648091027</v>
      </c>
    </row>
    <row r="1089" spans="2:9">
      <c r="B1089" s="300">
        <f t="shared" si="84"/>
        <v>1077</v>
      </c>
      <c r="C1089" s="275">
        <f t="shared" ca="1" si="80"/>
        <v>0.19378626447190173</v>
      </c>
      <c r="D1089" s="275">
        <f t="shared" ca="1" si="81"/>
        <v>0.19299622691125926</v>
      </c>
      <c r="E1089" s="275">
        <f t="shared" ca="1" si="82"/>
        <v>0.10487268264142445</v>
      </c>
      <c r="F1089" s="275">
        <f t="shared" ca="1" si="83"/>
        <v>4.6426447492690766E-2</v>
      </c>
      <c r="G1089" s="301">
        <f t="array" aca="1" ref="G1089" ca="1">IF(E1089&gt;F1089,('3-Statement Model'!$G$8*(1+'DCF Simulation'!C1089)*'DCF Simulation'!D1089)/('DCF Simulation'!E1089-'DCF Simulation'!F1089))</f>
        <v>19041.377123966668</v>
      </c>
      <c r="H1089" s="302">
        <f ca="1">+G1089-'DCF Analysis'!$C$37+'DCF Analysis'!$C$38+'DCF Analysis'!$C$40-'DCF Analysis'!$C$39</f>
        <v>19953.707123966666</v>
      </c>
      <c r="I1089" s="303">
        <f ca="1">+H1089/'Historical Data'!$L$34</f>
        <v>1252.8046858600869</v>
      </c>
    </row>
    <row r="1090" spans="2:9">
      <c r="B1090" s="300">
        <f t="shared" si="84"/>
        <v>1078</v>
      </c>
      <c r="C1090" s="275">
        <f t="shared" ca="1" si="80"/>
        <v>0.31449284046804354</v>
      </c>
      <c r="D1090" s="275">
        <f t="shared" ca="1" si="81"/>
        <v>0.17271668278478591</v>
      </c>
      <c r="E1090" s="275">
        <f t="shared" ca="1" si="82"/>
        <v>0.1099356360173807</v>
      </c>
      <c r="F1090" s="275">
        <f t="shared" ca="1" si="83"/>
        <v>3.4479198503291085E-2</v>
      </c>
      <c r="G1090" s="301">
        <f t="array" aca="1" ref="G1090" ca="1">IF(E1090&gt;F1090,('3-Statement Model'!$G$8*(1+'DCF Simulation'!C1090)*'DCF Simulation'!D1090)/('DCF Simulation'!E1090-'DCF Simulation'!F1090))</f>
        <v>14533.684071516705</v>
      </c>
      <c r="H1090" s="302">
        <f ca="1">+G1090-'DCF Analysis'!$C$37+'DCF Analysis'!$C$38+'DCF Analysis'!$C$40-'DCF Analysis'!$C$39</f>
        <v>15446.014071516707</v>
      </c>
      <c r="I1090" s="303">
        <f ca="1">+H1090/'Historical Data'!$L$34</f>
        <v>969.78665099350974</v>
      </c>
    </row>
    <row r="1091" spans="2:9">
      <c r="B1091" s="300">
        <f t="shared" si="84"/>
        <v>1079</v>
      </c>
      <c r="C1091" s="275">
        <f t="shared" ca="1" si="80"/>
        <v>0.29852714490665921</v>
      </c>
      <c r="D1091" s="275">
        <f t="shared" ca="1" si="81"/>
        <v>0.14257534347143541</v>
      </c>
      <c r="E1091" s="275">
        <f t="shared" ca="1" si="82"/>
        <v>0.10762751979097801</v>
      </c>
      <c r="F1091" s="275">
        <f t="shared" ca="1" si="83"/>
        <v>2.7778373105167162E-2</v>
      </c>
      <c r="G1091" s="301">
        <f t="array" aca="1" ref="G1091" ca="1">IF(E1091&gt;F1091,('3-Statement Model'!$G$8*(1+'DCF Simulation'!C1091)*'DCF Simulation'!D1091)/('DCF Simulation'!E1091-'DCF Simulation'!F1091))</f>
        <v>11199.65589005901</v>
      </c>
      <c r="H1091" s="302">
        <f ca="1">+G1091-'DCF Analysis'!$C$37+'DCF Analysis'!$C$38+'DCF Analysis'!$C$40-'DCF Analysis'!$C$39</f>
        <v>12111.985890059012</v>
      </c>
      <c r="I1091" s="303">
        <f ca="1">+H1091/'Historical Data'!$L$34</f>
        <v>760.45782289304759</v>
      </c>
    </row>
    <row r="1092" spans="2:9">
      <c r="B1092" s="300">
        <f t="shared" si="84"/>
        <v>1080</v>
      </c>
      <c r="C1092" s="275">
        <f t="shared" ca="1" si="80"/>
        <v>0.16302208037955426</v>
      </c>
      <c r="D1092" s="275">
        <f t="shared" ca="1" si="81"/>
        <v>0.18272177008869792</v>
      </c>
      <c r="E1092" s="275">
        <f t="shared" ca="1" si="82"/>
        <v>0.10525969255659572</v>
      </c>
      <c r="F1092" s="275">
        <f t="shared" ca="1" si="83"/>
        <v>2.5160094134390396E-2</v>
      </c>
      <c r="G1092" s="301">
        <f t="array" aca="1" ref="G1092" ca="1">IF(E1092&gt;F1092,('3-Statement Model'!$G$8*(1+'DCF Simulation'!C1092)*'DCF Simulation'!D1092)/('DCF Simulation'!E1092-'DCF Simulation'!F1092))</f>
        <v>12815.259782551859</v>
      </c>
      <c r="H1092" s="302">
        <f ca="1">+G1092-'DCF Analysis'!$C$37+'DCF Analysis'!$C$38+'DCF Analysis'!$C$40-'DCF Analysis'!$C$39</f>
        <v>13727.58978255186</v>
      </c>
      <c r="I1092" s="303">
        <f ca="1">+H1092/'Historical Data'!$L$34</f>
        <v>861.89441883154063</v>
      </c>
    </row>
    <row r="1093" spans="2:9">
      <c r="B1093" s="300">
        <f t="shared" si="84"/>
        <v>1081</v>
      </c>
      <c r="C1093" s="275">
        <f t="shared" ca="1" si="80"/>
        <v>3.7342506955029407E-2</v>
      </c>
      <c r="D1093" s="275">
        <f t="shared" ca="1" si="81"/>
        <v>0.16377026674972026</v>
      </c>
      <c r="E1093" s="275">
        <f t="shared" ca="1" si="82"/>
        <v>0.10930357210596858</v>
      </c>
      <c r="F1093" s="275">
        <f t="shared" ca="1" si="83"/>
        <v>5.6284993242754752E-2</v>
      </c>
      <c r="G1093" s="301">
        <f t="array" aca="1" ref="G1093" ca="1">IF(E1093&gt;F1093,('3-Statement Model'!$G$8*(1+'DCF Simulation'!C1093)*'DCF Simulation'!D1093)/('DCF Simulation'!E1093-'DCF Simulation'!F1093))</f>
        <v>15477.779220713033</v>
      </c>
      <c r="H1093" s="302">
        <f ca="1">+G1093-'DCF Analysis'!$C$37+'DCF Analysis'!$C$38+'DCF Analysis'!$C$40-'DCF Analysis'!$C$39</f>
        <v>16390.109220713031</v>
      </c>
      <c r="I1093" s="303">
        <f ca="1">+H1093/'Historical Data'!$L$34</f>
        <v>1029.062194102504</v>
      </c>
    </row>
    <row r="1094" spans="2:9">
      <c r="B1094" s="300">
        <f t="shared" si="84"/>
        <v>1082</v>
      </c>
      <c r="C1094" s="275">
        <f t="shared" ca="1" si="80"/>
        <v>0.2229798331922499</v>
      </c>
      <c r="D1094" s="275">
        <f t="shared" ca="1" si="81"/>
        <v>0.1640887964014365</v>
      </c>
      <c r="E1094" s="275">
        <f t="shared" ca="1" si="82"/>
        <v>0.10390428403091731</v>
      </c>
      <c r="F1094" s="275">
        <f t="shared" ca="1" si="83"/>
        <v>2.0567501662783986E-2</v>
      </c>
      <c r="G1094" s="301">
        <f t="array" aca="1" ref="G1094" ca="1">IF(E1094&gt;F1094,('3-Statement Model'!$G$8*(1+'DCF Simulation'!C1094)*'DCF Simulation'!D1094)/('DCF Simulation'!E1094-'DCF Simulation'!F1094))</f>
        <v>11631.641172512809</v>
      </c>
      <c r="H1094" s="302">
        <f ca="1">+G1094-'DCF Analysis'!$C$37+'DCF Analysis'!$C$38+'DCF Analysis'!$C$40-'DCF Analysis'!$C$39</f>
        <v>12543.971172512811</v>
      </c>
      <c r="I1094" s="303">
        <f ca="1">+H1094/'Historical Data'!$L$34</f>
        <v>787.5802609802879</v>
      </c>
    </row>
    <row r="1095" spans="2:9">
      <c r="B1095" s="300">
        <f t="shared" si="84"/>
        <v>1083</v>
      </c>
      <c r="C1095" s="275">
        <f t="shared" ca="1" si="80"/>
        <v>2.7519866479378985E-2</v>
      </c>
      <c r="D1095" s="275">
        <f t="shared" ca="1" si="81"/>
        <v>0.1392576446744454</v>
      </c>
      <c r="E1095" s="275">
        <f t="shared" ca="1" si="82"/>
        <v>0.10885837400652182</v>
      </c>
      <c r="F1095" s="275">
        <f t="shared" ca="1" si="83"/>
        <v>2.7622578586268313E-2</v>
      </c>
      <c r="G1095" s="301">
        <f t="array" aca="1" ref="G1095" ca="1">IF(E1095&gt;F1095,('3-Statement Model'!$G$8*(1+'DCF Simulation'!C1095)*'DCF Simulation'!D1095)/('DCF Simulation'!E1095-'DCF Simulation'!F1095))</f>
        <v>8508.2714059132413</v>
      </c>
      <c r="H1095" s="302">
        <f ca="1">+G1095-'DCF Analysis'!$C$37+'DCF Analysis'!$C$38+'DCF Analysis'!$C$40-'DCF Analysis'!$C$39</f>
        <v>9420.6014059132431</v>
      </c>
      <c r="I1095" s="303">
        <f ca="1">+H1095/'Historical Data'!$L$34</f>
        <v>591.47773953104104</v>
      </c>
    </row>
    <row r="1096" spans="2:9">
      <c r="B1096" s="300">
        <f t="shared" si="84"/>
        <v>1084</v>
      </c>
      <c r="C1096" s="275">
        <f t="shared" ca="1" si="80"/>
        <v>0.2611783984764256</v>
      </c>
      <c r="D1096" s="275">
        <f t="shared" ca="1" si="81"/>
        <v>0.14775257514117404</v>
      </c>
      <c r="E1096" s="275">
        <f t="shared" ca="1" si="82"/>
        <v>0.1020644890922275</v>
      </c>
      <c r="F1096" s="275">
        <f t="shared" ca="1" si="83"/>
        <v>4.9376559944532231E-2</v>
      </c>
      <c r="G1096" s="301">
        <f t="array" aca="1" ref="G1096" ca="1">IF(E1096&gt;F1096,('3-Statement Model'!$G$8*(1+'DCF Simulation'!C1096)*'DCF Simulation'!D1096)/('DCF Simulation'!E1096-'DCF Simulation'!F1096))</f>
        <v>17083.621954978455</v>
      </c>
      <c r="H1096" s="302">
        <f ca="1">+G1096-'DCF Analysis'!$C$37+'DCF Analysis'!$C$38+'DCF Analysis'!$C$40-'DCF Analysis'!$C$39</f>
        <v>17995.951954978453</v>
      </c>
      <c r="I1096" s="303">
        <f ca="1">+H1096/'Historical Data'!$L$34</f>
        <v>1129.8859302505446</v>
      </c>
    </row>
    <row r="1097" spans="2:9">
      <c r="B1097" s="300">
        <f t="shared" si="84"/>
        <v>1085</v>
      </c>
      <c r="C1097" s="275">
        <f t="shared" ca="1" si="80"/>
        <v>0.26079970560517329</v>
      </c>
      <c r="D1097" s="275">
        <f t="shared" ca="1" si="81"/>
        <v>0.13682069465713248</v>
      </c>
      <c r="E1097" s="275">
        <f t="shared" ca="1" si="82"/>
        <v>0.1094433499248878</v>
      </c>
      <c r="F1097" s="275">
        <f t="shared" ca="1" si="83"/>
        <v>4.6992288018300424E-2</v>
      </c>
      <c r="G1097" s="301">
        <f t="array" aca="1" ref="G1097" ca="1">IF(E1097&gt;F1097,('3-Statement Model'!$G$8*(1+'DCF Simulation'!C1097)*'DCF Simulation'!D1097)/('DCF Simulation'!E1097-'DCF Simulation'!F1097))</f>
        <v>13342.510759269479</v>
      </c>
      <c r="H1097" s="302">
        <f ca="1">+G1097-'DCF Analysis'!$C$37+'DCF Analysis'!$C$38+'DCF Analysis'!$C$40-'DCF Analysis'!$C$39</f>
        <v>14254.84075926948</v>
      </c>
      <c r="I1097" s="303">
        <f ca="1">+H1097/'Historical Data'!$L$34</f>
        <v>894.998166929695</v>
      </c>
    </row>
    <row r="1098" spans="2:9">
      <c r="B1098" s="300">
        <f t="shared" si="84"/>
        <v>1086</v>
      </c>
      <c r="C1098" s="275">
        <f t="shared" ca="1" si="80"/>
        <v>0.20666307122090447</v>
      </c>
      <c r="D1098" s="275">
        <f t="shared" ca="1" si="81"/>
        <v>0.17471979125559325</v>
      </c>
      <c r="E1098" s="275">
        <f t="shared" ca="1" si="82"/>
        <v>0.10586052963032122</v>
      </c>
      <c r="F1098" s="275">
        <f t="shared" ca="1" si="83"/>
        <v>2.3794162343558928E-2</v>
      </c>
      <c r="G1098" s="301">
        <f t="array" aca="1" ref="G1098" ca="1">IF(E1098&gt;F1098,('3-Statement Model'!$G$8*(1+'DCF Simulation'!C1098)*'DCF Simulation'!D1098)/('DCF Simulation'!E1098-'DCF Simulation'!F1098))</f>
        <v>12409.160840568409</v>
      </c>
      <c r="H1098" s="302">
        <f ca="1">+G1098-'DCF Analysis'!$C$37+'DCF Analysis'!$C$38+'DCF Analysis'!$C$40-'DCF Analysis'!$C$39</f>
        <v>13321.490840568411</v>
      </c>
      <c r="I1098" s="303">
        <f ca="1">+H1098/'Historical Data'!$L$34</f>
        <v>836.39726914006258</v>
      </c>
    </row>
    <row r="1099" spans="2:9">
      <c r="B1099" s="300">
        <f t="shared" si="84"/>
        <v>1087</v>
      </c>
      <c r="C1099" s="275">
        <f t="shared" ca="1" si="80"/>
        <v>8.1987310275132508E-2</v>
      </c>
      <c r="D1099" s="275">
        <f t="shared" ca="1" si="81"/>
        <v>0.17024122916997336</v>
      </c>
      <c r="E1099" s="275">
        <f t="shared" ca="1" si="82"/>
        <v>0.10150975149613937</v>
      </c>
      <c r="F1099" s="275">
        <f t="shared" ca="1" si="83"/>
        <v>4.4379153919071761E-2</v>
      </c>
      <c r="G1099" s="301">
        <f t="array" aca="1" ref="G1099" ca="1">IF(E1099&gt;F1099,('3-Statement Model'!$G$8*(1+'DCF Simulation'!C1099)*'DCF Simulation'!D1099)/('DCF Simulation'!E1099-'DCF Simulation'!F1099))</f>
        <v>15573.90948315051</v>
      </c>
      <c r="H1099" s="302">
        <f ca="1">+G1099-'DCF Analysis'!$C$37+'DCF Analysis'!$C$38+'DCF Analysis'!$C$40-'DCF Analysis'!$C$39</f>
        <v>16486.239483150508</v>
      </c>
      <c r="I1099" s="303">
        <f ca="1">+H1099/'Historical Data'!$L$34</f>
        <v>1035.0977865107927</v>
      </c>
    </row>
    <row r="1100" spans="2:9">
      <c r="B1100" s="300">
        <f t="shared" si="84"/>
        <v>1088</v>
      </c>
      <c r="C1100" s="275">
        <f t="shared" ca="1" si="80"/>
        <v>0.20121224246070468</v>
      </c>
      <c r="D1100" s="275">
        <f t="shared" ca="1" si="81"/>
        <v>0.1872934948253985</v>
      </c>
      <c r="E1100" s="275">
        <f t="shared" ca="1" si="82"/>
        <v>0.10629705816718724</v>
      </c>
      <c r="F1100" s="275">
        <f t="shared" ca="1" si="83"/>
        <v>5.2590301443514856E-2</v>
      </c>
      <c r="G1100" s="301">
        <f t="array" aca="1" ref="G1100" ca="1">IF(E1100&gt;F1100,('3-Statement Model'!$G$8*(1+'DCF Simulation'!C1100)*'DCF Simulation'!D1100)/('DCF Simulation'!E1100-'DCF Simulation'!F1100))</f>
        <v>20234.525091302512</v>
      </c>
      <c r="H1100" s="302">
        <f ca="1">+G1100-'DCF Analysis'!$C$37+'DCF Analysis'!$C$38+'DCF Analysis'!$C$40-'DCF Analysis'!$C$39</f>
        <v>21146.85509130251</v>
      </c>
      <c r="I1100" s="303">
        <f ca="1">+H1100/'Historical Data'!$L$34</f>
        <v>1327.7171497504373</v>
      </c>
    </row>
    <row r="1101" spans="2:9">
      <c r="B1101" s="300">
        <f t="shared" si="84"/>
        <v>1089</v>
      </c>
      <c r="C1101" s="275">
        <f t="shared" ca="1" si="80"/>
        <v>1.7973721350799544E-2</v>
      </c>
      <c r="D1101" s="275">
        <f t="shared" ca="1" si="81"/>
        <v>0.15119649757471693</v>
      </c>
      <c r="E1101" s="275">
        <f t="shared" ca="1" si="82"/>
        <v>0.10498388470652441</v>
      </c>
      <c r="F1101" s="275">
        <f t="shared" ca="1" si="83"/>
        <v>2.8367063506861162E-2</v>
      </c>
      <c r="G1101" s="301">
        <f t="array" aca="1" ref="G1101" ca="1">IF(E1101&gt;F1101,('3-Statement Model'!$G$8*(1+'DCF Simulation'!C1101)*'DCF Simulation'!D1101)/('DCF Simulation'!E1101-'DCF Simulation'!F1101))</f>
        <v>9703.6174753555715</v>
      </c>
      <c r="H1101" s="302">
        <f ca="1">+G1101-'DCF Analysis'!$C$37+'DCF Analysis'!$C$38+'DCF Analysis'!$C$40-'DCF Analysis'!$C$39</f>
        <v>10615.947475355573</v>
      </c>
      <c r="I1101" s="303">
        <f ca="1">+H1101/'Historical Data'!$L$34</f>
        <v>666.52821249418673</v>
      </c>
    </row>
    <row r="1102" spans="2:9">
      <c r="B1102" s="300">
        <f t="shared" si="84"/>
        <v>1090</v>
      </c>
      <c r="C1102" s="275">
        <f t="shared" ref="C1102:C1165" ca="1" si="85">RAND()*($E$6-$D$6)+$D$6</f>
        <v>0.33191666060933572</v>
      </c>
      <c r="D1102" s="275">
        <f t="shared" ref="D1102:D1165" ca="1" si="86">RAND()*($E$7-$D$7)+$D$7</f>
        <v>0.1371482511872521</v>
      </c>
      <c r="E1102" s="275">
        <f t="shared" ref="E1102:E1165" ca="1" si="87">RAND()*($E$8-$D$8)+$D$8</f>
        <v>0.10752898059060279</v>
      </c>
      <c r="F1102" s="275">
        <f t="shared" ref="F1102:F1165" ca="1" si="88">RAND()*($E$9-$D$9)+$D$9</f>
        <v>2.6555021549056666E-2</v>
      </c>
      <c r="G1102" s="301">
        <f t="array" aca="1" ref="G1102" ca="1">IF(E1102&gt;F1102,('3-Statement Model'!$G$8*(1+'DCF Simulation'!C1102)*'DCF Simulation'!D1102)/('DCF Simulation'!E1102-'DCF Simulation'!F1102))</f>
        <v>10896.86200827307</v>
      </c>
      <c r="H1102" s="302">
        <f ca="1">+G1102-'DCF Analysis'!$C$37+'DCF Analysis'!$C$38+'DCF Analysis'!$C$40-'DCF Analysis'!$C$39</f>
        <v>11809.192008273072</v>
      </c>
      <c r="I1102" s="303">
        <f ca="1">+H1102/'Historical Data'!$L$34</f>
        <v>741.44673930870658</v>
      </c>
    </row>
    <row r="1103" spans="2:9">
      <c r="B1103" s="300">
        <f t="shared" ref="B1103:B1166" si="89">+B1102+1</f>
        <v>1091</v>
      </c>
      <c r="C1103" s="275">
        <f t="shared" ca="1" si="85"/>
        <v>4.319363097447966E-2</v>
      </c>
      <c r="D1103" s="275">
        <f t="shared" ca="1" si="86"/>
        <v>0.18150741072870263</v>
      </c>
      <c r="E1103" s="275">
        <f t="shared" ca="1" si="87"/>
        <v>0.10324623686297973</v>
      </c>
      <c r="F1103" s="275">
        <f t="shared" ca="1" si="88"/>
        <v>4.5380209646079167E-2</v>
      </c>
      <c r="G1103" s="301">
        <f t="array" aca="1" ref="G1103" ca="1">IF(E1103&gt;F1103,('3-Statement Model'!$G$8*(1+'DCF Simulation'!C1103)*'DCF Simulation'!D1103)/('DCF Simulation'!E1103-'DCF Simulation'!F1103))</f>
        <v>15805.75044726954</v>
      </c>
      <c r="H1103" s="302">
        <f ca="1">+G1103-'DCF Analysis'!$C$37+'DCF Analysis'!$C$38+'DCF Analysis'!$C$40-'DCF Analysis'!$C$39</f>
        <v>16718.080447269538</v>
      </c>
      <c r="I1103" s="303">
        <f ca="1">+H1103/'Historical Data'!$L$34</f>
        <v>1049.6540513902034</v>
      </c>
    </row>
    <row r="1104" spans="2:9">
      <c r="B1104" s="300">
        <f t="shared" si="89"/>
        <v>1092</v>
      </c>
      <c r="C1104" s="275">
        <f t="shared" ca="1" si="85"/>
        <v>0.31707615561817432</v>
      </c>
      <c r="D1104" s="275">
        <f t="shared" ca="1" si="86"/>
        <v>0.19001702658736863</v>
      </c>
      <c r="E1104" s="275">
        <f t="shared" ca="1" si="87"/>
        <v>0.10016960062288767</v>
      </c>
      <c r="F1104" s="275">
        <f t="shared" ca="1" si="88"/>
        <v>5.9530508775531676E-2</v>
      </c>
      <c r="G1104" s="301">
        <f t="array" aca="1" ref="G1104" ca="1">IF(E1104&gt;F1104,('3-Statement Model'!$G$8*(1+'DCF Simulation'!C1104)*'DCF Simulation'!D1104)/('DCF Simulation'!E1104-'DCF Simulation'!F1104))</f>
        <v>29746.707994649722</v>
      </c>
      <c r="H1104" s="302">
        <f ca="1">+G1104-'DCF Analysis'!$C$37+'DCF Analysis'!$C$38+'DCF Analysis'!$C$40-'DCF Analysis'!$C$39</f>
        <v>30659.03799464972</v>
      </c>
      <c r="I1104" s="303">
        <f ca="1">+H1104/'Historical Data'!$L$34</f>
        <v>1924.9448849294324</v>
      </c>
    </row>
    <row r="1105" spans="2:9">
      <c r="B1105" s="300">
        <f t="shared" si="89"/>
        <v>1093</v>
      </c>
      <c r="C1105" s="275">
        <f t="shared" ca="1" si="85"/>
        <v>0.11822802310374936</v>
      </c>
      <c r="D1105" s="275">
        <f t="shared" ca="1" si="86"/>
        <v>0.1466076024039287</v>
      </c>
      <c r="E1105" s="275">
        <f t="shared" ca="1" si="87"/>
        <v>0.10132386669841409</v>
      </c>
      <c r="F1105" s="275">
        <f t="shared" ca="1" si="88"/>
        <v>3.0014620280451737E-2</v>
      </c>
      <c r="G1105" s="301">
        <f t="array" aca="1" ref="G1105" ca="1">IF(E1105&gt;F1105,('3-Statement Model'!$G$8*(1+'DCF Simulation'!C1105)*'DCF Simulation'!D1105)/('DCF Simulation'!E1105-'DCF Simulation'!F1105))</f>
        <v>11105.049926658054</v>
      </c>
      <c r="H1105" s="302">
        <f ca="1">+G1105-'DCF Analysis'!$C$37+'DCF Analysis'!$C$38+'DCF Analysis'!$C$40-'DCF Analysis'!$C$39</f>
        <v>12017.379926658055</v>
      </c>
      <c r="I1105" s="303">
        <f ca="1">+H1105/'Historical Data'!$L$34</f>
        <v>754.51793445413853</v>
      </c>
    </row>
    <row r="1106" spans="2:9">
      <c r="B1106" s="300">
        <f t="shared" si="89"/>
        <v>1094</v>
      </c>
      <c r="C1106" s="275">
        <f t="shared" ca="1" si="85"/>
        <v>6.2597707602940145E-2</v>
      </c>
      <c r="D1106" s="275">
        <f t="shared" ca="1" si="86"/>
        <v>0.19197108304763671</v>
      </c>
      <c r="E1106" s="275">
        <f t="shared" ca="1" si="87"/>
        <v>0.10364054269004763</v>
      </c>
      <c r="F1106" s="275">
        <f t="shared" ca="1" si="88"/>
        <v>2.6139402670995966E-2</v>
      </c>
      <c r="G1106" s="301">
        <f t="array" aca="1" ref="G1106" ca="1">IF(E1106&gt;F1106,('3-Statement Model'!$G$8*(1+'DCF Simulation'!C1106)*'DCF Simulation'!D1106)/('DCF Simulation'!E1106-'DCF Simulation'!F1106))</f>
        <v>12713.821161090276</v>
      </c>
      <c r="H1106" s="302">
        <f ca="1">+G1106-'DCF Analysis'!$C$37+'DCF Analysis'!$C$38+'DCF Analysis'!$C$40-'DCF Analysis'!$C$39</f>
        <v>13626.151161090278</v>
      </c>
      <c r="I1106" s="303">
        <f ca="1">+H1106/'Historical Data'!$L$34</f>
        <v>855.52553812658039</v>
      </c>
    </row>
    <row r="1107" spans="2:9">
      <c r="B1107" s="300">
        <f t="shared" si="89"/>
        <v>1095</v>
      </c>
      <c r="C1107" s="275">
        <f t="shared" ca="1" si="85"/>
        <v>4.9093130704974827E-2</v>
      </c>
      <c r="D1107" s="275">
        <f t="shared" ca="1" si="86"/>
        <v>0.15407420551510267</v>
      </c>
      <c r="E1107" s="275">
        <f t="shared" ca="1" si="87"/>
        <v>0.10949136439092692</v>
      </c>
      <c r="F1107" s="275">
        <f t="shared" ca="1" si="88"/>
        <v>2.5261277783547354E-2</v>
      </c>
      <c r="G1107" s="301">
        <f t="array" aca="1" ref="G1107" ca="1">IF(E1107&gt;F1107,('3-Statement Model'!$G$8*(1+'DCF Simulation'!C1107)*'DCF Simulation'!D1107)/('DCF Simulation'!E1107-'DCF Simulation'!F1107))</f>
        <v>9269.4983694534294</v>
      </c>
      <c r="H1107" s="302">
        <f ca="1">+G1107-'DCF Analysis'!$C$37+'DCF Analysis'!$C$38+'DCF Analysis'!$C$40-'DCF Analysis'!$C$39</f>
        <v>10181.828369453431</v>
      </c>
      <c r="I1107" s="303">
        <f ca="1">+H1107/'Historical Data'!$L$34</f>
        <v>639.27180110573102</v>
      </c>
    </row>
    <row r="1108" spans="2:9">
      <c r="B1108" s="300">
        <f t="shared" si="89"/>
        <v>1096</v>
      </c>
      <c r="C1108" s="275">
        <f t="shared" ca="1" si="85"/>
        <v>0.27684884599483212</v>
      </c>
      <c r="D1108" s="275">
        <f t="shared" ca="1" si="86"/>
        <v>0.18919096779854788</v>
      </c>
      <c r="E1108" s="275">
        <f t="shared" ca="1" si="87"/>
        <v>0.10121008328869271</v>
      </c>
      <c r="F1108" s="275">
        <f t="shared" ca="1" si="88"/>
        <v>2.9046149575913578E-2</v>
      </c>
      <c r="G1108" s="301">
        <f t="array" aca="1" ref="G1108" ca="1">IF(E1108&gt;F1108,('3-Statement Model'!$G$8*(1+'DCF Simulation'!C1108)*'DCF Simulation'!D1108)/('DCF Simulation'!E1108-'DCF Simulation'!F1108))</f>
        <v>16169.596685764118</v>
      </c>
      <c r="H1108" s="302">
        <f ca="1">+G1108-'DCF Analysis'!$C$37+'DCF Analysis'!$C$38+'DCF Analysis'!$C$40-'DCF Analysis'!$C$39</f>
        <v>17081.926685764116</v>
      </c>
      <c r="I1108" s="303">
        <f ca="1">+H1108/'Historical Data'!$L$34</f>
        <v>1072.4983414104308</v>
      </c>
    </row>
    <row r="1109" spans="2:9">
      <c r="B1109" s="300">
        <f t="shared" si="89"/>
        <v>1097</v>
      </c>
      <c r="C1109" s="275">
        <f t="shared" ca="1" si="85"/>
        <v>0.19263278829850713</v>
      </c>
      <c r="D1109" s="275">
        <f t="shared" ca="1" si="86"/>
        <v>0.1801078766304875</v>
      </c>
      <c r="E1109" s="275">
        <f t="shared" ca="1" si="87"/>
        <v>0.10412420833910775</v>
      </c>
      <c r="F1109" s="275">
        <f t="shared" ca="1" si="88"/>
        <v>3.7036770577930957E-2</v>
      </c>
      <c r="G1109" s="301">
        <f t="array" aca="1" ref="G1109" ca="1">IF(E1109&gt;F1109,('3-Statement Model'!$G$8*(1+'DCF Simulation'!C1109)*'DCF Simulation'!D1109)/('DCF Simulation'!E1109-'DCF Simulation'!F1109))</f>
        <v>15465.990713038775</v>
      </c>
      <c r="H1109" s="302">
        <f ca="1">+G1109-'DCF Analysis'!$C$37+'DCF Analysis'!$C$38+'DCF Analysis'!$C$40-'DCF Analysis'!$C$39</f>
        <v>16378.320713038776</v>
      </c>
      <c r="I1109" s="303">
        <f ca="1">+H1109/'Historical Data'!$L$34</f>
        <v>1028.3220460407001</v>
      </c>
    </row>
    <row r="1110" spans="2:9">
      <c r="B1110" s="300">
        <f t="shared" si="89"/>
        <v>1098</v>
      </c>
      <c r="C1110" s="275">
        <f t="shared" ca="1" si="85"/>
        <v>6.2723768933816482E-2</v>
      </c>
      <c r="D1110" s="275">
        <f t="shared" ca="1" si="86"/>
        <v>0.19157364200803612</v>
      </c>
      <c r="E1110" s="275">
        <f t="shared" ca="1" si="87"/>
        <v>0.10430875268634089</v>
      </c>
      <c r="F1110" s="275">
        <f t="shared" ca="1" si="88"/>
        <v>5.8479068054919717E-2</v>
      </c>
      <c r="G1110" s="301">
        <f t="array" aca="1" ref="G1110" ca="1">IF(E1110&gt;F1110,('3-Statement Model'!$G$8*(1+'DCF Simulation'!C1110)*'DCF Simulation'!D1110)/('DCF Simulation'!E1110-'DCF Simulation'!F1110))</f>
        <v>21457.977245286307</v>
      </c>
      <c r="H1110" s="302">
        <f ca="1">+G1110-'DCF Analysis'!$C$37+'DCF Analysis'!$C$38+'DCF Analysis'!$C$40-'DCF Analysis'!$C$39</f>
        <v>22370.307245286305</v>
      </c>
      <c r="I1110" s="303">
        <f ca="1">+H1110/'Historical Data'!$L$34</f>
        <v>1404.5322789850202</v>
      </c>
    </row>
    <row r="1111" spans="2:9">
      <c r="B1111" s="300">
        <f t="shared" si="89"/>
        <v>1099</v>
      </c>
      <c r="C1111" s="275">
        <f t="shared" ca="1" si="85"/>
        <v>7.7524313417339244E-2</v>
      </c>
      <c r="D1111" s="275">
        <f t="shared" ca="1" si="86"/>
        <v>0.13735520182903771</v>
      </c>
      <c r="E1111" s="275">
        <f t="shared" ca="1" si="87"/>
        <v>0.1093259861917764</v>
      </c>
      <c r="F1111" s="275">
        <f t="shared" ca="1" si="88"/>
        <v>3.8291780322272234E-2</v>
      </c>
      <c r="G1111" s="301">
        <f t="array" aca="1" ref="G1111" ca="1">IF(E1111&gt;F1111,('3-Statement Model'!$G$8*(1+'DCF Simulation'!C1111)*'DCF Simulation'!D1111)/('DCF Simulation'!E1111-'DCF Simulation'!F1111))</f>
        <v>10064.313571709159</v>
      </c>
      <c r="H1111" s="302">
        <f ca="1">+G1111-'DCF Analysis'!$C$37+'DCF Analysis'!$C$38+'DCF Analysis'!$C$40-'DCF Analysis'!$C$39</f>
        <v>10976.643571709161</v>
      </c>
      <c r="I1111" s="303">
        <f ca="1">+H1111/'Historical Data'!$L$34</f>
        <v>689.17471907443291</v>
      </c>
    </row>
    <row r="1112" spans="2:9">
      <c r="B1112" s="300">
        <f t="shared" si="89"/>
        <v>1100</v>
      </c>
      <c r="C1112" s="275">
        <f t="shared" ca="1" si="85"/>
        <v>0.17804032356939586</v>
      </c>
      <c r="D1112" s="275">
        <f t="shared" ca="1" si="86"/>
        <v>0.17106314270003631</v>
      </c>
      <c r="E1112" s="275">
        <f t="shared" ca="1" si="87"/>
        <v>0.10214099261449221</v>
      </c>
      <c r="F1112" s="275">
        <f t="shared" ca="1" si="88"/>
        <v>2.1504717348295281E-2</v>
      </c>
      <c r="G1112" s="301">
        <f t="array" aca="1" ref="G1112" ca="1">IF(E1112&gt;F1112,('3-Statement Model'!$G$8*(1+'DCF Simulation'!C1112)*'DCF Simulation'!D1112)/('DCF Simulation'!E1112-'DCF Simulation'!F1112))</f>
        <v>12071.622430686315</v>
      </c>
      <c r="H1112" s="302">
        <f ca="1">+G1112-'DCF Analysis'!$C$37+'DCF Analysis'!$C$38+'DCF Analysis'!$C$40-'DCF Analysis'!$C$39</f>
        <v>12983.952430686317</v>
      </c>
      <c r="I1112" s="303">
        <f ca="1">+H1112/'Historical Data'!$L$34</f>
        <v>815.20473088484607</v>
      </c>
    </row>
    <row r="1113" spans="2:9">
      <c r="B1113" s="300">
        <f t="shared" si="89"/>
        <v>1101</v>
      </c>
      <c r="C1113" s="275">
        <f t="shared" ca="1" si="85"/>
        <v>0.14570357795966205</v>
      </c>
      <c r="D1113" s="275">
        <f t="shared" ca="1" si="86"/>
        <v>0.16414281009507772</v>
      </c>
      <c r="E1113" s="275">
        <f t="shared" ca="1" si="87"/>
        <v>0.10089755508848984</v>
      </c>
      <c r="F1113" s="275">
        <f t="shared" ca="1" si="88"/>
        <v>3.9626181877505426E-2</v>
      </c>
      <c r="G1113" s="301">
        <f t="array" aca="1" ref="G1113" ca="1">IF(E1113&gt;F1113,('3-Statement Model'!$G$8*(1+'DCF Simulation'!C1113)*'DCF Simulation'!D1113)/('DCF Simulation'!E1113-'DCF Simulation'!F1113))</f>
        <v>14825.727691876102</v>
      </c>
      <c r="H1113" s="302">
        <f ca="1">+G1113-'DCF Analysis'!$C$37+'DCF Analysis'!$C$38+'DCF Analysis'!$C$40-'DCF Analysis'!$C$39</f>
        <v>15738.057691876103</v>
      </c>
      <c r="I1113" s="303">
        <f ca="1">+H1113/'Historical Data'!$L$34</f>
        <v>988.12277338864806</v>
      </c>
    </row>
    <row r="1114" spans="2:9">
      <c r="B1114" s="300">
        <f t="shared" si="89"/>
        <v>1102</v>
      </c>
      <c r="C1114" s="275">
        <f t="shared" ca="1" si="85"/>
        <v>1.26291552689272E-2</v>
      </c>
      <c r="D1114" s="275">
        <f t="shared" ca="1" si="86"/>
        <v>0.19199811423563029</v>
      </c>
      <c r="E1114" s="275">
        <f t="shared" ca="1" si="87"/>
        <v>0.10417923092013606</v>
      </c>
      <c r="F1114" s="275">
        <f t="shared" ca="1" si="88"/>
        <v>5.9681787487079599E-2</v>
      </c>
      <c r="G1114" s="301">
        <f t="array" aca="1" ref="G1114" ca="1">IF(E1114&gt;F1114,('3-Statement Model'!$G$8*(1+'DCF Simulation'!C1114)*'DCF Simulation'!D1114)/('DCF Simulation'!E1114-'DCF Simulation'!F1114))</f>
        <v>21105.314596590546</v>
      </c>
      <c r="H1114" s="302">
        <f ca="1">+G1114-'DCF Analysis'!$C$37+'DCF Analysis'!$C$38+'DCF Analysis'!$C$40-'DCF Analysis'!$C$39</f>
        <v>22017.644596590544</v>
      </c>
      <c r="I1114" s="303">
        <f ca="1">+H1114/'Historical Data'!$L$34</f>
        <v>1382.3901569187299</v>
      </c>
    </row>
    <row r="1115" spans="2:9">
      <c r="B1115" s="300">
        <f t="shared" si="89"/>
        <v>1103</v>
      </c>
      <c r="C1115" s="275">
        <f t="shared" ca="1" si="85"/>
        <v>7.1069080967546022E-2</v>
      </c>
      <c r="D1115" s="275">
        <f t="shared" ca="1" si="86"/>
        <v>0.1361518585024302</v>
      </c>
      <c r="E1115" s="275">
        <f t="shared" ca="1" si="87"/>
        <v>0.10124994554990534</v>
      </c>
      <c r="F1115" s="275">
        <f t="shared" ca="1" si="88"/>
        <v>4.5346433386057788E-2</v>
      </c>
      <c r="G1115" s="301">
        <f t="array" aca="1" ref="G1115" ca="1">IF(E1115&gt;F1115,('3-Statement Model'!$G$8*(1+'DCF Simulation'!C1115)*'DCF Simulation'!D1115)/('DCF Simulation'!E1115-'DCF Simulation'!F1115))</f>
        <v>12600.31673878061</v>
      </c>
      <c r="H1115" s="302">
        <f ca="1">+G1115-'DCF Analysis'!$C$37+'DCF Analysis'!$C$38+'DCF Analysis'!$C$40-'DCF Analysis'!$C$39</f>
        <v>13512.646738780611</v>
      </c>
      <c r="I1115" s="303">
        <f ca="1">+H1115/'Historical Data'!$L$34</f>
        <v>848.39909935247442</v>
      </c>
    </row>
    <row r="1116" spans="2:9">
      <c r="B1116" s="300">
        <f t="shared" si="89"/>
        <v>1104</v>
      </c>
      <c r="C1116" s="275">
        <f t="shared" ca="1" si="85"/>
        <v>6.4996156011613571E-2</v>
      </c>
      <c r="D1116" s="275">
        <f t="shared" ca="1" si="86"/>
        <v>0.18619242323655127</v>
      </c>
      <c r="E1116" s="275">
        <f t="shared" ca="1" si="87"/>
        <v>0.10786361919205795</v>
      </c>
      <c r="F1116" s="275">
        <f t="shared" ca="1" si="88"/>
        <v>4.5149339334509452E-2</v>
      </c>
      <c r="G1116" s="301">
        <f t="array" aca="1" ref="G1116" ca="1">IF(E1116&gt;F1116,('3-Statement Model'!$G$8*(1+'DCF Simulation'!C1116)*'DCF Simulation'!D1116)/('DCF Simulation'!E1116-'DCF Simulation'!F1116))</f>
        <v>15272.956122047755</v>
      </c>
      <c r="H1116" s="302">
        <f ca="1">+G1116-'DCF Analysis'!$C$37+'DCF Analysis'!$C$38+'DCF Analysis'!$C$40-'DCF Analysis'!$C$39</f>
        <v>16185.286122047757</v>
      </c>
      <c r="I1116" s="303">
        <f ca="1">+H1116/'Historical Data'!$L$34</f>
        <v>1016.2022610491603</v>
      </c>
    </row>
    <row r="1117" spans="2:9">
      <c r="B1117" s="300">
        <f t="shared" si="89"/>
        <v>1105</v>
      </c>
      <c r="C1117" s="275">
        <f t="shared" ca="1" si="85"/>
        <v>0.30211177907187631</v>
      </c>
      <c r="D1117" s="275">
        <f t="shared" ca="1" si="86"/>
        <v>0.15170848109581131</v>
      </c>
      <c r="E1117" s="275">
        <f t="shared" ca="1" si="87"/>
        <v>0.10434234440033599</v>
      </c>
      <c r="F1117" s="275">
        <f t="shared" ca="1" si="88"/>
        <v>3.4469507711493201E-2</v>
      </c>
      <c r="G1117" s="301">
        <f t="array" aca="1" ref="G1117" ca="1">IF(E1117&gt;F1117,('3-Statement Model'!$G$8*(1+'DCF Simulation'!C1117)*'DCF Simulation'!D1117)/('DCF Simulation'!E1117-'DCF Simulation'!F1117))</f>
        <v>13656.180615876527</v>
      </c>
      <c r="H1117" s="302">
        <f ca="1">+G1117-'DCF Analysis'!$C$37+'DCF Analysis'!$C$38+'DCF Analysis'!$C$40-'DCF Analysis'!$C$39</f>
        <v>14568.510615876528</v>
      </c>
      <c r="I1117" s="303">
        <f ca="1">+H1117/'Historical Data'!$L$34</f>
        <v>914.69210468917902</v>
      </c>
    </row>
    <row r="1118" spans="2:9">
      <c r="B1118" s="300">
        <f t="shared" si="89"/>
        <v>1106</v>
      </c>
      <c r="C1118" s="275">
        <f t="shared" ca="1" si="85"/>
        <v>0.26852822931614584</v>
      </c>
      <c r="D1118" s="275">
        <f t="shared" ca="1" si="86"/>
        <v>0.18446656588258237</v>
      </c>
      <c r="E1118" s="275">
        <f t="shared" ca="1" si="87"/>
        <v>0.10540840632193305</v>
      </c>
      <c r="F1118" s="275">
        <f t="shared" ca="1" si="88"/>
        <v>2.5407122851440575E-2</v>
      </c>
      <c r="G1118" s="301">
        <f t="array" aca="1" ref="G1118" ca="1">IF(E1118&gt;F1118,('3-Statement Model'!$G$8*(1+'DCF Simulation'!C1118)*'DCF Simulation'!D1118)/('DCF Simulation'!E1118-'DCF Simulation'!F1118))</f>
        <v>14128.639497103068</v>
      </c>
      <c r="H1118" s="302">
        <f ca="1">+G1118-'DCF Analysis'!$C$37+'DCF Analysis'!$C$38+'DCF Analysis'!$C$40-'DCF Analysis'!$C$39</f>
        <v>15040.969497103069</v>
      </c>
      <c r="I1118" s="303">
        <f ca="1">+H1118/'Historical Data'!$L$34</f>
        <v>944.35570036087688</v>
      </c>
    </row>
    <row r="1119" spans="2:9">
      <c r="B1119" s="300">
        <f t="shared" si="89"/>
        <v>1107</v>
      </c>
      <c r="C1119" s="275">
        <f t="shared" ca="1" si="85"/>
        <v>0.31249205186779627</v>
      </c>
      <c r="D1119" s="275">
        <f t="shared" ca="1" si="86"/>
        <v>0.16930966322066998</v>
      </c>
      <c r="E1119" s="275">
        <f t="shared" ca="1" si="87"/>
        <v>0.10360339091736484</v>
      </c>
      <c r="F1119" s="275">
        <f t="shared" ca="1" si="88"/>
        <v>2.4963679397949492E-2</v>
      </c>
      <c r="G1119" s="301">
        <f t="array" aca="1" ref="G1119" ca="1">IF(E1119&gt;F1119,('3-Statement Model'!$G$8*(1+'DCF Simulation'!C1119)*'DCF Simulation'!D1119)/('DCF Simulation'!E1119-'DCF Simulation'!F1119))</f>
        <v>13649.477142807971</v>
      </c>
      <c r="H1119" s="302">
        <f ca="1">+G1119-'DCF Analysis'!$C$37+'DCF Analysis'!$C$38+'DCF Analysis'!$C$40-'DCF Analysis'!$C$39</f>
        <v>14561.807142807973</v>
      </c>
      <c r="I1119" s="303">
        <f ca="1">+H1119/'Historical Data'!$L$34</f>
        <v>914.27122337526339</v>
      </c>
    </row>
    <row r="1120" spans="2:9">
      <c r="B1120" s="300">
        <f t="shared" si="89"/>
        <v>1108</v>
      </c>
      <c r="C1120" s="275">
        <f t="shared" ca="1" si="85"/>
        <v>0.12550109521456973</v>
      </c>
      <c r="D1120" s="275">
        <f t="shared" ca="1" si="86"/>
        <v>0.15473560968190206</v>
      </c>
      <c r="E1120" s="275">
        <f t="shared" ca="1" si="87"/>
        <v>0.10733756551536659</v>
      </c>
      <c r="F1120" s="275">
        <f t="shared" ca="1" si="88"/>
        <v>3.6696375415782932E-2</v>
      </c>
      <c r="G1120" s="301">
        <f t="array" aca="1" ref="G1120" ca="1">IF(E1120&gt;F1120,('3-Statement Model'!$G$8*(1+'DCF Simulation'!C1120)*'DCF Simulation'!D1120)/('DCF Simulation'!E1120-'DCF Simulation'!F1120))</f>
        <v>11908.517095899088</v>
      </c>
      <c r="H1120" s="302">
        <f ca="1">+G1120-'DCF Analysis'!$C$37+'DCF Analysis'!$C$38+'DCF Analysis'!$C$40-'DCF Analysis'!$C$39</f>
        <v>12820.847095899089</v>
      </c>
      <c r="I1120" s="303">
        <f ca="1">+H1120/'Historical Data'!$L$34</f>
        <v>804.96407101945283</v>
      </c>
    </row>
    <row r="1121" spans="2:9">
      <c r="B1121" s="300">
        <f t="shared" si="89"/>
        <v>1109</v>
      </c>
      <c r="C1121" s="275">
        <f t="shared" ca="1" si="85"/>
        <v>0.30850094241341569</v>
      </c>
      <c r="D1121" s="275">
        <f t="shared" ca="1" si="86"/>
        <v>0.18308379824377322</v>
      </c>
      <c r="E1121" s="275">
        <f t="shared" ca="1" si="87"/>
        <v>0.10827782061055974</v>
      </c>
      <c r="F1121" s="275">
        <f t="shared" ca="1" si="88"/>
        <v>4.3246554870411236E-2</v>
      </c>
      <c r="G1121" s="301">
        <f t="array" aca="1" ref="G1121" ca="1">IF(E1121&gt;F1121,('3-Statement Model'!$G$8*(1+'DCF Simulation'!C1121)*'DCF Simulation'!D1121)/('DCF Simulation'!E1121-'DCF Simulation'!F1121))</f>
        <v>17794.313830839095</v>
      </c>
      <c r="H1121" s="302">
        <f ca="1">+G1121-'DCF Analysis'!$C$37+'DCF Analysis'!$C$38+'DCF Analysis'!$C$40-'DCF Analysis'!$C$39</f>
        <v>18706.643830839093</v>
      </c>
      <c r="I1121" s="303">
        <f ca="1">+H1121/'Historical Data'!$L$34</f>
        <v>1174.5071180202842</v>
      </c>
    </row>
    <row r="1122" spans="2:9">
      <c r="B1122" s="300">
        <f t="shared" si="89"/>
        <v>1110</v>
      </c>
      <c r="C1122" s="275">
        <f t="shared" ca="1" si="85"/>
        <v>0.19510304357028538</v>
      </c>
      <c r="D1122" s="275">
        <f t="shared" ca="1" si="86"/>
        <v>0.16521543060393437</v>
      </c>
      <c r="E1122" s="275">
        <f t="shared" ca="1" si="87"/>
        <v>0.10183747451519035</v>
      </c>
      <c r="F1122" s="275">
        <f t="shared" ca="1" si="88"/>
        <v>3.5754248143456915E-2</v>
      </c>
      <c r="G1122" s="301">
        <f t="array" aca="1" ref="G1122" ca="1">IF(E1122&gt;F1122,('3-Statement Model'!$G$8*(1+'DCF Simulation'!C1122)*'DCF Simulation'!D1122)/('DCF Simulation'!E1122-'DCF Simulation'!F1122))</f>
        <v>14432.58819365923</v>
      </c>
      <c r="H1122" s="302">
        <f ca="1">+G1122-'DCF Analysis'!$C$37+'DCF Analysis'!$C$38+'DCF Analysis'!$C$40-'DCF Analysis'!$C$39</f>
        <v>15344.918193659232</v>
      </c>
      <c r="I1122" s="303">
        <f ca="1">+H1122/'Historical Data'!$L$34</f>
        <v>963.43928963784174</v>
      </c>
    </row>
    <row r="1123" spans="2:9">
      <c r="B1123" s="300">
        <f t="shared" si="89"/>
        <v>1111</v>
      </c>
      <c r="C1123" s="275">
        <f t="shared" ca="1" si="85"/>
        <v>0.11192448126673991</v>
      </c>
      <c r="D1123" s="275">
        <f t="shared" ca="1" si="86"/>
        <v>0.15569290197156996</v>
      </c>
      <c r="E1123" s="275">
        <f t="shared" ca="1" si="87"/>
        <v>0.10393440134108506</v>
      </c>
      <c r="F1123" s="275">
        <f t="shared" ca="1" si="88"/>
        <v>2.2925543480251852E-2</v>
      </c>
      <c r="G1123" s="301">
        <f t="array" aca="1" ref="G1123" ca="1">IF(E1123&gt;F1123,('3-Statement Model'!$G$8*(1+'DCF Simulation'!C1123)*'DCF Simulation'!D1123)/('DCF Simulation'!E1123-'DCF Simulation'!F1123))</f>
        <v>10322.647470478843</v>
      </c>
      <c r="H1123" s="302">
        <f ca="1">+G1123-'DCF Analysis'!$C$37+'DCF Analysis'!$C$38+'DCF Analysis'!$C$40-'DCF Analysis'!$C$39</f>
        <v>11234.977470478845</v>
      </c>
      <c r="I1123" s="303">
        <f ca="1">+H1123/'Historical Data'!$L$34</f>
        <v>705.39435770521322</v>
      </c>
    </row>
    <row r="1124" spans="2:9">
      <c r="B1124" s="300">
        <f t="shared" si="89"/>
        <v>1112</v>
      </c>
      <c r="C1124" s="275">
        <f t="shared" ca="1" si="85"/>
        <v>0.18086455905239576</v>
      </c>
      <c r="D1124" s="275">
        <f t="shared" ca="1" si="86"/>
        <v>0.16927592082110315</v>
      </c>
      <c r="E1124" s="275">
        <f t="shared" ca="1" si="87"/>
        <v>0.10844284009450163</v>
      </c>
      <c r="F1124" s="275">
        <f t="shared" ca="1" si="88"/>
        <v>3.4967031635293376E-2</v>
      </c>
      <c r="G1124" s="301">
        <f t="array" aca="1" ref="G1124" ca="1">IF(E1124&gt;F1124,('3-Statement Model'!$G$8*(1+'DCF Simulation'!C1124)*'DCF Simulation'!D1124)/('DCF Simulation'!E1124-'DCF Simulation'!F1124))</f>
        <v>13141.060034393517</v>
      </c>
      <c r="H1124" s="302">
        <f ca="1">+G1124-'DCF Analysis'!$C$37+'DCF Analysis'!$C$38+'DCF Analysis'!$C$40-'DCF Analysis'!$C$39</f>
        <v>14053.390034393518</v>
      </c>
      <c r="I1124" s="303">
        <f ca="1">+H1124/'Historical Data'!$L$34</f>
        <v>882.34997025493374</v>
      </c>
    </row>
    <row r="1125" spans="2:9">
      <c r="B1125" s="300">
        <f t="shared" si="89"/>
        <v>1113</v>
      </c>
      <c r="C1125" s="275">
        <f t="shared" ca="1" si="85"/>
        <v>0.29084035411415371</v>
      </c>
      <c r="D1125" s="275">
        <f t="shared" ca="1" si="86"/>
        <v>0.18834242898536191</v>
      </c>
      <c r="E1125" s="275">
        <f t="shared" ca="1" si="87"/>
        <v>0.10318646438899376</v>
      </c>
      <c r="F1125" s="275">
        <f t="shared" ca="1" si="88"/>
        <v>4.9898073491856536E-2</v>
      </c>
      <c r="G1125" s="301">
        <f t="array" aca="1" ref="G1125" ca="1">IF(E1125&gt;F1125,('3-Statement Model'!$G$8*(1+'DCF Simulation'!C1125)*'DCF Simulation'!D1125)/('DCF Simulation'!E1125-'DCF Simulation'!F1125))</f>
        <v>22037.767340115752</v>
      </c>
      <c r="H1125" s="302">
        <f ca="1">+G1125-'DCF Analysis'!$C$37+'DCF Analysis'!$C$38+'DCF Analysis'!$C$40-'DCF Analysis'!$C$39</f>
        <v>22950.09734011575</v>
      </c>
      <c r="I1125" s="303">
        <f ca="1">+H1125/'Historical Data'!$L$34</f>
        <v>1440.9347250620776</v>
      </c>
    </row>
    <row r="1126" spans="2:9">
      <c r="B1126" s="300">
        <f t="shared" si="89"/>
        <v>1114</v>
      </c>
      <c r="C1126" s="275">
        <f t="shared" ca="1" si="85"/>
        <v>0.16493220348968385</v>
      </c>
      <c r="D1126" s="275">
        <f t="shared" ca="1" si="86"/>
        <v>0.17832432711349988</v>
      </c>
      <c r="E1126" s="275">
        <f t="shared" ca="1" si="87"/>
        <v>0.10054006832530799</v>
      </c>
      <c r="F1126" s="275">
        <f t="shared" ca="1" si="88"/>
        <v>4.5353112292695737E-2</v>
      </c>
      <c r="G1126" s="301">
        <f t="array" aca="1" ref="G1126" ca="1">IF(E1126&gt;F1126,('3-Statement Model'!$G$8*(1+'DCF Simulation'!C1126)*'DCF Simulation'!D1126)/('DCF Simulation'!E1126-'DCF Simulation'!F1126))</f>
        <v>18182.529638956719</v>
      </c>
      <c r="H1126" s="302">
        <f ca="1">+G1126-'DCF Analysis'!$C$37+'DCF Analysis'!$C$38+'DCF Analysis'!$C$40-'DCF Analysis'!$C$39</f>
        <v>19094.859638956717</v>
      </c>
      <c r="I1126" s="303">
        <f ca="1">+H1126/'Historical Data'!$L$34</f>
        <v>1198.8814651284738</v>
      </c>
    </row>
    <row r="1127" spans="2:9">
      <c r="B1127" s="300">
        <f t="shared" si="89"/>
        <v>1115</v>
      </c>
      <c r="C1127" s="275">
        <f t="shared" ca="1" si="85"/>
        <v>0.32643018117513412</v>
      </c>
      <c r="D1127" s="275">
        <f t="shared" ca="1" si="86"/>
        <v>0.14439990722556229</v>
      </c>
      <c r="E1127" s="275">
        <f t="shared" ca="1" si="87"/>
        <v>0.10689686043865468</v>
      </c>
      <c r="F1127" s="275">
        <f t="shared" ca="1" si="88"/>
        <v>3.537039554372072E-2</v>
      </c>
      <c r="G1127" s="301">
        <f t="array" aca="1" ref="G1127" ca="1">IF(E1127&gt;F1127,('3-Statement Model'!$G$8*(1+'DCF Simulation'!C1127)*'DCF Simulation'!D1127)/('DCF Simulation'!E1127-'DCF Simulation'!F1127))</f>
        <v>12934.928949838997</v>
      </c>
      <c r="H1127" s="302">
        <f ca="1">+G1127-'DCF Analysis'!$C$37+'DCF Analysis'!$C$38+'DCF Analysis'!$C$40-'DCF Analysis'!$C$39</f>
        <v>13847.258949838999</v>
      </c>
      <c r="I1127" s="303">
        <f ca="1">+H1127/'Historical Data'!$L$34</f>
        <v>869.40791457440582</v>
      </c>
    </row>
    <row r="1128" spans="2:9">
      <c r="B1128" s="300">
        <f t="shared" si="89"/>
        <v>1116</v>
      </c>
      <c r="C1128" s="275">
        <f t="shared" ca="1" si="85"/>
        <v>1.2328565385815801E-2</v>
      </c>
      <c r="D1128" s="275">
        <f t="shared" ca="1" si="86"/>
        <v>0.14722465460482934</v>
      </c>
      <c r="E1128" s="275">
        <f t="shared" ca="1" si="87"/>
        <v>0.10987045467973726</v>
      </c>
      <c r="F1128" s="275">
        <f t="shared" ca="1" si="88"/>
        <v>3.8863753271763259E-2</v>
      </c>
      <c r="G1128" s="301">
        <f t="array" aca="1" ref="G1128" ca="1">IF(E1128&gt;F1128,('3-Statement Model'!$G$8*(1+'DCF Simulation'!C1128)*'DCF Simulation'!D1128)/('DCF Simulation'!E1128-'DCF Simulation'!F1128))</f>
        <v>10138.698235201762</v>
      </c>
      <c r="H1128" s="302">
        <f ca="1">+G1128-'DCF Analysis'!$C$37+'DCF Analysis'!$C$38+'DCF Analysis'!$C$40-'DCF Analysis'!$C$39</f>
        <v>11051.028235201764</v>
      </c>
      <c r="I1128" s="303">
        <f ca="1">+H1128/'Historical Data'!$L$34</f>
        <v>693.84500186452794</v>
      </c>
    </row>
    <row r="1129" spans="2:9">
      <c r="B1129" s="300">
        <f t="shared" si="89"/>
        <v>1117</v>
      </c>
      <c r="C1129" s="275">
        <f t="shared" ca="1" si="85"/>
        <v>2.5413253581743518E-2</v>
      </c>
      <c r="D1129" s="275">
        <f t="shared" ca="1" si="86"/>
        <v>0.18259800333787352</v>
      </c>
      <c r="E1129" s="275">
        <f t="shared" ca="1" si="87"/>
        <v>0.10715477728737226</v>
      </c>
      <c r="F1129" s="275">
        <f t="shared" ca="1" si="88"/>
        <v>2.5647078020148831E-2</v>
      </c>
      <c r="G1129" s="301">
        <f t="array" aca="1" ref="G1129" ca="1">IF(E1129&gt;F1129,('3-Statement Model'!$G$8*(1+'DCF Simulation'!C1129)*'DCF Simulation'!D1129)/('DCF Simulation'!E1129-'DCF Simulation'!F1129))</f>
        <v>11096.239340598418</v>
      </c>
      <c r="H1129" s="302">
        <f ca="1">+G1129-'DCF Analysis'!$C$37+'DCF Analysis'!$C$38+'DCF Analysis'!$C$40-'DCF Analysis'!$C$39</f>
        <v>12008.56934059842</v>
      </c>
      <c r="I1129" s="303">
        <f ca="1">+H1129/'Historical Data'!$L$34</f>
        <v>753.96475687003806</v>
      </c>
    </row>
    <row r="1130" spans="2:9">
      <c r="B1130" s="300">
        <f t="shared" si="89"/>
        <v>1118</v>
      </c>
      <c r="C1130" s="275">
        <f t="shared" ca="1" si="85"/>
        <v>2.9575729444691144E-2</v>
      </c>
      <c r="D1130" s="275">
        <f t="shared" ca="1" si="86"/>
        <v>0.13889975065959181</v>
      </c>
      <c r="E1130" s="275">
        <f t="shared" ca="1" si="87"/>
        <v>0.10714257258168007</v>
      </c>
      <c r="F1130" s="275">
        <f t="shared" ca="1" si="88"/>
        <v>5.6408791747714501E-2</v>
      </c>
      <c r="G1130" s="301">
        <f t="array" aca="1" ref="G1130" ca="1">IF(E1130&gt;F1130,('3-Statement Model'!$G$8*(1+'DCF Simulation'!C1130)*'DCF Simulation'!D1130)/('DCF Simulation'!E1130-'DCF Simulation'!F1130))</f>
        <v>13615.7645640557</v>
      </c>
      <c r="H1130" s="302">
        <f ca="1">+G1130-'DCF Analysis'!$C$37+'DCF Analysis'!$C$38+'DCF Analysis'!$C$40-'DCF Analysis'!$C$39</f>
        <v>14528.094564055702</v>
      </c>
      <c r="I1130" s="303">
        <f ca="1">+H1130/'Historical Data'!$L$34</f>
        <v>912.15456022235264</v>
      </c>
    </row>
    <row r="1131" spans="2:9">
      <c r="B1131" s="300">
        <f t="shared" si="89"/>
        <v>1119</v>
      </c>
      <c r="C1131" s="275">
        <f t="shared" ca="1" si="85"/>
        <v>0.24075692971372875</v>
      </c>
      <c r="D1131" s="275">
        <f t="shared" ca="1" si="86"/>
        <v>0.16035939240027822</v>
      </c>
      <c r="E1131" s="275">
        <f t="shared" ca="1" si="87"/>
        <v>0.10161462334732888</v>
      </c>
      <c r="F1131" s="275">
        <f t="shared" ca="1" si="88"/>
        <v>3.100912467366362E-2</v>
      </c>
      <c r="G1131" s="301">
        <f t="array" aca="1" ref="G1131" ca="1">IF(E1131&gt;F1131,('3-Statement Model'!$G$8*(1+'DCF Simulation'!C1131)*'DCF Simulation'!D1131)/('DCF Simulation'!E1131-'DCF Simulation'!F1131))</f>
        <v>13612.004565628198</v>
      </c>
      <c r="H1131" s="302">
        <f ca="1">+G1131-'DCF Analysis'!$C$37+'DCF Analysis'!$C$38+'DCF Analysis'!$C$40-'DCF Analysis'!$C$39</f>
        <v>14524.3345656282</v>
      </c>
      <c r="I1131" s="303">
        <f ca="1">+H1131/'Historical Data'!$L$34</f>
        <v>911.91848661359734</v>
      </c>
    </row>
    <row r="1132" spans="2:9">
      <c r="B1132" s="300">
        <f t="shared" si="89"/>
        <v>1120</v>
      </c>
      <c r="C1132" s="275">
        <f t="shared" ca="1" si="85"/>
        <v>0.26788484283497477</v>
      </c>
      <c r="D1132" s="275">
        <f t="shared" ca="1" si="86"/>
        <v>0.1442869345943722</v>
      </c>
      <c r="E1132" s="275">
        <f t="shared" ca="1" si="87"/>
        <v>0.10986314926695981</v>
      </c>
      <c r="F1132" s="275">
        <f t="shared" ca="1" si="88"/>
        <v>2.8907175798470817E-2</v>
      </c>
      <c r="G1132" s="301">
        <f t="array" aca="1" ref="G1132" ca="1">IF(E1132&gt;F1132,('3-Statement Model'!$G$8*(1+'DCF Simulation'!C1132)*'DCF Simulation'!D1132)/('DCF Simulation'!E1132-'DCF Simulation'!F1132))</f>
        <v>10915.343738807838</v>
      </c>
      <c r="H1132" s="302">
        <f ca="1">+G1132-'DCF Analysis'!$C$37+'DCF Analysis'!$C$38+'DCF Analysis'!$C$40-'DCF Analysis'!$C$39</f>
        <v>11827.67373880784</v>
      </c>
      <c r="I1132" s="303">
        <f ca="1">+H1132/'Historical Data'!$L$34</f>
        <v>742.60712511936879</v>
      </c>
    </row>
    <row r="1133" spans="2:9">
      <c r="B1133" s="300">
        <f t="shared" si="89"/>
        <v>1121</v>
      </c>
      <c r="C1133" s="275">
        <f t="shared" ca="1" si="85"/>
        <v>0.28447002118376291</v>
      </c>
      <c r="D1133" s="275">
        <f t="shared" ca="1" si="86"/>
        <v>0.16219735693032836</v>
      </c>
      <c r="E1133" s="275">
        <f t="shared" ca="1" si="87"/>
        <v>0.10197691481952981</v>
      </c>
      <c r="F1133" s="275">
        <f t="shared" ca="1" si="88"/>
        <v>5.4148881648858657E-2</v>
      </c>
      <c r="G1133" s="301">
        <f t="array" aca="1" ref="G1133" ca="1">IF(E1133&gt;F1133,('3-Statement Model'!$G$8*(1+'DCF Simulation'!C1133)*'DCF Simulation'!D1133)/('DCF Simulation'!E1133-'DCF Simulation'!F1133))</f>
        <v>21040.919897286658</v>
      </c>
      <c r="H1133" s="302">
        <f ca="1">+G1133-'DCF Analysis'!$C$37+'DCF Analysis'!$C$38+'DCF Analysis'!$C$40-'DCF Analysis'!$C$39</f>
        <v>21953.249897286656</v>
      </c>
      <c r="I1133" s="303">
        <f ca="1">+H1133/'Historical Data'!$L$34</f>
        <v>1378.3470996296126</v>
      </c>
    </row>
    <row r="1134" spans="2:9">
      <c r="B1134" s="300">
        <f t="shared" si="89"/>
        <v>1122</v>
      </c>
      <c r="C1134" s="275">
        <f t="shared" ca="1" si="85"/>
        <v>8.0290373511636204E-2</v>
      </c>
      <c r="D1134" s="275">
        <f t="shared" ca="1" si="86"/>
        <v>0.17351448433203726</v>
      </c>
      <c r="E1134" s="275">
        <f t="shared" ca="1" si="87"/>
        <v>0.10737133383810307</v>
      </c>
      <c r="F1134" s="275">
        <f t="shared" ca="1" si="88"/>
        <v>2.0503359180611063E-2</v>
      </c>
      <c r="G1134" s="301">
        <f t="array" aca="1" ref="G1134" ca="1">IF(E1134&gt;F1134,('3-Statement Model'!$G$8*(1+'DCF Simulation'!C1134)*'DCF Simulation'!D1134)/('DCF Simulation'!E1134-'DCF Simulation'!F1134))</f>
        <v>10423.079333647782</v>
      </c>
      <c r="H1134" s="302">
        <f ca="1">+G1134-'DCF Analysis'!$C$37+'DCF Analysis'!$C$38+'DCF Analysis'!$C$40-'DCF Analysis'!$C$39</f>
        <v>11335.409333647784</v>
      </c>
      <c r="I1134" s="303">
        <f ca="1">+H1134/'Historical Data'!$L$34</f>
        <v>711.7000285264802</v>
      </c>
    </row>
    <row r="1135" spans="2:9">
      <c r="B1135" s="300">
        <f t="shared" si="89"/>
        <v>1123</v>
      </c>
      <c r="C1135" s="275">
        <f t="shared" ca="1" si="85"/>
        <v>0.15326966703829911</v>
      </c>
      <c r="D1135" s="275">
        <f t="shared" ca="1" si="86"/>
        <v>0.17984841677957919</v>
      </c>
      <c r="E1135" s="275">
        <f t="shared" ca="1" si="87"/>
        <v>0.10175655521277342</v>
      </c>
      <c r="F1135" s="275">
        <f t="shared" ca="1" si="88"/>
        <v>5.2386086549351438E-2</v>
      </c>
      <c r="G1135" s="301">
        <f t="array" aca="1" ref="G1135" ca="1">IF(E1135&gt;F1135,('3-Statement Model'!$G$8*(1+'DCF Simulation'!C1135)*'DCF Simulation'!D1135)/('DCF Simulation'!E1135-'DCF Simulation'!F1135))</f>
        <v>20293.16272890344</v>
      </c>
      <c r="H1135" s="302">
        <f ca="1">+G1135-'DCF Analysis'!$C$37+'DCF Analysis'!$C$38+'DCF Analysis'!$C$40-'DCF Analysis'!$C$39</f>
        <v>21205.492728903439</v>
      </c>
      <c r="I1135" s="303">
        <f ca="1">+H1135/'Historical Data'!$L$34</f>
        <v>1331.3987466936928</v>
      </c>
    </row>
    <row r="1136" spans="2:9">
      <c r="B1136" s="300">
        <f t="shared" si="89"/>
        <v>1124</v>
      </c>
      <c r="C1136" s="275">
        <f t="shared" ca="1" si="85"/>
        <v>0.10706309844497004</v>
      </c>
      <c r="D1136" s="275">
        <f t="shared" ca="1" si="86"/>
        <v>0.14266974003343794</v>
      </c>
      <c r="E1136" s="275">
        <f t="shared" ca="1" si="87"/>
        <v>0.10426672631422376</v>
      </c>
      <c r="F1136" s="275">
        <f t="shared" ca="1" si="88"/>
        <v>2.2191416872623236E-2</v>
      </c>
      <c r="G1136" s="301">
        <f t="array" aca="1" ref="G1136" ca="1">IF(E1136&gt;F1136,('3-Statement Model'!$G$8*(1+'DCF Simulation'!C1136)*'DCF Simulation'!D1136)/('DCF Simulation'!E1136-'DCF Simulation'!F1136))</f>
        <v>9295.4670374987363</v>
      </c>
      <c r="H1136" s="302">
        <f ca="1">+G1136-'DCF Analysis'!$C$37+'DCF Analysis'!$C$38+'DCF Analysis'!$C$40-'DCF Analysis'!$C$39</f>
        <v>10207.797037498738</v>
      </c>
      <c r="I1136" s="303">
        <f ca="1">+H1136/'Historical Data'!$L$34</f>
        <v>640.90225848443174</v>
      </c>
    </row>
    <row r="1137" spans="2:9">
      <c r="B1137" s="300">
        <f t="shared" si="89"/>
        <v>1125</v>
      </c>
      <c r="C1137" s="275">
        <f t="shared" ca="1" si="85"/>
        <v>5.6845483456159945E-2</v>
      </c>
      <c r="D1137" s="275">
        <f t="shared" ca="1" si="86"/>
        <v>0.16631328502371517</v>
      </c>
      <c r="E1137" s="275">
        <f t="shared" ca="1" si="87"/>
        <v>0.10831249540337039</v>
      </c>
      <c r="F1137" s="275">
        <f t="shared" ca="1" si="88"/>
        <v>3.3590399483824085E-2</v>
      </c>
      <c r="G1137" s="301">
        <f t="array" aca="1" ref="G1137" ca="1">IF(E1137&gt;F1137,('3-Statement Model'!$G$8*(1+'DCF Simulation'!C1137)*'DCF Simulation'!D1137)/('DCF Simulation'!E1137-'DCF Simulation'!F1137))</f>
        <v>11362.369067841008</v>
      </c>
      <c r="H1137" s="302">
        <f ca="1">+G1137-'DCF Analysis'!$C$37+'DCF Analysis'!$C$38+'DCF Analysis'!$C$40-'DCF Analysis'!$C$39</f>
        <v>12274.699067841009</v>
      </c>
      <c r="I1137" s="303">
        <f ca="1">+H1137/'Historical Data'!$L$34</f>
        <v>770.67386096106293</v>
      </c>
    </row>
    <row r="1138" spans="2:9">
      <c r="B1138" s="300">
        <f t="shared" si="89"/>
        <v>1126</v>
      </c>
      <c r="C1138" s="275">
        <f t="shared" ca="1" si="85"/>
        <v>0.3301963797619249</v>
      </c>
      <c r="D1138" s="275">
        <f t="shared" ca="1" si="86"/>
        <v>0.16649370158639559</v>
      </c>
      <c r="E1138" s="275">
        <f t="shared" ca="1" si="87"/>
        <v>0.10472268079761965</v>
      </c>
      <c r="F1138" s="275">
        <f t="shared" ca="1" si="88"/>
        <v>2.7729974725661931E-2</v>
      </c>
      <c r="G1138" s="301">
        <f t="array" aca="1" ref="G1138" ca="1">IF(E1138&gt;F1138,('3-Statement Model'!$G$8*(1+'DCF Simulation'!C1138)*'DCF Simulation'!D1138)/('DCF Simulation'!E1138-'DCF Simulation'!F1138))</f>
        <v>13894.517997905054</v>
      </c>
      <c r="H1138" s="302">
        <f ca="1">+G1138-'DCF Analysis'!$C$37+'DCF Analysis'!$C$38+'DCF Analysis'!$C$40-'DCF Analysis'!$C$39</f>
        <v>14806.847997905055</v>
      </c>
      <c r="I1138" s="303">
        <f ca="1">+H1138/'Historical Data'!$L$34</f>
        <v>929.65625080828909</v>
      </c>
    </row>
    <row r="1139" spans="2:9">
      <c r="B1139" s="300">
        <f t="shared" si="89"/>
        <v>1127</v>
      </c>
      <c r="C1139" s="275">
        <f t="shared" ca="1" si="85"/>
        <v>0.15307296019308644</v>
      </c>
      <c r="D1139" s="275">
        <f t="shared" ca="1" si="86"/>
        <v>0.19162491113808974</v>
      </c>
      <c r="E1139" s="275">
        <f t="shared" ca="1" si="87"/>
        <v>0.1010408244125633</v>
      </c>
      <c r="F1139" s="275">
        <f t="shared" ca="1" si="88"/>
        <v>5.8219571045016988E-2</v>
      </c>
      <c r="G1139" s="301">
        <f t="array" aca="1" ref="G1139" ca="1">IF(E1139&gt;F1139,('3-Statement Model'!$G$8*(1+'DCF Simulation'!C1139)*'DCF Simulation'!D1139)/('DCF Simulation'!E1139-'DCF Simulation'!F1139))</f>
        <v>24924.639117949653</v>
      </c>
      <c r="H1139" s="302">
        <f ca="1">+G1139-'DCF Analysis'!$C$37+'DCF Analysis'!$C$38+'DCF Analysis'!$C$40-'DCF Analysis'!$C$39</f>
        <v>25836.969117949651</v>
      </c>
      <c r="I1139" s="303">
        <f ca="1">+H1139/'Historical Data'!$L$34</f>
        <v>1622.1885877292057</v>
      </c>
    </row>
    <row r="1140" spans="2:9">
      <c r="B1140" s="300">
        <f t="shared" si="89"/>
        <v>1128</v>
      </c>
      <c r="C1140" s="275">
        <f t="shared" ca="1" si="85"/>
        <v>0.20572775782435945</v>
      </c>
      <c r="D1140" s="275">
        <f t="shared" ca="1" si="86"/>
        <v>0.18553999637584506</v>
      </c>
      <c r="E1140" s="275">
        <f t="shared" ca="1" si="87"/>
        <v>0.10472131047758261</v>
      </c>
      <c r="F1140" s="275">
        <f t="shared" ca="1" si="88"/>
        <v>3.3498330716184944E-2</v>
      </c>
      <c r="G1140" s="301">
        <f t="array" aca="1" ref="G1140" ca="1">IF(E1140&gt;F1140,('3-Statement Model'!$G$8*(1+'DCF Simulation'!C1140)*'DCF Simulation'!D1140)/('DCF Simulation'!E1140-'DCF Simulation'!F1140))</f>
        <v>15172.11629612698</v>
      </c>
      <c r="H1140" s="302">
        <f ca="1">+G1140-'DCF Analysis'!$C$37+'DCF Analysis'!$C$38+'DCF Analysis'!$C$40-'DCF Analysis'!$C$39</f>
        <v>16084.446296126982</v>
      </c>
      <c r="I1140" s="303">
        <f ca="1">+H1140/'Historical Data'!$L$34</f>
        <v>1009.8709760578555</v>
      </c>
    </row>
    <row r="1141" spans="2:9">
      <c r="B1141" s="300">
        <f t="shared" si="89"/>
        <v>1129</v>
      </c>
      <c r="C1141" s="275">
        <f t="shared" ca="1" si="85"/>
        <v>7.2948523534477283E-2</v>
      </c>
      <c r="D1141" s="275">
        <f t="shared" ca="1" si="86"/>
        <v>0.14089036246696154</v>
      </c>
      <c r="E1141" s="275">
        <f t="shared" ca="1" si="87"/>
        <v>0.10387837909201045</v>
      </c>
      <c r="F1141" s="275">
        <f t="shared" ca="1" si="88"/>
        <v>5.2264732916868922E-2</v>
      </c>
      <c r="G1141" s="301">
        <f t="array" aca="1" ref="G1141" ca="1">IF(E1141&gt;F1141,('3-Statement Model'!$G$8*(1+'DCF Simulation'!C1141)*'DCF Simulation'!D1141)/('DCF Simulation'!E1141-'DCF Simulation'!F1141))</f>
        <v>14147.351107499211</v>
      </c>
      <c r="H1141" s="302">
        <f ca="1">+G1141-'DCF Analysis'!$C$37+'DCF Analysis'!$C$38+'DCF Analysis'!$C$40-'DCF Analysis'!$C$39</f>
        <v>15059.681107499213</v>
      </c>
      <c r="I1141" s="303">
        <f ca="1">+H1141/'Historical Data'!$L$34</f>
        <v>945.53051930748359</v>
      </c>
    </row>
    <row r="1142" spans="2:9">
      <c r="B1142" s="300">
        <f t="shared" si="89"/>
        <v>1130</v>
      </c>
      <c r="C1142" s="275">
        <f t="shared" ca="1" si="85"/>
        <v>0.15114330933885156</v>
      </c>
      <c r="D1142" s="275">
        <f t="shared" ca="1" si="86"/>
        <v>0.15132630339517233</v>
      </c>
      <c r="E1142" s="275">
        <f t="shared" ca="1" si="87"/>
        <v>0.10758398818298198</v>
      </c>
      <c r="F1142" s="275">
        <f t="shared" ca="1" si="88"/>
        <v>5.7087091863317646E-2</v>
      </c>
      <c r="G1142" s="301">
        <f t="array" aca="1" ref="G1142" ca="1">IF(E1142&gt;F1142,('3-Statement Model'!$G$8*(1+'DCF Simulation'!C1142)*'DCF Simulation'!D1142)/('DCF Simulation'!E1142-'DCF Simulation'!F1142))</f>
        <v>16663.208565603389</v>
      </c>
      <c r="H1142" s="302">
        <f ca="1">+G1142-'DCF Analysis'!$C$37+'DCF Analysis'!$C$38+'DCF Analysis'!$C$40-'DCF Analysis'!$C$39</f>
        <v>17575.538565603387</v>
      </c>
      <c r="I1142" s="303">
        <f ca="1">+H1142/'Historical Data'!$L$34</f>
        <v>1103.4900399563155</v>
      </c>
    </row>
    <row r="1143" spans="2:9">
      <c r="B1143" s="300">
        <f t="shared" si="89"/>
        <v>1131</v>
      </c>
      <c r="C1143" s="275">
        <f t="shared" ca="1" si="85"/>
        <v>3.3449483212952533E-2</v>
      </c>
      <c r="D1143" s="275">
        <f t="shared" ca="1" si="86"/>
        <v>0.13743998545923777</v>
      </c>
      <c r="E1143" s="275">
        <f t="shared" ca="1" si="87"/>
        <v>0.10920947135885815</v>
      </c>
      <c r="F1143" s="275">
        <f t="shared" ca="1" si="88"/>
        <v>3.823134950061706E-2</v>
      </c>
      <c r="G1143" s="301">
        <f t="array" aca="1" ref="G1143" ca="1">IF(E1143&gt;F1143,('3-Statement Model'!$G$8*(1+'DCF Simulation'!C1143)*'DCF Simulation'!D1143)/('DCF Simulation'!E1143-'DCF Simulation'!F1143))</f>
        <v>9666.2349926536608</v>
      </c>
      <c r="H1143" s="302">
        <f ca="1">+G1143-'DCF Analysis'!$C$37+'DCF Analysis'!$C$38+'DCF Analysis'!$C$40-'DCF Analysis'!$C$39</f>
        <v>10578.564992653663</v>
      </c>
      <c r="I1143" s="303">
        <f ca="1">+H1143/'Historical Data'!$L$34</f>
        <v>664.18113236481133</v>
      </c>
    </row>
    <row r="1144" spans="2:9">
      <c r="B1144" s="300">
        <f t="shared" si="89"/>
        <v>1132</v>
      </c>
      <c r="C1144" s="275">
        <f t="shared" ca="1" si="85"/>
        <v>0.17591667321568055</v>
      </c>
      <c r="D1144" s="275">
        <f t="shared" ca="1" si="86"/>
        <v>0.19375070935108729</v>
      </c>
      <c r="E1144" s="275">
        <f t="shared" ca="1" si="87"/>
        <v>0.10555596094930308</v>
      </c>
      <c r="F1144" s="275">
        <f t="shared" ca="1" si="88"/>
        <v>5.9039559246587645E-2</v>
      </c>
      <c r="G1144" s="301">
        <f t="array" aca="1" ref="G1144" ca="1">IF(E1144&gt;F1144,('3-Statement Model'!$G$8*(1+'DCF Simulation'!C1144)*'DCF Simulation'!D1144)/('DCF Simulation'!E1144-'DCF Simulation'!F1144))</f>
        <v>23658.828517320242</v>
      </c>
      <c r="H1144" s="302">
        <f ca="1">+G1144-'DCF Analysis'!$C$37+'DCF Analysis'!$C$38+'DCF Analysis'!$C$40-'DCF Analysis'!$C$39</f>
        <v>24571.15851732024</v>
      </c>
      <c r="I1144" s="303">
        <f ca="1">+H1144/'Historical Data'!$L$34</f>
        <v>1542.7139596800071</v>
      </c>
    </row>
    <row r="1145" spans="2:9">
      <c r="B1145" s="300">
        <f t="shared" si="89"/>
        <v>1133</v>
      </c>
      <c r="C1145" s="275">
        <f t="shared" ca="1" si="85"/>
        <v>0.19845281807256859</v>
      </c>
      <c r="D1145" s="275">
        <f t="shared" ca="1" si="86"/>
        <v>0.18307751404166422</v>
      </c>
      <c r="E1145" s="275">
        <f t="shared" ca="1" si="87"/>
        <v>0.10057661232388032</v>
      </c>
      <c r="F1145" s="275">
        <f t="shared" ca="1" si="88"/>
        <v>2.2225383609032243E-2</v>
      </c>
      <c r="G1145" s="301">
        <f t="array" aca="1" ref="G1145" ca="1">IF(E1145&gt;F1145,('3-Statement Model'!$G$8*(1+'DCF Simulation'!C1145)*'DCF Simulation'!D1145)/('DCF Simulation'!E1145-'DCF Simulation'!F1145))</f>
        <v>13526.630767585444</v>
      </c>
      <c r="H1145" s="302">
        <f ca="1">+G1145-'DCF Analysis'!$C$37+'DCF Analysis'!$C$38+'DCF Analysis'!$C$40-'DCF Analysis'!$C$39</f>
        <v>14438.960767585446</v>
      </c>
      <c r="I1145" s="303">
        <f ca="1">+H1145/'Historical Data'!$L$34</f>
        <v>906.55824485134519</v>
      </c>
    </row>
    <row r="1146" spans="2:9">
      <c r="B1146" s="300">
        <f t="shared" si="89"/>
        <v>1134</v>
      </c>
      <c r="C1146" s="275">
        <f t="shared" ca="1" si="85"/>
        <v>0.30271716702310003</v>
      </c>
      <c r="D1146" s="275">
        <f t="shared" ca="1" si="86"/>
        <v>0.1572305450068342</v>
      </c>
      <c r="E1146" s="275">
        <f t="shared" ca="1" si="87"/>
        <v>0.10018030307176351</v>
      </c>
      <c r="F1146" s="275">
        <f t="shared" ca="1" si="88"/>
        <v>5.1626808778233765E-2</v>
      </c>
      <c r="G1146" s="301">
        <f t="array" aca="1" ref="G1146" ca="1">IF(E1146&gt;F1146,('3-Statement Model'!$G$8*(1+'DCF Simulation'!C1146)*'DCF Simulation'!D1146)/('DCF Simulation'!E1146-'DCF Simulation'!F1146))</f>
        <v>20377.273042187062</v>
      </c>
      <c r="H1146" s="302">
        <f ca="1">+G1146-'DCF Analysis'!$C$37+'DCF Analysis'!$C$38+'DCF Analysis'!$C$40-'DCF Analysis'!$C$39</f>
        <v>21289.60304218706</v>
      </c>
      <c r="I1146" s="303">
        <f ca="1">+H1146/'Historical Data'!$L$34</f>
        <v>1336.6796598571577</v>
      </c>
    </row>
    <row r="1147" spans="2:9">
      <c r="B1147" s="300">
        <f t="shared" si="89"/>
        <v>1135</v>
      </c>
      <c r="C1147" s="275">
        <f t="shared" ca="1" si="85"/>
        <v>0.32023278499939223</v>
      </c>
      <c r="D1147" s="275">
        <f t="shared" ca="1" si="86"/>
        <v>0.14580551163569339</v>
      </c>
      <c r="E1147" s="275">
        <f t="shared" ca="1" si="87"/>
        <v>0.10455174060523086</v>
      </c>
      <c r="F1147" s="275">
        <f t="shared" ca="1" si="88"/>
        <v>3.5954784673871393E-2</v>
      </c>
      <c r="G1147" s="301">
        <f t="array" aca="1" ref="G1147" ca="1">IF(E1147&gt;F1147,('3-Statement Model'!$G$8*(1+'DCF Simulation'!C1147)*'DCF Simulation'!D1147)/('DCF Simulation'!E1147-'DCF Simulation'!F1147))</f>
        <v>13554.987142075759</v>
      </c>
      <c r="H1147" s="302">
        <f ca="1">+G1147-'DCF Analysis'!$C$37+'DCF Analysis'!$C$38+'DCF Analysis'!$C$40-'DCF Analysis'!$C$39</f>
        <v>14467.317142075761</v>
      </c>
      <c r="I1147" s="303">
        <f ca="1">+H1147/'Historical Data'!$L$34</f>
        <v>908.33861571750867</v>
      </c>
    </row>
    <row r="1148" spans="2:9">
      <c r="B1148" s="300">
        <f t="shared" si="89"/>
        <v>1136</v>
      </c>
      <c r="C1148" s="275">
        <f t="shared" ca="1" si="85"/>
        <v>0.16851682952280958</v>
      </c>
      <c r="D1148" s="275">
        <f t="shared" ca="1" si="86"/>
        <v>0.18579686873586898</v>
      </c>
      <c r="E1148" s="275">
        <f t="shared" ca="1" si="87"/>
        <v>0.10577479881367738</v>
      </c>
      <c r="F1148" s="275">
        <f t="shared" ca="1" si="88"/>
        <v>5.0887458039600229E-2</v>
      </c>
      <c r="G1148" s="301">
        <f t="array" aca="1" ref="G1148" ca="1">IF(E1148&gt;F1148,('3-Statement Model'!$G$8*(1+'DCF Simulation'!C1148)*'DCF Simulation'!D1148)/('DCF Simulation'!E1148-'DCF Simulation'!F1148))</f>
        <v>19106.479436619047</v>
      </c>
      <c r="H1148" s="302">
        <f ca="1">+G1148-'DCF Analysis'!$C$37+'DCF Analysis'!$C$38+'DCF Analysis'!$C$40-'DCF Analysis'!$C$39</f>
        <v>20018.809436619045</v>
      </c>
      <c r="I1148" s="303">
        <f ca="1">+H1148/'Historical Data'!$L$34</f>
        <v>1256.8921710499073</v>
      </c>
    </row>
    <row r="1149" spans="2:9">
      <c r="B1149" s="300">
        <f t="shared" si="89"/>
        <v>1137</v>
      </c>
      <c r="C1149" s="275">
        <f t="shared" ca="1" si="85"/>
        <v>0.20161647877936181</v>
      </c>
      <c r="D1149" s="275">
        <f t="shared" ca="1" si="86"/>
        <v>0.1537874802407535</v>
      </c>
      <c r="E1149" s="275">
        <f t="shared" ca="1" si="87"/>
        <v>0.10370335423107296</v>
      </c>
      <c r="F1149" s="275">
        <f t="shared" ca="1" si="88"/>
        <v>4.0537856765197944E-2</v>
      </c>
      <c r="G1149" s="301">
        <f t="array" aca="1" ref="G1149" ca="1">IF(E1149&gt;F1149,('3-Statement Model'!$G$8*(1+'DCF Simulation'!C1149)*'DCF Simulation'!D1149)/('DCF Simulation'!E1149-'DCF Simulation'!F1149))</f>
        <v>14131.440532404629</v>
      </c>
      <c r="H1149" s="302">
        <f ca="1">+G1149-'DCF Analysis'!$C$37+'DCF Analysis'!$C$38+'DCF Analysis'!$C$40-'DCF Analysis'!$C$39</f>
        <v>15043.770532404631</v>
      </c>
      <c r="I1149" s="303">
        <f ca="1">+H1149/'Historical Data'!$L$34</f>
        <v>944.53156493226982</v>
      </c>
    </row>
    <row r="1150" spans="2:9">
      <c r="B1150" s="300">
        <f t="shared" si="89"/>
        <v>1138</v>
      </c>
      <c r="C1150" s="275">
        <f t="shared" ca="1" si="85"/>
        <v>0.26999075930671207</v>
      </c>
      <c r="D1150" s="275">
        <f t="shared" ca="1" si="86"/>
        <v>0.14385305882125779</v>
      </c>
      <c r="E1150" s="275">
        <f t="shared" ca="1" si="87"/>
        <v>0.10754436735865247</v>
      </c>
      <c r="F1150" s="275">
        <f t="shared" ca="1" si="88"/>
        <v>4.42480824747244E-2</v>
      </c>
      <c r="G1150" s="301">
        <f t="array" aca="1" ref="G1150" ca="1">IF(E1150&gt;F1150,('3-Statement Model'!$G$8*(1+'DCF Simulation'!C1150)*'DCF Simulation'!D1150)/('DCF Simulation'!E1150-'DCF Simulation'!F1150))</f>
        <v>13941.867178224515</v>
      </c>
      <c r="H1150" s="302">
        <f ca="1">+G1150-'DCF Analysis'!$C$37+'DCF Analysis'!$C$38+'DCF Analysis'!$C$40-'DCF Analysis'!$C$39</f>
        <v>14854.197178224516</v>
      </c>
      <c r="I1150" s="303">
        <f ca="1">+H1150/'Historical Data'!$L$34</f>
        <v>932.62909563393077</v>
      </c>
    </row>
    <row r="1151" spans="2:9">
      <c r="B1151" s="300">
        <f t="shared" si="89"/>
        <v>1139</v>
      </c>
      <c r="C1151" s="275">
        <f t="shared" ca="1" si="85"/>
        <v>7.1316504616654883E-2</v>
      </c>
      <c r="D1151" s="275">
        <f t="shared" ca="1" si="86"/>
        <v>0.17155643199338014</v>
      </c>
      <c r="E1151" s="275">
        <f t="shared" ca="1" si="87"/>
        <v>0.10529025364299313</v>
      </c>
      <c r="F1151" s="275">
        <f t="shared" ca="1" si="88"/>
        <v>4.5173322338243442E-2</v>
      </c>
      <c r="G1151" s="301">
        <f t="array" aca="1" ref="G1151" ca="1">IF(E1151&gt;F1151,('3-Statement Model'!$G$8*(1+'DCF Simulation'!C1151)*'DCF Simulation'!D1151)/('DCF Simulation'!E1151-'DCF Simulation'!F1151))</f>
        <v>14767.517579726604</v>
      </c>
      <c r="H1151" s="302">
        <f ca="1">+G1151-'DCF Analysis'!$C$37+'DCF Analysis'!$C$38+'DCF Analysis'!$C$40-'DCF Analysis'!$C$39</f>
        <v>15679.847579726606</v>
      </c>
      <c r="I1151" s="303">
        <f ca="1">+H1151/'Historical Data'!$L$34</f>
        <v>984.46801887048935</v>
      </c>
    </row>
    <row r="1152" spans="2:9">
      <c r="B1152" s="300">
        <f t="shared" si="89"/>
        <v>1140</v>
      </c>
      <c r="C1152" s="275">
        <f t="shared" ca="1" si="85"/>
        <v>0.2577908623484601</v>
      </c>
      <c r="D1152" s="275">
        <f t="shared" ca="1" si="86"/>
        <v>0.16565088608152273</v>
      </c>
      <c r="E1152" s="275">
        <f t="shared" ca="1" si="87"/>
        <v>0.10448920750770947</v>
      </c>
      <c r="F1152" s="275">
        <f t="shared" ca="1" si="88"/>
        <v>3.6259602366081445E-2</v>
      </c>
      <c r="G1152" s="301">
        <f t="array" aca="1" ref="G1152" ca="1">IF(E1152&gt;F1152,('3-Statement Model'!$G$8*(1+'DCF Simulation'!C1152)*'DCF Simulation'!D1152)/('DCF Simulation'!E1152-'DCF Simulation'!F1152))</f>
        <v>14750.571260579374</v>
      </c>
      <c r="H1152" s="302">
        <f ca="1">+G1152-'DCF Analysis'!$C$37+'DCF Analysis'!$C$38+'DCF Analysis'!$C$40-'DCF Analysis'!$C$39</f>
        <v>15662.901260579376</v>
      </c>
      <c r="I1152" s="303">
        <f ca="1">+H1152/'Historical Data'!$L$34</f>
        <v>983.40403472439402</v>
      </c>
    </row>
    <row r="1153" spans="2:9">
      <c r="B1153" s="300">
        <f t="shared" si="89"/>
        <v>1141</v>
      </c>
      <c r="C1153" s="275">
        <f t="shared" ca="1" si="85"/>
        <v>3.7330973074566967E-2</v>
      </c>
      <c r="D1153" s="275">
        <f t="shared" ca="1" si="86"/>
        <v>0.18513404746112819</v>
      </c>
      <c r="E1153" s="275">
        <f t="shared" ca="1" si="87"/>
        <v>0.10044705754348979</v>
      </c>
      <c r="F1153" s="275">
        <f t="shared" ca="1" si="88"/>
        <v>5.0255909256915976E-2</v>
      </c>
      <c r="G1153" s="301">
        <f t="array" aca="1" ref="G1153" ca="1">IF(E1153&gt;F1153,('3-Statement Model'!$G$8*(1+'DCF Simulation'!C1153)*'DCF Simulation'!D1153)/('DCF Simulation'!E1153-'DCF Simulation'!F1153))</f>
        <v>18482.299730281222</v>
      </c>
      <c r="H1153" s="302">
        <f ca="1">+G1153-'DCF Analysis'!$C$37+'DCF Analysis'!$C$38+'DCF Analysis'!$C$40-'DCF Analysis'!$C$39</f>
        <v>19394.62973028122</v>
      </c>
      <c r="I1153" s="303">
        <f ca="1">+H1153/'Historical Data'!$L$34</f>
        <v>1217.7026983338544</v>
      </c>
    </row>
    <row r="1154" spans="2:9">
      <c r="B1154" s="300">
        <f t="shared" si="89"/>
        <v>1142</v>
      </c>
      <c r="C1154" s="275">
        <f t="shared" ca="1" si="85"/>
        <v>0.18403004892274583</v>
      </c>
      <c r="D1154" s="275">
        <f t="shared" ca="1" si="86"/>
        <v>0.1718724213807894</v>
      </c>
      <c r="E1154" s="275">
        <f t="shared" ca="1" si="87"/>
        <v>0.10000478594962967</v>
      </c>
      <c r="F1154" s="275">
        <f t="shared" ca="1" si="88"/>
        <v>2.2511650715000688E-2</v>
      </c>
      <c r="G1154" s="301">
        <f t="array" aca="1" ref="G1154" ca="1">IF(E1154&gt;F1154,('3-Statement Model'!$G$8*(1+'DCF Simulation'!C1154)*'DCF Simulation'!D1154)/('DCF Simulation'!E1154-'DCF Simulation'!F1154))</f>
        <v>12684.845648707154</v>
      </c>
      <c r="H1154" s="302">
        <f ca="1">+G1154-'DCF Analysis'!$C$37+'DCF Analysis'!$C$38+'DCF Analysis'!$C$40-'DCF Analysis'!$C$39</f>
        <v>13597.175648707156</v>
      </c>
      <c r="I1154" s="303">
        <f ca="1">+H1154/'Historical Data'!$L$34</f>
        <v>853.70629434078933</v>
      </c>
    </row>
    <row r="1155" spans="2:9">
      <c r="B1155" s="300">
        <f t="shared" si="89"/>
        <v>1143</v>
      </c>
      <c r="C1155" s="275">
        <f t="shared" ca="1" si="85"/>
        <v>0.16103882561255051</v>
      </c>
      <c r="D1155" s="275">
        <f t="shared" ca="1" si="86"/>
        <v>0.14149545787187379</v>
      </c>
      <c r="E1155" s="275">
        <f t="shared" ca="1" si="87"/>
        <v>0.10109775972197604</v>
      </c>
      <c r="F1155" s="275">
        <f t="shared" ca="1" si="88"/>
        <v>3.4100088347307642E-2</v>
      </c>
      <c r="G1155" s="301">
        <f t="array" aca="1" ref="G1155" ca="1">IF(E1155&gt;F1155,('3-Statement Model'!$G$8*(1+'DCF Simulation'!C1155)*'DCF Simulation'!D1155)/('DCF Simulation'!E1155-'DCF Simulation'!F1155))</f>
        <v>11844.290016091072</v>
      </c>
      <c r="H1155" s="302">
        <f ca="1">+G1155-'DCF Analysis'!$C$37+'DCF Analysis'!$C$38+'DCF Analysis'!$C$40-'DCF Analysis'!$C$39</f>
        <v>12756.620016091074</v>
      </c>
      <c r="I1155" s="303">
        <f ca="1">+H1155/'Historical Data'!$L$34</f>
        <v>800.931537814335</v>
      </c>
    </row>
    <row r="1156" spans="2:9">
      <c r="B1156" s="300">
        <f t="shared" si="89"/>
        <v>1144</v>
      </c>
      <c r="C1156" s="275">
        <f t="shared" ca="1" si="85"/>
        <v>0.24428218581217787</v>
      </c>
      <c r="D1156" s="275">
        <f t="shared" ca="1" si="86"/>
        <v>0.18627721037463196</v>
      </c>
      <c r="E1156" s="275">
        <f t="shared" ca="1" si="87"/>
        <v>0.10364196909921253</v>
      </c>
      <c r="F1156" s="275">
        <f t="shared" ca="1" si="88"/>
        <v>4.2770767353119098E-2</v>
      </c>
      <c r="G1156" s="301">
        <f t="array" aca="1" ref="G1156" ca="1">IF(E1156&gt;F1156,('3-Statement Model'!$G$8*(1+'DCF Simulation'!C1156)*'DCF Simulation'!D1156)/('DCF Simulation'!E1156-'DCF Simulation'!F1156))</f>
        <v>18392.731557614585</v>
      </c>
      <c r="H1156" s="302">
        <f ca="1">+G1156-'DCF Analysis'!$C$37+'DCF Analysis'!$C$38+'DCF Analysis'!$C$40-'DCF Analysis'!$C$39</f>
        <v>19305.061557614583</v>
      </c>
      <c r="I1156" s="303">
        <f ca="1">+H1156/'Historical Data'!$L$34</f>
        <v>1212.0791104098887</v>
      </c>
    </row>
    <row r="1157" spans="2:9">
      <c r="B1157" s="300">
        <f t="shared" si="89"/>
        <v>1145</v>
      </c>
      <c r="C1157" s="275">
        <f t="shared" ca="1" si="85"/>
        <v>0.28395181686057913</v>
      </c>
      <c r="D1157" s="275">
        <f t="shared" ca="1" si="86"/>
        <v>0.18186883735902626</v>
      </c>
      <c r="E1157" s="275">
        <f t="shared" ca="1" si="87"/>
        <v>0.10582685401511564</v>
      </c>
      <c r="F1157" s="275">
        <f t="shared" ca="1" si="88"/>
        <v>5.6119063586747273E-2</v>
      </c>
      <c r="G1157" s="301">
        <f t="array" aca="1" ref="G1157" ca="1">IF(E1157&gt;F1157,('3-Statement Model'!$G$8*(1+'DCF Simulation'!C1157)*'DCF Simulation'!D1157)/('DCF Simulation'!E1157-'DCF Simulation'!F1157))</f>
        <v>22691.440010848419</v>
      </c>
      <c r="H1157" s="302">
        <f ca="1">+G1157-'DCF Analysis'!$C$37+'DCF Analysis'!$C$38+'DCF Analysis'!$C$40-'DCF Analysis'!$C$39</f>
        <v>23603.770010848417</v>
      </c>
      <c r="I1157" s="303">
        <f ca="1">+H1157/'Historical Data'!$L$34</f>
        <v>1481.9759300785099</v>
      </c>
    </row>
    <row r="1158" spans="2:9">
      <c r="B1158" s="300">
        <f t="shared" si="89"/>
        <v>1146</v>
      </c>
      <c r="C1158" s="275">
        <f t="shared" ca="1" si="85"/>
        <v>0.1056453797821033</v>
      </c>
      <c r="D1158" s="275">
        <f t="shared" ca="1" si="86"/>
        <v>0.19075267764369888</v>
      </c>
      <c r="E1158" s="275">
        <f t="shared" ca="1" si="87"/>
        <v>0.10955808730419424</v>
      </c>
      <c r="F1158" s="275">
        <f t="shared" ca="1" si="88"/>
        <v>3.6634083167872068E-2</v>
      </c>
      <c r="G1158" s="301">
        <f t="array" aca="1" ref="G1158" ca="1">IF(E1158&gt;F1158,('3-Statement Model'!$G$8*(1+'DCF Simulation'!C1158)*'DCF Simulation'!D1158)/('DCF Simulation'!E1158-'DCF Simulation'!F1158))</f>
        <v>13969.970554231708</v>
      </c>
      <c r="H1158" s="302">
        <f ca="1">+G1158-'DCF Analysis'!$C$37+'DCF Analysis'!$C$38+'DCF Analysis'!$C$40-'DCF Analysis'!$C$39</f>
        <v>14882.30055423171</v>
      </c>
      <c r="I1158" s="303">
        <f ca="1">+H1158/'Historical Data'!$L$34</f>
        <v>934.39358184852551</v>
      </c>
    </row>
    <row r="1159" spans="2:9">
      <c r="B1159" s="300">
        <f t="shared" si="89"/>
        <v>1147</v>
      </c>
      <c r="C1159" s="275">
        <f t="shared" ca="1" si="85"/>
        <v>1.7148098345490019E-2</v>
      </c>
      <c r="D1159" s="275">
        <f t="shared" ca="1" si="86"/>
        <v>0.19330305958078675</v>
      </c>
      <c r="E1159" s="275">
        <f t="shared" ca="1" si="87"/>
        <v>0.10862963095524486</v>
      </c>
      <c r="F1159" s="275">
        <f t="shared" ca="1" si="88"/>
        <v>3.9010963435773933E-2</v>
      </c>
      <c r="G1159" s="301">
        <f t="array" aca="1" ref="G1159" ca="1">IF(E1159&gt;F1159,('3-Statement Model'!$G$8*(1+'DCF Simulation'!C1159)*'DCF Simulation'!D1159)/('DCF Simulation'!E1159-'DCF Simulation'!F1159))</f>
        <v>13641.958124718634</v>
      </c>
      <c r="H1159" s="302">
        <f ca="1">+G1159-'DCF Analysis'!$C$37+'DCF Analysis'!$C$38+'DCF Analysis'!$C$40-'DCF Analysis'!$C$39</f>
        <v>14554.288124718636</v>
      </c>
      <c r="I1159" s="303">
        <f ca="1">+H1159/'Historical Data'!$L$34</f>
        <v>913.7991376101038</v>
      </c>
    </row>
    <row r="1160" spans="2:9">
      <c r="B1160" s="300">
        <f t="shared" si="89"/>
        <v>1148</v>
      </c>
      <c r="C1160" s="275">
        <f t="shared" ca="1" si="85"/>
        <v>0.15787057999721091</v>
      </c>
      <c r="D1160" s="275">
        <f t="shared" ca="1" si="86"/>
        <v>0.15049658524518311</v>
      </c>
      <c r="E1160" s="275">
        <f t="shared" ca="1" si="87"/>
        <v>0.10743989470856957</v>
      </c>
      <c r="F1160" s="275">
        <f t="shared" ca="1" si="88"/>
        <v>3.5883413546029502E-2</v>
      </c>
      <c r="G1160" s="301">
        <f t="array" aca="1" ref="G1160" ca="1">IF(E1160&gt;F1160,('3-Statement Model'!$G$8*(1+'DCF Simulation'!C1160)*'DCF Simulation'!D1160)/('DCF Simulation'!E1160-'DCF Simulation'!F1160))</f>
        <v>11762.975399589033</v>
      </c>
      <c r="H1160" s="302">
        <f ca="1">+G1160-'DCF Analysis'!$C$37+'DCF Analysis'!$C$38+'DCF Analysis'!$C$40-'DCF Analysis'!$C$39</f>
        <v>12675.305399589035</v>
      </c>
      <c r="I1160" s="303">
        <f ca="1">+H1160/'Historical Data'!$L$34</f>
        <v>795.82615404029377</v>
      </c>
    </row>
    <row r="1161" spans="2:9">
      <c r="B1161" s="300">
        <f t="shared" si="89"/>
        <v>1149</v>
      </c>
      <c r="C1161" s="275">
        <f t="shared" ca="1" si="85"/>
        <v>0.15000162632542596</v>
      </c>
      <c r="D1161" s="275">
        <f t="shared" ca="1" si="86"/>
        <v>0.18221382436536865</v>
      </c>
      <c r="E1161" s="275">
        <f t="shared" ca="1" si="87"/>
        <v>0.10539887440993341</v>
      </c>
      <c r="F1161" s="275">
        <f t="shared" ca="1" si="88"/>
        <v>4.6653526262959086E-2</v>
      </c>
      <c r="G1161" s="301">
        <f t="array" aca="1" ref="G1161" ca="1">IF(E1161&gt;F1161,('3-Statement Model'!$G$8*(1+'DCF Simulation'!C1161)*'DCF Simulation'!D1161)/('DCF Simulation'!E1161-'DCF Simulation'!F1161))</f>
        <v>17230.020543112463</v>
      </c>
      <c r="H1161" s="302">
        <f ca="1">+G1161-'DCF Analysis'!$C$37+'DCF Analysis'!$C$38+'DCF Analysis'!$C$40-'DCF Analysis'!$C$39</f>
        <v>18142.350543112461</v>
      </c>
      <c r="I1161" s="303">
        <f ca="1">+H1161/'Historical Data'!$L$34</f>
        <v>1139.0776476631597</v>
      </c>
    </row>
    <row r="1162" spans="2:9">
      <c r="B1162" s="300">
        <f t="shared" si="89"/>
        <v>1150</v>
      </c>
      <c r="C1162" s="275">
        <f t="shared" ca="1" si="85"/>
        <v>0.11737124506787898</v>
      </c>
      <c r="D1162" s="275">
        <f t="shared" ca="1" si="86"/>
        <v>0.17638582844638406</v>
      </c>
      <c r="E1162" s="275">
        <f t="shared" ca="1" si="87"/>
        <v>0.10801488343964488</v>
      </c>
      <c r="F1162" s="275">
        <f t="shared" ca="1" si="88"/>
        <v>5.8351084904225692E-2</v>
      </c>
      <c r="G1162" s="301">
        <f t="array" aca="1" ref="G1162" ca="1">IF(E1162&gt;F1162,('3-Statement Model'!$G$8*(1+'DCF Simulation'!C1162)*'DCF Simulation'!D1162)/('DCF Simulation'!E1162-'DCF Simulation'!F1162))</f>
        <v>19169.056871777</v>
      </c>
      <c r="H1162" s="302">
        <f ca="1">+G1162-'DCF Analysis'!$C$37+'DCF Analysis'!$C$38+'DCF Analysis'!$C$40-'DCF Analysis'!$C$39</f>
        <v>20081.386871776998</v>
      </c>
      <c r="I1162" s="303">
        <f ca="1">+H1162/'Historical Data'!$L$34</f>
        <v>1260.8211303910427</v>
      </c>
    </row>
    <row r="1163" spans="2:9">
      <c r="B1163" s="300">
        <f t="shared" si="89"/>
        <v>1151</v>
      </c>
      <c r="C1163" s="275">
        <f t="shared" ca="1" si="85"/>
        <v>0.26390493608020138</v>
      </c>
      <c r="D1163" s="275">
        <f t="shared" ca="1" si="86"/>
        <v>0.1684259053602164</v>
      </c>
      <c r="E1163" s="275">
        <f t="shared" ca="1" si="87"/>
        <v>0.10293488175594596</v>
      </c>
      <c r="F1163" s="275">
        <f t="shared" ca="1" si="88"/>
        <v>3.5206150510237122E-2</v>
      </c>
      <c r="G1163" s="301">
        <f t="array" aca="1" ref="G1163" ca="1">IF(E1163&gt;F1163,('3-Statement Model'!$G$8*(1+'DCF Simulation'!C1163)*'DCF Simulation'!D1163)/('DCF Simulation'!E1163-'DCF Simulation'!F1163))</f>
        <v>15182.0305054452</v>
      </c>
      <c r="H1163" s="302">
        <f ca="1">+G1163-'DCF Analysis'!$C$37+'DCF Analysis'!$C$38+'DCF Analysis'!$C$40-'DCF Analysis'!$C$39</f>
        <v>16094.360505445202</v>
      </c>
      <c r="I1163" s="303">
        <f ca="1">+H1163/'Historical Data'!$L$34</f>
        <v>1010.4934452468286</v>
      </c>
    </row>
    <row r="1164" spans="2:9">
      <c r="B1164" s="300">
        <f t="shared" si="89"/>
        <v>1152</v>
      </c>
      <c r="C1164" s="275">
        <f t="shared" ca="1" si="85"/>
        <v>0.31009407226859731</v>
      </c>
      <c r="D1164" s="275">
        <f t="shared" ca="1" si="86"/>
        <v>0.1589146787742263</v>
      </c>
      <c r="E1164" s="275">
        <f t="shared" ca="1" si="87"/>
        <v>0.10059969930239752</v>
      </c>
      <c r="F1164" s="275">
        <f t="shared" ca="1" si="88"/>
        <v>2.4872923967057987E-2</v>
      </c>
      <c r="G1164" s="301">
        <f t="array" aca="1" ref="G1164" ca="1">IF(E1164&gt;F1164,('3-Statement Model'!$G$8*(1+'DCF Simulation'!C1164)*'DCF Simulation'!D1164)/('DCF Simulation'!E1164-'DCF Simulation'!F1164))</f>
        <v>13279.95280416967</v>
      </c>
      <c r="H1164" s="302">
        <f ca="1">+G1164-'DCF Analysis'!$C$37+'DCF Analysis'!$C$38+'DCF Analysis'!$C$40-'DCF Analysis'!$C$39</f>
        <v>14192.282804169672</v>
      </c>
      <c r="I1164" s="303">
        <f ca="1">+H1164/'Historical Data'!$L$34</f>
        <v>891.07043065492883</v>
      </c>
    </row>
    <row r="1165" spans="2:9">
      <c r="B1165" s="300">
        <f t="shared" si="89"/>
        <v>1153</v>
      </c>
      <c r="C1165" s="275">
        <f t="shared" ca="1" si="85"/>
        <v>0.25356391683206025</v>
      </c>
      <c r="D1165" s="275">
        <f t="shared" ca="1" si="86"/>
        <v>0.1540476679942116</v>
      </c>
      <c r="E1165" s="275">
        <f t="shared" ca="1" si="87"/>
        <v>0.10734174039336304</v>
      </c>
      <c r="F1165" s="275">
        <f t="shared" ca="1" si="88"/>
        <v>5.7137204840190428E-2</v>
      </c>
      <c r="G1165" s="301">
        <f t="array" aca="1" ref="G1165" ca="1">IF(E1165&gt;F1165,('3-Statement Model'!$G$8*(1+'DCF Simulation'!C1165)*'DCF Simulation'!D1165)/('DCF Simulation'!E1165-'DCF Simulation'!F1165))</f>
        <v>18579.676865726102</v>
      </c>
      <c r="H1165" s="302">
        <f ca="1">+G1165-'DCF Analysis'!$C$37+'DCF Analysis'!$C$38+'DCF Analysis'!$C$40-'DCF Analysis'!$C$39</f>
        <v>19492.0068657261</v>
      </c>
      <c r="I1165" s="303">
        <f ca="1">+H1165/'Historical Data'!$L$34</f>
        <v>1223.8165763627871</v>
      </c>
    </row>
    <row r="1166" spans="2:9">
      <c r="B1166" s="300">
        <f t="shared" si="89"/>
        <v>1154</v>
      </c>
      <c r="C1166" s="275">
        <f t="shared" ref="C1166:C1229" ca="1" si="90">RAND()*($E$6-$D$6)+$D$6</f>
        <v>0.28482717980999678</v>
      </c>
      <c r="D1166" s="275">
        <f t="shared" ref="D1166:D1229" ca="1" si="91">RAND()*($E$7-$D$7)+$D$7</f>
        <v>0.13528236109807873</v>
      </c>
      <c r="E1166" s="275">
        <f t="shared" ref="E1166:E1229" ca="1" si="92">RAND()*($E$8-$D$8)+$D$8</f>
        <v>0.10031250159836552</v>
      </c>
      <c r="F1166" s="275">
        <f t="shared" ref="F1166:F1229" ca="1" si="93">RAND()*($E$9-$D$9)+$D$9</f>
        <v>5.8212458751935717E-2</v>
      </c>
      <c r="G1166" s="301">
        <f t="array" aca="1" ref="G1166" ca="1">IF(E1166&gt;F1166,('3-Statement Model'!$G$8*(1+'DCF Simulation'!C1166)*'DCF Simulation'!D1166)/('DCF Simulation'!E1166-'DCF Simulation'!F1166))</f>
        <v>19942.649261467897</v>
      </c>
      <c r="H1166" s="302">
        <f ca="1">+G1166-'DCF Analysis'!$C$37+'DCF Analysis'!$C$38+'DCF Analysis'!$C$40-'DCF Analysis'!$C$39</f>
        <v>20854.979261467895</v>
      </c>
      <c r="I1166" s="303">
        <f ca="1">+H1166/'Historical Data'!$L$34</f>
        <v>1309.3915621774443</v>
      </c>
    </row>
    <row r="1167" spans="2:9">
      <c r="B1167" s="300">
        <f t="shared" ref="B1167:B1230" si="94">+B1166+1</f>
        <v>1155</v>
      </c>
      <c r="C1167" s="275">
        <f t="shared" ca="1" si="90"/>
        <v>0.26985780179302504</v>
      </c>
      <c r="D1167" s="275">
        <f t="shared" ca="1" si="91"/>
        <v>0.15235691239527102</v>
      </c>
      <c r="E1167" s="275">
        <f t="shared" ca="1" si="92"/>
        <v>0.10114484043054926</v>
      </c>
      <c r="F1167" s="275">
        <f t="shared" ca="1" si="93"/>
        <v>2.647749654287132E-2</v>
      </c>
      <c r="G1167" s="301">
        <f t="array" aca="1" ref="G1167" ca="1">IF(E1167&gt;F1167,('3-Statement Model'!$G$8*(1+'DCF Simulation'!C1167)*'DCF Simulation'!D1167)/('DCF Simulation'!E1167-'DCF Simulation'!F1167))</f>
        <v>12516.014311978102</v>
      </c>
      <c r="H1167" s="302">
        <f ca="1">+G1167-'DCF Analysis'!$C$37+'DCF Analysis'!$C$38+'DCF Analysis'!$C$40-'DCF Analysis'!$C$39</f>
        <v>13428.344311978104</v>
      </c>
      <c r="I1167" s="303">
        <f ca="1">+H1167/'Historical Data'!$L$34</f>
        <v>843.10612423404621</v>
      </c>
    </row>
    <row r="1168" spans="2:9">
      <c r="B1168" s="300">
        <f t="shared" si="94"/>
        <v>1156</v>
      </c>
      <c r="C1168" s="275">
        <f t="shared" ca="1" si="90"/>
        <v>0.13061155096003221</v>
      </c>
      <c r="D1168" s="275">
        <f t="shared" ca="1" si="91"/>
        <v>0.16173961009123425</v>
      </c>
      <c r="E1168" s="275">
        <f t="shared" ca="1" si="92"/>
        <v>0.10580719293252187</v>
      </c>
      <c r="F1168" s="275">
        <f t="shared" ca="1" si="93"/>
        <v>4.27242475120738E-2</v>
      </c>
      <c r="G1168" s="301">
        <f t="array" aca="1" ref="G1168" ca="1">IF(E1168&gt;F1168,('3-Statement Model'!$G$8*(1+'DCF Simulation'!C1168)*'DCF Simulation'!D1168)/('DCF Simulation'!E1168-'DCF Simulation'!F1168))</f>
        <v>14002.234492036274</v>
      </c>
      <c r="H1168" s="302">
        <f ca="1">+G1168-'DCF Analysis'!$C$37+'DCF Analysis'!$C$38+'DCF Analysis'!$C$40-'DCF Analysis'!$C$39</f>
        <v>14914.564492036276</v>
      </c>
      <c r="I1168" s="303">
        <f ca="1">+H1168/'Historical Data'!$L$34</f>
        <v>936.41929126756918</v>
      </c>
    </row>
    <row r="1169" spans="2:9">
      <c r="B1169" s="300">
        <f t="shared" si="94"/>
        <v>1157</v>
      </c>
      <c r="C1169" s="275">
        <f t="shared" ca="1" si="90"/>
        <v>9.4910531649994578E-2</v>
      </c>
      <c r="D1169" s="275">
        <f t="shared" ca="1" si="91"/>
        <v>0.1458140838754455</v>
      </c>
      <c r="E1169" s="275">
        <f t="shared" ca="1" si="92"/>
        <v>0.10584600098807538</v>
      </c>
      <c r="F1169" s="275">
        <f t="shared" ca="1" si="93"/>
        <v>2.4568148335573324E-2</v>
      </c>
      <c r="G1169" s="301">
        <f t="array" aca="1" ref="G1169" ca="1">IF(E1169&gt;F1169,('3-Statement Model'!$G$8*(1+'DCF Simulation'!C1169)*'DCF Simulation'!D1169)/('DCF Simulation'!E1169-'DCF Simulation'!F1169))</f>
        <v>9488.2339604425961</v>
      </c>
      <c r="H1169" s="302">
        <f ca="1">+G1169-'DCF Analysis'!$C$37+'DCF Analysis'!$C$38+'DCF Analysis'!$C$40-'DCF Analysis'!$C$39</f>
        <v>10400.563960442598</v>
      </c>
      <c r="I1169" s="303">
        <f ca="1">+H1169/'Historical Data'!$L$34</f>
        <v>653.00523778760248</v>
      </c>
    </row>
    <row r="1170" spans="2:9">
      <c r="B1170" s="300">
        <f t="shared" si="94"/>
        <v>1158</v>
      </c>
      <c r="C1170" s="275">
        <f t="shared" ca="1" si="90"/>
        <v>2.4353560183001235E-2</v>
      </c>
      <c r="D1170" s="275">
        <f t="shared" ca="1" si="91"/>
        <v>0.15209062635791615</v>
      </c>
      <c r="E1170" s="275">
        <f t="shared" ca="1" si="92"/>
        <v>0.10265054125161006</v>
      </c>
      <c r="F1170" s="275">
        <f t="shared" ca="1" si="93"/>
        <v>2.3275604817400999E-2</v>
      </c>
      <c r="G1170" s="301">
        <f t="array" aca="1" ref="G1170" ca="1">IF(E1170&gt;F1170,('3-Statement Model'!$G$8*(1+'DCF Simulation'!C1170)*'DCF Simulation'!D1170)/('DCF Simulation'!E1170-'DCF Simulation'!F1170))</f>
        <v>9480.8753880759523</v>
      </c>
      <c r="H1170" s="302">
        <f ca="1">+G1170-'DCF Analysis'!$C$37+'DCF Analysis'!$C$38+'DCF Analysis'!$C$40-'DCF Analysis'!$C$39</f>
        <v>10393.205388075954</v>
      </c>
      <c r="I1170" s="303">
        <f ca="1">+H1170/'Historical Data'!$L$34</f>
        <v>652.54322569707222</v>
      </c>
    </row>
    <row r="1171" spans="2:9">
      <c r="B1171" s="300">
        <f t="shared" si="94"/>
        <v>1159</v>
      </c>
      <c r="C1171" s="275">
        <f t="shared" ca="1" si="90"/>
        <v>0.20233479368619722</v>
      </c>
      <c r="D1171" s="275">
        <f t="shared" ca="1" si="91"/>
        <v>0.15189498596370415</v>
      </c>
      <c r="E1171" s="275">
        <f t="shared" ca="1" si="92"/>
        <v>0.1018473213720692</v>
      </c>
      <c r="F1171" s="275">
        <f t="shared" ca="1" si="93"/>
        <v>5.1181567234852163E-2</v>
      </c>
      <c r="G1171" s="301">
        <f t="array" aca="1" ref="G1171" ca="1">IF(E1171&gt;F1171,('3-Statement Model'!$G$8*(1+'DCF Simulation'!C1171)*'DCF Simulation'!D1171)/('DCF Simulation'!E1171-'DCF Simulation'!F1171))</f>
        <v>17411.405945835133</v>
      </c>
      <c r="H1171" s="302">
        <f ca="1">+G1171-'DCF Analysis'!$C$37+'DCF Analysis'!$C$38+'DCF Analysis'!$C$40-'DCF Analysis'!$C$39</f>
        <v>18323.735945835131</v>
      </c>
      <c r="I1171" s="303">
        <f ca="1">+H1171/'Historical Data'!$L$34</f>
        <v>1150.4660318398844</v>
      </c>
    </row>
    <row r="1172" spans="2:9">
      <c r="B1172" s="300">
        <f t="shared" si="94"/>
        <v>1160</v>
      </c>
      <c r="C1172" s="275">
        <f t="shared" ca="1" si="90"/>
        <v>0.22084672891892637</v>
      </c>
      <c r="D1172" s="275">
        <f t="shared" ca="1" si="91"/>
        <v>0.17028039237598103</v>
      </c>
      <c r="E1172" s="275">
        <f t="shared" ca="1" si="92"/>
        <v>0.10826245004830659</v>
      </c>
      <c r="F1172" s="275">
        <f t="shared" ca="1" si="93"/>
        <v>3.9101088984072364E-2</v>
      </c>
      <c r="G1172" s="301">
        <f t="array" aca="1" ref="G1172" ca="1">IF(E1172&gt;F1172,('3-Statement Model'!$G$8*(1+'DCF Simulation'!C1172)*'DCF Simulation'!D1172)/('DCF Simulation'!E1172-'DCF Simulation'!F1172))</f>
        <v>14519.168789519774</v>
      </c>
      <c r="H1172" s="302">
        <f ca="1">+G1172-'DCF Analysis'!$C$37+'DCF Analysis'!$C$38+'DCF Analysis'!$C$40-'DCF Analysis'!$C$39</f>
        <v>15431.498789519776</v>
      </c>
      <c r="I1172" s="303">
        <f ca="1">+H1172/'Historical Data'!$L$34</f>
        <v>968.87530087749565</v>
      </c>
    </row>
    <row r="1173" spans="2:9">
      <c r="B1173" s="300">
        <f t="shared" si="94"/>
        <v>1161</v>
      </c>
      <c r="C1173" s="275">
        <f t="shared" ca="1" si="90"/>
        <v>0.2466818190298006</v>
      </c>
      <c r="D1173" s="275">
        <f t="shared" ca="1" si="91"/>
        <v>0.18340879199813309</v>
      </c>
      <c r="E1173" s="275">
        <f t="shared" ca="1" si="92"/>
        <v>0.10362582688077698</v>
      </c>
      <c r="F1173" s="275">
        <f t="shared" ca="1" si="93"/>
        <v>5.0183935244234201E-2</v>
      </c>
      <c r="G1173" s="301">
        <f t="array" aca="1" ref="G1173" ca="1">IF(E1173&gt;F1173,('3-Statement Model'!$G$8*(1+'DCF Simulation'!C1173)*'DCF Simulation'!D1173)/('DCF Simulation'!E1173-'DCF Simulation'!F1173))</f>
        <v>20666.810326540141</v>
      </c>
      <c r="H1173" s="302">
        <f ca="1">+G1173-'DCF Analysis'!$C$37+'DCF Analysis'!$C$38+'DCF Analysis'!$C$40-'DCF Analysis'!$C$39</f>
        <v>21579.140326540139</v>
      </c>
      <c r="I1173" s="303">
        <f ca="1">+H1173/'Historical Data'!$L$34</f>
        <v>1354.8584205413345</v>
      </c>
    </row>
    <row r="1174" spans="2:9">
      <c r="B1174" s="300">
        <f t="shared" si="94"/>
        <v>1162</v>
      </c>
      <c r="C1174" s="275">
        <f t="shared" ca="1" si="90"/>
        <v>0.15452810897791575</v>
      </c>
      <c r="D1174" s="275">
        <f t="shared" ca="1" si="91"/>
        <v>0.16005500017208305</v>
      </c>
      <c r="E1174" s="275">
        <f t="shared" ca="1" si="92"/>
        <v>0.10368474018903313</v>
      </c>
      <c r="F1174" s="275">
        <f t="shared" ca="1" si="93"/>
        <v>4.0576749861597976E-2</v>
      </c>
      <c r="G1174" s="301">
        <f t="array" aca="1" ref="G1174" ca="1">IF(E1174&gt;F1174,('3-Statement Model'!$G$8*(1+'DCF Simulation'!C1174)*'DCF Simulation'!D1174)/('DCF Simulation'!E1174-'DCF Simulation'!F1174))</f>
        <v>14143.891177923428</v>
      </c>
      <c r="H1174" s="302">
        <f ca="1">+G1174-'DCF Analysis'!$C$37+'DCF Analysis'!$C$38+'DCF Analysis'!$C$40-'DCF Analysis'!$C$39</f>
        <v>15056.221177923429</v>
      </c>
      <c r="I1174" s="303">
        <f ca="1">+H1174/'Historical Data'!$L$34</f>
        <v>945.31328568977244</v>
      </c>
    </row>
    <row r="1175" spans="2:9">
      <c r="B1175" s="300">
        <f t="shared" si="94"/>
        <v>1163</v>
      </c>
      <c r="C1175" s="275">
        <f t="shared" ca="1" si="90"/>
        <v>0.18101910710929375</v>
      </c>
      <c r="D1175" s="275">
        <f t="shared" ca="1" si="91"/>
        <v>0.17375816368157029</v>
      </c>
      <c r="E1175" s="275">
        <f t="shared" ca="1" si="92"/>
        <v>0.10881122225568871</v>
      </c>
      <c r="F1175" s="275">
        <f t="shared" ca="1" si="93"/>
        <v>2.441105138936045E-2</v>
      </c>
      <c r="G1175" s="301">
        <f t="array" aca="1" ref="G1175" ca="1">IF(E1175&gt;F1175,('3-Statement Model'!$G$8*(1+'DCF Simulation'!C1175)*'DCF Simulation'!D1175)/('DCF Simulation'!E1175-'DCF Simulation'!F1175))</f>
        <v>11744.602312259347</v>
      </c>
      <c r="H1175" s="302">
        <f ca="1">+G1175-'DCF Analysis'!$C$37+'DCF Analysis'!$C$38+'DCF Analysis'!$C$40-'DCF Analysis'!$C$39</f>
        <v>12656.932312259349</v>
      </c>
      <c r="I1175" s="303">
        <f ca="1">+H1175/'Historical Data'!$L$34</f>
        <v>794.67258945415733</v>
      </c>
    </row>
    <row r="1176" spans="2:9">
      <c r="B1176" s="300">
        <f t="shared" si="94"/>
        <v>1164</v>
      </c>
      <c r="C1176" s="275">
        <f t="shared" ca="1" si="90"/>
        <v>8.8929396650934939E-2</v>
      </c>
      <c r="D1176" s="275">
        <f t="shared" ca="1" si="91"/>
        <v>0.17106479682377485</v>
      </c>
      <c r="E1176" s="275">
        <f t="shared" ca="1" si="92"/>
        <v>0.10426563685672555</v>
      </c>
      <c r="F1176" s="275">
        <f t="shared" ca="1" si="93"/>
        <v>3.6670371202990937E-2</v>
      </c>
      <c r="G1176" s="301">
        <f t="array" aca="1" ref="G1176" ca="1">IF(E1176&gt;F1176,('3-Statement Model'!$G$8*(1+'DCF Simulation'!C1176)*'DCF Simulation'!D1176)/('DCF Simulation'!E1176-'DCF Simulation'!F1176))</f>
        <v>13311.395532535858</v>
      </c>
      <c r="H1176" s="302">
        <f ca="1">+G1176-'DCF Analysis'!$C$37+'DCF Analysis'!$C$38+'DCF Analysis'!$C$40-'DCF Analysis'!$C$39</f>
        <v>14223.72553253586</v>
      </c>
      <c r="I1176" s="303">
        <f ca="1">+H1176/'Historical Data'!$L$34</f>
        <v>893.04457997909492</v>
      </c>
    </row>
    <row r="1177" spans="2:9">
      <c r="B1177" s="300">
        <f t="shared" si="94"/>
        <v>1165</v>
      </c>
      <c r="C1177" s="275">
        <f t="shared" ca="1" si="90"/>
        <v>0.10899386403902345</v>
      </c>
      <c r="D1177" s="275">
        <f t="shared" ca="1" si="91"/>
        <v>0.16050680716694671</v>
      </c>
      <c r="E1177" s="275">
        <f t="shared" ca="1" si="92"/>
        <v>0.10503903433842693</v>
      </c>
      <c r="F1177" s="275">
        <f t="shared" ca="1" si="93"/>
        <v>4.6557143018597175E-2</v>
      </c>
      <c r="G1177" s="301">
        <f t="array" aca="1" ref="G1177" ca="1">IF(E1177&gt;F1177,('3-Statement Model'!$G$8*(1+'DCF Simulation'!C1177)*'DCF Simulation'!D1177)/('DCF Simulation'!E1177-'DCF Simulation'!F1177))</f>
        <v>14702.144569431994</v>
      </c>
      <c r="H1177" s="302">
        <f ca="1">+G1177-'DCF Analysis'!$C$37+'DCF Analysis'!$C$38+'DCF Analysis'!$C$40-'DCF Analysis'!$C$39</f>
        <v>15614.474569431995</v>
      </c>
      <c r="I1177" s="303">
        <f ca="1">+H1177/'Historical Data'!$L$34</f>
        <v>980.36353777747502</v>
      </c>
    </row>
    <row r="1178" spans="2:9">
      <c r="B1178" s="300">
        <f t="shared" si="94"/>
        <v>1166</v>
      </c>
      <c r="C1178" s="275">
        <f t="shared" ca="1" si="90"/>
        <v>0.20759764711360981</v>
      </c>
      <c r="D1178" s="275">
        <f t="shared" ca="1" si="91"/>
        <v>0.17147952831017488</v>
      </c>
      <c r="E1178" s="275">
        <f t="shared" ca="1" si="92"/>
        <v>0.10149817493864532</v>
      </c>
      <c r="F1178" s="275">
        <f t="shared" ca="1" si="93"/>
        <v>2.5436542100660063E-2</v>
      </c>
      <c r="G1178" s="301">
        <f t="array" aca="1" ref="G1178" ca="1">IF(E1178&gt;F1178,('3-Statement Model'!$G$8*(1+'DCF Simulation'!C1178)*'DCF Simulation'!D1178)/('DCF Simulation'!E1178-'DCF Simulation'!F1178))</f>
        <v>13150.685551959297</v>
      </c>
      <c r="H1178" s="302">
        <f ca="1">+G1178-'DCF Analysis'!$C$37+'DCF Analysis'!$C$38+'DCF Analysis'!$C$40-'DCF Analysis'!$C$39</f>
        <v>14063.015551959299</v>
      </c>
      <c r="I1178" s="303">
        <f ca="1">+H1178/'Historical Data'!$L$34</f>
        <v>882.9543137704178</v>
      </c>
    </row>
    <row r="1179" spans="2:9">
      <c r="B1179" s="300">
        <f t="shared" si="94"/>
        <v>1167</v>
      </c>
      <c r="C1179" s="275">
        <f t="shared" ca="1" si="90"/>
        <v>0.13346913929200088</v>
      </c>
      <c r="D1179" s="275">
        <f t="shared" ca="1" si="91"/>
        <v>0.13684088579977025</v>
      </c>
      <c r="E1179" s="275">
        <f t="shared" ca="1" si="92"/>
        <v>0.10419004965832492</v>
      </c>
      <c r="F1179" s="275">
        <f t="shared" ca="1" si="93"/>
        <v>5.7360912705569964E-2</v>
      </c>
      <c r="G1179" s="301">
        <f t="array" aca="1" ref="G1179" ca="1">IF(E1179&gt;F1179,('3-Statement Model'!$G$8*(1+'DCF Simulation'!C1179)*'DCF Simulation'!D1179)/('DCF Simulation'!E1179-'DCF Simulation'!F1179))</f>
        <v>15998.855737753292</v>
      </c>
      <c r="H1179" s="302">
        <f ca="1">+G1179-'DCF Analysis'!$C$37+'DCF Analysis'!$C$38+'DCF Analysis'!$C$40-'DCF Analysis'!$C$39</f>
        <v>16911.185737753291</v>
      </c>
      <c r="I1179" s="303">
        <f ca="1">+H1179/'Historical Data'!$L$34</f>
        <v>1061.7782752890216</v>
      </c>
    </row>
    <row r="1180" spans="2:9">
      <c r="B1180" s="300">
        <f t="shared" si="94"/>
        <v>1168</v>
      </c>
      <c r="C1180" s="275">
        <f t="shared" ca="1" si="90"/>
        <v>0.23527147033261037</v>
      </c>
      <c r="D1180" s="275">
        <f t="shared" ca="1" si="91"/>
        <v>0.13732667533345219</v>
      </c>
      <c r="E1180" s="275">
        <f t="shared" ca="1" si="92"/>
        <v>0.10195276207826547</v>
      </c>
      <c r="F1180" s="275">
        <f t="shared" ca="1" si="93"/>
        <v>4.7055390828516855E-2</v>
      </c>
      <c r="G1180" s="301">
        <f t="array" aca="1" ref="G1180" ca="1">IF(E1180&gt;F1180,('3-Statement Model'!$G$8*(1+'DCF Simulation'!C1180)*'DCF Simulation'!D1180)/('DCF Simulation'!E1180-'DCF Simulation'!F1180))</f>
        <v>14926.062903846299</v>
      </c>
      <c r="H1180" s="302">
        <f ca="1">+G1180-'DCF Analysis'!$C$37+'DCF Analysis'!$C$38+'DCF Analysis'!$C$40-'DCF Analysis'!$C$39</f>
        <v>15838.392903846301</v>
      </c>
      <c r="I1180" s="303">
        <f ca="1">+H1180/'Historical Data'!$L$34</f>
        <v>994.42237591022899</v>
      </c>
    </row>
    <row r="1181" spans="2:9">
      <c r="B1181" s="300">
        <f t="shared" si="94"/>
        <v>1169</v>
      </c>
      <c r="C1181" s="275">
        <f t="shared" ca="1" si="90"/>
        <v>0.20973344996886709</v>
      </c>
      <c r="D1181" s="275">
        <f t="shared" ca="1" si="91"/>
        <v>0.18701314090582577</v>
      </c>
      <c r="E1181" s="275">
        <f t="shared" ca="1" si="92"/>
        <v>0.10730656303378583</v>
      </c>
      <c r="F1181" s="275">
        <f t="shared" ca="1" si="93"/>
        <v>2.7108060723165555E-2</v>
      </c>
      <c r="G1181" s="301">
        <f t="array" aca="1" ref="G1181" ca="1">IF(E1181&gt;F1181,('3-Statement Model'!$G$8*(1+'DCF Simulation'!C1181)*'DCF Simulation'!D1181)/('DCF Simulation'!E1181-'DCF Simulation'!F1181))</f>
        <v>13626.209284687222</v>
      </c>
      <c r="H1181" s="302">
        <f ca="1">+G1181-'DCF Analysis'!$C$37+'DCF Analysis'!$C$38+'DCF Analysis'!$C$40-'DCF Analysis'!$C$39</f>
        <v>14538.539284687224</v>
      </c>
      <c r="I1181" s="303">
        <f ca="1">+H1181/'Historical Data'!$L$34</f>
        <v>912.81033786148384</v>
      </c>
    </row>
    <row r="1182" spans="2:9">
      <c r="B1182" s="300">
        <f t="shared" si="94"/>
        <v>1170</v>
      </c>
      <c r="C1182" s="275">
        <f t="shared" ca="1" si="90"/>
        <v>0.27563615337364916</v>
      </c>
      <c r="D1182" s="275">
        <f t="shared" ca="1" si="91"/>
        <v>0.19152981749024536</v>
      </c>
      <c r="E1182" s="275">
        <f t="shared" ca="1" si="92"/>
        <v>0.10816743539045506</v>
      </c>
      <c r="F1182" s="275">
        <f t="shared" ca="1" si="93"/>
        <v>5.1460178216097621E-2</v>
      </c>
      <c r="G1182" s="301">
        <f t="array" aca="1" ref="G1182" ca="1">IF(E1182&gt;F1182,('3-Statement Model'!$G$8*(1+'DCF Simulation'!C1182)*'DCF Simulation'!D1182)/('DCF Simulation'!E1182-'DCF Simulation'!F1182))</f>
        <v>20811.53298386763</v>
      </c>
      <c r="H1182" s="302">
        <f ca="1">+G1182-'DCF Analysis'!$C$37+'DCF Analysis'!$C$38+'DCF Analysis'!$C$40-'DCF Analysis'!$C$39</f>
        <v>21723.862983867628</v>
      </c>
      <c r="I1182" s="303">
        <f ca="1">+H1182/'Historical Data'!$L$34</f>
        <v>1363.9449136989006</v>
      </c>
    </row>
    <row r="1183" spans="2:9">
      <c r="B1183" s="300">
        <f t="shared" si="94"/>
        <v>1171</v>
      </c>
      <c r="C1183" s="275">
        <f t="shared" ca="1" si="90"/>
        <v>8.5833405384596273E-2</v>
      </c>
      <c r="D1183" s="275">
        <f t="shared" ca="1" si="91"/>
        <v>0.1547959708535864</v>
      </c>
      <c r="E1183" s="275">
        <f t="shared" ca="1" si="92"/>
        <v>0.10294297560879623</v>
      </c>
      <c r="F1183" s="275">
        <f t="shared" ca="1" si="93"/>
        <v>4.0656204755345704E-2</v>
      </c>
      <c r="G1183" s="301">
        <f t="array" aca="1" ref="G1183" ca="1">IF(E1183&gt;F1183,('3-Statement Model'!$G$8*(1+'DCF Simulation'!C1183)*'DCF Simulation'!D1183)/('DCF Simulation'!E1183-'DCF Simulation'!F1183))</f>
        <v>13034.864889189656</v>
      </c>
      <c r="H1183" s="302">
        <f ca="1">+G1183-'DCF Analysis'!$C$37+'DCF Analysis'!$C$38+'DCF Analysis'!$C$40-'DCF Analysis'!$C$39</f>
        <v>13947.194889189657</v>
      </c>
      <c r="I1183" s="303">
        <f ca="1">+H1183/'Historical Data'!$L$34</f>
        <v>875.68244854077614</v>
      </c>
    </row>
    <row r="1184" spans="2:9">
      <c r="B1184" s="300">
        <f t="shared" si="94"/>
        <v>1172</v>
      </c>
      <c r="C1184" s="275">
        <f t="shared" ca="1" si="90"/>
        <v>0.19037952898213964</v>
      </c>
      <c r="D1184" s="275">
        <f t="shared" ca="1" si="91"/>
        <v>0.18305206792368328</v>
      </c>
      <c r="E1184" s="275">
        <f t="shared" ca="1" si="92"/>
        <v>0.10556964638335481</v>
      </c>
      <c r="F1184" s="275">
        <f t="shared" ca="1" si="93"/>
        <v>2.4224416253007044E-2</v>
      </c>
      <c r="G1184" s="301">
        <f t="array" aca="1" ref="G1184" ca="1">IF(E1184&gt;F1184,('3-Statement Model'!$G$8*(1+'DCF Simulation'!C1184)*'DCF Simulation'!D1184)/('DCF Simulation'!E1184-'DCF Simulation'!F1184))</f>
        <v>12939.202101386589</v>
      </c>
      <c r="H1184" s="302">
        <f ca="1">+G1184-'DCF Analysis'!$C$37+'DCF Analysis'!$C$38+'DCF Analysis'!$C$40-'DCF Analysis'!$C$39</f>
        <v>13851.532101386591</v>
      </c>
      <c r="I1184" s="303">
        <f ca="1">+H1184/'Historical Data'!$L$34</f>
        <v>869.67620678942899</v>
      </c>
    </row>
    <row r="1185" spans="2:9">
      <c r="B1185" s="300">
        <f t="shared" si="94"/>
        <v>1173</v>
      </c>
      <c r="C1185" s="275">
        <f t="shared" ca="1" si="90"/>
        <v>5.9017819746481737E-2</v>
      </c>
      <c r="D1185" s="275">
        <f t="shared" ca="1" si="91"/>
        <v>0.15229106815694035</v>
      </c>
      <c r="E1185" s="275">
        <f t="shared" ca="1" si="92"/>
        <v>0.10000897679649144</v>
      </c>
      <c r="F1185" s="275">
        <f t="shared" ca="1" si="93"/>
        <v>4.0485352685356121E-2</v>
      </c>
      <c r="G1185" s="301">
        <f t="array" aca="1" ref="G1185" ca="1">IF(E1185&gt;F1185,('3-Statement Model'!$G$8*(1+'DCF Simulation'!C1185)*'DCF Simulation'!D1185)/('DCF Simulation'!E1185-'DCF Simulation'!F1185))</f>
        <v>13087.835704645666</v>
      </c>
      <c r="H1185" s="302">
        <f ca="1">+G1185-'DCF Analysis'!$C$37+'DCF Analysis'!$C$38+'DCF Analysis'!$C$40-'DCF Analysis'!$C$39</f>
        <v>14000.165704645668</v>
      </c>
      <c r="I1185" s="303">
        <f ca="1">+H1185/'Historical Data'!$L$34</f>
        <v>879.00825087940075</v>
      </c>
    </row>
    <row r="1186" spans="2:9">
      <c r="B1186" s="300">
        <f t="shared" si="94"/>
        <v>1174</v>
      </c>
      <c r="C1186" s="275">
        <f t="shared" ca="1" si="90"/>
        <v>0.18859604488411927</v>
      </c>
      <c r="D1186" s="275">
        <f t="shared" ca="1" si="91"/>
        <v>0.13842567192184091</v>
      </c>
      <c r="E1186" s="275">
        <f t="shared" ca="1" si="92"/>
        <v>0.10101963216804437</v>
      </c>
      <c r="F1186" s="275">
        <f t="shared" ca="1" si="93"/>
        <v>5.791796095120362E-2</v>
      </c>
      <c r="G1186" s="301">
        <f t="array" aca="1" ref="G1186" ca="1">IF(E1186&gt;F1186,('3-Statement Model'!$G$8*(1+'DCF Simulation'!C1186)*'DCF Simulation'!D1186)/('DCF Simulation'!E1186-'DCF Simulation'!F1186))</f>
        <v>18438.95526307762</v>
      </c>
      <c r="H1186" s="302">
        <f ca="1">+G1186-'DCF Analysis'!$C$37+'DCF Analysis'!$C$38+'DCF Analysis'!$C$40-'DCF Analysis'!$C$39</f>
        <v>19351.285263077618</v>
      </c>
      <c r="I1186" s="303">
        <f ca="1">+H1186/'Historical Data'!$L$34</f>
        <v>1214.9812916658395</v>
      </c>
    </row>
    <row r="1187" spans="2:9">
      <c r="B1187" s="300">
        <f t="shared" si="94"/>
        <v>1175</v>
      </c>
      <c r="C1187" s="275">
        <f t="shared" ca="1" si="90"/>
        <v>9.5226151074595616E-2</v>
      </c>
      <c r="D1187" s="275">
        <f t="shared" ca="1" si="91"/>
        <v>0.17094991507761517</v>
      </c>
      <c r="E1187" s="275">
        <f t="shared" ca="1" si="92"/>
        <v>0.10179569011574009</v>
      </c>
      <c r="F1187" s="275">
        <f t="shared" ca="1" si="93"/>
        <v>5.9483841616993202E-2</v>
      </c>
      <c r="G1187" s="301">
        <f t="array" aca="1" ref="G1187" ca="1">IF(E1187&gt;F1187,('3-Statement Model'!$G$8*(1+'DCF Simulation'!C1187)*'DCF Simulation'!D1187)/('DCF Simulation'!E1187-'DCF Simulation'!F1187))</f>
        <v>21374.216042774166</v>
      </c>
      <c r="H1187" s="302">
        <f ca="1">+G1187-'DCF Analysis'!$C$37+'DCF Analysis'!$C$38+'DCF Analysis'!$C$40-'DCF Analysis'!$C$39</f>
        <v>22286.546042774164</v>
      </c>
      <c r="I1187" s="303">
        <f ca="1">+H1187/'Historical Data'!$L$34</f>
        <v>1399.2732849370198</v>
      </c>
    </row>
    <row r="1188" spans="2:9">
      <c r="B1188" s="300">
        <f t="shared" si="94"/>
        <v>1176</v>
      </c>
      <c r="C1188" s="275">
        <f t="shared" ca="1" si="90"/>
        <v>0.23348064524167261</v>
      </c>
      <c r="D1188" s="275">
        <f t="shared" ca="1" si="91"/>
        <v>0.15597820074459384</v>
      </c>
      <c r="E1188" s="275">
        <f t="shared" ca="1" si="92"/>
        <v>0.10319017379449016</v>
      </c>
      <c r="F1188" s="275">
        <f t="shared" ca="1" si="93"/>
        <v>5.1612213534980675E-2</v>
      </c>
      <c r="G1188" s="301">
        <f t="array" aca="1" ref="G1188" ca="1">IF(E1188&gt;F1188,('3-Statement Model'!$G$8*(1+'DCF Simulation'!C1188)*'DCF Simulation'!D1188)/('DCF Simulation'!E1188-'DCF Simulation'!F1188))</f>
        <v>18018.207405233286</v>
      </c>
      <c r="H1188" s="302">
        <f ca="1">+G1188-'DCF Analysis'!$C$37+'DCF Analysis'!$C$38+'DCF Analysis'!$C$40-'DCF Analysis'!$C$39</f>
        <v>18930.537405233285</v>
      </c>
      <c r="I1188" s="303">
        <f ca="1">+H1188/'Historical Data'!$L$34</f>
        <v>1188.5644015812973</v>
      </c>
    </row>
    <row r="1189" spans="2:9">
      <c r="B1189" s="300">
        <f t="shared" si="94"/>
        <v>1177</v>
      </c>
      <c r="C1189" s="275">
        <f t="shared" ca="1" si="90"/>
        <v>5.4690907633874283E-2</v>
      </c>
      <c r="D1189" s="275">
        <f t="shared" ca="1" si="91"/>
        <v>0.17427110511756982</v>
      </c>
      <c r="E1189" s="275">
        <f t="shared" ca="1" si="92"/>
        <v>0.10807305438950268</v>
      </c>
      <c r="F1189" s="275">
        <f t="shared" ca="1" si="93"/>
        <v>4.3068019207972159E-2</v>
      </c>
      <c r="G1189" s="301">
        <f t="array" aca="1" ref="G1189" ca="1">IF(E1189&gt;F1189,('3-Statement Model'!$G$8*(1+'DCF Simulation'!C1189)*'DCF Simulation'!D1189)/('DCF Simulation'!E1189-'DCF Simulation'!F1189))</f>
        <v>13657.87359307618</v>
      </c>
      <c r="H1189" s="302">
        <f ca="1">+G1189-'DCF Analysis'!$C$37+'DCF Analysis'!$C$38+'DCF Analysis'!$C$40-'DCF Analysis'!$C$39</f>
        <v>14570.203593076181</v>
      </c>
      <c r="I1189" s="303">
        <f ca="1">+H1189/'Historical Data'!$L$34</f>
        <v>914.79839921157543</v>
      </c>
    </row>
    <row r="1190" spans="2:9">
      <c r="B1190" s="300">
        <f t="shared" si="94"/>
        <v>1178</v>
      </c>
      <c r="C1190" s="275">
        <f t="shared" ca="1" si="90"/>
        <v>0.1272783232731951</v>
      </c>
      <c r="D1190" s="275">
        <f t="shared" ca="1" si="91"/>
        <v>0.13919597615331381</v>
      </c>
      <c r="E1190" s="275">
        <f t="shared" ca="1" si="92"/>
        <v>0.10750257806016456</v>
      </c>
      <c r="F1190" s="275">
        <f t="shared" ca="1" si="93"/>
        <v>5.5817505156224329E-2</v>
      </c>
      <c r="G1190" s="301">
        <f t="array" aca="1" ref="G1190" ca="1">IF(E1190&gt;F1190,('3-Statement Model'!$G$8*(1+'DCF Simulation'!C1190)*'DCF Simulation'!D1190)/('DCF Simulation'!E1190-'DCF Simulation'!F1190))</f>
        <v>14664.666911599723</v>
      </c>
      <c r="H1190" s="302">
        <f ca="1">+G1190-'DCF Analysis'!$C$37+'DCF Analysis'!$C$38+'DCF Analysis'!$C$40-'DCF Analysis'!$C$39</f>
        <v>15576.996911599725</v>
      </c>
      <c r="I1190" s="303">
        <f ca="1">+H1190/'Historical Data'!$L$34</f>
        <v>978.01048202419418</v>
      </c>
    </row>
    <row r="1191" spans="2:9">
      <c r="B1191" s="300">
        <f t="shared" si="94"/>
        <v>1179</v>
      </c>
      <c r="C1191" s="275">
        <f t="shared" ca="1" si="90"/>
        <v>0.28148005582885283</v>
      </c>
      <c r="D1191" s="275">
        <f t="shared" ca="1" si="91"/>
        <v>0.15728571294839686</v>
      </c>
      <c r="E1191" s="275">
        <f t="shared" ca="1" si="92"/>
        <v>0.1014262227035235</v>
      </c>
      <c r="F1191" s="275">
        <f t="shared" ca="1" si="93"/>
        <v>3.8545129181732501E-2</v>
      </c>
      <c r="G1191" s="301">
        <f t="array" aca="1" ref="G1191" ca="1">IF(E1191&gt;F1191,('3-Statement Model'!$G$8*(1+'DCF Simulation'!C1191)*'DCF Simulation'!D1191)/('DCF Simulation'!E1191-'DCF Simulation'!F1191))</f>
        <v>15483.193466719074</v>
      </c>
      <c r="H1191" s="302">
        <f ca="1">+G1191-'DCF Analysis'!$C$37+'DCF Analysis'!$C$38+'DCF Analysis'!$C$40-'DCF Analysis'!$C$39</f>
        <v>16395.523466719074</v>
      </c>
      <c r="I1191" s="303">
        <f ca="1">+H1191/'Historical Data'!$L$34</f>
        <v>1029.4021305726862</v>
      </c>
    </row>
    <row r="1192" spans="2:9">
      <c r="B1192" s="300">
        <f t="shared" si="94"/>
        <v>1180</v>
      </c>
      <c r="C1192" s="275">
        <f t="shared" ca="1" si="90"/>
        <v>0.26706320396567163</v>
      </c>
      <c r="D1192" s="275">
        <f t="shared" ca="1" si="91"/>
        <v>0.14003005674586408</v>
      </c>
      <c r="E1192" s="275">
        <f t="shared" ca="1" si="92"/>
        <v>0.10028297680153905</v>
      </c>
      <c r="F1192" s="275">
        <f t="shared" ca="1" si="93"/>
        <v>5.4187102261138057E-2</v>
      </c>
      <c r="G1192" s="301">
        <f t="array" aca="1" ref="G1192" ca="1">IF(E1192&gt;F1192,('3-Statement Model'!$G$8*(1+'DCF Simulation'!C1192)*'DCF Simulation'!D1192)/('DCF Simulation'!E1192-'DCF Simulation'!F1192))</f>
        <v>18592.465497193567</v>
      </c>
      <c r="H1192" s="302">
        <f ca="1">+G1192-'DCF Analysis'!$C$37+'DCF Analysis'!$C$38+'DCF Analysis'!$C$40-'DCF Analysis'!$C$39</f>
        <v>19504.795497193565</v>
      </c>
      <c r="I1192" s="303">
        <f ca="1">+H1192/'Historical Data'!$L$34</f>
        <v>1224.6195177575185</v>
      </c>
    </row>
    <row r="1193" spans="2:9">
      <c r="B1193" s="300">
        <f t="shared" si="94"/>
        <v>1181</v>
      </c>
      <c r="C1193" s="275">
        <f t="shared" ca="1" si="90"/>
        <v>0.26917212096357179</v>
      </c>
      <c r="D1193" s="275">
        <f t="shared" ca="1" si="91"/>
        <v>0.14148902529474255</v>
      </c>
      <c r="E1193" s="275">
        <f t="shared" ca="1" si="92"/>
        <v>0.10826500300392844</v>
      </c>
      <c r="F1193" s="275">
        <f t="shared" ca="1" si="93"/>
        <v>3.8148679396089472E-2</v>
      </c>
      <c r="G1193" s="301">
        <f t="array" aca="1" ref="G1193" ca="1">IF(E1193&gt;F1193,('3-Statement Model'!$G$8*(1+'DCF Simulation'!C1193)*'DCF Simulation'!D1193)/('DCF Simulation'!E1193-'DCF Simulation'!F1193))</f>
        <v>12370.966789721968</v>
      </c>
      <c r="H1193" s="302">
        <f ca="1">+G1193-'DCF Analysis'!$C$37+'DCF Analysis'!$C$38+'DCF Analysis'!$C$40-'DCF Analysis'!$C$39</f>
        <v>13283.29678972197</v>
      </c>
      <c r="I1193" s="303">
        <f ca="1">+H1193/'Historical Data'!$L$34</f>
        <v>833.99923424984786</v>
      </c>
    </row>
    <row r="1194" spans="2:9">
      <c r="B1194" s="300">
        <f t="shared" si="94"/>
        <v>1182</v>
      </c>
      <c r="C1194" s="275">
        <f t="shared" ca="1" si="90"/>
        <v>5.6781950969751985E-2</v>
      </c>
      <c r="D1194" s="275">
        <f t="shared" ca="1" si="91"/>
        <v>0.19070554083843602</v>
      </c>
      <c r="E1194" s="275">
        <f t="shared" ca="1" si="92"/>
        <v>0.1007870410699198</v>
      </c>
      <c r="F1194" s="275">
        <f t="shared" ca="1" si="93"/>
        <v>4.094315426398519E-2</v>
      </c>
      <c r="G1194" s="301">
        <f t="array" aca="1" ref="G1194" ca="1">IF(E1194&gt;F1194,('3-Statement Model'!$G$8*(1+'DCF Simulation'!C1194)*'DCF Simulation'!D1194)/('DCF Simulation'!E1194-'DCF Simulation'!F1194))</f>
        <v>16267.035152694789</v>
      </c>
      <c r="H1194" s="302">
        <f ca="1">+G1194-'DCF Analysis'!$C$37+'DCF Analysis'!$C$38+'DCF Analysis'!$C$40-'DCF Analysis'!$C$39</f>
        <v>17179.365152694787</v>
      </c>
      <c r="I1194" s="303">
        <f ca="1">+H1194/'Historical Data'!$L$34</f>
        <v>1078.6160701710753</v>
      </c>
    </row>
    <row r="1195" spans="2:9">
      <c r="B1195" s="300">
        <f t="shared" si="94"/>
        <v>1183</v>
      </c>
      <c r="C1195" s="275">
        <f t="shared" ca="1" si="90"/>
        <v>4.8583443553063613E-2</v>
      </c>
      <c r="D1195" s="275">
        <f t="shared" ca="1" si="91"/>
        <v>0.14221311251631974</v>
      </c>
      <c r="E1195" s="275">
        <f t="shared" ca="1" si="92"/>
        <v>0.10571628662634849</v>
      </c>
      <c r="F1195" s="275">
        <f t="shared" ca="1" si="93"/>
        <v>5.3650330058964857E-2</v>
      </c>
      <c r="G1195" s="301">
        <f t="array" aca="1" ref="G1195" ca="1">IF(E1195&gt;F1195,('3-Statement Model'!$G$8*(1+'DCF Simulation'!C1195)*'DCF Simulation'!D1195)/('DCF Simulation'!E1195-'DCF Simulation'!F1195))</f>
        <v>13834.653469088522</v>
      </c>
      <c r="H1195" s="302">
        <f ca="1">+G1195-'DCF Analysis'!$C$37+'DCF Analysis'!$C$38+'DCF Analysis'!$C$40-'DCF Analysis'!$C$39</f>
        <v>14746.983469088524</v>
      </c>
      <c r="I1195" s="303">
        <f ca="1">+H1195/'Historical Data'!$L$34</f>
        <v>925.89762281238768</v>
      </c>
    </row>
    <row r="1196" spans="2:9">
      <c r="B1196" s="300">
        <f t="shared" si="94"/>
        <v>1184</v>
      </c>
      <c r="C1196" s="275">
        <f t="shared" ca="1" si="90"/>
        <v>0.11809069659203619</v>
      </c>
      <c r="D1196" s="275">
        <f t="shared" ca="1" si="91"/>
        <v>0.16504626089464597</v>
      </c>
      <c r="E1196" s="275">
        <f t="shared" ca="1" si="92"/>
        <v>0.10424154861413586</v>
      </c>
      <c r="F1196" s="275">
        <f t="shared" ca="1" si="93"/>
        <v>5.6260459851119007E-2</v>
      </c>
      <c r="G1196" s="301">
        <f t="array" aca="1" ref="G1196" ca="1">IF(E1196&gt;F1196,('3-Statement Model'!$G$8*(1+'DCF Simulation'!C1196)*'DCF Simulation'!D1196)/('DCF Simulation'!E1196-'DCF Simulation'!F1196))</f>
        <v>18577.707658537965</v>
      </c>
      <c r="H1196" s="302">
        <f ca="1">+G1196-'DCF Analysis'!$C$37+'DCF Analysis'!$C$38+'DCF Analysis'!$C$40-'DCF Analysis'!$C$39</f>
        <v>19490.037658537964</v>
      </c>
      <c r="I1196" s="303">
        <f ca="1">+H1196/'Historical Data'!$L$34</f>
        <v>1223.6929385857366</v>
      </c>
    </row>
    <row r="1197" spans="2:9">
      <c r="B1197" s="300">
        <f t="shared" si="94"/>
        <v>1185</v>
      </c>
      <c r="C1197" s="275">
        <f t="shared" ca="1" si="90"/>
        <v>0.1405060069135862</v>
      </c>
      <c r="D1197" s="275">
        <f t="shared" ca="1" si="91"/>
        <v>0.18078380235891298</v>
      </c>
      <c r="E1197" s="275">
        <f t="shared" ca="1" si="92"/>
        <v>0.10860456394877782</v>
      </c>
      <c r="F1197" s="275">
        <f t="shared" ca="1" si="93"/>
        <v>2.761198904207772E-2</v>
      </c>
      <c r="G1197" s="301">
        <f t="array" aca="1" ref="G1197" ca="1">IF(E1197&gt;F1197,('3-Statement Model'!$G$8*(1+'DCF Simulation'!C1197)*'DCF Simulation'!D1197)/('DCF Simulation'!E1197-'DCF Simulation'!F1197))</f>
        <v>12296.779529908568</v>
      </c>
      <c r="H1197" s="302">
        <f ca="1">+G1197-'DCF Analysis'!$C$37+'DCF Analysis'!$C$38+'DCF Analysis'!$C$40-'DCF Analysis'!$C$39</f>
        <v>13209.10952990857</v>
      </c>
      <c r="I1197" s="303">
        <f ca="1">+H1197/'Historical Data'!$L$34</f>
        <v>829.34134556039658</v>
      </c>
    </row>
    <row r="1198" spans="2:9">
      <c r="B1198" s="300">
        <f t="shared" si="94"/>
        <v>1186</v>
      </c>
      <c r="C1198" s="275">
        <f t="shared" ca="1" si="90"/>
        <v>0.32246854219433929</v>
      </c>
      <c r="D1198" s="275">
        <f t="shared" ca="1" si="91"/>
        <v>0.14858259327954887</v>
      </c>
      <c r="E1198" s="275">
        <f t="shared" ca="1" si="92"/>
        <v>0.10895881710896063</v>
      </c>
      <c r="F1198" s="275">
        <f t="shared" ca="1" si="93"/>
        <v>3.9766033990416047E-2</v>
      </c>
      <c r="G1198" s="301">
        <f t="array" aca="1" ref="G1198" ca="1">IF(E1198&gt;F1198,('3-Statement Model'!$G$8*(1+'DCF Simulation'!C1198)*'DCF Simulation'!D1198)/('DCF Simulation'!E1198-'DCF Simulation'!F1198))</f>
        <v>13717.405723846774</v>
      </c>
      <c r="H1198" s="302">
        <f ca="1">+G1198-'DCF Analysis'!$C$37+'DCF Analysis'!$C$38+'DCF Analysis'!$C$40-'DCF Analysis'!$C$39</f>
        <v>14629.735723846776</v>
      </c>
      <c r="I1198" s="303">
        <f ca="1">+H1198/'Historical Data'!$L$34</f>
        <v>918.53615740985299</v>
      </c>
    </row>
    <row r="1199" spans="2:9">
      <c r="B1199" s="300">
        <f t="shared" si="94"/>
        <v>1187</v>
      </c>
      <c r="C1199" s="275">
        <f t="shared" ca="1" si="90"/>
        <v>7.7498889481611891E-2</v>
      </c>
      <c r="D1199" s="275">
        <f t="shared" ca="1" si="91"/>
        <v>0.19344890823220076</v>
      </c>
      <c r="E1199" s="275">
        <f t="shared" ca="1" si="92"/>
        <v>0.101656087486931</v>
      </c>
      <c r="F1199" s="275">
        <f t="shared" ca="1" si="93"/>
        <v>2.1739331392819826E-2</v>
      </c>
      <c r="G1199" s="301">
        <f t="array" aca="1" ref="G1199" ca="1">IF(E1199&gt;F1199,('3-Statement Model'!$G$8*(1+'DCF Simulation'!C1199)*'DCF Simulation'!D1199)/('DCF Simulation'!E1199-'DCF Simulation'!F1199))</f>
        <v>12598.671914085771</v>
      </c>
      <c r="H1199" s="302">
        <f ca="1">+G1199-'DCF Analysis'!$C$37+'DCF Analysis'!$C$38+'DCF Analysis'!$C$40-'DCF Analysis'!$C$39</f>
        <v>13511.001914085773</v>
      </c>
      <c r="I1199" s="303">
        <f ca="1">+H1199/'Historical Data'!$L$34</f>
        <v>848.29582811208229</v>
      </c>
    </row>
    <row r="1200" spans="2:9">
      <c r="B1200" s="300">
        <f t="shared" si="94"/>
        <v>1188</v>
      </c>
      <c r="C1200" s="275">
        <f t="shared" ca="1" si="90"/>
        <v>0.17804849541175663</v>
      </c>
      <c r="D1200" s="275">
        <f t="shared" ca="1" si="91"/>
        <v>0.15504438472662097</v>
      </c>
      <c r="E1200" s="275">
        <f t="shared" ca="1" si="92"/>
        <v>0.10003071583964124</v>
      </c>
      <c r="F1200" s="275">
        <f t="shared" ca="1" si="93"/>
        <v>2.421210180586475E-2</v>
      </c>
      <c r="G1200" s="301">
        <f t="array" aca="1" ref="G1200" ca="1">IF(E1200&gt;F1200,('3-Statement Model'!$G$8*(1+'DCF Simulation'!C1200)*'DCF Simulation'!D1200)/('DCF Simulation'!E1200-'DCF Simulation'!F1200))</f>
        <v>11636.513265426742</v>
      </c>
      <c r="H1200" s="302">
        <f ca="1">+G1200-'DCF Analysis'!$C$37+'DCF Analysis'!$C$38+'DCF Analysis'!$C$40-'DCF Analysis'!$C$39</f>
        <v>12548.843265426744</v>
      </c>
      <c r="I1200" s="303">
        <f ca="1">+H1200/'Historical Data'!$L$34</f>
        <v>787.88615806470432</v>
      </c>
    </row>
    <row r="1201" spans="2:9">
      <c r="B1201" s="300">
        <f t="shared" si="94"/>
        <v>1189</v>
      </c>
      <c r="C1201" s="275">
        <f t="shared" ca="1" si="90"/>
        <v>0.1495221673503262</v>
      </c>
      <c r="D1201" s="275">
        <f t="shared" ca="1" si="91"/>
        <v>0.14402048777326376</v>
      </c>
      <c r="E1201" s="275">
        <f t="shared" ca="1" si="92"/>
        <v>0.10355364286973429</v>
      </c>
      <c r="F1201" s="275">
        <f t="shared" ca="1" si="93"/>
        <v>5.7139980048154196E-2</v>
      </c>
      <c r="G1201" s="301">
        <f t="array" aca="1" ref="G1201" ca="1">IF(E1201&gt;F1201,('3-Statement Model'!$G$8*(1+'DCF Simulation'!C1201)*'DCF Simulation'!D1201)/('DCF Simulation'!E1201-'DCF Simulation'!F1201))</f>
        <v>17229.603547330116</v>
      </c>
      <c r="H1201" s="302">
        <f ca="1">+G1201-'DCF Analysis'!$C$37+'DCF Analysis'!$C$38+'DCF Analysis'!$C$40-'DCF Analysis'!$C$39</f>
        <v>18141.933547330114</v>
      </c>
      <c r="I1201" s="303">
        <f ca="1">+H1201/'Historical Data'!$L$34</f>
        <v>1139.0514663492384</v>
      </c>
    </row>
    <row r="1202" spans="2:9">
      <c r="B1202" s="300">
        <f t="shared" si="94"/>
        <v>1190</v>
      </c>
      <c r="C1202" s="275">
        <f t="shared" ca="1" si="90"/>
        <v>0.10645547338464398</v>
      </c>
      <c r="D1202" s="275">
        <f t="shared" ca="1" si="91"/>
        <v>0.15186138649996897</v>
      </c>
      <c r="E1202" s="275">
        <f t="shared" ca="1" si="92"/>
        <v>0.10207243441782884</v>
      </c>
      <c r="F1202" s="275">
        <f t="shared" ca="1" si="93"/>
        <v>2.0560050809175005E-2</v>
      </c>
      <c r="G1202" s="301">
        <f t="array" aca="1" ref="G1202" ca="1">IF(E1202&gt;F1202,('3-Statement Model'!$G$8*(1+'DCF Simulation'!C1202)*'DCF Simulation'!D1202)/('DCF Simulation'!E1202-'DCF Simulation'!F1202))</f>
        <v>9957.1994947592138</v>
      </c>
      <c r="H1202" s="302">
        <f ca="1">+G1202-'DCF Analysis'!$C$37+'DCF Analysis'!$C$38+'DCF Analysis'!$C$40-'DCF Analysis'!$C$39</f>
        <v>10869.529494759216</v>
      </c>
      <c r="I1202" s="303">
        <f ca="1">+H1202/'Historical Data'!$L$34</f>
        <v>682.44950171553478</v>
      </c>
    </row>
    <row r="1203" spans="2:9">
      <c r="B1203" s="300">
        <f t="shared" si="94"/>
        <v>1191</v>
      </c>
      <c r="C1203" s="275">
        <f t="shared" ca="1" si="90"/>
        <v>0.22559181807867984</v>
      </c>
      <c r="D1203" s="275">
        <f t="shared" ca="1" si="91"/>
        <v>0.15045468970920664</v>
      </c>
      <c r="E1203" s="275">
        <f t="shared" ca="1" si="92"/>
        <v>0.10209664747006279</v>
      </c>
      <c r="F1203" s="275">
        <f t="shared" ca="1" si="93"/>
        <v>5.1397320828908966E-2</v>
      </c>
      <c r="G1203" s="301">
        <f t="array" aca="1" ref="G1203" ca="1">IF(E1203&gt;F1203,('3-Statement Model'!$G$8*(1+'DCF Simulation'!C1203)*'DCF Simulation'!D1203)/('DCF Simulation'!E1203-'DCF Simulation'!F1203))</f>
        <v>17568.265672136211</v>
      </c>
      <c r="H1203" s="302">
        <f ca="1">+G1203-'DCF Analysis'!$C$37+'DCF Analysis'!$C$38+'DCF Analysis'!$C$40-'DCF Analysis'!$C$39</f>
        <v>18480.595672136209</v>
      </c>
      <c r="I1203" s="303">
        <f ca="1">+H1203/'Historical Data'!$L$34</f>
        <v>1160.3145576758022</v>
      </c>
    </row>
    <row r="1204" spans="2:9">
      <c r="B1204" s="300">
        <f t="shared" si="94"/>
        <v>1192</v>
      </c>
      <c r="C1204" s="275">
        <f t="shared" ca="1" si="90"/>
        <v>3.8202323998570556E-2</v>
      </c>
      <c r="D1204" s="275">
        <f t="shared" ca="1" si="91"/>
        <v>0.17496529253324911</v>
      </c>
      <c r="E1204" s="275">
        <f t="shared" ca="1" si="92"/>
        <v>0.10503589688186402</v>
      </c>
      <c r="F1204" s="275">
        <f t="shared" ca="1" si="93"/>
        <v>4.243561190779227E-2</v>
      </c>
      <c r="G1204" s="301">
        <f t="array" aca="1" ref="G1204" ca="1">IF(E1204&gt;F1204,('3-Statement Model'!$G$8*(1+'DCF Simulation'!C1204)*'DCF Simulation'!D1204)/('DCF Simulation'!E1204-'DCF Simulation'!F1204))</f>
        <v>14016.419690545423</v>
      </c>
      <c r="H1204" s="302">
        <f ca="1">+G1204-'DCF Analysis'!$C$37+'DCF Analysis'!$C$38+'DCF Analysis'!$C$40-'DCF Analysis'!$C$39</f>
        <v>14928.749690545425</v>
      </c>
      <c r="I1204" s="303">
        <f ca="1">+H1204/'Historical Data'!$L$34</f>
        <v>937.30991690679048</v>
      </c>
    </row>
    <row r="1205" spans="2:9">
      <c r="B1205" s="300">
        <f t="shared" si="94"/>
        <v>1193</v>
      </c>
      <c r="C1205" s="275">
        <f t="shared" ca="1" si="90"/>
        <v>0.11834083987378474</v>
      </c>
      <c r="D1205" s="275">
        <f t="shared" ca="1" si="91"/>
        <v>0.1545468420523313</v>
      </c>
      <c r="E1205" s="275">
        <f t="shared" ca="1" si="92"/>
        <v>0.10809672858889818</v>
      </c>
      <c r="F1205" s="275">
        <f t="shared" ca="1" si="93"/>
        <v>4.2376202513276423E-2</v>
      </c>
      <c r="G1205" s="301">
        <f t="array" aca="1" ref="G1205" ca="1">IF(E1205&gt;F1205,('3-Statement Model'!$G$8*(1+'DCF Simulation'!C1205)*'DCF Simulation'!D1205)/('DCF Simulation'!E1205-'DCF Simulation'!F1205))</f>
        <v>12703.189838208687</v>
      </c>
      <c r="H1205" s="302">
        <f ca="1">+G1205-'DCF Analysis'!$C$37+'DCF Analysis'!$C$38+'DCF Analysis'!$C$40-'DCF Analysis'!$C$39</f>
        <v>13615.519838208689</v>
      </c>
      <c r="I1205" s="303">
        <f ca="1">+H1205/'Historical Data'!$L$34</f>
        <v>854.85804456058793</v>
      </c>
    </row>
    <row r="1206" spans="2:9">
      <c r="B1206" s="300">
        <f t="shared" si="94"/>
        <v>1194</v>
      </c>
      <c r="C1206" s="275">
        <f t="shared" ca="1" si="90"/>
        <v>0.20152665101098341</v>
      </c>
      <c r="D1206" s="275">
        <f t="shared" ca="1" si="91"/>
        <v>0.16507408270721757</v>
      </c>
      <c r="E1206" s="275">
        <f t="shared" ca="1" si="92"/>
        <v>0.10377029565224098</v>
      </c>
      <c r="F1206" s="275">
        <f t="shared" ca="1" si="93"/>
        <v>4.4693961558627156E-2</v>
      </c>
      <c r="G1206" s="301">
        <f t="array" aca="1" ref="G1206" ca="1">IF(E1206&gt;F1206,('3-Statement Model'!$G$8*(1+'DCF Simulation'!C1206)*'DCF Simulation'!D1206)/('DCF Simulation'!E1206-'DCF Simulation'!F1206))</f>
        <v>16217.289234112821</v>
      </c>
      <c r="H1206" s="302">
        <f ca="1">+G1206-'DCF Analysis'!$C$37+'DCF Analysis'!$C$38+'DCF Analysis'!$C$40-'DCF Analysis'!$C$39</f>
        <v>17129.619234112819</v>
      </c>
      <c r="I1206" s="303">
        <f ca="1">+H1206/'Historical Data'!$L$34</f>
        <v>1075.4927447902469</v>
      </c>
    </row>
    <row r="1207" spans="2:9">
      <c r="B1207" s="300">
        <f t="shared" si="94"/>
        <v>1195</v>
      </c>
      <c r="C1207" s="275">
        <f t="shared" ca="1" si="90"/>
        <v>6.4983657726232102E-2</v>
      </c>
      <c r="D1207" s="275">
        <f t="shared" ca="1" si="91"/>
        <v>0.18759521674217178</v>
      </c>
      <c r="E1207" s="275">
        <f t="shared" ca="1" si="92"/>
        <v>0.10982287212352065</v>
      </c>
      <c r="F1207" s="275">
        <f t="shared" ca="1" si="93"/>
        <v>5.6039006328075819E-2</v>
      </c>
      <c r="G1207" s="301">
        <f t="array" aca="1" ref="G1207" ca="1">IF(E1207&gt;F1207,('3-Statement Model'!$G$8*(1+'DCF Simulation'!C1207)*'DCF Simulation'!D1207)/('DCF Simulation'!E1207-'DCF Simulation'!F1207))</f>
        <v>17942.881499931547</v>
      </c>
      <c r="H1207" s="302">
        <f ca="1">+G1207-'DCF Analysis'!$C$37+'DCF Analysis'!$C$38+'DCF Analysis'!$C$40-'DCF Analysis'!$C$39</f>
        <v>18855.211499931545</v>
      </c>
      <c r="I1207" s="303">
        <f ca="1">+H1207/'Historical Data'!$L$34</f>
        <v>1183.8350223966481</v>
      </c>
    </row>
    <row r="1208" spans="2:9">
      <c r="B1208" s="300">
        <f t="shared" si="94"/>
        <v>1196</v>
      </c>
      <c r="C1208" s="275">
        <f t="shared" ca="1" si="90"/>
        <v>8.8083635550945741E-2</v>
      </c>
      <c r="D1208" s="275">
        <f t="shared" ca="1" si="91"/>
        <v>0.15601089007201041</v>
      </c>
      <c r="E1208" s="275">
        <f t="shared" ca="1" si="92"/>
        <v>0.10240006123303874</v>
      </c>
      <c r="F1208" s="275">
        <f t="shared" ca="1" si="93"/>
        <v>2.3943364937895364E-2</v>
      </c>
      <c r="G1208" s="301">
        <f t="array" aca="1" ref="G1208" ca="1">IF(E1208&gt;F1208,('3-Statement Model'!$G$8*(1+'DCF Simulation'!C1208)*'DCF Simulation'!D1208)/('DCF Simulation'!E1208-'DCF Simulation'!F1208))</f>
        <v>10451.212447643886</v>
      </c>
      <c r="H1208" s="302">
        <f ca="1">+G1208-'DCF Analysis'!$C$37+'DCF Analysis'!$C$38+'DCF Analysis'!$C$40-'DCF Analysis'!$C$39</f>
        <v>11363.542447643887</v>
      </c>
      <c r="I1208" s="303">
        <f ca="1">+H1208/'Historical Data'!$L$34</f>
        <v>713.46638185737686</v>
      </c>
    </row>
    <row r="1209" spans="2:9">
      <c r="B1209" s="300">
        <f t="shared" si="94"/>
        <v>1197</v>
      </c>
      <c r="C1209" s="275">
        <f t="shared" ca="1" si="90"/>
        <v>6.6007635090723521E-2</v>
      </c>
      <c r="D1209" s="275">
        <f t="shared" ca="1" si="91"/>
        <v>0.17777139432818262</v>
      </c>
      <c r="E1209" s="275">
        <f t="shared" ca="1" si="92"/>
        <v>0.10407157252930865</v>
      </c>
      <c r="F1209" s="275">
        <f t="shared" ca="1" si="93"/>
        <v>5.0111549676310076E-2</v>
      </c>
      <c r="G1209" s="301">
        <f t="array" aca="1" ref="G1209" ca="1">IF(E1209&gt;F1209,('3-Statement Model'!$G$8*(1+'DCF Simulation'!C1209)*'DCF Simulation'!D1209)/('DCF Simulation'!E1209-'DCF Simulation'!F1209))</f>
        <v>16964.050960174925</v>
      </c>
      <c r="H1209" s="302">
        <f ca="1">+G1209-'DCF Analysis'!$C$37+'DCF Analysis'!$C$38+'DCF Analysis'!$C$40-'DCF Analysis'!$C$39</f>
        <v>17876.380960174924</v>
      </c>
      <c r="I1209" s="303">
        <f ca="1">+H1209/'Historical Data'!$L$34</f>
        <v>1122.3785983220887</v>
      </c>
    </row>
    <row r="1210" spans="2:9">
      <c r="B1210" s="300">
        <f t="shared" si="94"/>
        <v>1198</v>
      </c>
      <c r="C1210" s="275">
        <f t="shared" ca="1" si="90"/>
        <v>0.15882988416787189</v>
      </c>
      <c r="D1210" s="275">
        <f t="shared" ca="1" si="91"/>
        <v>0.15506908876025882</v>
      </c>
      <c r="E1210" s="275">
        <f t="shared" ca="1" si="92"/>
        <v>0.10047586852577085</v>
      </c>
      <c r="F1210" s="275">
        <f t="shared" ca="1" si="93"/>
        <v>3.3902953848036751E-2</v>
      </c>
      <c r="G1210" s="301">
        <f t="array" aca="1" ref="G1210" ca="1">IF(E1210&gt;F1210,('3-Statement Model'!$G$8*(1+'DCF Simulation'!C1210)*'DCF Simulation'!D1210)/('DCF Simulation'!E1210-'DCF Simulation'!F1210))</f>
        <v>13038.476511864705</v>
      </c>
      <c r="H1210" s="302">
        <f ca="1">+G1210-'DCF Analysis'!$C$37+'DCF Analysis'!$C$38+'DCF Analysis'!$C$40-'DCF Analysis'!$C$39</f>
        <v>13950.806511864706</v>
      </c>
      <c r="I1210" s="303">
        <f ca="1">+H1210/'Historical Data'!$L$34</f>
        <v>875.90920629474886</v>
      </c>
    </row>
    <row r="1211" spans="2:9">
      <c r="B1211" s="300">
        <f t="shared" si="94"/>
        <v>1199</v>
      </c>
      <c r="C1211" s="275">
        <f t="shared" ca="1" si="90"/>
        <v>0.29481811484457421</v>
      </c>
      <c r="D1211" s="275">
        <f t="shared" ca="1" si="91"/>
        <v>0.16879540519458242</v>
      </c>
      <c r="E1211" s="275">
        <f t="shared" ca="1" si="92"/>
        <v>0.10315915968775397</v>
      </c>
      <c r="F1211" s="275">
        <f t="shared" ca="1" si="93"/>
        <v>3.4108606987156773E-2</v>
      </c>
      <c r="G1211" s="301">
        <f t="array" aca="1" ref="G1211" ca="1">IF(E1211&gt;F1211,('3-Statement Model'!$G$8*(1+'DCF Simulation'!C1211)*'DCF Simulation'!D1211)/('DCF Simulation'!E1211-'DCF Simulation'!F1211))</f>
        <v>15289.093173028434</v>
      </c>
      <c r="H1211" s="302">
        <f ca="1">+G1211-'DCF Analysis'!$C$37+'DCF Analysis'!$C$38+'DCF Analysis'!$C$40-'DCF Analysis'!$C$39</f>
        <v>16201.423173028435</v>
      </c>
      <c r="I1211" s="303">
        <f ca="1">+H1211/'Historical Data'!$L$34</f>
        <v>1017.2154348398227</v>
      </c>
    </row>
    <row r="1212" spans="2:9">
      <c r="B1212" s="300">
        <f t="shared" si="94"/>
        <v>1200</v>
      </c>
      <c r="C1212" s="275">
        <f t="shared" ca="1" si="90"/>
        <v>0.26347045706789224</v>
      </c>
      <c r="D1212" s="275">
        <f t="shared" ca="1" si="91"/>
        <v>0.1353869288460815</v>
      </c>
      <c r="E1212" s="275">
        <f t="shared" ca="1" si="92"/>
        <v>0.10375126897876739</v>
      </c>
      <c r="F1212" s="275">
        <f t="shared" ca="1" si="93"/>
        <v>4.8447838020733026E-2</v>
      </c>
      <c r="G1212" s="301">
        <f t="array" aca="1" ref="G1212" ca="1">IF(E1212&gt;F1212,('3-Statement Model'!$G$8*(1+'DCF Simulation'!C1212)*'DCF Simulation'!D1212)/('DCF Simulation'!E1212-'DCF Simulation'!F1212))</f>
        <v>14940.641751657338</v>
      </c>
      <c r="H1212" s="302">
        <f ca="1">+G1212-'DCF Analysis'!$C$37+'DCF Analysis'!$C$38+'DCF Analysis'!$C$40-'DCF Analysis'!$C$39</f>
        <v>15852.97175165734</v>
      </c>
      <c r="I1212" s="303">
        <f ca="1">+H1212/'Historical Data'!$L$34</f>
        <v>995.33771704151047</v>
      </c>
    </row>
    <row r="1213" spans="2:9">
      <c r="B1213" s="300">
        <f t="shared" si="94"/>
        <v>1201</v>
      </c>
      <c r="C1213" s="275">
        <f t="shared" ca="1" si="90"/>
        <v>0.19758052759285333</v>
      </c>
      <c r="D1213" s="275">
        <f t="shared" ca="1" si="91"/>
        <v>0.17272088961593213</v>
      </c>
      <c r="E1213" s="275">
        <f t="shared" ca="1" si="92"/>
        <v>0.10255796579665802</v>
      </c>
      <c r="F1213" s="275">
        <f t="shared" ca="1" si="93"/>
        <v>4.1772650144038734E-2</v>
      </c>
      <c r="G1213" s="301">
        <f t="array" aca="1" ref="G1213" ca="1">IF(E1213&gt;F1213,('3-Statement Model'!$G$8*(1+'DCF Simulation'!C1213)*'DCF Simulation'!D1213)/('DCF Simulation'!E1213-'DCF Simulation'!F1213))</f>
        <v>16437.297482443311</v>
      </c>
      <c r="H1213" s="302">
        <f ca="1">+G1213-'DCF Analysis'!$C$37+'DCF Analysis'!$C$38+'DCF Analysis'!$C$40-'DCF Analysis'!$C$39</f>
        <v>17349.627482443309</v>
      </c>
      <c r="I1213" s="303">
        <f ca="1">+H1213/'Historical Data'!$L$34</f>
        <v>1089.3060859766197</v>
      </c>
    </row>
    <row r="1214" spans="2:9">
      <c r="B1214" s="300">
        <f t="shared" si="94"/>
        <v>1202</v>
      </c>
      <c r="C1214" s="275">
        <f t="shared" ca="1" si="90"/>
        <v>6.3874326945898799E-2</v>
      </c>
      <c r="D1214" s="275">
        <f t="shared" ca="1" si="91"/>
        <v>0.14057962955149772</v>
      </c>
      <c r="E1214" s="275">
        <f t="shared" ca="1" si="92"/>
        <v>0.10830002321738404</v>
      </c>
      <c r="F1214" s="275">
        <f t="shared" ca="1" si="93"/>
        <v>2.6893773273720237E-2</v>
      </c>
      <c r="G1214" s="301">
        <f t="array" aca="1" ref="G1214" ca="1">IF(E1214&gt;F1214,('3-Statement Model'!$G$8*(1+'DCF Simulation'!C1214)*'DCF Simulation'!D1214)/('DCF Simulation'!E1214-'DCF Simulation'!F1214))</f>
        <v>8874.3075086615718</v>
      </c>
      <c r="H1214" s="302">
        <f ca="1">+G1214-'DCF Analysis'!$C$37+'DCF Analysis'!$C$38+'DCF Analysis'!$C$40-'DCF Analysis'!$C$39</f>
        <v>9786.6375086615735</v>
      </c>
      <c r="I1214" s="303">
        <f ca="1">+H1214/'Historical Data'!$L$34</f>
        <v>614.45952140586246</v>
      </c>
    </row>
    <row r="1215" spans="2:9">
      <c r="B1215" s="300">
        <f t="shared" si="94"/>
        <v>1203</v>
      </c>
      <c r="C1215" s="275">
        <f t="shared" ca="1" si="90"/>
        <v>0.30290930068783312</v>
      </c>
      <c r="D1215" s="275">
        <f t="shared" ca="1" si="91"/>
        <v>0.15843287762166325</v>
      </c>
      <c r="E1215" s="275">
        <f t="shared" ca="1" si="92"/>
        <v>0.10517735226697911</v>
      </c>
      <c r="F1215" s="275">
        <f t="shared" ca="1" si="93"/>
        <v>5.287510803634006E-2</v>
      </c>
      <c r="G1215" s="301">
        <f t="array" aca="1" ref="G1215" ca="1">IF(E1215&gt;F1215,('3-Statement Model'!$G$8*(1+'DCF Simulation'!C1215)*'DCF Simulation'!D1215)/('DCF Simulation'!E1215-'DCF Simulation'!F1215))</f>
        <v>19064.203692679515</v>
      </c>
      <c r="H1215" s="302">
        <f ca="1">+G1215-'DCF Analysis'!$C$37+'DCF Analysis'!$C$38+'DCF Analysis'!$C$40-'DCF Analysis'!$C$39</f>
        <v>19976.533692679513</v>
      </c>
      <c r="I1215" s="303">
        <f ca="1">+H1215/'Historical Data'!$L$34</f>
        <v>1254.237864771048</v>
      </c>
    </row>
    <row r="1216" spans="2:9">
      <c r="B1216" s="300">
        <f t="shared" si="94"/>
        <v>1204</v>
      </c>
      <c r="C1216" s="275">
        <f t="shared" ca="1" si="90"/>
        <v>0.30512501788746904</v>
      </c>
      <c r="D1216" s="275">
        <f t="shared" ca="1" si="91"/>
        <v>0.19160091142503061</v>
      </c>
      <c r="E1216" s="275">
        <f t="shared" ca="1" si="92"/>
        <v>0.10153906633176982</v>
      </c>
      <c r="F1216" s="275">
        <f t="shared" ca="1" si="93"/>
        <v>4.0772663708172445E-2</v>
      </c>
      <c r="G1216" s="301">
        <f t="array" aca="1" ref="G1216" ca="1">IF(E1216&gt;F1216,('3-Statement Model'!$G$8*(1+'DCF Simulation'!C1216)*'DCF Simulation'!D1216)/('DCF Simulation'!E1216-'DCF Simulation'!F1216))</f>
        <v>19877.678306317892</v>
      </c>
      <c r="H1216" s="302">
        <f ca="1">+G1216-'DCF Analysis'!$C$37+'DCF Analysis'!$C$38+'DCF Analysis'!$C$40-'DCF Analysis'!$C$39</f>
        <v>20790.00830631789</v>
      </c>
      <c r="I1216" s="303">
        <f ca="1">+H1216/'Historical Data'!$L$34</f>
        <v>1305.3123243420364</v>
      </c>
    </row>
    <row r="1217" spans="2:9">
      <c r="B1217" s="300">
        <f t="shared" si="94"/>
        <v>1205</v>
      </c>
      <c r="C1217" s="275">
        <f t="shared" ca="1" si="90"/>
        <v>3.4136166978647617E-2</v>
      </c>
      <c r="D1217" s="275">
        <f t="shared" ca="1" si="91"/>
        <v>0.18295311967774153</v>
      </c>
      <c r="E1217" s="275">
        <f t="shared" ca="1" si="92"/>
        <v>0.10951652882295621</v>
      </c>
      <c r="F1217" s="275">
        <f t="shared" ca="1" si="93"/>
        <v>4.5901058008970527E-2</v>
      </c>
      <c r="G1217" s="301">
        <f t="array" aca="1" ref="G1217" ca="1">IF(E1217&gt;F1217,('3-Statement Model'!$G$8*(1+'DCF Simulation'!C1217)*'DCF Simulation'!D1217)/('DCF Simulation'!E1217-'DCF Simulation'!F1217))</f>
        <v>14365.948328278431</v>
      </c>
      <c r="H1217" s="302">
        <f ca="1">+G1217-'DCF Analysis'!$C$37+'DCF Analysis'!$C$38+'DCF Analysis'!$C$40-'DCF Analysis'!$C$39</f>
        <v>15278.278328278433</v>
      </c>
      <c r="I1217" s="303">
        <f ca="1">+H1217/'Historical Data'!$L$34</f>
        <v>959.25526833816684</v>
      </c>
    </row>
    <row r="1218" spans="2:9">
      <c r="B1218" s="300">
        <f t="shared" si="94"/>
        <v>1206</v>
      </c>
      <c r="C1218" s="275">
        <f t="shared" ca="1" si="90"/>
        <v>0.32990906654092012</v>
      </c>
      <c r="D1218" s="275">
        <f t="shared" ca="1" si="91"/>
        <v>0.18722210085655094</v>
      </c>
      <c r="E1218" s="275">
        <f t="shared" ca="1" si="92"/>
        <v>0.10094332002379876</v>
      </c>
      <c r="F1218" s="275">
        <f t="shared" ca="1" si="93"/>
        <v>5.8680527189820086E-2</v>
      </c>
      <c r="G1218" s="301">
        <f t="array" aca="1" ref="G1218" ca="1">IF(E1218&gt;F1218,('3-Statement Model'!$G$8*(1+'DCF Simulation'!C1218)*'DCF Simulation'!D1218)/('DCF Simulation'!E1218-'DCF Simulation'!F1218))</f>
        <v>28457.737392599312</v>
      </c>
      <c r="H1218" s="302">
        <f ca="1">+G1218-'DCF Analysis'!$C$37+'DCF Analysis'!$C$38+'DCF Analysis'!$C$40-'DCF Analysis'!$C$39</f>
        <v>29370.067392599311</v>
      </c>
      <c r="I1218" s="303">
        <f ca="1">+H1218/'Historical Data'!$L$34</f>
        <v>1844.0161432098018</v>
      </c>
    </row>
    <row r="1219" spans="2:9">
      <c r="B1219" s="300">
        <f t="shared" si="94"/>
        <v>1207</v>
      </c>
      <c r="C1219" s="275">
        <f t="shared" ca="1" si="90"/>
        <v>1.2599520182085129E-2</v>
      </c>
      <c r="D1219" s="275">
        <f t="shared" ca="1" si="91"/>
        <v>0.14058187202151667</v>
      </c>
      <c r="E1219" s="275">
        <f t="shared" ca="1" si="92"/>
        <v>0.10660312490637326</v>
      </c>
      <c r="F1219" s="275">
        <f t="shared" ca="1" si="93"/>
        <v>5.4953161857628288E-2</v>
      </c>
      <c r="G1219" s="301">
        <f t="array" aca="1" ref="G1219" ca="1">IF(E1219&gt;F1219,('3-Statement Model'!$G$8*(1+'DCF Simulation'!C1219)*'DCF Simulation'!D1219)/('DCF Simulation'!E1219-'DCF Simulation'!F1219))</f>
        <v>13313.018135368457</v>
      </c>
      <c r="H1219" s="302">
        <f ca="1">+G1219-'DCF Analysis'!$C$37+'DCF Analysis'!$C$38+'DCF Analysis'!$C$40-'DCF Analysis'!$C$39</f>
        <v>14225.348135368458</v>
      </c>
      <c r="I1219" s="303">
        <f ca="1">+H1219/'Historical Data'!$L$34</f>
        <v>893.14645600741085</v>
      </c>
    </row>
    <row r="1220" spans="2:9">
      <c r="B1220" s="300">
        <f t="shared" si="94"/>
        <v>1208</v>
      </c>
      <c r="C1220" s="275">
        <f t="shared" ca="1" si="90"/>
        <v>0.20191248915197743</v>
      </c>
      <c r="D1220" s="275">
        <f t="shared" ca="1" si="91"/>
        <v>0.14468342103031745</v>
      </c>
      <c r="E1220" s="275">
        <f t="shared" ca="1" si="92"/>
        <v>0.10658196728668977</v>
      </c>
      <c r="F1220" s="275">
        <f t="shared" ca="1" si="93"/>
        <v>3.6278052049395139E-2</v>
      </c>
      <c r="G1220" s="301">
        <f t="array" aca="1" ref="G1220" ca="1">IF(E1220&gt;F1220,('3-Statement Model'!$G$8*(1+'DCF Simulation'!C1220)*'DCF Simulation'!D1220)/('DCF Simulation'!E1220-'DCF Simulation'!F1220))</f>
        <v>11947.900707150058</v>
      </c>
      <c r="H1220" s="302">
        <f ca="1">+G1220-'DCF Analysis'!$C$37+'DCF Analysis'!$C$38+'DCF Analysis'!$C$40-'DCF Analysis'!$C$39</f>
        <v>12860.23070715006</v>
      </c>
      <c r="I1220" s="303">
        <f ca="1">+H1220/'Historical Data'!$L$34</f>
        <v>807.43679312641632</v>
      </c>
    </row>
    <row r="1221" spans="2:9">
      <c r="B1221" s="300">
        <f t="shared" si="94"/>
        <v>1209</v>
      </c>
      <c r="C1221" s="275">
        <f t="shared" ca="1" si="90"/>
        <v>0.32853503848830978</v>
      </c>
      <c r="D1221" s="275">
        <f t="shared" ca="1" si="91"/>
        <v>0.16549589169423176</v>
      </c>
      <c r="E1221" s="275">
        <f t="shared" ca="1" si="92"/>
        <v>0.10907666994972259</v>
      </c>
      <c r="F1221" s="275">
        <f t="shared" ca="1" si="93"/>
        <v>5.9609469710590293E-2</v>
      </c>
      <c r="G1221" s="301">
        <f t="array" aca="1" ref="G1221" ca="1">IF(E1221&gt;F1221,('3-Statement Model'!$G$8*(1+'DCF Simulation'!C1221)*'DCF Simulation'!D1221)/('DCF Simulation'!E1221-'DCF Simulation'!F1221))</f>
        <v>21469.523154410039</v>
      </c>
      <c r="H1221" s="302">
        <f ca="1">+G1221-'DCF Analysis'!$C$37+'DCF Analysis'!$C$38+'DCF Analysis'!$C$40-'DCF Analysis'!$C$39</f>
        <v>22381.853154410037</v>
      </c>
      <c r="I1221" s="303">
        <f ca="1">+H1221/'Historical Data'!$L$34</f>
        <v>1405.2571953608526</v>
      </c>
    </row>
    <row r="1222" spans="2:9">
      <c r="B1222" s="300">
        <f t="shared" si="94"/>
        <v>1210</v>
      </c>
      <c r="C1222" s="275">
        <f t="shared" ca="1" si="90"/>
        <v>2.7898908079008366E-2</v>
      </c>
      <c r="D1222" s="275">
        <f t="shared" ca="1" si="91"/>
        <v>0.16016338263414004</v>
      </c>
      <c r="E1222" s="275">
        <f t="shared" ca="1" si="92"/>
        <v>0.10915082124982606</v>
      </c>
      <c r="F1222" s="275">
        <f t="shared" ca="1" si="93"/>
        <v>4.8014329651027858E-2</v>
      </c>
      <c r="G1222" s="301">
        <f t="array" aca="1" ref="G1222" ca="1">IF(E1222&gt;F1222,('3-Statement Model'!$G$8*(1+'DCF Simulation'!C1222)*'DCF Simulation'!D1222)/('DCF Simulation'!E1222-'DCF Simulation'!F1222))</f>
        <v>13007.463742485075</v>
      </c>
      <c r="H1222" s="302">
        <f ca="1">+G1222-'DCF Analysis'!$C$37+'DCF Analysis'!$C$38+'DCF Analysis'!$C$40-'DCF Analysis'!$C$39</f>
        <v>13919.793742485077</v>
      </c>
      <c r="I1222" s="303">
        <f ca="1">+H1222/'Historical Data'!$L$34</f>
        <v>873.96205218654643</v>
      </c>
    </row>
    <row r="1223" spans="2:9">
      <c r="B1223" s="300">
        <f t="shared" si="94"/>
        <v>1211</v>
      </c>
      <c r="C1223" s="275">
        <f t="shared" ca="1" si="90"/>
        <v>0.20743918635408912</v>
      </c>
      <c r="D1223" s="275">
        <f t="shared" ca="1" si="91"/>
        <v>0.1604506374888072</v>
      </c>
      <c r="E1223" s="275">
        <f t="shared" ca="1" si="92"/>
        <v>0.10463547530445216</v>
      </c>
      <c r="F1223" s="275">
        <f t="shared" ca="1" si="93"/>
        <v>2.765823908093254E-2</v>
      </c>
      <c r="G1223" s="301">
        <f t="array" aca="1" ref="G1223" ca="1">IF(E1223&gt;F1223,('3-Statement Model'!$G$8*(1+'DCF Simulation'!C1223)*'DCF Simulation'!D1223)/('DCF Simulation'!E1223-'DCF Simulation'!F1223))</f>
        <v>12156.929507561978</v>
      </c>
      <c r="H1223" s="302">
        <f ca="1">+G1223-'DCF Analysis'!$C$37+'DCF Analysis'!$C$38+'DCF Analysis'!$C$40-'DCF Analysis'!$C$39</f>
        <v>13069.259507561979</v>
      </c>
      <c r="I1223" s="303">
        <f ca="1">+H1223/'Historical Data'!$L$34</f>
        <v>820.56078352122518</v>
      </c>
    </row>
    <row r="1224" spans="2:9">
      <c r="B1224" s="300">
        <f t="shared" si="94"/>
        <v>1212</v>
      </c>
      <c r="C1224" s="275">
        <f t="shared" ca="1" si="90"/>
        <v>6.9116836802345108E-2</v>
      </c>
      <c r="D1224" s="275">
        <f t="shared" ca="1" si="91"/>
        <v>0.16528614799225763</v>
      </c>
      <c r="E1224" s="275">
        <f t="shared" ca="1" si="92"/>
        <v>0.10437919503282823</v>
      </c>
      <c r="F1224" s="275">
        <f t="shared" ca="1" si="93"/>
        <v>3.9056752611349874E-2</v>
      </c>
      <c r="G1224" s="301">
        <f t="array" aca="1" ref="G1224" ca="1">IF(E1224&gt;F1224,('3-Statement Model'!$G$8*(1+'DCF Simulation'!C1224)*'DCF Simulation'!D1224)/('DCF Simulation'!E1224-'DCF Simulation'!F1224))</f>
        <v>13067.084878409658</v>
      </c>
      <c r="H1224" s="302">
        <f ca="1">+G1224-'DCF Analysis'!$C$37+'DCF Analysis'!$C$38+'DCF Analysis'!$C$40-'DCF Analysis'!$C$39</f>
        <v>13979.41487840966</v>
      </c>
      <c r="I1224" s="303">
        <f ca="1">+H1224/'Historical Data'!$L$34</f>
        <v>877.70539862330475</v>
      </c>
    </row>
    <row r="1225" spans="2:9">
      <c r="B1225" s="300">
        <f t="shared" si="94"/>
        <v>1213</v>
      </c>
      <c r="C1225" s="275">
        <f t="shared" ca="1" si="90"/>
        <v>0.16799606327133285</v>
      </c>
      <c r="D1225" s="275">
        <f t="shared" ca="1" si="91"/>
        <v>0.18359262732375822</v>
      </c>
      <c r="E1225" s="275">
        <f t="shared" ca="1" si="92"/>
        <v>0.10647867531228813</v>
      </c>
      <c r="F1225" s="275">
        <f t="shared" ca="1" si="93"/>
        <v>3.6315491736887882E-2</v>
      </c>
      <c r="G1225" s="301">
        <f t="array" aca="1" ref="G1225" ca="1">IF(E1225&gt;F1225,('3-Statement Model'!$G$8*(1+'DCF Simulation'!C1225)*'DCF Simulation'!D1225)/('DCF Simulation'!E1225-'DCF Simulation'!F1225))</f>
        <v>14762.735163526608</v>
      </c>
      <c r="H1225" s="302">
        <f ca="1">+G1225-'DCF Analysis'!$C$37+'DCF Analysis'!$C$38+'DCF Analysis'!$C$40-'DCF Analysis'!$C$39</f>
        <v>15675.065163526609</v>
      </c>
      <c r="I1225" s="303">
        <f ca="1">+H1225/'Historical Data'!$L$34</f>
        <v>984.1677521888214</v>
      </c>
    </row>
    <row r="1226" spans="2:9">
      <c r="B1226" s="300">
        <f t="shared" si="94"/>
        <v>1214</v>
      </c>
      <c r="C1226" s="275">
        <f t="shared" ca="1" si="90"/>
        <v>5.8575301921462083E-2</v>
      </c>
      <c r="D1226" s="275">
        <f t="shared" ca="1" si="91"/>
        <v>0.18760762749774476</v>
      </c>
      <c r="E1226" s="275">
        <f t="shared" ca="1" si="92"/>
        <v>0.10437176959397008</v>
      </c>
      <c r="F1226" s="275">
        <f t="shared" ca="1" si="93"/>
        <v>2.5081321903661902E-2</v>
      </c>
      <c r="G1226" s="301">
        <f t="array" aca="1" ref="G1226" ca="1">IF(E1226&gt;F1226,('3-Statement Model'!$G$8*(1+'DCF Simulation'!C1226)*'DCF Simulation'!D1226)/('DCF Simulation'!E1226-'DCF Simulation'!F1226))</f>
        <v>12098.48186309278</v>
      </c>
      <c r="H1226" s="302">
        <f ca="1">+G1226-'DCF Analysis'!$C$37+'DCF Analysis'!$C$38+'DCF Analysis'!$C$40-'DCF Analysis'!$C$39</f>
        <v>13010.811863092782</v>
      </c>
      <c r="I1226" s="303">
        <f ca="1">+H1226/'Historical Data'!$L$34</f>
        <v>816.89111540323688</v>
      </c>
    </row>
    <row r="1227" spans="2:9">
      <c r="B1227" s="300">
        <f t="shared" si="94"/>
        <v>1215</v>
      </c>
      <c r="C1227" s="275">
        <f t="shared" ca="1" si="90"/>
        <v>0.13329986360140739</v>
      </c>
      <c r="D1227" s="275">
        <f t="shared" ca="1" si="91"/>
        <v>0.18325440604199078</v>
      </c>
      <c r="E1227" s="275">
        <f t="shared" ca="1" si="92"/>
        <v>0.10514981411265488</v>
      </c>
      <c r="F1227" s="275">
        <f t="shared" ca="1" si="93"/>
        <v>4.9894826621262156E-2</v>
      </c>
      <c r="G1227" s="301">
        <f t="array" aca="1" ref="G1227" ca="1">IF(E1227&gt;F1227,('3-Statement Model'!$G$8*(1+'DCF Simulation'!C1227)*'DCF Simulation'!D1227)/('DCF Simulation'!E1227-'DCF Simulation'!F1227))</f>
        <v>18155.460803088798</v>
      </c>
      <c r="H1227" s="302">
        <f ca="1">+G1227-'DCF Analysis'!$C$37+'DCF Analysis'!$C$38+'DCF Analysis'!$C$40-'DCF Analysis'!$C$39</f>
        <v>19067.790803088796</v>
      </c>
      <c r="I1227" s="303">
        <f ca="1">+H1227/'Historical Data'!$L$34</f>
        <v>1197.1819330963845</v>
      </c>
    </row>
    <row r="1228" spans="2:9">
      <c r="B1228" s="300">
        <f t="shared" si="94"/>
        <v>1216</v>
      </c>
      <c r="C1228" s="275">
        <f t="shared" ca="1" si="90"/>
        <v>0.27968305553807604</v>
      </c>
      <c r="D1228" s="275">
        <f t="shared" ca="1" si="91"/>
        <v>0.18520163004978854</v>
      </c>
      <c r="E1228" s="275">
        <f t="shared" ca="1" si="92"/>
        <v>0.10192689560971253</v>
      </c>
      <c r="F1228" s="275">
        <f t="shared" ca="1" si="93"/>
        <v>2.993530930091217E-2</v>
      </c>
      <c r="G1228" s="301">
        <f t="array" aca="1" ref="G1228" ca="1">IF(E1228&gt;F1228,('3-Statement Model'!$G$8*(1+'DCF Simulation'!C1228)*'DCF Simulation'!D1228)/('DCF Simulation'!E1228-'DCF Simulation'!F1228))</f>
        <v>15901.752158944168</v>
      </c>
      <c r="H1228" s="302">
        <f ca="1">+G1228-'DCF Analysis'!$C$37+'DCF Analysis'!$C$38+'DCF Analysis'!$C$40-'DCF Analysis'!$C$39</f>
        <v>16814.082158944166</v>
      </c>
      <c r="I1228" s="303">
        <f ca="1">+H1228/'Historical Data'!$L$34</f>
        <v>1055.6815726667937</v>
      </c>
    </row>
    <row r="1229" spans="2:9">
      <c r="B1229" s="300">
        <f t="shared" si="94"/>
        <v>1217</v>
      </c>
      <c r="C1229" s="275">
        <f t="shared" ca="1" si="90"/>
        <v>8.9533941171740641E-2</v>
      </c>
      <c r="D1229" s="275">
        <f t="shared" ca="1" si="91"/>
        <v>0.18427824409896801</v>
      </c>
      <c r="E1229" s="275">
        <f t="shared" ca="1" si="92"/>
        <v>0.10593109782698354</v>
      </c>
      <c r="F1229" s="275">
        <f t="shared" ca="1" si="93"/>
        <v>2.9182761682192068E-2</v>
      </c>
      <c r="G1229" s="301">
        <f t="array" aca="1" ref="G1229" ca="1">IF(E1229&gt;F1229,('3-Statement Model'!$G$8*(1+'DCF Simulation'!C1229)*'DCF Simulation'!D1229)/('DCF Simulation'!E1229-'DCF Simulation'!F1229))</f>
        <v>12636.458041195639</v>
      </c>
      <c r="H1229" s="302">
        <f ca="1">+G1229-'DCF Analysis'!$C$37+'DCF Analysis'!$C$38+'DCF Analysis'!$C$40-'DCF Analysis'!$C$39</f>
        <v>13548.788041195641</v>
      </c>
      <c r="I1229" s="303">
        <f ca="1">+H1229/'Historical Data'!$L$34</f>
        <v>850.66825128185451</v>
      </c>
    </row>
    <row r="1230" spans="2:9">
      <c r="B1230" s="300">
        <f t="shared" si="94"/>
        <v>1218</v>
      </c>
      <c r="C1230" s="275">
        <f t="shared" ref="C1230:C1293" ca="1" si="95">RAND()*($E$6-$D$6)+$D$6</f>
        <v>8.6016909096250913E-2</v>
      </c>
      <c r="D1230" s="275">
        <f t="shared" ref="D1230:D1293" ca="1" si="96">RAND()*($E$7-$D$7)+$D$7</f>
        <v>0.17423418650045358</v>
      </c>
      <c r="E1230" s="275">
        <f t="shared" ref="E1230:E1293" ca="1" si="97">RAND()*($E$8-$D$8)+$D$8</f>
        <v>0.10202968097801768</v>
      </c>
      <c r="F1230" s="275">
        <f t="shared" ref="F1230:F1293" ca="1" si="98">RAND()*($E$9-$D$9)+$D$9</f>
        <v>3.9856032715914855E-2</v>
      </c>
      <c r="G1230" s="301">
        <f t="array" aca="1" ref="G1230" ca="1">IF(E1230&gt;F1230,('3-Statement Model'!$G$8*(1+'DCF Simulation'!C1230)*'DCF Simulation'!D1230)/('DCF Simulation'!E1230-'DCF Simulation'!F1230))</f>
        <v>14700.872351252032</v>
      </c>
      <c r="H1230" s="302">
        <f ca="1">+G1230-'DCF Analysis'!$C$37+'DCF Analysis'!$C$38+'DCF Analysis'!$C$40-'DCF Analysis'!$C$39</f>
        <v>15613.202351252034</v>
      </c>
      <c r="I1230" s="303">
        <f ca="1">+H1230/'Historical Data'!$L$34</f>
        <v>980.28366084596598</v>
      </c>
    </row>
    <row r="1231" spans="2:9">
      <c r="B1231" s="300">
        <f t="shared" ref="B1231:B1294" si="99">+B1230+1</f>
        <v>1219</v>
      </c>
      <c r="C1231" s="275">
        <f t="shared" ca="1" si="95"/>
        <v>0.19826605584953472</v>
      </c>
      <c r="D1231" s="275">
        <f t="shared" ca="1" si="96"/>
        <v>0.1671044670434699</v>
      </c>
      <c r="E1231" s="275">
        <f t="shared" ca="1" si="97"/>
        <v>0.10282450748681574</v>
      </c>
      <c r="F1231" s="275">
        <f t="shared" ca="1" si="98"/>
        <v>3.5023227444967081E-2</v>
      </c>
      <c r="G1231" s="301">
        <f t="array" aca="1" ref="G1231" ca="1">IF(E1231&gt;F1231,('3-Statement Model'!$G$8*(1+'DCF Simulation'!C1231)*'DCF Simulation'!D1231)/('DCF Simulation'!E1231-'DCF Simulation'!F1231))</f>
        <v>14265.366134817761</v>
      </c>
      <c r="H1231" s="302">
        <f ca="1">+G1231-'DCF Analysis'!$C$37+'DCF Analysis'!$C$38+'DCF Analysis'!$C$40-'DCF Analysis'!$C$39</f>
        <v>15177.696134817763</v>
      </c>
      <c r="I1231" s="303">
        <f ca="1">+H1231/'Historical Data'!$L$34</f>
        <v>952.94015894527308</v>
      </c>
    </row>
    <row r="1232" spans="2:9">
      <c r="B1232" s="300">
        <f t="shared" si="99"/>
        <v>1220</v>
      </c>
      <c r="C1232" s="275">
        <f t="shared" ca="1" si="95"/>
        <v>1.6322727028806133E-2</v>
      </c>
      <c r="D1232" s="275">
        <f t="shared" ca="1" si="96"/>
        <v>0.1710252642090592</v>
      </c>
      <c r="E1232" s="275">
        <f t="shared" ca="1" si="97"/>
        <v>0.10711312347718134</v>
      </c>
      <c r="F1232" s="275">
        <f t="shared" ca="1" si="98"/>
        <v>4.4677149131703939E-2</v>
      </c>
      <c r="G1232" s="301">
        <f t="array" aca="1" ref="G1232" ca="1">IF(E1232&gt;F1232,('3-Statement Model'!$G$8*(1+'DCF Simulation'!C1232)*'DCF Simulation'!D1232)/('DCF Simulation'!E1232-'DCF Simulation'!F1232))</f>
        <v>13447.343950920969</v>
      </c>
      <c r="H1232" s="302">
        <f ca="1">+G1232-'DCF Analysis'!$C$37+'DCF Analysis'!$C$38+'DCF Analysis'!$C$40-'DCF Analysis'!$C$39</f>
        <v>14359.673950920971</v>
      </c>
      <c r="I1232" s="303">
        <f ca="1">+H1232/'Historical Data'!$L$34</f>
        <v>901.5801776266901</v>
      </c>
    </row>
    <row r="1233" spans="2:9">
      <c r="B1233" s="300">
        <f t="shared" si="99"/>
        <v>1221</v>
      </c>
      <c r="C1233" s="275">
        <f t="shared" ca="1" si="95"/>
        <v>0.21123857319713546</v>
      </c>
      <c r="D1233" s="275">
        <f t="shared" ca="1" si="96"/>
        <v>0.17897041824278948</v>
      </c>
      <c r="E1233" s="275">
        <f t="shared" ca="1" si="97"/>
        <v>0.10453757810340147</v>
      </c>
      <c r="F1233" s="275">
        <f t="shared" ca="1" si="98"/>
        <v>2.7493668338671336E-2</v>
      </c>
      <c r="G1233" s="301">
        <f t="array" aca="1" ref="G1233" ca="1">IF(E1233&gt;F1233,('3-Statement Model'!$G$8*(1+'DCF Simulation'!C1233)*'DCF Simulation'!D1233)/('DCF Simulation'!E1233-'DCF Simulation'!F1233))</f>
        <v>13591.022497565276</v>
      </c>
      <c r="H1233" s="302">
        <f ca="1">+G1233-'DCF Analysis'!$C$37+'DCF Analysis'!$C$38+'DCF Analysis'!$C$40-'DCF Analysis'!$C$39</f>
        <v>14503.352497565278</v>
      </c>
      <c r="I1233" s="303">
        <f ca="1">+H1233/'Historical Data'!$L$34</f>
        <v>910.60111570978711</v>
      </c>
    </row>
    <row r="1234" spans="2:9">
      <c r="B1234" s="300">
        <f t="shared" si="99"/>
        <v>1222</v>
      </c>
      <c r="C1234" s="275">
        <f t="shared" ca="1" si="95"/>
        <v>0.28459139948400081</v>
      </c>
      <c r="D1234" s="275">
        <f t="shared" ca="1" si="96"/>
        <v>0.17757480314209934</v>
      </c>
      <c r="E1234" s="275">
        <f t="shared" ca="1" si="97"/>
        <v>0.10447590192817439</v>
      </c>
      <c r="F1234" s="275">
        <f t="shared" ca="1" si="98"/>
        <v>3.1791114035485457E-2</v>
      </c>
      <c r="G1234" s="301">
        <f t="array" aca="1" ref="G1234" ca="1">IF(E1234&gt;F1234,('3-Statement Model'!$G$8*(1+'DCF Simulation'!C1234)*'DCF Simulation'!D1234)/('DCF Simulation'!E1234-'DCF Simulation'!F1234))</f>
        <v>15159.410865824051</v>
      </c>
      <c r="H1234" s="302">
        <f ca="1">+G1234-'DCF Analysis'!$C$37+'DCF Analysis'!$C$38+'DCF Analysis'!$C$40-'DCF Analysis'!$C$39</f>
        <v>16071.740865824053</v>
      </c>
      <c r="I1234" s="303">
        <f ca="1">+H1234/'Historical Data'!$L$34</f>
        <v>1009.0732584948739</v>
      </c>
    </row>
    <row r="1235" spans="2:9">
      <c r="B1235" s="300">
        <f t="shared" si="99"/>
        <v>1223</v>
      </c>
      <c r="C1235" s="275">
        <f t="shared" ca="1" si="95"/>
        <v>0.29907578607467394</v>
      </c>
      <c r="D1235" s="275">
        <f t="shared" ca="1" si="96"/>
        <v>0.13834492552331845</v>
      </c>
      <c r="E1235" s="275">
        <f t="shared" ca="1" si="97"/>
        <v>0.10323842178110419</v>
      </c>
      <c r="F1235" s="275">
        <f t="shared" ca="1" si="98"/>
        <v>5.0885749771437151E-2</v>
      </c>
      <c r="G1235" s="301">
        <f t="array" aca="1" ref="G1235" ca="1">IF(E1235&gt;F1235,('3-Statement Model'!$G$8*(1+'DCF Simulation'!C1235)*'DCF Simulation'!D1235)/('DCF Simulation'!E1235-'DCF Simulation'!F1235))</f>
        <v>16582.055664987849</v>
      </c>
      <c r="H1235" s="302">
        <f ca="1">+G1235-'DCF Analysis'!$C$37+'DCF Analysis'!$C$38+'DCF Analysis'!$C$40-'DCF Analysis'!$C$39</f>
        <v>17494.385664987847</v>
      </c>
      <c r="I1235" s="303">
        <f ca="1">+H1235/'Historical Data'!$L$34</f>
        <v>1098.39480960485</v>
      </c>
    </row>
    <row r="1236" spans="2:9">
      <c r="B1236" s="300">
        <f t="shared" si="99"/>
        <v>1224</v>
      </c>
      <c r="C1236" s="275">
        <f t="shared" ca="1" si="95"/>
        <v>0.22919058224321048</v>
      </c>
      <c r="D1236" s="275">
        <f t="shared" ca="1" si="96"/>
        <v>0.17199833556010075</v>
      </c>
      <c r="E1236" s="275">
        <f t="shared" ca="1" si="97"/>
        <v>0.10134264408864463</v>
      </c>
      <c r="F1236" s="275">
        <f t="shared" ca="1" si="98"/>
        <v>2.9153367699492432E-2</v>
      </c>
      <c r="G1236" s="301">
        <f t="array" aca="1" ref="G1236" ca="1">IF(E1236&gt;F1236,('3-Statement Model'!$G$8*(1+'DCF Simulation'!C1236)*'DCF Simulation'!D1236)/('DCF Simulation'!E1236-'DCF Simulation'!F1236))</f>
        <v>14146.541538657977</v>
      </c>
      <c r="H1236" s="302">
        <f ca="1">+G1236-'DCF Analysis'!$C$37+'DCF Analysis'!$C$38+'DCF Analysis'!$C$40-'DCF Analysis'!$C$39</f>
        <v>15058.871538657979</v>
      </c>
      <c r="I1236" s="303">
        <f ca="1">+H1236/'Historical Data'!$L$34</f>
        <v>945.47969007402219</v>
      </c>
    </row>
    <row r="1237" spans="2:9">
      <c r="B1237" s="300">
        <f t="shared" si="99"/>
        <v>1225</v>
      </c>
      <c r="C1237" s="275">
        <f t="shared" ca="1" si="95"/>
        <v>0.27031050599902035</v>
      </c>
      <c r="D1237" s="275">
        <f t="shared" ca="1" si="96"/>
        <v>0.19035313019277475</v>
      </c>
      <c r="E1237" s="275">
        <f t="shared" ca="1" si="97"/>
        <v>0.10929226640459277</v>
      </c>
      <c r="F1237" s="275">
        <f t="shared" ca="1" si="98"/>
        <v>5.9953180708927439E-2</v>
      </c>
      <c r="G1237" s="301">
        <f t="array" aca="1" ref="G1237" ca="1">IF(E1237&gt;F1237,('3-Statement Model'!$G$8*(1+'DCF Simulation'!C1237)*'DCF Simulation'!D1237)/('DCF Simulation'!E1237-'DCF Simulation'!F1237))</f>
        <v>23673.273453210815</v>
      </c>
      <c r="H1237" s="302">
        <f ca="1">+G1237-'DCF Analysis'!$C$37+'DCF Analysis'!$C$38+'DCF Analysis'!$C$40-'DCF Analysis'!$C$39</f>
        <v>24585.603453210813</v>
      </c>
      <c r="I1237" s="303">
        <f ca="1">+H1237/'Historical Data'!$L$34</f>
        <v>1543.6208930763044</v>
      </c>
    </row>
    <row r="1238" spans="2:9">
      <c r="B1238" s="300">
        <f t="shared" si="99"/>
        <v>1226</v>
      </c>
      <c r="C1238" s="275">
        <f t="shared" ca="1" si="95"/>
        <v>0.32408782550911142</v>
      </c>
      <c r="D1238" s="275">
        <f t="shared" ca="1" si="96"/>
        <v>0.19428736266985841</v>
      </c>
      <c r="E1238" s="275">
        <f t="shared" ca="1" si="97"/>
        <v>0.10312719751629269</v>
      </c>
      <c r="F1238" s="275">
        <f t="shared" ca="1" si="98"/>
        <v>3.0600135778193604E-2</v>
      </c>
      <c r="G1238" s="301">
        <f t="array" aca="1" ref="G1238" ca="1">IF(E1238&gt;F1238,('3-Statement Model'!$G$8*(1+'DCF Simulation'!C1238)*'DCF Simulation'!D1238)/('DCF Simulation'!E1238-'DCF Simulation'!F1238))</f>
        <v>17133.289822222596</v>
      </c>
      <c r="H1238" s="302">
        <f ca="1">+G1238-'DCF Analysis'!$C$37+'DCF Analysis'!$C$38+'DCF Analysis'!$C$40-'DCF Analysis'!$C$39</f>
        <v>18045.619822222594</v>
      </c>
      <c r="I1238" s="303">
        <f ca="1">+H1238/'Historical Data'!$L$34</f>
        <v>1133.0043551343799</v>
      </c>
    </row>
    <row r="1239" spans="2:9">
      <c r="B1239" s="300">
        <f t="shared" si="99"/>
        <v>1227</v>
      </c>
      <c r="C1239" s="275">
        <f t="shared" ca="1" si="95"/>
        <v>0.13348225687734261</v>
      </c>
      <c r="D1239" s="275">
        <f t="shared" ca="1" si="96"/>
        <v>0.19425826315734726</v>
      </c>
      <c r="E1239" s="275">
        <f t="shared" ca="1" si="97"/>
        <v>0.10138445710246292</v>
      </c>
      <c r="F1239" s="275">
        <f t="shared" ca="1" si="98"/>
        <v>2.7826473926150445E-2</v>
      </c>
      <c r="G1239" s="301">
        <f t="array" aca="1" ref="G1239" ca="1">IF(E1239&gt;F1239,('3-Statement Model'!$G$8*(1+'DCF Simulation'!C1239)*'DCF Simulation'!D1239)/('DCF Simulation'!E1239-'DCF Simulation'!F1239))</f>
        <v>14459.188309555742</v>
      </c>
      <c r="H1239" s="302">
        <f ca="1">+G1239-'DCF Analysis'!$C$37+'DCF Analysis'!$C$38+'DCF Analysis'!$C$40-'DCF Analysis'!$C$39</f>
        <v>15371.518309555744</v>
      </c>
      <c r="I1239" s="303">
        <f ca="1">+H1239/'Historical Data'!$L$34</f>
        <v>965.10939282380775</v>
      </c>
    </row>
    <row r="1240" spans="2:9">
      <c r="B1240" s="300">
        <f t="shared" si="99"/>
        <v>1228</v>
      </c>
      <c r="C1240" s="275">
        <f t="shared" ca="1" si="95"/>
        <v>0.23854534994162216</v>
      </c>
      <c r="D1240" s="275">
        <f t="shared" ca="1" si="96"/>
        <v>0.15265494959576525</v>
      </c>
      <c r="E1240" s="275">
        <f t="shared" ca="1" si="97"/>
        <v>0.10673193021548856</v>
      </c>
      <c r="F1240" s="275">
        <f t="shared" ca="1" si="98"/>
        <v>5.5851600120452219E-2</v>
      </c>
      <c r="G1240" s="301">
        <f t="array" aca="1" ref="G1240" ca="1">IF(E1240&gt;F1240,('3-Statement Model'!$G$8*(1+'DCF Simulation'!C1240)*'DCF Simulation'!D1240)/('DCF Simulation'!E1240-'DCF Simulation'!F1240))</f>
        <v>17949.501115751271</v>
      </c>
      <c r="H1240" s="302">
        <f ca="1">+G1240-'DCF Analysis'!$C$37+'DCF Analysis'!$C$38+'DCF Analysis'!$C$40-'DCF Analysis'!$C$39</f>
        <v>18861.831115751269</v>
      </c>
      <c r="I1240" s="303">
        <f ca="1">+H1240/'Historical Data'!$L$34</f>
        <v>1184.2506386861937</v>
      </c>
    </row>
    <row r="1241" spans="2:9">
      <c r="B1241" s="300">
        <f t="shared" si="99"/>
        <v>1229</v>
      </c>
      <c r="C1241" s="275">
        <f t="shared" ca="1" si="95"/>
        <v>0.26341405697977044</v>
      </c>
      <c r="D1241" s="275">
        <f t="shared" ca="1" si="96"/>
        <v>0.14443454439316145</v>
      </c>
      <c r="E1241" s="275">
        <f t="shared" ca="1" si="97"/>
        <v>0.10936798403770526</v>
      </c>
      <c r="F1241" s="275">
        <f t="shared" ca="1" si="98"/>
        <v>2.9996127466504284E-2</v>
      </c>
      <c r="G1241" s="301">
        <f t="array" aca="1" ref="G1241" ca="1">IF(E1241&gt;F1241,('3-Statement Model'!$G$8*(1+'DCF Simulation'!C1241)*'DCF Simulation'!D1241)/('DCF Simulation'!E1241-'DCF Simulation'!F1241))</f>
        <v>11105.28582643654</v>
      </c>
      <c r="H1241" s="302">
        <f ca="1">+G1241-'DCF Analysis'!$C$37+'DCF Analysis'!$C$38+'DCF Analysis'!$C$40-'DCF Analysis'!$C$39</f>
        <v>12017.615826436542</v>
      </c>
      <c r="I1241" s="303">
        <f ca="1">+H1241/'Historical Data'!$L$34</f>
        <v>754.53274555395308</v>
      </c>
    </row>
    <row r="1242" spans="2:9">
      <c r="B1242" s="300">
        <f t="shared" si="99"/>
        <v>1230</v>
      </c>
      <c r="C1242" s="275">
        <f t="shared" ca="1" si="95"/>
        <v>0.1174440476655903</v>
      </c>
      <c r="D1242" s="275">
        <f t="shared" ca="1" si="96"/>
        <v>0.14041718199350869</v>
      </c>
      <c r="E1242" s="275">
        <f t="shared" ca="1" si="97"/>
        <v>0.10865067770104019</v>
      </c>
      <c r="F1242" s="275">
        <f t="shared" ca="1" si="98"/>
        <v>3.0339114915598393E-2</v>
      </c>
      <c r="G1242" s="301">
        <f t="array" aca="1" ref="G1242" ca="1">IF(E1242&gt;F1242,('3-Statement Model'!$G$8*(1+'DCF Simulation'!C1242)*'DCF Simulation'!D1242)/('DCF Simulation'!E1242-'DCF Simulation'!F1242))</f>
        <v>9678.3126600106498</v>
      </c>
      <c r="H1242" s="302">
        <f ca="1">+G1242-'DCF Analysis'!$C$37+'DCF Analysis'!$C$38+'DCF Analysis'!$C$40-'DCF Analysis'!$C$39</f>
        <v>10590.642660010652</v>
      </c>
      <c r="I1242" s="303">
        <f ca="1">+H1242/'Historical Data'!$L$34</f>
        <v>664.93943547936999</v>
      </c>
    </row>
    <row r="1243" spans="2:9">
      <c r="B1243" s="300">
        <f t="shared" si="99"/>
        <v>1231</v>
      </c>
      <c r="C1243" s="275">
        <f t="shared" ca="1" si="95"/>
        <v>0.28529238240825933</v>
      </c>
      <c r="D1243" s="275">
        <f t="shared" ca="1" si="96"/>
        <v>0.15364317783879639</v>
      </c>
      <c r="E1243" s="275">
        <f t="shared" ca="1" si="97"/>
        <v>0.10491862156523636</v>
      </c>
      <c r="F1243" s="275">
        <f t="shared" ca="1" si="98"/>
        <v>4.6395524958956082E-2</v>
      </c>
      <c r="G1243" s="301">
        <f t="array" aca="1" ref="G1243" ca="1">IF(E1243&gt;F1243,('3-Statement Model'!$G$8*(1+'DCF Simulation'!C1243)*'DCF Simulation'!D1243)/('DCF Simulation'!E1243-'DCF Simulation'!F1243))</f>
        <v>16299.242319917752</v>
      </c>
      <c r="H1243" s="302">
        <f ca="1">+G1243-'DCF Analysis'!$C$37+'DCF Analysis'!$C$38+'DCF Analysis'!$C$40-'DCF Analysis'!$C$39</f>
        <v>17211.572319917752</v>
      </c>
      <c r="I1243" s="303">
        <f ca="1">+H1243/'Historical Data'!$L$34</f>
        <v>1080.6382152173333</v>
      </c>
    </row>
    <row r="1244" spans="2:9">
      <c r="B1244" s="300">
        <f t="shared" si="99"/>
        <v>1232</v>
      </c>
      <c r="C1244" s="275">
        <f t="shared" ca="1" si="95"/>
        <v>0.31732072144073303</v>
      </c>
      <c r="D1244" s="275">
        <f t="shared" ca="1" si="96"/>
        <v>0.16712335152976099</v>
      </c>
      <c r="E1244" s="275">
        <f t="shared" ca="1" si="97"/>
        <v>0.1057320121804203</v>
      </c>
      <c r="F1244" s="275">
        <f t="shared" ca="1" si="98"/>
        <v>5.1162910237795137E-2</v>
      </c>
      <c r="G1244" s="301">
        <f t="array" aca="1" ref="G1244" ca="1">IF(E1244&gt;F1244,('3-Statement Model'!$G$8*(1+'DCF Simulation'!C1244)*'DCF Simulation'!D1244)/('DCF Simulation'!E1244-'DCF Simulation'!F1244))</f>
        <v>19487.734428730117</v>
      </c>
      <c r="H1244" s="302">
        <f ca="1">+G1244-'DCF Analysis'!$C$37+'DCF Analysis'!$C$38+'DCF Analysis'!$C$40-'DCF Analysis'!$C$39</f>
        <v>20400.064428730115</v>
      </c>
      <c r="I1244" s="303">
        <f ca="1">+H1244/'Historical Data'!$L$34</f>
        <v>1280.8294794235781</v>
      </c>
    </row>
    <row r="1245" spans="2:9">
      <c r="B1245" s="300">
        <f t="shared" si="99"/>
        <v>1233</v>
      </c>
      <c r="C1245" s="275">
        <f t="shared" ca="1" si="95"/>
        <v>0.13345771595573852</v>
      </c>
      <c r="D1245" s="275">
        <f t="shared" ca="1" si="96"/>
        <v>0.16808177825626899</v>
      </c>
      <c r="E1245" s="275">
        <f t="shared" ca="1" si="97"/>
        <v>0.10208605106549615</v>
      </c>
      <c r="F1245" s="275">
        <f t="shared" ca="1" si="98"/>
        <v>3.1856565994185661E-2</v>
      </c>
      <c r="G1245" s="301">
        <f t="array" aca="1" ref="G1245" ca="1">IF(E1245&gt;F1245,('3-Statement Model'!$G$8*(1+'DCF Simulation'!C1245)*'DCF Simulation'!D1245)/('DCF Simulation'!E1245-'DCF Simulation'!F1245))</f>
        <v>13103.459555443742</v>
      </c>
      <c r="H1245" s="302">
        <f ca="1">+G1245-'DCF Analysis'!$C$37+'DCF Analysis'!$C$38+'DCF Analysis'!$C$40-'DCF Analysis'!$C$39</f>
        <v>14015.789555443744</v>
      </c>
      <c r="I1245" s="303">
        <f ca="1">+H1245/'Historical Data'!$L$34</f>
        <v>879.98920310894903</v>
      </c>
    </row>
    <row r="1246" spans="2:9">
      <c r="B1246" s="300">
        <f t="shared" si="99"/>
        <v>1234</v>
      </c>
      <c r="C1246" s="275">
        <f t="shared" ca="1" si="95"/>
        <v>7.7401226342922388E-2</v>
      </c>
      <c r="D1246" s="275">
        <f t="shared" ca="1" si="96"/>
        <v>0.18555558605717937</v>
      </c>
      <c r="E1246" s="275">
        <f t="shared" ca="1" si="97"/>
        <v>0.10615472026346152</v>
      </c>
      <c r="F1246" s="275">
        <f t="shared" ca="1" si="98"/>
        <v>2.6173485679169987E-2</v>
      </c>
      <c r="G1246" s="301">
        <f t="array" aca="1" ref="G1246" ca="1">IF(E1246&gt;F1246,('3-Statement Model'!$G$8*(1+'DCF Simulation'!C1246)*'DCF Simulation'!D1246)/('DCF Simulation'!E1246-'DCF Simulation'!F1246))</f>
        <v>12073.769885917223</v>
      </c>
      <c r="H1246" s="302">
        <f ca="1">+G1246-'DCF Analysis'!$C$37+'DCF Analysis'!$C$38+'DCF Analysis'!$C$40-'DCF Analysis'!$C$39</f>
        <v>12986.099885917225</v>
      </c>
      <c r="I1246" s="303">
        <f ca="1">+H1246/'Historical Data'!$L$34</f>
        <v>815.33956006517042</v>
      </c>
    </row>
    <row r="1247" spans="2:9">
      <c r="B1247" s="300">
        <f t="shared" si="99"/>
        <v>1235</v>
      </c>
      <c r="C1247" s="275">
        <f t="shared" ca="1" si="95"/>
        <v>0.28588648536392552</v>
      </c>
      <c r="D1247" s="275">
        <f t="shared" ca="1" si="96"/>
        <v>0.16262475107985414</v>
      </c>
      <c r="E1247" s="275">
        <f t="shared" ca="1" si="97"/>
        <v>0.10627756987417968</v>
      </c>
      <c r="F1247" s="275">
        <f t="shared" ca="1" si="98"/>
        <v>4.2809158727894162E-2</v>
      </c>
      <c r="G1247" s="301">
        <f t="array" aca="1" ref="G1247" ca="1">IF(E1247&gt;F1247,('3-Statement Model'!$G$8*(1+'DCF Simulation'!C1247)*'DCF Simulation'!D1247)/('DCF Simulation'!E1247-'DCF Simulation'!F1247))</f>
        <v>15915.165151138073</v>
      </c>
      <c r="H1247" s="302">
        <f ca="1">+G1247-'DCF Analysis'!$C$37+'DCF Analysis'!$C$38+'DCF Analysis'!$C$40-'DCF Analysis'!$C$39</f>
        <v>16827.495151138071</v>
      </c>
      <c r="I1247" s="303">
        <f ca="1">+H1247/'Historical Data'!$L$34</f>
        <v>1056.5237148996898</v>
      </c>
    </row>
    <row r="1248" spans="2:9">
      <c r="B1248" s="300">
        <f t="shared" si="99"/>
        <v>1236</v>
      </c>
      <c r="C1248" s="275">
        <f t="shared" ca="1" si="95"/>
        <v>0.11827713035028328</v>
      </c>
      <c r="D1248" s="275">
        <f t="shared" ca="1" si="96"/>
        <v>0.17388902833636061</v>
      </c>
      <c r="E1248" s="275">
        <f t="shared" ca="1" si="97"/>
        <v>0.10636605112519169</v>
      </c>
      <c r="F1248" s="275">
        <f t="shared" ca="1" si="98"/>
        <v>2.0465218498084088E-2</v>
      </c>
      <c r="G1248" s="301">
        <f t="array" aca="1" ref="G1248" ca="1">IF(E1248&gt;F1248,('3-Statement Model'!$G$8*(1+'DCF Simulation'!C1248)*'DCF Simulation'!D1248)/('DCF Simulation'!E1248-'DCF Simulation'!F1248))</f>
        <v>10934.621382607576</v>
      </c>
      <c r="H1248" s="302">
        <f ca="1">+G1248-'DCF Analysis'!$C$37+'DCF Analysis'!$C$38+'DCF Analysis'!$C$40-'DCF Analysis'!$C$39</f>
        <v>11846.951382607578</v>
      </c>
      <c r="I1248" s="303">
        <f ca="1">+H1248/'Historical Data'!$L$34</f>
        <v>743.8174827904827</v>
      </c>
    </row>
    <row r="1249" spans="2:9">
      <c r="B1249" s="300">
        <f t="shared" si="99"/>
        <v>1237</v>
      </c>
      <c r="C1249" s="275">
        <f t="shared" ca="1" si="95"/>
        <v>0.24772516082088727</v>
      </c>
      <c r="D1249" s="275">
        <f t="shared" ca="1" si="96"/>
        <v>0.18225367861479611</v>
      </c>
      <c r="E1249" s="275">
        <f t="shared" ca="1" si="97"/>
        <v>0.10305316802395581</v>
      </c>
      <c r="F1249" s="275">
        <f t="shared" ca="1" si="98"/>
        <v>5.7175491631156219E-2</v>
      </c>
      <c r="G1249" s="301">
        <f t="array" aca="1" ref="G1249" ca="1">IF(E1249&gt;F1249,('3-Statement Model'!$G$8*(1+'DCF Simulation'!C1249)*'DCF Simulation'!D1249)/('DCF Simulation'!E1249-'DCF Simulation'!F1249))</f>
        <v>23942.710888767091</v>
      </c>
      <c r="H1249" s="302">
        <f ca="1">+G1249-'DCF Analysis'!$C$37+'DCF Analysis'!$C$38+'DCF Analysis'!$C$40-'DCF Analysis'!$C$39</f>
        <v>24855.040888767089</v>
      </c>
      <c r="I1249" s="303">
        <f ca="1">+H1249/'Historical Data'!$L$34</f>
        <v>1560.5376734877793</v>
      </c>
    </row>
    <row r="1250" spans="2:9">
      <c r="B1250" s="300">
        <f t="shared" si="99"/>
        <v>1238</v>
      </c>
      <c r="C1250" s="275">
        <f t="shared" ca="1" si="95"/>
        <v>0.30135698932332716</v>
      </c>
      <c r="D1250" s="275">
        <f t="shared" ca="1" si="96"/>
        <v>0.14417059191132459</v>
      </c>
      <c r="E1250" s="275">
        <f t="shared" ca="1" si="97"/>
        <v>0.10344997781418294</v>
      </c>
      <c r="F1250" s="275">
        <f t="shared" ca="1" si="98"/>
        <v>5.1560736832351628E-2</v>
      </c>
      <c r="G1250" s="301">
        <f t="array" aca="1" ref="G1250" ca="1">IF(E1250&gt;F1250,('3-Statement Model'!$G$8*(1+'DCF Simulation'!C1250)*'DCF Simulation'!D1250)/('DCF Simulation'!E1250-'DCF Simulation'!F1250))</f>
        <v>17465.270315147598</v>
      </c>
      <c r="H1250" s="302">
        <f ca="1">+G1250-'DCF Analysis'!$C$37+'DCF Analysis'!$C$38+'DCF Analysis'!$C$40-'DCF Analysis'!$C$39</f>
        <v>18377.600315147596</v>
      </c>
      <c r="I1250" s="303">
        <f ca="1">+H1250/'Historical Data'!$L$34</f>
        <v>1153.8479364582249</v>
      </c>
    </row>
    <row r="1251" spans="2:9">
      <c r="B1251" s="300">
        <f t="shared" si="99"/>
        <v>1239</v>
      </c>
      <c r="C1251" s="275">
        <f t="shared" ca="1" si="95"/>
        <v>7.8386265658501597E-2</v>
      </c>
      <c r="D1251" s="275">
        <f t="shared" ca="1" si="96"/>
        <v>0.18477199913438669</v>
      </c>
      <c r="E1251" s="275">
        <f t="shared" ca="1" si="97"/>
        <v>0.1015078388641036</v>
      </c>
      <c r="F1251" s="275">
        <f t="shared" ca="1" si="98"/>
        <v>3.1353473134990636E-2</v>
      </c>
      <c r="G1251" s="301">
        <f t="array" aca="1" ref="G1251" ca="1">IF(E1251&gt;F1251,('3-Statement Model'!$G$8*(1+'DCF Simulation'!C1251)*'DCF Simulation'!D1251)/('DCF Simulation'!E1251-'DCF Simulation'!F1251))</f>
        <v>13719.405814411366</v>
      </c>
      <c r="H1251" s="302">
        <f ca="1">+G1251-'DCF Analysis'!$C$37+'DCF Analysis'!$C$38+'DCF Analysis'!$C$40-'DCF Analysis'!$C$39</f>
        <v>14631.735814411368</v>
      </c>
      <c r="I1251" s="303">
        <f ca="1">+H1251/'Historical Data'!$L$34</f>
        <v>918.66173421700455</v>
      </c>
    </row>
    <row r="1252" spans="2:9">
      <c r="B1252" s="300">
        <f t="shared" si="99"/>
        <v>1240</v>
      </c>
      <c r="C1252" s="275">
        <f t="shared" ca="1" si="95"/>
        <v>4.0991484605163192E-2</v>
      </c>
      <c r="D1252" s="275">
        <f t="shared" ca="1" si="96"/>
        <v>0.15832250622771671</v>
      </c>
      <c r="E1252" s="275">
        <f t="shared" ca="1" si="97"/>
        <v>0.10791212593248706</v>
      </c>
      <c r="F1252" s="275">
        <f t="shared" ca="1" si="98"/>
        <v>4.9701684518329105E-2</v>
      </c>
      <c r="G1252" s="301">
        <f t="array" aca="1" ref="G1252" ca="1">IF(E1252&gt;F1252,('3-Statement Model'!$G$8*(1+'DCF Simulation'!C1252)*'DCF Simulation'!D1252)/('DCF Simulation'!E1252-'DCF Simulation'!F1252))</f>
        <v>13676.29436234988</v>
      </c>
      <c r="H1252" s="302">
        <f ca="1">+G1252-'DCF Analysis'!$C$37+'DCF Analysis'!$C$38+'DCF Analysis'!$C$40-'DCF Analysis'!$C$39</f>
        <v>14588.624362349881</v>
      </c>
      <c r="I1252" s="303">
        <f ca="1">+H1252/'Historical Data'!$L$34</f>
        <v>915.95495753529258</v>
      </c>
    </row>
    <row r="1253" spans="2:9">
      <c r="B1253" s="300">
        <f t="shared" si="99"/>
        <v>1241</v>
      </c>
      <c r="C1253" s="275">
        <f t="shared" ca="1" si="95"/>
        <v>2.0773672098977132E-2</v>
      </c>
      <c r="D1253" s="275">
        <f t="shared" ca="1" si="96"/>
        <v>0.19042608108809128</v>
      </c>
      <c r="E1253" s="275">
        <f t="shared" ca="1" si="97"/>
        <v>0.10704410242031201</v>
      </c>
      <c r="F1253" s="275">
        <f t="shared" ca="1" si="98"/>
        <v>3.8120315484151679E-2</v>
      </c>
      <c r="G1253" s="301">
        <f t="array" aca="1" ref="G1253" ca="1">IF(E1253&gt;F1253,('3-Statement Model'!$G$8*(1+'DCF Simulation'!C1253)*'DCF Simulation'!D1253)/('DCF Simulation'!E1253-'DCF Simulation'!F1253))</f>
        <v>13622.796155027971</v>
      </c>
      <c r="H1253" s="302">
        <f ca="1">+G1253-'DCF Analysis'!$C$37+'DCF Analysis'!$C$38+'DCF Analysis'!$C$40-'DCF Analysis'!$C$39</f>
        <v>14535.126155027972</v>
      </c>
      <c r="I1253" s="303">
        <f ca="1">+H1253/'Historical Data'!$L$34</f>
        <v>912.59604260276365</v>
      </c>
    </row>
    <row r="1254" spans="2:9">
      <c r="B1254" s="300">
        <f t="shared" si="99"/>
        <v>1242</v>
      </c>
      <c r="C1254" s="275">
        <f t="shared" ca="1" si="95"/>
        <v>0.29501058900406624</v>
      </c>
      <c r="D1254" s="275">
        <f t="shared" ca="1" si="96"/>
        <v>0.15481362336474941</v>
      </c>
      <c r="E1254" s="275">
        <f t="shared" ca="1" si="97"/>
        <v>0.10363695083627608</v>
      </c>
      <c r="F1254" s="275">
        <f t="shared" ca="1" si="98"/>
        <v>4.0098520523616857E-2</v>
      </c>
      <c r="G1254" s="301">
        <f t="array" aca="1" ref="G1254" ca="1">IF(E1254&gt;F1254,('3-Statement Model'!$G$8*(1+'DCF Simulation'!C1254)*'DCF Simulation'!D1254)/('DCF Simulation'!E1254-'DCF Simulation'!F1254))</f>
        <v>15241.422867462756</v>
      </c>
      <c r="H1254" s="302">
        <f ca="1">+G1254-'DCF Analysis'!$C$37+'DCF Analysis'!$C$38+'DCF Analysis'!$C$40-'DCF Analysis'!$C$39</f>
        <v>16153.752867462757</v>
      </c>
      <c r="I1254" s="303">
        <f ca="1">+H1254/'Historical Data'!$L$34</f>
        <v>1014.2224279856061</v>
      </c>
    </row>
    <row r="1255" spans="2:9">
      <c r="B1255" s="300">
        <f t="shared" si="99"/>
        <v>1243</v>
      </c>
      <c r="C1255" s="275">
        <f t="shared" ca="1" si="95"/>
        <v>6.5070892160946775E-2</v>
      </c>
      <c r="D1255" s="275">
        <f t="shared" ca="1" si="96"/>
        <v>0.16329427313271136</v>
      </c>
      <c r="E1255" s="275">
        <f t="shared" ca="1" si="97"/>
        <v>0.10558066245930206</v>
      </c>
      <c r="F1255" s="275">
        <f t="shared" ca="1" si="98"/>
        <v>5.0574751806227072E-2</v>
      </c>
      <c r="G1255" s="301">
        <f t="array" aca="1" ref="G1255" ca="1">IF(E1255&gt;F1255,('3-Statement Model'!$G$8*(1+'DCF Simulation'!C1255)*'DCF Simulation'!D1255)/('DCF Simulation'!E1255-'DCF Simulation'!F1255))</f>
        <v>15272.833245549213</v>
      </c>
      <c r="H1255" s="302">
        <f ca="1">+G1255-'DCF Analysis'!$C$37+'DCF Analysis'!$C$38+'DCF Analysis'!$C$40-'DCF Analysis'!$C$39</f>
        <v>16185.163245549214</v>
      </c>
      <c r="I1255" s="303">
        <f ca="1">+H1255/'Historical Data'!$L$34</f>
        <v>1016.1945461793268</v>
      </c>
    </row>
    <row r="1256" spans="2:9">
      <c r="B1256" s="300">
        <f t="shared" si="99"/>
        <v>1244</v>
      </c>
      <c r="C1256" s="275">
        <f t="shared" ca="1" si="95"/>
        <v>7.3505909840961198E-2</v>
      </c>
      <c r="D1256" s="275">
        <f t="shared" ca="1" si="96"/>
        <v>0.19330390449533708</v>
      </c>
      <c r="E1256" s="275">
        <f t="shared" ca="1" si="97"/>
        <v>0.10635221786317346</v>
      </c>
      <c r="F1256" s="275">
        <f t="shared" ca="1" si="98"/>
        <v>3.5743856993809477E-2</v>
      </c>
      <c r="G1256" s="301">
        <f t="array" aca="1" ref="G1256" ca="1">IF(E1256&gt;F1256,('3-Statement Model'!$G$8*(1+'DCF Simulation'!C1256)*'DCF Simulation'!D1256)/('DCF Simulation'!E1256-'DCF Simulation'!F1256))</f>
        <v>14196.079917362977</v>
      </c>
      <c r="H1256" s="302">
        <f ca="1">+G1256-'DCF Analysis'!$C$37+'DCF Analysis'!$C$38+'DCF Analysis'!$C$40-'DCF Analysis'!$C$39</f>
        <v>15108.409917362978</v>
      </c>
      <c r="I1256" s="303">
        <f ca="1">+H1256/'Historical Data'!$L$34</f>
        <v>948.58998494734885</v>
      </c>
    </row>
    <row r="1257" spans="2:9">
      <c r="B1257" s="300">
        <f t="shared" si="99"/>
        <v>1245</v>
      </c>
      <c r="C1257" s="275">
        <f t="shared" ca="1" si="95"/>
        <v>0.33025602609557614</v>
      </c>
      <c r="D1257" s="275">
        <f t="shared" ca="1" si="96"/>
        <v>0.14523196192080448</v>
      </c>
      <c r="E1257" s="275">
        <f t="shared" ca="1" si="97"/>
        <v>0.10748575774637975</v>
      </c>
      <c r="F1257" s="275">
        <f t="shared" ca="1" si="98"/>
        <v>2.2963617911821686E-2</v>
      </c>
      <c r="G1257" s="301">
        <f t="array" aca="1" ref="G1257" ca="1">IF(E1257&gt;F1257,('3-Statement Model'!$G$8*(1+'DCF Simulation'!C1257)*'DCF Simulation'!D1257)/('DCF Simulation'!E1257-'DCF Simulation'!F1257))</f>
        <v>11040.95030225869</v>
      </c>
      <c r="H1257" s="302">
        <f ca="1">+G1257-'DCF Analysis'!$C$37+'DCF Analysis'!$C$38+'DCF Analysis'!$C$40-'DCF Analysis'!$C$39</f>
        <v>11953.280302258692</v>
      </c>
      <c r="I1257" s="303">
        <f ca="1">+H1257/'Historical Data'!$L$34</f>
        <v>750.49340360829194</v>
      </c>
    </row>
    <row r="1258" spans="2:9">
      <c r="B1258" s="300">
        <f t="shared" si="99"/>
        <v>1246</v>
      </c>
      <c r="C1258" s="275">
        <f t="shared" ca="1" si="95"/>
        <v>0.13132506146729078</v>
      </c>
      <c r="D1258" s="275">
        <f t="shared" ca="1" si="96"/>
        <v>0.17616370190122926</v>
      </c>
      <c r="E1258" s="275">
        <f t="shared" ca="1" si="97"/>
        <v>0.10138337813942128</v>
      </c>
      <c r="F1258" s="275">
        <f t="shared" ca="1" si="98"/>
        <v>3.1699226811888762E-2</v>
      </c>
      <c r="G1258" s="301">
        <f t="array" aca="1" ref="G1258" ca="1">IF(E1258&gt;F1258,('3-Statement Model'!$G$8*(1+'DCF Simulation'!C1258)*'DCF Simulation'!D1258)/('DCF Simulation'!E1258-'DCF Simulation'!F1258))</f>
        <v>13814.9500804243</v>
      </c>
      <c r="H1258" s="302">
        <f ca="1">+G1258-'DCF Analysis'!$C$37+'DCF Analysis'!$C$38+'DCF Analysis'!$C$40-'DCF Analysis'!$C$39</f>
        <v>14727.280080424302</v>
      </c>
      <c r="I1258" s="303">
        <f ca="1">+H1258/'Historical Data'!$L$34</f>
        <v>924.66053451132655</v>
      </c>
    </row>
    <row r="1259" spans="2:9">
      <c r="B1259" s="300">
        <f t="shared" si="99"/>
        <v>1247</v>
      </c>
      <c r="C1259" s="275">
        <f t="shared" ca="1" si="95"/>
        <v>0.30701062026126963</v>
      </c>
      <c r="D1259" s="275">
        <f t="shared" ca="1" si="96"/>
        <v>0.15503959485277299</v>
      </c>
      <c r="E1259" s="275">
        <f t="shared" ca="1" si="97"/>
        <v>0.105471133789952</v>
      </c>
      <c r="F1259" s="275">
        <f t="shared" ca="1" si="98"/>
        <v>2.9550378640288092E-2</v>
      </c>
      <c r="G1259" s="301">
        <f t="array" aca="1" ref="G1259" ca="1">IF(E1259&gt;F1259,('3-Statement Model'!$G$8*(1+'DCF Simulation'!C1259)*'DCF Simulation'!D1259)/('DCF Simulation'!E1259-'DCF Simulation'!F1259))</f>
        <v>12892.60631780545</v>
      </c>
      <c r="H1259" s="302">
        <f ca="1">+G1259-'DCF Analysis'!$C$37+'DCF Analysis'!$C$38+'DCF Analysis'!$C$40-'DCF Analysis'!$C$39</f>
        <v>13804.936317805452</v>
      </c>
      <c r="I1259" s="303">
        <f ca="1">+H1259/'Historical Data'!$L$34</f>
        <v>866.75066440028274</v>
      </c>
    </row>
    <row r="1260" spans="2:9">
      <c r="B1260" s="300">
        <f t="shared" si="99"/>
        <v>1248</v>
      </c>
      <c r="C1260" s="275">
        <f t="shared" ca="1" si="95"/>
        <v>5.3106428959426577E-2</v>
      </c>
      <c r="D1260" s="275">
        <f t="shared" ca="1" si="96"/>
        <v>0.18962853320293044</v>
      </c>
      <c r="E1260" s="275">
        <f t="shared" ca="1" si="97"/>
        <v>0.10599643180936416</v>
      </c>
      <c r="F1260" s="275">
        <f t="shared" ca="1" si="98"/>
        <v>2.0566909995793314E-2</v>
      </c>
      <c r="G1260" s="301">
        <f t="array" aca="1" ref="G1260" ca="1">IF(E1260&gt;F1260,('3-Statement Model'!$G$8*(1+'DCF Simulation'!C1260)*'DCF Simulation'!D1260)/('DCF Simulation'!E1260-'DCF Simulation'!F1260))</f>
        <v>11291.391706985722</v>
      </c>
      <c r="H1260" s="302">
        <f ca="1">+G1260-'DCF Analysis'!$C$37+'DCF Analysis'!$C$38+'DCF Analysis'!$C$40-'DCF Analysis'!$C$39</f>
        <v>12203.721706985723</v>
      </c>
      <c r="I1260" s="303">
        <f ca="1">+H1260/'Historical Data'!$L$34</f>
        <v>766.21750757684981</v>
      </c>
    </row>
    <row r="1261" spans="2:9">
      <c r="B1261" s="300">
        <f t="shared" si="99"/>
        <v>1249</v>
      </c>
      <c r="C1261" s="275">
        <f t="shared" ca="1" si="95"/>
        <v>0.11015892822243352</v>
      </c>
      <c r="D1261" s="275">
        <f t="shared" ca="1" si="96"/>
        <v>0.15000627396747546</v>
      </c>
      <c r="E1261" s="275">
        <f t="shared" ca="1" si="97"/>
        <v>0.10760871978751134</v>
      </c>
      <c r="F1261" s="275">
        <f t="shared" ca="1" si="98"/>
        <v>2.2169387057888911E-2</v>
      </c>
      <c r="G1261" s="301">
        <f t="array" aca="1" ref="G1261" ca="1">IF(E1261&gt;F1261,('3-Statement Model'!$G$8*(1+'DCF Simulation'!C1261)*'DCF Simulation'!D1261)/('DCF Simulation'!E1261-'DCF Simulation'!F1261))</f>
        <v>9414.9112630615236</v>
      </c>
      <c r="H1261" s="302">
        <f ca="1">+G1261-'DCF Analysis'!$C$37+'DCF Analysis'!$C$38+'DCF Analysis'!$C$40-'DCF Analysis'!$C$39</f>
        <v>10327.241263061525</v>
      </c>
      <c r="I1261" s="303">
        <f ca="1">+H1261/'Historical Data'!$L$34</f>
        <v>648.40163113505332</v>
      </c>
    </row>
    <row r="1262" spans="2:9">
      <c r="B1262" s="300">
        <f t="shared" si="99"/>
        <v>1250</v>
      </c>
      <c r="C1262" s="275">
        <f t="shared" ca="1" si="95"/>
        <v>0.27591232262985765</v>
      </c>
      <c r="D1262" s="275">
        <f t="shared" ca="1" si="96"/>
        <v>0.14272880002278732</v>
      </c>
      <c r="E1262" s="275">
        <f t="shared" ca="1" si="97"/>
        <v>0.10775029535689426</v>
      </c>
      <c r="F1262" s="275">
        <f t="shared" ca="1" si="98"/>
        <v>2.3245381948010433E-2</v>
      </c>
      <c r="G1262" s="301">
        <f t="array" aca="1" ref="G1262" ca="1">IF(E1262&gt;F1262,('3-Statement Model'!$G$8*(1+'DCF Simulation'!C1262)*'DCF Simulation'!D1262)/('DCF Simulation'!E1262-'DCF Simulation'!F1262))</f>
        <v>10409.502758142753</v>
      </c>
      <c r="H1262" s="302">
        <f ca="1">+G1262-'DCF Analysis'!$C$37+'DCF Analysis'!$C$38+'DCF Analysis'!$C$40-'DCF Analysis'!$C$39</f>
        <v>11321.832758142755</v>
      </c>
      <c r="I1262" s="303">
        <f ca="1">+H1262/'Historical Data'!$L$34</f>
        <v>710.8476156237067</v>
      </c>
    </row>
    <row r="1263" spans="2:9">
      <c r="B1263" s="300">
        <f t="shared" si="99"/>
        <v>1251</v>
      </c>
      <c r="C1263" s="275">
        <f t="shared" ca="1" si="95"/>
        <v>0.23151556814121654</v>
      </c>
      <c r="D1263" s="275">
        <f t="shared" ca="1" si="96"/>
        <v>0.17998108597624879</v>
      </c>
      <c r="E1263" s="275">
        <f t="shared" ca="1" si="97"/>
        <v>0.10084988703416102</v>
      </c>
      <c r="F1263" s="275">
        <f t="shared" ca="1" si="98"/>
        <v>5.8716023489181868E-2</v>
      </c>
      <c r="G1263" s="301">
        <f t="array" aca="1" ref="G1263" ca="1">IF(E1263&gt;F1263,('3-Statement Model'!$G$8*(1+'DCF Simulation'!C1263)*'DCF Simulation'!D1263)/('DCF Simulation'!E1263-'DCF Simulation'!F1263))</f>
        <v>25410.604058285884</v>
      </c>
      <c r="H1263" s="302">
        <f ca="1">+G1263-'DCF Analysis'!$C$37+'DCF Analysis'!$C$38+'DCF Analysis'!$C$40-'DCF Analysis'!$C$39</f>
        <v>26322.934058285882</v>
      </c>
      <c r="I1263" s="303">
        <f ca="1">+H1263/'Historical Data'!$L$34</f>
        <v>1652.7001688922712</v>
      </c>
    </row>
    <row r="1264" spans="2:9">
      <c r="B1264" s="300">
        <f t="shared" si="99"/>
        <v>1252</v>
      </c>
      <c r="C1264" s="275">
        <f t="shared" ca="1" si="95"/>
        <v>0.11149643435826805</v>
      </c>
      <c r="D1264" s="275">
        <f t="shared" ca="1" si="96"/>
        <v>0.1537892678551861</v>
      </c>
      <c r="E1264" s="275">
        <f t="shared" ca="1" si="97"/>
        <v>0.10405847986637155</v>
      </c>
      <c r="F1264" s="275">
        <f t="shared" ca="1" si="98"/>
        <v>4.696088755360088E-2</v>
      </c>
      <c r="G1264" s="301">
        <f t="array" aca="1" ref="G1264" ca="1">IF(E1264&gt;F1264,('3-Statement Model'!$G$8*(1+'DCF Simulation'!C1264)*'DCF Simulation'!D1264)/('DCF Simulation'!E1264-'DCF Simulation'!F1264))</f>
        <v>14460.916126699472</v>
      </c>
      <c r="H1264" s="302">
        <f ca="1">+G1264-'DCF Analysis'!$C$37+'DCF Analysis'!$C$38+'DCF Analysis'!$C$40-'DCF Analysis'!$C$39</f>
        <v>15373.246126699474</v>
      </c>
      <c r="I1264" s="303">
        <f ca="1">+H1264/'Historical Data'!$L$34</f>
        <v>965.21787479162094</v>
      </c>
    </row>
    <row r="1265" spans="2:9">
      <c r="B1265" s="300">
        <f t="shared" si="99"/>
        <v>1253</v>
      </c>
      <c r="C1265" s="275">
        <f t="shared" ca="1" si="95"/>
        <v>0.30968721374506808</v>
      </c>
      <c r="D1265" s="275">
        <f t="shared" ca="1" si="96"/>
        <v>0.13868349386362264</v>
      </c>
      <c r="E1265" s="275">
        <f t="shared" ca="1" si="97"/>
        <v>0.10315326380437671</v>
      </c>
      <c r="F1265" s="275">
        <f t="shared" ca="1" si="98"/>
        <v>5.3022380294335592E-2</v>
      </c>
      <c r="G1265" s="301">
        <f t="array" aca="1" ref="G1265" ca="1">IF(E1265&gt;F1265,('3-Statement Model'!$G$8*(1+'DCF Simulation'!C1265)*'DCF Simulation'!D1265)/('DCF Simulation'!E1265-'DCF Simulation'!F1265))</f>
        <v>17501.146592063767</v>
      </c>
      <c r="H1265" s="302">
        <f ca="1">+G1265-'DCF Analysis'!$C$37+'DCF Analysis'!$C$38+'DCF Analysis'!$C$40-'DCF Analysis'!$C$39</f>
        <v>18413.476592063766</v>
      </c>
      <c r="I1265" s="303">
        <f ca="1">+H1265/'Historical Data'!$L$34</f>
        <v>1156.1004486131119</v>
      </c>
    </row>
    <row r="1266" spans="2:9">
      <c r="B1266" s="300">
        <f t="shared" si="99"/>
        <v>1254</v>
      </c>
      <c r="C1266" s="275">
        <f t="shared" ca="1" si="95"/>
        <v>0.18204780619230201</v>
      </c>
      <c r="D1266" s="275">
        <f t="shared" ca="1" si="96"/>
        <v>0.17253530942774317</v>
      </c>
      <c r="E1266" s="275">
        <f t="shared" ca="1" si="97"/>
        <v>0.1002859065681366</v>
      </c>
      <c r="F1266" s="275">
        <f t="shared" ca="1" si="98"/>
        <v>2.7887158142272488E-2</v>
      </c>
      <c r="G1266" s="301">
        <f t="array" aca="1" ref="G1266" ca="1">IF(E1266&gt;F1266,('3-Statement Model'!$G$8*(1+'DCF Simulation'!C1266)*'DCF Simulation'!D1266)/('DCF Simulation'!E1266-'DCF Simulation'!F1266))</f>
        <v>13606.971312797104</v>
      </c>
      <c r="H1266" s="302">
        <f ca="1">+G1266-'DCF Analysis'!$C$37+'DCF Analysis'!$C$38+'DCF Analysis'!$C$40-'DCF Analysis'!$C$39</f>
        <v>14519.301312797106</v>
      </c>
      <c r="I1266" s="303">
        <f ca="1">+H1266/'Historical Data'!$L$34</f>
        <v>911.60247101345158</v>
      </c>
    </row>
    <row r="1267" spans="2:9">
      <c r="B1267" s="300">
        <f t="shared" si="99"/>
        <v>1255</v>
      </c>
      <c r="C1267" s="275">
        <f t="shared" ca="1" si="95"/>
        <v>1.3327177073563845E-2</v>
      </c>
      <c r="D1267" s="275">
        <f t="shared" ca="1" si="96"/>
        <v>0.13622299432514967</v>
      </c>
      <c r="E1267" s="275">
        <f t="shared" ca="1" si="97"/>
        <v>0.10774454597878362</v>
      </c>
      <c r="F1267" s="275">
        <f t="shared" ca="1" si="98"/>
        <v>5.7804268577861168E-2</v>
      </c>
      <c r="G1267" s="301">
        <f t="array" aca="1" ref="G1267" ca="1">IF(E1267&gt;F1267,('3-Statement Model'!$G$8*(1+'DCF Simulation'!C1267)*'DCF Simulation'!D1267)/('DCF Simulation'!E1267-'DCF Simulation'!F1267))</f>
        <v>13351.457008617399</v>
      </c>
      <c r="H1267" s="302">
        <f ca="1">+G1267-'DCF Analysis'!$C$37+'DCF Analysis'!$C$38+'DCF Analysis'!$C$40-'DCF Analysis'!$C$39</f>
        <v>14263.787008617401</v>
      </c>
      <c r="I1267" s="303">
        <f ca="1">+H1267/'Historical Data'!$L$34</f>
        <v>895.55986220938996</v>
      </c>
    </row>
    <row r="1268" spans="2:9">
      <c r="B1268" s="300">
        <f t="shared" si="99"/>
        <v>1256</v>
      </c>
      <c r="C1268" s="275">
        <f t="shared" ca="1" si="95"/>
        <v>0.17260306191075928</v>
      </c>
      <c r="D1268" s="275">
        <f t="shared" ca="1" si="96"/>
        <v>0.19227229975623697</v>
      </c>
      <c r="E1268" s="275">
        <f t="shared" ca="1" si="97"/>
        <v>0.10555800238199403</v>
      </c>
      <c r="F1268" s="275">
        <f t="shared" ca="1" si="98"/>
        <v>4.0638547768036111E-2</v>
      </c>
      <c r="G1268" s="301">
        <f t="array" aca="1" ref="G1268" ca="1">IF(E1268&gt;F1268,('3-Statement Model'!$G$8*(1+'DCF Simulation'!C1268)*'DCF Simulation'!D1268)/('DCF Simulation'!E1268-'DCF Simulation'!F1268))</f>
        <v>16775.380569058878</v>
      </c>
      <c r="H1268" s="302">
        <f ca="1">+G1268-'DCF Analysis'!$C$37+'DCF Analysis'!$C$38+'DCF Analysis'!$C$40-'DCF Analysis'!$C$39</f>
        <v>17687.710569058876</v>
      </c>
      <c r="I1268" s="303">
        <f ca="1">+H1268/'Historical Data'!$L$34</f>
        <v>1110.5328220658394</v>
      </c>
    </row>
    <row r="1269" spans="2:9">
      <c r="B1269" s="300">
        <f t="shared" si="99"/>
        <v>1257</v>
      </c>
      <c r="C1269" s="275">
        <f t="shared" ca="1" si="95"/>
        <v>0.13399837894003935</v>
      </c>
      <c r="D1269" s="275">
        <f t="shared" ca="1" si="96"/>
        <v>0.17500583685547461</v>
      </c>
      <c r="E1269" s="275">
        <f t="shared" ca="1" si="97"/>
        <v>0.1034090919508744</v>
      </c>
      <c r="F1269" s="275">
        <f t="shared" ca="1" si="98"/>
        <v>4.0287881427483671E-2</v>
      </c>
      <c r="G1269" s="301">
        <f t="array" aca="1" ref="G1269" ca="1">IF(E1269&gt;F1269,('3-Statement Model'!$G$8*(1+'DCF Simulation'!C1269)*'DCF Simulation'!D1269)/('DCF Simulation'!E1269-'DCF Simulation'!F1269))</f>
        <v>15186.9005018588</v>
      </c>
      <c r="H1269" s="302">
        <f ca="1">+G1269-'DCF Analysis'!$C$37+'DCF Analysis'!$C$38+'DCF Analysis'!$C$40-'DCF Analysis'!$C$39</f>
        <v>16099.230501858801</v>
      </c>
      <c r="I1269" s="303">
        <f ca="1">+H1269/'Historical Data'!$L$34</f>
        <v>1010.7992107012966</v>
      </c>
    </row>
    <row r="1270" spans="2:9">
      <c r="B1270" s="300">
        <f t="shared" si="99"/>
        <v>1258</v>
      </c>
      <c r="C1270" s="275">
        <f t="shared" ca="1" si="95"/>
        <v>0.30774644775003268</v>
      </c>
      <c r="D1270" s="275">
        <f t="shared" ca="1" si="96"/>
        <v>0.17730038031973161</v>
      </c>
      <c r="E1270" s="275">
        <f t="shared" ca="1" si="97"/>
        <v>0.10469659204543223</v>
      </c>
      <c r="F1270" s="275">
        <f t="shared" ca="1" si="98"/>
        <v>5.0037976304659254E-2</v>
      </c>
      <c r="G1270" s="301">
        <f t="array" aca="1" ref="G1270" ca="1">IF(E1270&gt;F1270,('3-Statement Model'!$G$8*(1+'DCF Simulation'!C1270)*'DCF Simulation'!D1270)/('DCF Simulation'!E1270-'DCF Simulation'!F1270))</f>
        <v>20490.572224462932</v>
      </c>
      <c r="H1270" s="302">
        <f ca="1">+G1270-'DCF Analysis'!$C$37+'DCF Analysis'!$C$38+'DCF Analysis'!$C$40-'DCF Analysis'!$C$39</f>
        <v>21402.90222446293</v>
      </c>
      <c r="I1270" s="303">
        <f ca="1">+H1270/'Historical Data'!$L$34</f>
        <v>1343.7932125207046</v>
      </c>
    </row>
    <row r="1271" spans="2:9">
      <c r="B1271" s="300">
        <f t="shared" si="99"/>
        <v>1259</v>
      </c>
      <c r="C1271" s="275">
        <f t="shared" ca="1" si="95"/>
        <v>2.7540045368106555E-2</v>
      </c>
      <c r="D1271" s="275">
        <f t="shared" ca="1" si="96"/>
        <v>0.17685208247884104</v>
      </c>
      <c r="E1271" s="275">
        <f t="shared" ca="1" si="97"/>
        <v>0.10136876552233207</v>
      </c>
      <c r="F1271" s="275">
        <f t="shared" ca="1" si="98"/>
        <v>2.2502771572902418E-2</v>
      </c>
      <c r="G1271" s="301">
        <f t="array" aca="1" ref="G1271" ca="1">IF(E1271&gt;F1271,('3-Statement Model'!$G$8*(1+'DCF Simulation'!C1271)*'DCF Simulation'!D1271)/('DCF Simulation'!E1271-'DCF Simulation'!F1271))</f>
        <v>11130.089395707664</v>
      </c>
      <c r="H1271" s="302">
        <f ca="1">+G1271-'DCF Analysis'!$C$37+'DCF Analysis'!$C$38+'DCF Analysis'!$C$40-'DCF Analysis'!$C$39</f>
        <v>12042.419395707666</v>
      </c>
      <c r="I1271" s="303">
        <f ca="1">+H1271/'Historical Data'!$L$34</f>
        <v>756.09005155307716</v>
      </c>
    </row>
    <row r="1272" spans="2:9">
      <c r="B1272" s="300">
        <f t="shared" si="99"/>
        <v>1260</v>
      </c>
      <c r="C1272" s="275">
        <f t="shared" ca="1" si="95"/>
        <v>0.11291821742910206</v>
      </c>
      <c r="D1272" s="275">
        <f t="shared" ca="1" si="96"/>
        <v>0.14333008739132169</v>
      </c>
      <c r="E1272" s="275">
        <f t="shared" ca="1" si="97"/>
        <v>0.10746867410340757</v>
      </c>
      <c r="F1272" s="275">
        <f t="shared" ca="1" si="98"/>
        <v>2.3275819385026222E-2</v>
      </c>
      <c r="G1272" s="301">
        <f t="array" aca="1" ref="G1272" ca="1">IF(E1272&gt;F1272,('3-Statement Model'!$G$8*(1+'DCF Simulation'!C1272)*'DCF Simulation'!D1272)/('DCF Simulation'!E1272-'DCF Simulation'!F1272))</f>
        <v>9151.7654504361235</v>
      </c>
      <c r="H1272" s="302">
        <f ca="1">+G1272-'DCF Analysis'!$C$37+'DCF Analysis'!$C$38+'DCF Analysis'!$C$40-'DCF Analysis'!$C$39</f>
        <v>10064.095450436125</v>
      </c>
      <c r="I1272" s="303">
        <f ca="1">+H1272/'Historical Data'!$L$34</f>
        <v>631.87987379575725</v>
      </c>
    </row>
    <row r="1273" spans="2:9">
      <c r="B1273" s="300">
        <f t="shared" si="99"/>
        <v>1261</v>
      </c>
      <c r="C1273" s="275">
        <f t="shared" ca="1" si="95"/>
        <v>0.11927652240988683</v>
      </c>
      <c r="D1273" s="275">
        <f t="shared" ca="1" si="96"/>
        <v>0.18782598261329445</v>
      </c>
      <c r="E1273" s="275">
        <f t="shared" ca="1" si="97"/>
        <v>0.10331020919524941</v>
      </c>
      <c r="F1273" s="275">
        <f t="shared" ca="1" si="98"/>
        <v>3.2905836490014981E-2</v>
      </c>
      <c r="G1273" s="301">
        <f t="array" aca="1" ref="G1273" ca="1">IF(E1273&gt;F1273,('3-Statement Model'!$G$8*(1+'DCF Simulation'!C1273)*'DCF Simulation'!D1273)/('DCF Simulation'!E1273-'DCF Simulation'!F1273))</f>
        <v>14423.575419212475</v>
      </c>
      <c r="H1273" s="302">
        <f ca="1">+G1273-'DCF Analysis'!$C$37+'DCF Analysis'!$C$38+'DCF Analysis'!$C$40-'DCF Analysis'!$C$39</f>
        <v>15335.905419212477</v>
      </c>
      <c r="I1273" s="303">
        <f ca="1">+H1273/'Historical Data'!$L$34</f>
        <v>962.87341754252895</v>
      </c>
    </row>
    <row r="1274" spans="2:9">
      <c r="B1274" s="300">
        <f t="shared" si="99"/>
        <v>1262</v>
      </c>
      <c r="C1274" s="275">
        <f t="shared" ca="1" si="95"/>
        <v>2.803447855377315E-2</v>
      </c>
      <c r="D1274" s="275">
        <f t="shared" ca="1" si="96"/>
        <v>0.18804293489948115</v>
      </c>
      <c r="E1274" s="275">
        <f t="shared" ca="1" si="97"/>
        <v>0.10396858276369275</v>
      </c>
      <c r="F1274" s="275">
        <f t="shared" ca="1" si="98"/>
        <v>5.7894448264643766E-2</v>
      </c>
      <c r="G1274" s="301">
        <f t="array" aca="1" ref="G1274" ca="1">IF(E1274&gt;F1274,('3-Statement Model'!$G$8*(1+'DCF Simulation'!C1274)*'DCF Simulation'!D1274)/('DCF Simulation'!E1274-'DCF Simulation'!F1274))</f>
        <v>20266.885543318032</v>
      </c>
      <c r="H1274" s="302">
        <f ca="1">+G1274-'DCF Analysis'!$C$37+'DCF Analysis'!$C$38+'DCF Analysis'!$C$40-'DCF Analysis'!$C$39</f>
        <v>21179.215543318031</v>
      </c>
      <c r="I1274" s="303">
        <f ca="1">+H1274/'Historical Data'!$L$34</f>
        <v>1329.7489188683123</v>
      </c>
    </row>
    <row r="1275" spans="2:9">
      <c r="B1275" s="300">
        <f t="shared" si="99"/>
        <v>1263</v>
      </c>
      <c r="C1275" s="275">
        <f t="shared" ca="1" si="95"/>
        <v>0.20286159945325946</v>
      </c>
      <c r="D1275" s="275">
        <f t="shared" ca="1" si="96"/>
        <v>0.18454628361183711</v>
      </c>
      <c r="E1275" s="275">
        <f t="shared" ca="1" si="97"/>
        <v>0.10882409712739048</v>
      </c>
      <c r="F1275" s="275">
        <f t="shared" ca="1" si="98"/>
        <v>5.631125747371804E-2</v>
      </c>
      <c r="G1275" s="301">
        <f t="array" aca="1" ref="G1275" ca="1">IF(E1275&gt;F1275,('3-Statement Model'!$G$8*(1+'DCF Simulation'!C1275)*'DCF Simulation'!D1275)/('DCF Simulation'!E1275-'DCF Simulation'!F1275))</f>
        <v>20419.023083390835</v>
      </c>
      <c r="H1275" s="302">
        <f ca="1">+G1275-'DCF Analysis'!$C$37+'DCF Analysis'!$C$38+'DCF Analysis'!$C$40-'DCF Analysis'!$C$39</f>
        <v>21331.353083390833</v>
      </c>
      <c r="I1275" s="303">
        <f ca="1">+H1275/'Historical Data'!$L$34</f>
        <v>1339.3009595950955</v>
      </c>
    </row>
    <row r="1276" spans="2:9">
      <c r="B1276" s="300">
        <f t="shared" si="99"/>
        <v>1264</v>
      </c>
      <c r="C1276" s="275">
        <f t="shared" ca="1" si="95"/>
        <v>1.4650248057398592E-2</v>
      </c>
      <c r="D1276" s="275">
        <f t="shared" ca="1" si="96"/>
        <v>0.13531363679628103</v>
      </c>
      <c r="E1276" s="275">
        <f t="shared" ca="1" si="97"/>
        <v>0.10526369401264168</v>
      </c>
      <c r="F1276" s="275">
        <f t="shared" ca="1" si="98"/>
        <v>2.2339772356171288E-2</v>
      </c>
      <c r="G1276" s="301">
        <f t="array" aca="1" ref="G1276" ca="1">IF(E1276&gt;F1276,('3-Statement Model'!$G$8*(1+'DCF Simulation'!C1276)*'DCF Simulation'!D1276)/('DCF Simulation'!E1276-'DCF Simulation'!F1276))</f>
        <v>7997.5616980993045</v>
      </c>
      <c r="H1276" s="302">
        <f ca="1">+G1276-'DCF Analysis'!$C$37+'DCF Analysis'!$C$38+'DCF Analysis'!$C$40-'DCF Analysis'!$C$39</f>
        <v>8909.8916980993054</v>
      </c>
      <c r="I1276" s="303">
        <f ca="1">+H1276/'Historical Data'!$L$34</f>
        <v>559.41254427240949</v>
      </c>
    </row>
    <row r="1277" spans="2:9">
      <c r="B1277" s="300">
        <f t="shared" si="99"/>
        <v>1265</v>
      </c>
      <c r="C1277" s="275">
        <f t="shared" ca="1" si="95"/>
        <v>2.2777046858573839E-2</v>
      </c>
      <c r="D1277" s="275">
        <f t="shared" ca="1" si="96"/>
        <v>0.15712715645343595</v>
      </c>
      <c r="E1277" s="275">
        <f t="shared" ca="1" si="97"/>
        <v>0.10056617504386201</v>
      </c>
      <c r="F1277" s="275">
        <f t="shared" ca="1" si="98"/>
        <v>4.2100835907965303E-2</v>
      </c>
      <c r="G1277" s="301">
        <f t="array" aca="1" ref="G1277" ca="1">IF(E1277&gt;F1277,('3-Statement Model'!$G$8*(1+'DCF Simulation'!C1277)*'DCF Simulation'!D1277)/('DCF Simulation'!E1277-'DCF Simulation'!F1277))</f>
        <v>13277.406453197384</v>
      </c>
      <c r="H1277" s="302">
        <f ca="1">+G1277-'DCF Analysis'!$C$37+'DCF Analysis'!$C$38+'DCF Analysis'!$C$40-'DCF Analysis'!$C$39</f>
        <v>14189.736453197385</v>
      </c>
      <c r="I1277" s="303">
        <f ca="1">+H1277/'Historical Data'!$L$34</f>
        <v>890.91055658190044</v>
      </c>
    </row>
    <row r="1278" spans="2:9">
      <c r="B1278" s="300">
        <f t="shared" si="99"/>
        <v>1266</v>
      </c>
      <c r="C1278" s="275">
        <f t="shared" ca="1" si="95"/>
        <v>0.30525999469417314</v>
      </c>
      <c r="D1278" s="275">
        <f t="shared" ca="1" si="96"/>
        <v>0.15089315702547679</v>
      </c>
      <c r="E1278" s="275">
        <f t="shared" ca="1" si="97"/>
        <v>0.10183967921270072</v>
      </c>
      <c r="F1278" s="275">
        <f t="shared" ca="1" si="98"/>
        <v>2.6478697133200935E-2</v>
      </c>
      <c r="G1278" s="301">
        <f t="array" aca="1" ref="G1278" ca="1">IF(E1278&gt;F1278,('3-Statement Model'!$G$8*(1+'DCF Simulation'!C1278)*'DCF Simulation'!D1278)/('DCF Simulation'!E1278-'DCF Simulation'!F1278))</f>
        <v>12624.073730748845</v>
      </c>
      <c r="H1278" s="302">
        <f ca="1">+G1278-'DCF Analysis'!$C$37+'DCF Analysis'!$C$38+'DCF Analysis'!$C$40-'DCF Analysis'!$C$39</f>
        <v>13536.403730748847</v>
      </c>
      <c r="I1278" s="303">
        <f ca="1">+H1278/'Historical Data'!$L$34</f>
        <v>849.89069540902858</v>
      </c>
    </row>
    <row r="1279" spans="2:9">
      <c r="B1279" s="300">
        <f t="shared" si="99"/>
        <v>1267</v>
      </c>
      <c r="C1279" s="275">
        <f t="shared" ca="1" si="95"/>
        <v>4.6795794532231247E-2</v>
      </c>
      <c r="D1279" s="275">
        <f t="shared" ca="1" si="96"/>
        <v>0.14555813582670743</v>
      </c>
      <c r="E1279" s="275">
        <f t="shared" ca="1" si="97"/>
        <v>0.10822520541201201</v>
      </c>
      <c r="F1279" s="275">
        <f t="shared" ca="1" si="98"/>
        <v>3.7382572229198142E-2</v>
      </c>
      <c r="G1279" s="301">
        <f t="array" aca="1" ref="G1279" ca="1">IF(E1279&gt;F1279,('3-Statement Model'!$G$8*(1+'DCF Simulation'!C1279)*'DCF Simulation'!D1279)/('DCF Simulation'!E1279-'DCF Simulation'!F1279))</f>
        <v>10389.227540908574</v>
      </c>
      <c r="H1279" s="302">
        <f ca="1">+G1279-'DCF Analysis'!$C$37+'DCF Analysis'!$C$38+'DCF Analysis'!$C$40-'DCF Analysis'!$C$39</f>
        <v>11301.557540908576</v>
      </c>
      <c r="I1279" s="303">
        <f ca="1">+H1279/'Historical Data'!$L$34</f>
        <v>709.5746247453701</v>
      </c>
    </row>
    <row r="1280" spans="2:9">
      <c r="B1280" s="300">
        <f t="shared" si="99"/>
        <v>1268</v>
      </c>
      <c r="C1280" s="275">
        <f t="shared" ca="1" si="95"/>
        <v>0.11603487374782234</v>
      </c>
      <c r="D1280" s="275">
        <f t="shared" ca="1" si="96"/>
        <v>0.13660251658936273</v>
      </c>
      <c r="E1280" s="275">
        <f t="shared" ca="1" si="97"/>
        <v>0.10938796543639785</v>
      </c>
      <c r="F1280" s="275">
        <f t="shared" ca="1" si="98"/>
        <v>5.2192909710797319E-2</v>
      </c>
      <c r="G1280" s="301">
        <f t="array" aca="1" ref="G1280" ca="1">IF(E1280&gt;F1280,('3-Statement Model'!$G$8*(1+'DCF Simulation'!C1280)*'DCF Simulation'!D1280)/('DCF Simulation'!E1280-'DCF Simulation'!F1280))</f>
        <v>12875.303577844561</v>
      </c>
      <c r="H1280" s="302">
        <f ca="1">+G1280-'DCF Analysis'!$C$37+'DCF Analysis'!$C$38+'DCF Analysis'!$C$40-'DCF Analysis'!$C$39</f>
        <v>13787.633577844563</v>
      </c>
      <c r="I1280" s="303">
        <f ca="1">+H1280/'Historical Data'!$L$34</f>
        <v>865.66430217362745</v>
      </c>
    </row>
    <row r="1281" spans="2:9">
      <c r="B1281" s="300">
        <f t="shared" si="99"/>
        <v>1269</v>
      </c>
      <c r="C1281" s="275">
        <f t="shared" ca="1" si="95"/>
        <v>0.29648647480203377</v>
      </c>
      <c r="D1281" s="275">
        <f t="shared" ca="1" si="96"/>
        <v>0.16601938117711468</v>
      </c>
      <c r="E1281" s="275">
        <f t="shared" ca="1" si="97"/>
        <v>0.10037760087004828</v>
      </c>
      <c r="F1281" s="275">
        <f t="shared" ca="1" si="98"/>
        <v>2.35363756682733E-2</v>
      </c>
      <c r="G1281" s="301">
        <f t="array" aca="1" ref="G1281" ca="1">IF(E1281&gt;F1281,('3-Statement Model'!$G$8*(1+'DCF Simulation'!C1281)*'DCF Simulation'!D1281)/('DCF Simulation'!E1281-'DCF Simulation'!F1281))</f>
        <v>13530.442488657302</v>
      </c>
      <c r="H1281" s="302">
        <f ca="1">+G1281-'DCF Analysis'!$C$37+'DCF Analysis'!$C$38+'DCF Analysis'!$C$40-'DCF Analysis'!$C$39</f>
        <v>14442.772488657303</v>
      </c>
      <c r="I1281" s="303">
        <f ca="1">+H1281/'Historical Data'!$L$34</f>
        <v>906.79756589531689</v>
      </c>
    </row>
    <row r="1282" spans="2:9">
      <c r="B1282" s="300">
        <f t="shared" si="99"/>
        <v>1270</v>
      </c>
      <c r="C1282" s="275">
        <f t="shared" ca="1" si="95"/>
        <v>0.23051941126665326</v>
      </c>
      <c r="D1282" s="275">
        <f t="shared" ca="1" si="96"/>
        <v>0.14784137621124002</v>
      </c>
      <c r="E1282" s="275">
        <f t="shared" ca="1" si="97"/>
        <v>0.10997741521710994</v>
      </c>
      <c r="F1282" s="275">
        <f t="shared" ca="1" si="98"/>
        <v>5.5852567512273757E-2</v>
      </c>
      <c r="G1282" s="301">
        <f t="array" aca="1" ref="G1282" ca="1">IF(E1282&gt;F1282,('3-Statement Model'!$G$8*(1+'DCF Simulation'!C1282)*'DCF Simulation'!D1282)/('DCF Simulation'!E1282-'DCF Simulation'!F1282))</f>
        <v>16235.560172526859</v>
      </c>
      <c r="H1282" s="302">
        <f ca="1">+G1282-'DCF Analysis'!$C$37+'DCF Analysis'!$C$38+'DCF Analysis'!$C$40-'DCF Analysis'!$C$39</f>
        <v>17147.890172526859</v>
      </c>
      <c r="I1282" s="303">
        <f ca="1">+H1282/'Historical Data'!$L$34</f>
        <v>1076.6398958994598</v>
      </c>
    </row>
    <row r="1283" spans="2:9">
      <c r="B1283" s="300">
        <f t="shared" si="99"/>
        <v>1271</v>
      </c>
      <c r="C1283" s="275">
        <f t="shared" ca="1" si="95"/>
        <v>6.1631609868883303E-2</v>
      </c>
      <c r="D1283" s="275">
        <f t="shared" ca="1" si="96"/>
        <v>0.19048196413416504</v>
      </c>
      <c r="E1283" s="275">
        <f t="shared" ca="1" si="97"/>
        <v>0.10365095643377779</v>
      </c>
      <c r="F1283" s="275">
        <f t="shared" ca="1" si="98"/>
        <v>5.4609690611090236E-2</v>
      </c>
      <c r="G1283" s="301">
        <f t="array" aca="1" ref="G1283" ca="1">IF(E1283&gt;F1283,('3-Statement Model'!$G$8*(1+'DCF Simulation'!C1283)*'DCF Simulation'!D1283)/('DCF Simulation'!E1283-'DCF Simulation'!F1283))</f>
        <v>19917.990899505505</v>
      </c>
      <c r="H1283" s="302">
        <f ca="1">+G1283-'DCF Analysis'!$C$37+'DCF Analysis'!$C$38+'DCF Analysis'!$C$40-'DCF Analysis'!$C$39</f>
        <v>20830.320899505503</v>
      </c>
      <c r="I1283" s="303">
        <f ca="1">+H1283/'Historical Data'!$L$34</f>
        <v>1307.8433731005878</v>
      </c>
    </row>
    <row r="1284" spans="2:9">
      <c r="B1284" s="300">
        <f t="shared" si="99"/>
        <v>1272</v>
      </c>
      <c r="C1284" s="275">
        <f t="shared" ca="1" si="95"/>
        <v>0.19370165019325258</v>
      </c>
      <c r="D1284" s="275">
        <f t="shared" ca="1" si="96"/>
        <v>0.19166116301644498</v>
      </c>
      <c r="E1284" s="275">
        <f t="shared" ca="1" si="97"/>
        <v>0.1057569648415957</v>
      </c>
      <c r="F1284" s="275">
        <f t="shared" ca="1" si="98"/>
        <v>4.937032819296637E-2</v>
      </c>
      <c r="G1284" s="301">
        <f t="array" aca="1" ref="G1284" ca="1">IF(E1284&gt;F1284,('3-Statement Model'!$G$8*(1+'DCF Simulation'!C1284)*'DCF Simulation'!D1284)/('DCF Simulation'!E1284-'DCF Simulation'!F1284))</f>
        <v>19598.968827874818</v>
      </c>
      <c r="H1284" s="302">
        <f ca="1">+G1284-'DCF Analysis'!$C$37+'DCF Analysis'!$C$38+'DCF Analysis'!$C$40-'DCF Analysis'!$C$39</f>
        <v>20511.298827874816</v>
      </c>
      <c r="I1284" s="303">
        <f ca="1">+H1284/'Historical Data'!$L$34</f>
        <v>1287.8133935209205</v>
      </c>
    </row>
    <row r="1285" spans="2:9">
      <c r="B1285" s="300">
        <f t="shared" si="99"/>
        <v>1273</v>
      </c>
      <c r="C1285" s="275">
        <f t="shared" ca="1" si="95"/>
        <v>9.82952066718423E-2</v>
      </c>
      <c r="D1285" s="275">
        <f t="shared" ca="1" si="96"/>
        <v>0.14096195078828883</v>
      </c>
      <c r="E1285" s="275">
        <f t="shared" ca="1" si="97"/>
        <v>0.10111265320570592</v>
      </c>
      <c r="F1285" s="275">
        <f t="shared" ca="1" si="98"/>
        <v>3.0149207839482835E-2</v>
      </c>
      <c r="G1285" s="301">
        <f t="array" aca="1" ref="G1285" ca="1">IF(E1285&gt;F1285,('3-Statement Model'!$G$8*(1+'DCF Simulation'!C1285)*'DCF Simulation'!D1285)/('DCF Simulation'!E1285-'DCF Simulation'!F1285))</f>
        <v>10538.184455420893</v>
      </c>
      <c r="H1285" s="302">
        <f ca="1">+G1285-'DCF Analysis'!$C$37+'DCF Analysis'!$C$38+'DCF Analysis'!$C$40-'DCF Analysis'!$C$39</f>
        <v>11450.514455420895</v>
      </c>
      <c r="I1285" s="303">
        <f ca="1">+H1285/'Historical Data'!$L$34</f>
        <v>718.92696811359303</v>
      </c>
    </row>
    <row r="1286" spans="2:9">
      <c r="B1286" s="300">
        <f t="shared" si="99"/>
        <v>1274</v>
      </c>
      <c r="C1286" s="275">
        <f t="shared" ca="1" si="95"/>
        <v>0.23390731496467579</v>
      </c>
      <c r="D1286" s="275">
        <f t="shared" ca="1" si="96"/>
        <v>0.1827211424380894</v>
      </c>
      <c r="E1286" s="275">
        <f t="shared" ca="1" si="97"/>
        <v>0.10621381065495693</v>
      </c>
      <c r="F1286" s="275">
        <f t="shared" ca="1" si="98"/>
        <v>4.4228329705247565E-2</v>
      </c>
      <c r="G1286" s="301">
        <f t="array" aca="1" ref="G1286" ca="1">IF(E1286&gt;F1286,('3-Statement Model'!$G$8*(1+'DCF Simulation'!C1286)*'DCF Simulation'!D1286)/('DCF Simulation'!E1286-'DCF Simulation'!F1286))</f>
        <v>17569.559166111816</v>
      </c>
      <c r="H1286" s="302">
        <f ca="1">+G1286-'DCF Analysis'!$C$37+'DCF Analysis'!$C$38+'DCF Analysis'!$C$40-'DCF Analysis'!$C$39</f>
        <v>18481.889166111814</v>
      </c>
      <c r="I1286" s="303">
        <f ca="1">+H1286/'Historical Data'!$L$34</f>
        <v>1160.3957704200657</v>
      </c>
    </row>
    <row r="1287" spans="2:9">
      <c r="B1287" s="300">
        <f t="shared" si="99"/>
        <v>1275</v>
      </c>
      <c r="C1287" s="275">
        <f t="shared" ca="1" si="95"/>
        <v>6.1657229071353722E-2</v>
      </c>
      <c r="D1287" s="275">
        <f t="shared" ca="1" si="96"/>
        <v>0.1807771400394384</v>
      </c>
      <c r="E1287" s="275">
        <f t="shared" ca="1" si="97"/>
        <v>0.10716504078271184</v>
      </c>
      <c r="F1287" s="275">
        <f t="shared" ca="1" si="98"/>
        <v>3.6182006221830806E-2</v>
      </c>
      <c r="G1287" s="301">
        <f t="array" aca="1" ref="G1287" ca="1">IF(E1287&gt;F1287,('3-Statement Model'!$G$8*(1+'DCF Simulation'!C1287)*'DCF Simulation'!D1287)/('DCF Simulation'!E1287-'DCF Simulation'!F1287))</f>
        <v>13060.288493226397</v>
      </c>
      <c r="H1287" s="302">
        <f ca="1">+G1287-'DCF Analysis'!$C$37+'DCF Analysis'!$C$38+'DCF Analysis'!$C$40-'DCF Analysis'!$C$39</f>
        <v>13972.618493226399</v>
      </c>
      <c r="I1287" s="303">
        <f ca="1">+H1287/'Historical Data'!$L$34</f>
        <v>877.2786837701899</v>
      </c>
    </row>
    <row r="1288" spans="2:9">
      <c r="B1288" s="300">
        <f t="shared" si="99"/>
        <v>1276</v>
      </c>
      <c r="C1288" s="275">
        <f t="shared" ca="1" si="95"/>
        <v>2.4054602929898337E-2</v>
      </c>
      <c r="D1288" s="275">
        <f t="shared" ca="1" si="96"/>
        <v>0.13552852470826446</v>
      </c>
      <c r="E1288" s="275">
        <f t="shared" ca="1" si="97"/>
        <v>0.10483675701486068</v>
      </c>
      <c r="F1288" s="275">
        <f t="shared" ca="1" si="98"/>
        <v>5.5705589297004962E-2</v>
      </c>
      <c r="G1288" s="301">
        <f t="array" aca="1" ref="G1288" ca="1">IF(E1288&gt;F1288,('3-Statement Model'!$G$8*(1+'DCF Simulation'!C1288)*'DCF Simulation'!D1288)/('DCF Simulation'!E1288-'DCF Simulation'!F1288))</f>
        <v>13645.084763786208</v>
      </c>
      <c r="H1288" s="302">
        <f ca="1">+G1288-'DCF Analysis'!$C$37+'DCF Analysis'!$C$38+'DCF Analysis'!$C$40-'DCF Analysis'!$C$39</f>
        <v>14557.41476378621</v>
      </c>
      <c r="I1288" s="303">
        <f ca="1">+H1288/'Historical Data'!$L$34</f>
        <v>913.99544539644717</v>
      </c>
    </row>
    <row r="1289" spans="2:9">
      <c r="B1289" s="300">
        <f t="shared" si="99"/>
        <v>1277</v>
      </c>
      <c r="C1289" s="275">
        <f t="shared" ca="1" si="95"/>
        <v>0.14511371976797116</v>
      </c>
      <c r="D1289" s="275">
        <f t="shared" ca="1" si="96"/>
        <v>0.17423314992986944</v>
      </c>
      <c r="E1289" s="275">
        <f t="shared" ca="1" si="97"/>
        <v>0.10822050360127937</v>
      </c>
      <c r="F1289" s="275">
        <f t="shared" ca="1" si="98"/>
        <v>2.6526480624093761E-2</v>
      </c>
      <c r="G1289" s="301">
        <f t="array" aca="1" ref="G1289" ca="1">IF(E1289&gt;F1289,('3-Statement Model'!$G$8*(1+'DCF Simulation'!C1289)*'DCF Simulation'!D1289)/('DCF Simulation'!E1289-'DCF Simulation'!F1289))</f>
        <v>11796.91967734267</v>
      </c>
      <c r="H1289" s="302">
        <f ca="1">+G1289-'DCF Analysis'!$C$37+'DCF Analysis'!$C$38+'DCF Analysis'!$C$40-'DCF Analysis'!$C$39</f>
        <v>12709.249677342672</v>
      </c>
      <c r="I1289" s="303">
        <f ca="1">+H1289/'Historical Data'!$L$34</f>
        <v>797.95736454487292</v>
      </c>
    </row>
    <row r="1290" spans="2:9">
      <c r="B1290" s="300">
        <f t="shared" si="99"/>
        <v>1278</v>
      </c>
      <c r="C1290" s="275">
        <f t="shared" ca="1" si="95"/>
        <v>3.4811810474386008E-2</v>
      </c>
      <c r="D1290" s="275">
        <f t="shared" ca="1" si="96"/>
        <v>0.1813373639461959</v>
      </c>
      <c r="E1290" s="275">
        <f t="shared" ca="1" si="97"/>
        <v>0.10780931668447007</v>
      </c>
      <c r="F1290" s="275">
        <f t="shared" ca="1" si="98"/>
        <v>5.3837548988191014E-2</v>
      </c>
      <c r="G1290" s="301">
        <f t="array" aca="1" ref="G1290" ca="1">IF(E1290&gt;F1290,('3-Statement Model'!$G$8*(1+'DCF Simulation'!C1290)*'DCF Simulation'!D1290)/('DCF Simulation'!E1290-'DCF Simulation'!F1290))</f>
        <v>16794.285500796763</v>
      </c>
      <c r="H1290" s="302">
        <f ca="1">+G1290-'DCF Analysis'!$C$37+'DCF Analysis'!$C$38+'DCF Analysis'!$C$40-'DCF Analysis'!$C$39</f>
        <v>17706.615500796761</v>
      </c>
      <c r="I1290" s="303">
        <f ca="1">+H1290/'Historical Data'!$L$34</f>
        <v>1111.719778801244</v>
      </c>
    </row>
    <row r="1291" spans="2:9">
      <c r="B1291" s="300">
        <f t="shared" si="99"/>
        <v>1279</v>
      </c>
      <c r="C1291" s="275">
        <f t="shared" ca="1" si="95"/>
        <v>0.2773285230632509</v>
      </c>
      <c r="D1291" s="275">
        <f t="shared" ca="1" si="96"/>
        <v>0.1830566140643386</v>
      </c>
      <c r="E1291" s="275">
        <f t="shared" ca="1" si="97"/>
        <v>0.10960997303133323</v>
      </c>
      <c r="F1291" s="275">
        <f t="shared" ca="1" si="98"/>
        <v>4.2107027000475104E-2</v>
      </c>
      <c r="G1291" s="301">
        <f t="array" aca="1" ref="G1291" ca="1">IF(E1291&gt;F1291,('3-Statement Model'!$G$8*(1+'DCF Simulation'!C1291)*'DCF Simulation'!D1291)/('DCF Simulation'!E1291-'DCF Simulation'!F1291))</f>
        <v>16731.882553056937</v>
      </c>
      <c r="H1291" s="302">
        <f ca="1">+G1291-'DCF Analysis'!$C$37+'DCF Analysis'!$C$38+'DCF Analysis'!$C$40-'DCF Analysis'!$C$39</f>
        <v>17644.212553056936</v>
      </c>
      <c r="I1291" s="303">
        <f ca="1">+H1291/'Historical Data'!$L$34</f>
        <v>1107.8017747504564</v>
      </c>
    </row>
    <row r="1292" spans="2:9">
      <c r="B1292" s="300">
        <f t="shared" si="99"/>
        <v>1280</v>
      </c>
      <c r="C1292" s="275">
        <f t="shared" ca="1" si="95"/>
        <v>0.12819186473629754</v>
      </c>
      <c r="D1292" s="275">
        <f t="shared" ca="1" si="96"/>
        <v>0.15959237909114873</v>
      </c>
      <c r="E1292" s="275">
        <f t="shared" ca="1" si="97"/>
        <v>0.10372790633538345</v>
      </c>
      <c r="F1292" s="275">
        <f t="shared" ca="1" si="98"/>
        <v>5.6745453393911433E-2</v>
      </c>
      <c r="G1292" s="301">
        <f t="array" aca="1" ref="G1292" ca="1">IF(E1292&gt;F1292,('3-Statement Model'!$G$8*(1+'DCF Simulation'!C1292)*'DCF Simulation'!D1292)/('DCF Simulation'!E1292-'DCF Simulation'!F1292))</f>
        <v>18511.385477525884</v>
      </c>
      <c r="H1292" s="302">
        <f ca="1">+G1292-'DCF Analysis'!$C$37+'DCF Analysis'!$C$38+'DCF Analysis'!$C$40-'DCF Analysis'!$C$39</f>
        <v>19423.715477525882</v>
      </c>
      <c r="I1292" s="303">
        <f ca="1">+H1292/'Historical Data'!$L$34</f>
        <v>1219.5288632772142</v>
      </c>
    </row>
    <row r="1293" spans="2:9">
      <c r="B1293" s="300">
        <f t="shared" si="99"/>
        <v>1281</v>
      </c>
      <c r="C1293" s="275">
        <f t="shared" ca="1" si="95"/>
        <v>0.25129337845634026</v>
      </c>
      <c r="D1293" s="275">
        <f t="shared" ca="1" si="96"/>
        <v>0.15625347417508284</v>
      </c>
      <c r="E1293" s="275">
        <f t="shared" ca="1" si="97"/>
        <v>0.10507556265700069</v>
      </c>
      <c r="F1293" s="275">
        <f t="shared" ca="1" si="98"/>
        <v>5.2213579133291901E-2</v>
      </c>
      <c r="G1293" s="301">
        <f t="array" aca="1" ref="G1293" ca="1">IF(E1293&gt;F1293,('3-Statement Model'!$G$8*(1+'DCF Simulation'!C1293)*'DCF Simulation'!D1293)/('DCF Simulation'!E1293-'DCF Simulation'!F1293))</f>
        <v>17865.898940077073</v>
      </c>
      <c r="H1293" s="302">
        <f ca="1">+G1293-'DCF Analysis'!$C$37+'DCF Analysis'!$C$38+'DCF Analysis'!$C$40-'DCF Analysis'!$C$39</f>
        <v>18778.228940077071</v>
      </c>
      <c r="I1293" s="303">
        <f ca="1">+H1293/'Historical Data'!$L$34</f>
        <v>1179.0016292273483</v>
      </c>
    </row>
    <row r="1294" spans="2:9">
      <c r="B1294" s="300">
        <f t="shared" si="99"/>
        <v>1282</v>
      </c>
      <c r="C1294" s="275">
        <f t="shared" ref="C1294:C1357" ca="1" si="100">RAND()*($E$6-$D$6)+$D$6</f>
        <v>0.10894490978700255</v>
      </c>
      <c r="D1294" s="275">
        <f t="shared" ref="D1294:D1357" ca="1" si="101">RAND()*($E$7-$D$7)+$D$7</f>
        <v>0.19398355039663304</v>
      </c>
      <c r="E1294" s="275">
        <f t="shared" ref="E1294:E1357" ca="1" si="102">RAND()*($E$8-$D$8)+$D$8</f>
        <v>0.10626208523007577</v>
      </c>
      <c r="F1294" s="275">
        <f t="shared" ref="F1294:F1357" ca="1" si="103">RAND()*($E$9-$D$9)+$D$9</f>
        <v>4.3508253082324401E-2</v>
      </c>
      <c r="G1294" s="301">
        <f t="array" aca="1" ref="G1294" ca="1">IF(E1294&gt;F1294,('3-Statement Model'!$G$8*(1+'DCF Simulation'!C1294)*'DCF Simulation'!D1294)/('DCF Simulation'!E1294-'DCF Simulation'!F1294))</f>
        <v>16558.238095127934</v>
      </c>
      <c r="H1294" s="302">
        <f ca="1">+G1294-'DCF Analysis'!$C$37+'DCF Analysis'!$C$38+'DCF Analysis'!$C$40-'DCF Analysis'!$C$39</f>
        <v>17470.568095127932</v>
      </c>
      <c r="I1294" s="303">
        <f ca="1">+H1294/'Historical Data'!$L$34</f>
        <v>1096.8994101314129</v>
      </c>
    </row>
    <row r="1295" spans="2:9">
      <c r="B1295" s="300">
        <f t="shared" ref="B1295:B1358" si="104">+B1294+1</f>
        <v>1283</v>
      </c>
      <c r="C1295" s="275">
        <f t="shared" ca="1" si="100"/>
        <v>1.579608597791016E-2</v>
      </c>
      <c r="D1295" s="275">
        <f t="shared" ca="1" si="101"/>
        <v>0.16029487173279011</v>
      </c>
      <c r="E1295" s="275">
        <f t="shared" ca="1" si="102"/>
        <v>0.10230128296993579</v>
      </c>
      <c r="F1295" s="275">
        <f t="shared" ca="1" si="103"/>
        <v>4.3753498133464297E-2</v>
      </c>
      <c r="G1295" s="301">
        <f t="array" aca="1" ref="G1295" ca="1">IF(E1295&gt;F1295,('3-Statement Model'!$G$8*(1+'DCF Simulation'!C1295)*'DCF Simulation'!D1295)/('DCF Simulation'!E1295-'DCF Simulation'!F1295))</f>
        <v>13433.686054255231</v>
      </c>
      <c r="H1295" s="302">
        <f ca="1">+G1295-'DCF Analysis'!$C$37+'DCF Analysis'!$C$38+'DCF Analysis'!$C$40-'DCF Analysis'!$C$39</f>
        <v>14346.016054255233</v>
      </c>
      <c r="I1295" s="303">
        <f ca="1">+H1295/'Historical Data'!$L$34</f>
        <v>900.72265892926089</v>
      </c>
    </row>
    <row r="1296" spans="2:9">
      <c r="B1296" s="300">
        <f t="shared" si="104"/>
        <v>1284</v>
      </c>
      <c r="C1296" s="275">
        <f t="shared" ca="1" si="100"/>
        <v>0.16445429089266009</v>
      </c>
      <c r="D1296" s="275">
        <f t="shared" ca="1" si="101"/>
        <v>0.18846563110530543</v>
      </c>
      <c r="E1296" s="275">
        <f t="shared" ca="1" si="102"/>
        <v>0.10906701060272482</v>
      </c>
      <c r="F1296" s="275">
        <f t="shared" ca="1" si="103"/>
        <v>5.2911836719912217E-2</v>
      </c>
      <c r="G1296" s="301">
        <f t="array" aca="1" ref="G1296" ca="1">IF(E1296&gt;F1296,('3-Statement Model'!$G$8*(1+'DCF Simulation'!C1296)*'DCF Simulation'!D1296)/('DCF Simulation'!E1296-'DCF Simulation'!F1296))</f>
        <v>18877.493597013341</v>
      </c>
      <c r="H1296" s="302">
        <f ca="1">+G1296-'DCF Analysis'!$C$37+'DCF Analysis'!$C$38+'DCF Analysis'!$C$40-'DCF Analysis'!$C$39</f>
        <v>19789.823597013339</v>
      </c>
      <c r="I1296" s="303">
        <f ca="1">+H1296/'Historical Data'!$L$34</f>
        <v>1242.5151667633672</v>
      </c>
    </row>
    <row r="1297" spans="2:9">
      <c r="B1297" s="300">
        <f t="shared" si="104"/>
        <v>1285</v>
      </c>
      <c r="C1297" s="275">
        <f t="shared" ca="1" si="100"/>
        <v>9.4192142934903841E-2</v>
      </c>
      <c r="D1297" s="275">
        <f t="shared" ca="1" si="101"/>
        <v>0.16288126176955123</v>
      </c>
      <c r="E1297" s="275">
        <f t="shared" ca="1" si="102"/>
        <v>0.1098738995431717</v>
      </c>
      <c r="F1297" s="275">
        <f t="shared" ca="1" si="103"/>
        <v>5.1219748925990211E-2</v>
      </c>
      <c r="G1297" s="301">
        <f t="array" aca="1" ref="G1297" ca="1">IF(E1297&gt;F1297,('3-Statement Model'!$G$8*(1+'DCF Simulation'!C1297)*'DCF Simulation'!D1297)/('DCF Simulation'!E1297-'DCF Simulation'!F1297))</f>
        <v>14677.276172206592</v>
      </c>
      <c r="H1297" s="302">
        <f ca="1">+G1297-'DCF Analysis'!$C$37+'DCF Analysis'!$C$38+'DCF Analysis'!$C$40-'DCF Analysis'!$C$39</f>
        <v>15589.606172206593</v>
      </c>
      <c r="I1297" s="303">
        <f ca="1">+H1297/'Historical Data'!$L$34</f>
        <v>978.80216151890534</v>
      </c>
    </row>
    <row r="1298" spans="2:9">
      <c r="B1298" s="300">
        <f t="shared" si="104"/>
        <v>1286</v>
      </c>
      <c r="C1298" s="275">
        <f t="shared" ca="1" si="100"/>
        <v>1.9597977823898213E-2</v>
      </c>
      <c r="D1298" s="275">
        <f t="shared" ca="1" si="101"/>
        <v>0.156691322456191</v>
      </c>
      <c r="E1298" s="275">
        <f t="shared" ca="1" si="102"/>
        <v>0.10115981101429171</v>
      </c>
      <c r="F1298" s="275">
        <f t="shared" ca="1" si="103"/>
        <v>5.3903058125758421E-2</v>
      </c>
      <c r="G1298" s="301">
        <f t="array" aca="1" ref="G1298" ca="1">IF(E1298&gt;F1298,('3-Statement Model'!$G$8*(1+'DCF Simulation'!C1298)*'DCF Simulation'!D1298)/('DCF Simulation'!E1298-'DCF Simulation'!F1298))</f>
        <v>16330.12592618171</v>
      </c>
      <c r="H1298" s="302">
        <f ca="1">+G1298-'DCF Analysis'!$C$37+'DCF Analysis'!$C$38+'DCF Analysis'!$C$40-'DCF Analysis'!$C$39</f>
        <v>17242.455926181708</v>
      </c>
      <c r="I1298" s="303">
        <f ca="1">+H1298/'Historical Data'!$L$34</f>
        <v>1082.577259746922</v>
      </c>
    </row>
    <row r="1299" spans="2:9">
      <c r="B1299" s="300">
        <f t="shared" si="104"/>
        <v>1287</v>
      </c>
      <c r="C1299" s="275">
        <f t="shared" ca="1" si="100"/>
        <v>2.8015559757930866E-2</v>
      </c>
      <c r="D1299" s="275">
        <f t="shared" ca="1" si="101"/>
        <v>0.14730674749613643</v>
      </c>
      <c r="E1299" s="275">
        <f t="shared" ca="1" si="102"/>
        <v>0.10008762908870357</v>
      </c>
      <c r="F1299" s="275">
        <f t="shared" ca="1" si="103"/>
        <v>3.488464282071594E-2</v>
      </c>
      <c r="G1299" s="301">
        <f t="array" aca="1" ref="G1299" ca="1">IF(E1299&gt;F1299,('3-Statement Model'!$G$8*(1+'DCF Simulation'!C1299)*'DCF Simulation'!D1299)/('DCF Simulation'!E1299-'DCF Simulation'!F1299))</f>
        <v>11218.488347672772</v>
      </c>
      <c r="H1299" s="302">
        <f ca="1">+G1299-'DCF Analysis'!$C$37+'DCF Analysis'!$C$38+'DCF Analysis'!$C$40-'DCF Analysis'!$C$39</f>
        <v>12130.818347672774</v>
      </c>
      <c r="I1299" s="303">
        <f ca="1">+H1299/'Historical Data'!$L$34</f>
        <v>761.64022929994746</v>
      </c>
    </row>
    <row r="1300" spans="2:9">
      <c r="B1300" s="300">
        <f t="shared" si="104"/>
        <v>1288</v>
      </c>
      <c r="C1300" s="275">
        <f t="shared" ca="1" si="100"/>
        <v>2.5507828832694389E-2</v>
      </c>
      <c r="D1300" s="275">
        <f t="shared" ca="1" si="101"/>
        <v>0.17801503369832036</v>
      </c>
      <c r="E1300" s="275">
        <f t="shared" ca="1" si="102"/>
        <v>0.10444112960731777</v>
      </c>
      <c r="F1300" s="275">
        <f t="shared" ca="1" si="103"/>
        <v>2.876190390180744E-2</v>
      </c>
      <c r="G1300" s="301">
        <f t="array" aca="1" ref="G1300" ca="1">IF(E1300&gt;F1300,('3-Statement Model'!$G$8*(1+'DCF Simulation'!C1300)*'DCF Simulation'!D1300)/('DCF Simulation'!E1300-'DCF Simulation'!F1300))</f>
        <v>11651.946456755086</v>
      </c>
      <c r="H1300" s="302">
        <f ca="1">+G1300-'DCF Analysis'!$C$37+'DCF Analysis'!$C$38+'DCF Analysis'!$C$40-'DCF Analysis'!$C$39</f>
        <v>12564.276456755088</v>
      </c>
      <c r="I1300" s="303">
        <f ca="1">+H1300/'Historical Data'!$L$34</f>
        <v>788.85513963258063</v>
      </c>
    </row>
    <row r="1301" spans="2:9">
      <c r="B1301" s="300">
        <f t="shared" si="104"/>
        <v>1289</v>
      </c>
      <c r="C1301" s="275">
        <f t="shared" ca="1" si="100"/>
        <v>0.3036778746661753</v>
      </c>
      <c r="D1301" s="275">
        <f t="shared" ca="1" si="101"/>
        <v>0.15462693301588515</v>
      </c>
      <c r="E1301" s="275">
        <f t="shared" ca="1" si="102"/>
        <v>0.10615938420102271</v>
      </c>
      <c r="F1301" s="275">
        <f t="shared" ca="1" si="103"/>
        <v>4.059442336156531E-2</v>
      </c>
      <c r="G1301" s="301">
        <f t="array" aca="1" ref="G1301" ca="1">IF(E1301&gt;F1301,('3-Statement Model'!$G$8*(1+'DCF Simulation'!C1301)*'DCF Simulation'!D1301)/('DCF Simulation'!E1301-'DCF Simulation'!F1301))</f>
        <v>14851.254141427817</v>
      </c>
      <c r="H1301" s="302">
        <f ca="1">+G1301-'DCF Analysis'!$C$37+'DCF Analysis'!$C$38+'DCF Analysis'!$C$40-'DCF Analysis'!$C$39</f>
        <v>15763.584141427818</v>
      </c>
      <c r="I1301" s="303">
        <f ca="1">+H1301/'Historical Data'!$L$34</f>
        <v>989.72546583136455</v>
      </c>
    </row>
    <row r="1302" spans="2:9">
      <c r="B1302" s="300">
        <f t="shared" si="104"/>
        <v>1290</v>
      </c>
      <c r="C1302" s="275">
        <f t="shared" ca="1" si="100"/>
        <v>0.19702663061375167</v>
      </c>
      <c r="D1302" s="275">
        <f t="shared" ca="1" si="101"/>
        <v>0.16663354249793183</v>
      </c>
      <c r="E1302" s="275">
        <f t="shared" ca="1" si="102"/>
        <v>0.10869338163975475</v>
      </c>
      <c r="F1302" s="275">
        <f t="shared" ca="1" si="103"/>
        <v>4.7732306646482932E-2</v>
      </c>
      <c r="G1302" s="301">
        <f t="array" aca="1" ref="G1302" ca="1">IF(E1302&gt;F1302,('3-Statement Model'!$G$8*(1+'DCF Simulation'!C1302)*'DCF Simulation'!D1302)/('DCF Simulation'!E1302-'DCF Simulation'!F1302))</f>
        <v>15804.94984874617</v>
      </c>
      <c r="H1302" s="302">
        <f ca="1">+G1302-'DCF Analysis'!$C$37+'DCF Analysis'!$C$38+'DCF Analysis'!$C$40-'DCF Analysis'!$C$39</f>
        <v>16717.27984874617</v>
      </c>
      <c r="I1302" s="303">
        <f ca="1">+H1302/'Historical Data'!$L$34</f>
        <v>1049.6037853631769</v>
      </c>
    </row>
    <row r="1303" spans="2:9">
      <c r="B1303" s="300">
        <f t="shared" si="104"/>
        <v>1291</v>
      </c>
      <c r="C1303" s="275">
        <f t="shared" ca="1" si="100"/>
        <v>0.15835990207329834</v>
      </c>
      <c r="D1303" s="275">
        <f t="shared" ca="1" si="101"/>
        <v>0.19050429311451286</v>
      </c>
      <c r="E1303" s="275">
        <f t="shared" ca="1" si="102"/>
        <v>0.10258421000369711</v>
      </c>
      <c r="F1303" s="275">
        <f t="shared" ca="1" si="103"/>
        <v>3.6594702009205698E-2</v>
      </c>
      <c r="G1303" s="301">
        <f t="array" aca="1" ref="G1303" ca="1">IF(E1303&gt;F1303,('3-Statement Model'!$G$8*(1+'DCF Simulation'!C1303)*'DCF Simulation'!D1303)/('DCF Simulation'!E1303-'DCF Simulation'!F1303))</f>
        <v>16152.988789533792</v>
      </c>
      <c r="H1303" s="302">
        <f ca="1">+G1303-'DCF Analysis'!$C$37+'DCF Analysis'!$C$38+'DCF Analysis'!$C$40-'DCF Analysis'!$C$39</f>
        <v>17065.318789533791</v>
      </c>
      <c r="I1303" s="303">
        <f ca="1">+H1303/'Historical Data'!$L$34</f>
        <v>1071.4556053368599</v>
      </c>
    </row>
    <row r="1304" spans="2:9">
      <c r="B1304" s="300">
        <f t="shared" si="104"/>
        <v>1292</v>
      </c>
      <c r="C1304" s="275">
        <f t="shared" ca="1" si="100"/>
        <v>7.7983847086517219E-2</v>
      </c>
      <c r="D1304" s="275">
        <f t="shared" ca="1" si="101"/>
        <v>0.13798168525846757</v>
      </c>
      <c r="E1304" s="275">
        <f t="shared" ca="1" si="102"/>
        <v>0.10927114089278155</v>
      </c>
      <c r="F1304" s="275">
        <f t="shared" ca="1" si="103"/>
        <v>5.0418235471743275E-2</v>
      </c>
      <c r="G1304" s="301">
        <f t="array" aca="1" ref="G1304" ca="1">IF(E1304&gt;F1304,('3-Statement Model'!$G$8*(1+'DCF Simulation'!C1304)*'DCF Simulation'!D1304)/('DCF Simulation'!E1304-'DCF Simulation'!F1304))</f>
        <v>12208.021622018678</v>
      </c>
      <c r="H1304" s="302">
        <f ca="1">+G1304-'DCF Analysis'!$C$37+'DCF Analysis'!$C$38+'DCF Analysis'!$C$40-'DCF Analysis'!$C$39</f>
        <v>13120.351622018679</v>
      </c>
      <c r="I1304" s="303">
        <f ca="1">+H1304/'Historical Data'!$L$34</f>
        <v>823.76863056459342</v>
      </c>
    </row>
    <row r="1305" spans="2:9">
      <c r="B1305" s="300">
        <f t="shared" si="104"/>
        <v>1293</v>
      </c>
      <c r="C1305" s="275">
        <f t="shared" ca="1" si="100"/>
        <v>0.20469247697853044</v>
      </c>
      <c r="D1305" s="275">
        <f t="shared" ca="1" si="101"/>
        <v>0.18988128863276793</v>
      </c>
      <c r="E1305" s="275">
        <f t="shared" ca="1" si="102"/>
        <v>0.10253550178602293</v>
      </c>
      <c r="F1305" s="275">
        <f t="shared" ca="1" si="103"/>
        <v>3.7569983146349836E-2</v>
      </c>
      <c r="G1305" s="301">
        <f t="array" aca="1" ref="G1305" ca="1">IF(E1305&gt;F1305,('3-Statement Model'!$G$8*(1+'DCF Simulation'!C1305)*'DCF Simulation'!D1305)/('DCF Simulation'!E1305-'DCF Simulation'!F1305))</f>
        <v>17008.067003906071</v>
      </c>
      <c r="H1305" s="302">
        <f ca="1">+G1305-'DCF Analysis'!$C$37+'DCF Analysis'!$C$38+'DCF Analysis'!$C$40-'DCF Analysis'!$C$39</f>
        <v>17920.39700390607</v>
      </c>
      <c r="I1305" s="303">
        <f ca="1">+H1305/'Historical Data'!$L$34</f>
        <v>1125.1421702988052</v>
      </c>
    </row>
    <row r="1306" spans="2:9">
      <c r="B1306" s="300">
        <f t="shared" si="104"/>
        <v>1294</v>
      </c>
      <c r="C1306" s="275">
        <f t="shared" ca="1" si="100"/>
        <v>0.16594781581528847</v>
      </c>
      <c r="D1306" s="275">
        <f t="shared" ca="1" si="101"/>
        <v>0.15097989361627145</v>
      </c>
      <c r="E1306" s="275">
        <f t="shared" ca="1" si="102"/>
        <v>0.10947810298154613</v>
      </c>
      <c r="F1306" s="275">
        <f t="shared" ca="1" si="103"/>
        <v>5.7799408737502E-2</v>
      </c>
      <c r="G1306" s="301">
        <f t="array" aca="1" ref="G1306" ca="1">IF(E1306&gt;F1306,('3-Statement Model'!$G$8*(1+'DCF Simulation'!C1306)*'DCF Simulation'!D1306)/('DCF Simulation'!E1306-'DCF Simulation'!F1306))</f>
        <v>16453.799302957472</v>
      </c>
      <c r="H1306" s="302">
        <f ca="1">+G1306-'DCF Analysis'!$C$37+'DCF Analysis'!$C$38+'DCF Analysis'!$C$40-'DCF Analysis'!$C$39</f>
        <v>17366.12930295747</v>
      </c>
      <c r="I1306" s="303">
        <f ca="1">+H1306/'Historical Data'!$L$34</f>
        <v>1090.3421620268955</v>
      </c>
    </row>
    <row r="1307" spans="2:9">
      <c r="B1307" s="300">
        <f t="shared" si="104"/>
        <v>1295</v>
      </c>
      <c r="C1307" s="275">
        <f t="shared" ca="1" si="100"/>
        <v>0.31199994526270852</v>
      </c>
      <c r="D1307" s="275">
        <f t="shared" ca="1" si="101"/>
        <v>0.15175942081026647</v>
      </c>
      <c r="E1307" s="275">
        <f t="shared" ca="1" si="102"/>
        <v>0.10049321469063811</v>
      </c>
      <c r="F1307" s="275">
        <f t="shared" ca="1" si="103"/>
        <v>3.6567826617500826E-2</v>
      </c>
      <c r="G1307" s="301">
        <f t="array" aca="1" ref="G1307" ca="1">IF(E1307&gt;F1307,('3-Statement Model'!$G$8*(1+'DCF Simulation'!C1307)*'DCF Simulation'!D1307)/('DCF Simulation'!E1307-'DCF Simulation'!F1307))</f>
        <v>15045.118178739694</v>
      </c>
      <c r="H1307" s="302">
        <f ca="1">+G1307-'DCF Analysis'!$C$37+'DCF Analysis'!$C$38+'DCF Analysis'!$C$40-'DCF Analysis'!$C$39</f>
        <v>15957.448178739696</v>
      </c>
      <c r="I1307" s="303">
        <f ca="1">+H1307/'Historical Data'!$L$34</f>
        <v>1001.8973280750654</v>
      </c>
    </row>
    <row r="1308" spans="2:9">
      <c r="B1308" s="300">
        <f t="shared" si="104"/>
        <v>1296</v>
      </c>
      <c r="C1308" s="275">
        <f t="shared" ca="1" si="100"/>
        <v>0.14029057200983799</v>
      </c>
      <c r="D1308" s="275">
        <f t="shared" ca="1" si="101"/>
        <v>0.17837829231577268</v>
      </c>
      <c r="E1308" s="275">
        <f t="shared" ca="1" si="102"/>
        <v>0.10615662297262907</v>
      </c>
      <c r="F1308" s="275">
        <f t="shared" ca="1" si="103"/>
        <v>4.8279790041159981E-2</v>
      </c>
      <c r="G1308" s="301">
        <f t="array" aca="1" ref="G1308" ca="1">IF(E1308&gt;F1308,('3-Statement Model'!$G$8*(1+'DCF Simulation'!C1308)*'DCF Simulation'!D1308)/('DCF Simulation'!E1308-'DCF Simulation'!F1308))</f>
        <v>16975.879221345887</v>
      </c>
      <c r="H1308" s="302">
        <f ca="1">+G1308-'DCF Analysis'!$C$37+'DCF Analysis'!$C$38+'DCF Analysis'!$C$40-'DCF Analysis'!$C$39</f>
        <v>17888.209221345885</v>
      </c>
      <c r="I1308" s="303">
        <f ca="1">+H1308/'Historical Data'!$L$34</f>
        <v>1123.1212423294651</v>
      </c>
    </row>
    <row r="1309" spans="2:9">
      <c r="B1309" s="300">
        <f t="shared" si="104"/>
        <v>1297</v>
      </c>
      <c r="C1309" s="275">
        <f t="shared" ca="1" si="100"/>
        <v>0.26644637475805394</v>
      </c>
      <c r="D1309" s="275">
        <f t="shared" ca="1" si="101"/>
        <v>0.13725251474778272</v>
      </c>
      <c r="E1309" s="275">
        <f t="shared" ca="1" si="102"/>
        <v>0.10947030361908755</v>
      </c>
      <c r="F1309" s="275">
        <f t="shared" ca="1" si="103"/>
        <v>4.8949016537929456E-2</v>
      </c>
      <c r="G1309" s="301">
        <f t="array" aca="1" ref="G1309" ca="1">IF(E1309&gt;F1309,('3-Statement Model'!$G$8*(1+'DCF Simulation'!C1309)*'DCF Simulation'!D1309)/('DCF Simulation'!E1309-'DCF Simulation'!F1309))</f>
        <v>13873.257889011275</v>
      </c>
      <c r="H1309" s="302">
        <f ca="1">+G1309-'DCF Analysis'!$C$37+'DCF Analysis'!$C$38+'DCF Analysis'!$C$40-'DCF Analysis'!$C$39</f>
        <v>14785.587889011276</v>
      </c>
      <c r="I1309" s="303">
        <f ca="1">+H1309/'Historical Data'!$L$34</f>
        <v>928.32142295507117</v>
      </c>
    </row>
    <row r="1310" spans="2:9">
      <c r="B1310" s="300">
        <f t="shared" si="104"/>
        <v>1298</v>
      </c>
      <c r="C1310" s="275">
        <f t="shared" ca="1" si="100"/>
        <v>0.31792155179070164</v>
      </c>
      <c r="D1310" s="275">
        <f t="shared" ca="1" si="101"/>
        <v>0.17713084668634235</v>
      </c>
      <c r="E1310" s="275">
        <f t="shared" ca="1" si="102"/>
        <v>0.10449814288129512</v>
      </c>
      <c r="F1310" s="275">
        <f t="shared" ca="1" si="103"/>
        <v>5.452947729910769E-2</v>
      </c>
      <c r="G1310" s="301">
        <f t="array" aca="1" ref="G1310" ca="1">IF(E1310&gt;F1310,('3-Statement Model'!$G$8*(1+'DCF Simulation'!C1310)*'DCF Simulation'!D1310)/('DCF Simulation'!E1310-'DCF Simulation'!F1310))</f>
        <v>22566.567534296686</v>
      </c>
      <c r="H1310" s="302">
        <f ca="1">+G1310-'DCF Analysis'!$C$37+'DCF Analysis'!$C$38+'DCF Analysis'!$C$40-'DCF Analysis'!$C$39</f>
        <v>23478.897534296684</v>
      </c>
      <c r="I1310" s="303">
        <f ca="1">+H1310/'Historical Data'!$L$34</f>
        <v>1474.1357416470048</v>
      </c>
    </row>
    <row r="1311" spans="2:9">
      <c r="B1311" s="300">
        <f t="shared" si="104"/>
        <v>1299</v>
      </c>
      <c r="C1311" s="275">
        <f t="shared" ca="1" si="100"/>
        <v>0.31521343846064015</v>
      </c>
      <c r="D1311" s="275">
        <f t="shared" ca="1" si="101"/>
        <v>0.13948236534215996</v>
      </c>
      <c r="E1311" s="275">
        <f t="shared" ca="1" si="102"/>
        <v>0.10202779408769257</v>
      </c>
      <c r="F1311" s="275">
        <f t="shared" ca="1" si="103"/>
        <v>5.7962979048842705E-2</v>
      </c>
      <c r="G1311" s="301">
        <f t="array" aca="1" ref="G1311" ca="1">IF(E1311&gt;F1311,('3-Statement Model'!$G$8*(1+'DCF Simulation'!C1311)*'DCF Simulation'!D1311)/('DCF Simulation'!E1311-'DCF Simulation'!F1311))</f>
        <v>20109.58411362856</v>
      </c>
      <c r="H1311" s="302">
        <f ca="1">+G1311-'DCF Analysis'!$C$37+'DCF Analysis'!$C$38+'DCF Analysis'!$C$40-'DCF Analysis'!$C$39</f>
        <v>21021.914113628558</v>
      </c>
      <c r="I1311" s="303">
        <f ca="1">+H1311/'Historical Data'!$L$34</f>
        <v>1319.8726604375788</v>
      </c>
    </row>
    <row r="1312" spans="2:9">
      <c r="B1312" s="300">
        <f t="shared" si="104"/>
        <v>1300</v>
      </c>
      <c r="C1312" s="275">
        <f t="shared" ca="1" si="100"/>
        <v>0.11181254106445779</v>
      </c>
      <c r="D1312" s="275">
        <f t="shared" ca="1" si="101"/>
        <v>0.13637789339193823</v>
      </c>
      <c r="E1312" s="275">
        <f t="shared" ca="1" si="102"/>
        <v>0.10817870068435967</v>
      </c>
      <c r="F1312" s="275">
        <f t="shared" ca="1" si="103"/>
        <v>4.6111386580291867E-2</v>
      </c>
      <c r="G1312" s="301">
        <f t="array" aca="1" ref="G1312" ca="1">IF(E1312&gt;F1312,('3-Statement Model'!$G$8*(1+'DCF Simulation'!C1312)*'DCF Simulation'!D1312)/('DCF Simulation'!E1312-'DCF Simulation'!F1312))</f>
        <v>11800.274045672359</v>
      </c>
      <c r="H1312" s="302">
        <f ca="1">+G1312-'DCF Analysis'!$C$37+'DCF Analysis'!$C$38+'DCF Analysis'!$C$40-'DCF Analysis'!$C$39</f>
        <v>12712.60404567236</v>
      </c>
      <c r="I1312" s="303">
        <f ca="1">+H1312/'Historical Data'!$L$34</f>
        <v>798.16797044058069</v>
      </c>
    </row>
    <row r="1313" spans="2:9">
      <c r="B1313" s="300">
        <f t="shared" si="104"/>
        <v>1301</v>
      </c>
      <c r="C1313" s="275">
        <f t="shared" ca="1" si="100"/>
        <v>0.12184217876079835</v>
      </c>
      <c r="D1313" s="275">
        <f t="shared" ca="1" si="101"/>
        <v>0.1536668021848934</v>
      </c>
      <c r="E1313" s="275">
        <f t="shared" ca="1" si="102"/>
        <v>0.10708397803367324</v>
      </c>
      <c r="F1313" s="275">
        <f t="shared" ca="1" si="103"/>
        <v>3.4305101931229112E-2</v>
      </c>
      <c r="G1313" s="301">
        <f t="array" aca="1" ref="G1313" ca="1">IF(E1313&gt;F1313,('3-Statement Model'!$G$8*(1+'DCF Simulation'!C1313)*'DCF Simulation'!D1313)/('DCF Simulation'!E1313-'DCF Simulation'!F1313))</f>
        <v>11441.57924333968</v>
      </c>
      <c r="H1313" s="302">
        <f ca="1">+G1313-'DCF Analysis'!$C$37+'DCF Analysis'!$C$38+'DCF Analysis'!$C$40-'DCF Analysis'!$C$39</f>
        <v>12353.909243339682</v>
      </c>
      <c r="I1313" s="303">
        <f ca="1">+H1313/'Historical Data'!$L$34</f>
        <v>775.6471162271655</v>
      </c>
    </row>
    <row r="1314" spans="2:9">
      <c r="B1314" s="300">
        <f t="shared" si="104"/>
        <v>1302</v>
      </c>
      <c r="C1314" s="275">
        <f t="shared" ca="1" si="100"/>
        <v>8.9489335167000555E-2</v>
      </c>
      <c r="D1314" s="275">
        <f t="shared" ca="1" si="101"/>
        <v>0.1945166411598766</v>
      </c>
      <c r="E1314" s="275">
        <f t="shared" ca="1" si="102"/>
        <v>0.10238836899299959</v>
      </c>
      <c r="F1314" s="275">
        <f t="shared" ca="1" si="103"/>
        <v>3.7863485617770441E-2</v>
      </c>
      <c r="G1314" s="301">
        <f t="array" aca="1" ref="G1314" ca="1">IF(E1314&gt;F1314,('3-Statement Model'!$G$8*(1+'DCF Simulation'!C1314)*'DCF Simulation'!D1314)/('DCF Simulation'!E1314-'DCF Simulation'!F1314))</f>
        <v>15864.705556594148</v>
      </c>
      <c r="H1314" s="302">
        <f ca="1">+G1314-'DCF Analysis'!$C$37+'DCF Analysis'!$C$38+'DCF Analysis'!$C$40-'DCF Analysis'!$C$39</f>
        <v>16777.035556594146</v>
      </c>
      <c r="I1314" s="303">
        <f ca="1">+H1314/'Historical Data'!$L$34</f>
        <v>1053.3555809735733</v>
      </c>
    </row>
    <row r="1315" spans="2:9">
      <c r="B1315" s="300">
        <f t="shared" si="104"/>
        <v>1303</v>
      </c>
      <c r="C1315" s="275">
        <f t="shared" ca="1" si="100"/>
        <v>0.17262448706183223</v>
      </c>
      <c r="D1315" s="275">
        <f t="shared" ca="1" si="101"/>
        <v>0.14748596342832032</v>
      </c>
      <c r="E1315" s="275">
        <f t="shared" ca="1" si="102"/>
        <v>0.10048660045362838</v>
      </c>
      <c r="F1315" s="275">
        <f t="shared" ca="1" si="103"/>
        <v>3.9331280302175038E-2</v>
      </c>
      <c r="G1315" s="301">
        <f t="array" aca="1" ref="G1315" ca="1">IF(E1315&gt;F1315,('3-Statement Model'!$G$8*(1+'DCF Simulation'!C1315)*'DCF Simulation'!D1315)/('DCF Simulation'!E1315-'DCF Simulation'!F1315))</f>
        <v>13660.132242940163</v>
      </c>
      <c r="H1315" s="302">
        <f ca="1">+G1315-'DCF Analysis'!$C$37+'DCF Analysis'!$C$38+'DCF Analysis'!$C$40-'DCF Analysis'!$C$39</f>
        <v>14572.462242940164</v>
      </c>
      <c r="I1315" s="303">
        <f ca="1">+H1315/'Historical Data'!$L$34</f>
        <v>914.94020980926211</v>
      </c>
    </row>
    <row r="1316" spans="2:9">
      <c r="B1316" s="300">
        <f t="shared" si="104"/>
        <v>1304</v>
      </c>
      <c r="C1316" s="275">
        <f t="shared" ca="1" si="100"/>
        <v>0.25693813981501745</v>
      </c>
      <c r="D1316" s="275">
        <f t="shared" ca="1" si="101"/>
        <v>0.16146919716810448</v>
      </c>
      <c r="E1316" s="275">
        <f t="shared" ca="1" si="102"/>
        <v>0.10109952470295991</v>
      </c>
      <c r="F1316" s="275">
        <f t="shared" ca="1" si="103"/>
        <v>5.5684620539911564E-2</v>
      </c>
      <c r="G1316" s="301">
        <f t="array" aca="1" ref="G1316" ca="1">IF(E1316&gt;F1316,('3-Statement Model'!$G$8*(1+'DCF Simulation'!C1316)*'DCF Simulation'!D1316)/('DCF Simulation'!E1316-'DCF Simulation'!F1316))</f>
        <v>21586.622045037875</v>
      </c>
      <c r="H1316" s="302">
        <f ca="1">+G1316-'DCF Analysis'!$C$37+'DCF Analysis'!$C$38+'DCF Analysis'!$C$40-'DCF Analysis'!$C$39</f>
        <v>22498.952045037873</v>
      </c>
      <c r="I1316" s="303">
        <f ca="1">+H1316/'Historical Data'!$L$34</f>
        <v>1412.6093148430195</v>
      </c>
    </row>
    <row r="1317" spans="2:9">
      <c r="B1317" s="300">
        <f t="shared" si="104"/>
        <v>1305</v>
      </c>
      <c r="C1317" s="275">
        <f t="shared" ca="1" si="100"/>
        <v>0.14345862101696663</v>
      </c>
      <c r="D1317" s="275">
        <f t="shared" ca="1" si="101"/>
        <v>0.18657340012110815</v>
      </c>
      <c r="E1317" s="275">
        <f t="shared" ca="1" si="102"/>
        <v>0.10203779240331592</v>
      </c>
      <c r="F1317" s="275">
        <f t="shared" ca="1" si="103"/>
        <v>3.3974117284981994E-2</v>
      </c>
      <c r="G1317" s="301">
        <f t="array" aca="1" ref="G1317" ca="1">IF(E1317&gt;F1317,('3-Statement Model'!$G$8*(1+'DCF Simulation'!C1317)*'DCF Simulation'!D1317)/('DCF Simulation'!E1317-'DCF Simulation'!F1317))</f>
        <v>15140.293124931803</v>
      </c>
      <c r="H1317" s="302">
        <f ca="1">+G1317-'DCF Analysis'!$C$37+'DCF Analysis'!$C$38+'DCF Analysis'!$C$40-'DCF Analysis'!$C$39</f>
        <v>16052.623124931804</v>
      </c>
      <c r="I1317" s="303">
        <f ca="1">+H1317/'Historical Data'!$L$34</f>
        <v>1007.8729404174326</v>
      </c>
    </row>
    <row r="1318" spans="2:9">
      <c r="B1318" s="300">
        <f t="shared" si="104"/>
        <v>1306</v>
      </c>
      <c r="C1318" s="275">
        <f t="shared" ca="1" si="100"/>
        <v>0.2241589492668139</v>
      </c>
      <c r="D1318" s="275">
        <f t="shared" ca="1" si="101"/>
        <v>0.15009286294532467</v>
      </c>
      <c r="E1318" s="275">
        <f t="shared" ca="1" si="102"/>
        <v>0.1044312742923138</v>
      </c>
      <c r="F1318" s="275">
        <f t="shared" ca="1" si="103"/>
        <v>5.2510431265967619E-2</v>
      </c>
      <c r="G1318" s="301">
        <f t="array" aca="1" ref="G1318" ca="1">IF(E1318&gt;F1318,('3-Statement Model'!$G$8*(1+'DCF Simulation'!C1318)*'DCF Simulation'!D1318)/('DCF Simulation'!E1318-'DCF Simulation'!F1318))</f>
        <v>17093.681884134287</v>
      </c>
      <c r="H1318" s="302">
        <f ca="1">+G1318-'DCF Analysis'!$C$37+'DCF Analysis'!$C$38+'DCF Analysis'!$C$40-'DCF Analysis'!$C$39</f>
        <v>18006.011884134285</v>
      </c>
      <c r="I1318" s="303">
        <f ca="1">+H1318/'Historical Data'!$L$34</f>
        <v>1130.5175485411985</v>
      </c>
    </row>
    <row r="1319" spans="2:9">
      <c r="B1319" s="300">
        <f t="shared" si="104"/>
        <v>1307</v>
      </c>
      <c r="C1319" s="275">
        <f t="shared" ca="1" si="100"/>
        <v>7.2918102484848021E-2</v>
      </c>
      <c r="D1319" s="275">
        <f t="shared" ca="1" si="101"/>
        <v>0.16995073998530991</v>
      </c>
      <c r="E1319" s="275">
        <f t="shared" ca="1" si="102"/>
        <v>0.10932400876725516</v>
      </c>
      <c r="F1319" s="275">
        <f t="shared" ca="1" si="103"/>
        <v>3.7980963169701752E-2</v>
      </c>
      <c r="G1319" s="301">
        <f t="array" aca="1" ref="G1319" ca="1">IF(E1319&gt;F1319,('3-Statement Model'!$G$8*(1+'DCF Simulation'!C1319)*'DCF Simulation'!D1319)/('DCF Simulation'!E1319-'DCF Simulation'!F1319))</f>
        <v>12345.750243211995</v>
      </c>
      <c r="H1319" s="302">
        <f ca="1">+G1319-'DCF Analysis'!$C$37+'DCF Analysis'!$C$38+'DCF Analysis'!$C$40-'DCF Analysis'!$C$39</f>
        <v>13258.080243211996</v>
      </c>
      <c r="I1319" s="303">
        <f ca="1">+H1319/'Historical Data'!$L$34</f>
        <v>832.41599924330819</v>
      </c>
    </row>
    <row r="1320" spans="2:9">
      <c r="B1320" s="300">
        <f t="shared" si="104"/>
        <v>1308</v>
      </c>
      <c r="C1320" s="275">
        <f t="shared" ca="1" si="100"/>
        <v>0.25959852678501316</v>
      </c>
      <c r="D1320" s="275">
        <f t="shared" ca="1" si="101"/>
        <v>0.17313715518497072</v>
      </c>
      <c r="E1320" s="275">
        <f t="shared" ca="1" si="102"/>
        <v>0.10125629614596425</v>
      </c>
      <c r="F1320" s="275">
        <f t="shared" ca="1" si="103"/>
        <v>2.8563658143959759E-2</v>
      </c>
      <c r="G1320" s="301">
        <f t="array" aca="1" ref="G1320" ca="1">IF(E1320&gt;F1320,('3-Statement Model'!$G$8*(1+'DCF Simulation'!C1320)*'DCF Simulation'!D1320)/('DCF Simulation'!E1320-'DCF Simulation'!F1320))</f>
        <v>14491.438266722282</v>
      </c>
      <c r="H1320" s="302">
        <f ca="1">+G1320-'DCF Analysis'!$C$37+'DCF Analysis'!$C$38+'DCF Analysis'!$C$40-'DCF Analysis'!$C$39</f>
        <v>15403.768266722283</v>
      </c>
      <c r="I1320" s="303">
        <f ca="1">+H1320/'Historical Data'!$L$34</f>
        <v>967.13422446065681</v>
      </c>
    </row>
    <row r="1321" spans="2:9">
      <c r="B1321" s="300">
        <f t="shared" si="104"/>
        <v>1309</v>
      </c>
      <c r="C1321" s="275">
        <f t="shared" ca="1" si="100"/>
        <v>7.2822543719444618E-2</v>
      </c>
      <c r="D1321" s="275">
        <f t="shared" ca="1" si="101"/>
        <v>0.18052607074006308</v>
      </c>
      <c r="E1321" s="275">
        <f t="shared" ca="1" si="102"/>
        <v>0.10394766649499751</v>
      </c>
      <c r="F1321" s="275">
        <f t="shared" ca="1" si="103"/>
        <v>2.2293885962431786E-2</v>
      </c>
      <c r="G1321" s="301">
        <f t="array" aca="1" ref="G1321" ca="1">IF(E1321&gt;F1321,('3-Statement Model'!$G$8*(1+'DCF Simulation'!C1321)*'DCF Simulation'!D1321)/('DCF Simulation'!E1321-'DCF Simulation'!F1321))</f>
        <v>11457.002891233484</v>
      </c>
      <c r="H1321" s="302">
        <f ca="1">+G1321-'DCF Analysis'!$C$37+'DCF Analysis'!$C$38+'DCF Analysis'!$C$40-'DCF Analysis'!$C$39</f>
        <v>12369.332891233485</v>
      </c>
      <c r="I1321" s="303">
        <f ca="1">+H1321/'Historical Data'!$L$34</f>
        <v>776.61549860515504</v>
      </c>
    </row>
    <row r="1322" spans="2:9">
      <c r="B1322" s="300">
        <f t="shared" si="104"/>
        <v>1310</v>
      </c>
      <c r="C1322" s="275">
        <f t="shared" ca="1" si="100"/>
        <v>0.32220903131283873</v>
      </c>
      <c r="D1322" s="275">
        <f t="shared" ca="1" si="101"/>
        <v>0.15321335193030688</v>
      </c>
      <c r="E1322" s="275">
        <f t="shared" ca="1" si="102"/>
        <v>0.10034843274735776</v>
      </c>
      <c r="F1322" s="275">
        <f t="shared" ca="1" si="103"/>
        <v>3.8934933385224371E-2</v>
      </c>
      <c r="G1322" s="301">
        <f t="array" aca="1" ref="G1322" ca="1">IF(E1322&gt;F1322,('3-Statement Model'!$G$8*(1+'DCF Simulation'!C1322)*'DCF Simulation'!D1322)/('DCF Simulation'!E1322-'DCF Simulation'!F1322))</f>
        <v>15933.544155478077</v>
      </c>
      <c r="H1322" s="302">
        <f ca="1">+G1322-'DCF Analysis'!$C$37+'DCF Analysis'!$C$38+'DCF Analysis'!$C$40-'DCF Analysis'!$C$39</f>
        <v>16845.874155478075</v>
      </c>
      <c r="I1322" s="303">
        <f ca="1">+H1322/'Historical Data'!$L$34</f>
        <v>1057.6776509886356</v>
      </c>
    </row>
    <row r="1323" spans="2:9">
      <c r="B1323" s="300">
        <f t="shared" si="104"/>
        <v>1311</v>
      </c>
      <c r="C1323" s="275">
        <f t="shared" ca="1" si="100"/>
        <v>1.5685464729174051E-2</v>
      </c>
      <c r="D1323" s="275">
        <f t="shared" ca="1" si="101"/>
        <v>0.15978539950782475</v>
      </c>
      <c r="E1323" s="275">
        <f t="shared" ca="1" si="102"/>
        <v>0.10686868389994787</v>
      </c>
      <c r="F1323" s="275">
        <f t="shared" ca="1" si="103"/>
        <v>2.9792971861856751E-2</v>
      </c>
      <c r="G1323" s="301">
        <f t="array" aca="1" ref="G1323" ca="1">IF(E1323&gt;F1323,('3-Statement Model'!$G$8*(1+'DCF Simulation'!C1323)*'DCF Simulation'!D1323)/('DCF Simulation'!E1323-'DCF Simulation'!F1323))</f>
        <v>10170.874231937731</v>
      </c>
      <c r="H1323" s="302">
        <f ca="1">+G1323-'DCF Analysis'!$C$37+'DCF Analysis'!$C$38+'DCF Analysis'!$C$40-'DCF Analysis'!$C$39</f>
        <v>11083.204231937732</v>
      </c>
      <c r="I1323" s="303">
        <f ca="1">+H1323/'Historical Data'!$L$34</f>
        <v>695.8651898542887</v>
      </c>
    </row>
    <row r="1324" spans="2:9">
      <c r="B1324" s="300">
        <f t="shared" si="104"/>
        <v>1312</v>
      </c>
      <c r="C1324" s="275">
        <f t="shared" ca="1" si="100"/>
        <v>0.11402337809723861</v>
      </c>
      <c r="D1324" s="275">
        <f t="shared" ca="1" si="101"/>
        <v>0.19032463771398914</v>
      </c>
      <c r="E1324" s="275">
        <f t="shared" ca="1" si="102"/>
        <v>0.10311090360020758</v>
      </c>
      <c r="F1324" s="275">
        <f t="shared" ca="1" si="103"/>
        <v>3.1831044212933077E-2</v>
      </c>
      <c r="G1324" s="301">
        <f t="array" aca="1" ref="G1324" ca="1">IF(E1324&gt;F1324,('3-Statement Model'!$G$8*(1+'DCF Simulation'!C1324)*'DCF Simulation'!D1324)/('DCF Simulation'!E1324-'DCF Simulation'!F1324))</f>
        <v>14368.187326849376</v>
      </c>
      <c r="H1324" s="302">
        <f ca="1">+G1324-'DCF Analysis'!$C$37+'DCF Analysis'!$C$38+'DCF Analysis'!$C$40-'DCF Analysis'!$C$39</f>
        <v>15280.517326849378</v>
      </c>
      <c r="I1324" s="303">
        <f ca="1">+H1324/'Historical Data'!$L$34</f>
        <v>959.39584511840553</v>
      </c>
    </row>
    <row r="1325" spans="2:9">
      <c r="B1325" s="300">
        <f t="shared" si="104"/>
        <v>1313</v>
      </c>
      <c r="C1325" s="275">
        <f t="shared" ca="1" si="100"/>
        <v>8.645309781585156E-2</v>
      </c>
      <c r="D1325" s="275">
        <f t="shared" ca="1" si="101"/>
        <v>0.13850937365769753</v>
      </c>
      <c r="E1325" s="275">
        <f t="shared" ca="1" si="102"/>
        <v>0.10601870525763558</v>
      </c>
      <c r="F1325" s="275">
        <f t="shared" ca="1" si="103"/>
        <v>4.7810269916973458E-2</v>
      </c>
      <c r="G1325" s="301">
        <f t="array" aca="1" ref="G1325" ca="1">IF(E1325&gt;F1325,('3-Statement Model'!$G$8*(1+'DCF Simulation'!C1325)*'DCF Simulation'!D1325)/('DCF Simulation'!E1325-'DCF Simulation'!F1325))</f>
        <v>12487.736372289113</v>
      </c>
      <c r="H1325" s="302">
        <f ca="1">+G1325-'DCF Analysis'!$C$37+'DCF Analysis'!$C$38+'DCF Analysis'!$C$40-'DCF Analysis'!$C$39</f>
        <v>13400.066372289115</v>
      </c>
      <c r="I1325" s="303">
        <f ca="1">+H1325/'Historical Data'!$L$34</f>
        <v>841.33067794084673</v>
      </c>
    </row>
    <row r="1326" spans="2:9">
      <c r="B1326" s="300">
        <f t="shared" si="104"/>
        <v>1314</v>
      </c>
      <c r="C1326" s="275">
        <f t="shared" ca="1" si="100"/>
        <v>0.14885498586683554</v>
      </c>
      <c r="D1326" s="275">
        <f t="shared" ca="1" si="101"/>
        <v>0.17369347805253232</v>
      </c>
      <c r="E1326" s="275">
        <f t="shared" ca="1" si="102"/>
        <v>0.1082296088956986</v>
      </c>
      <c r="F1326" s="275">
        <f t="shared" ca="1" si="103"/>
        <v>5.5528662080403315E-2</v>
      </c>
      <c r="G1326" s="301">
        <f t="array" aca="1" ref="G1326" ca="1">IF(E1326&gt;F1326,('3-Statement Model'!$G$8*(1+'DCF Simulation'!C1326)*'DCF Simulation'!D1326)/('DCF Simulation'!E1326-'DCF Simulation'!F1326))</f>
        <v>18289.835800111341</v>
      </c>
      <c r="H1326" s="302">
        <f ca="1">+G1326-'DCF Analysis'!$C$37+'DCF Analysis'!$C$38+'DCF Analysis'!$C$40-'DCF Analysis'!$C$39</f>
        <v>19202.165800111339</v>
      </c>
      <c r="I1326" s="303">
        <f ca="1">+H1326/'Historical Data'!$L$34</f>
        <v>1205.6187426018259</v>
      </c>
    </row>
    <row r="1327" spans="2:9">
      <c r="B1327" s="300">
        <f t="shared" si="104"/>
        <v>1315</v>
      </c>
      <c r="C1327" s="275">
        <f t="shared" ca="1" si="100"/>
        <v>0.15477524481532134</v>
      </c>
      <c r="D1327" s="275">
        <f t="shared" ca="1" si="101"/>
        <v>0.17017009004069683</v>
      </c>
      <c r="E1327" s="275">
        <f t="shared" ca="1" si="102"/>
        <v>0.1033551118454084</v>
      </c>
      <c r="F1327" s="275">
        <f t="shared" ca="1" si="103"/>
        <v>4.0355629553659983E-2</v>
      </c>
      <c r="G1327" s="301">
        <f t="array" aca="1" ref="G1327" ca="1">IF(E1327&gt;F1327,('3-Statement Model'!$G$8*(1+'DCF Simulation'!C1327)*'DCF Simulation'!D1327)/('DCF Simulation'!E1327-'DCF Simulation'!F1327))</f>
        <v>15066.875950473504</v>
      </c>
      <c r="H1327" s="302">
        <f ca="1">+G1327-'DCF Analysis'!$C$37+'DCF Analysis'!$C$38+'DCF Analysis'!$C$40-'DCF Analysis'!$C$39</f>
        <v>15979.205950473506</v>
      </c>
      <c r="I1327" s="303">
        <f ca="1">+H1327/'Historical Data'!$L$34</f>
        <v>1003.2634019686353</v>
      </c>
    </row>
    <row r="1328" spans="2:9">
      <c r="B1328" s="300">
        <f t="shared" si="104"/>
        <v>1316</v>
      </c>
      <c r="C1328" s="275">
        <f t="shared" ca="1" si="100"/>
        <v>0.26566357550402458</v>
      </c>
      <c r="D1328" s="275">
        <f t="shared" ca="1" si="101"/>
        <v>0.18637030458506418</v>
      </c>
      <c r="E1328" s="275">
        <f t="shared" ca="1" si="102"/>
        <v>0.10603950724131049</v>
      </c>
      <c r="F1328" s="275">
        <f t="shared" ca="1" si="103"/>
        <v>3.9257784696270739E-2</v>
      </c>
      <c r="G1328" s="301">
        <f t="array" aca="1" ref="G1328" ca="1">IF(E1328&gt;F1328,('3-Statement Model'!$G$8*(1+'DCF Simulation'!C1328)*'DCF Simulation'!D1328)/('DCF Simulation'!E1328-'DCF Simulation'!F1328))</f>
        <v>17061.486982498209</v>
      </c>
      <c r="H1328" s="302">
        <f ca="1">+G1328-'DCF Analysis'!$C$37+'DCF Analysis'!$C$38+'DCF Analysis'!$C$40-'DCF Analysis'!$C$39</f>
        <v>17973.816982498207</v>
      </c>
      <c r="I1328" s="303">
        <f ca="1">+H1328/'Historical Data'!$L$34</f>
        <v>1128.4961735966881</v>
      </c>
    </row>
    <row r="1329" spans="2:9">
      <c r="B1329" s="300">
        <f t="shared" si="104"/>
        <v>1317</v>
      </c>
      <c r="C1329" s="275">
        <f t="shared" ca="1" si="100"/>
        <v>8.430251355419302E-2</v>
      </c>
      <c r="D1329" s="275">
        <f t="shared" ca="1" si="101"/>
        <v>0.13949556090726903</v>
      </c>
      <c r="E1329" s="275">
        <f t="shared" ca="1" si="102"/>
        <v>0.10488149027382462</v>
      </c>
      <c r="F1329" s="275">
        <f t="shared" ca="1" si="103"/>
        <v>3.1398030669026251E-2</v>
      </c>
      <c r="G1329" s="301">
        <f t="array" aca="1" ref="G1329" ca="1">IF(E1329&gt;F1329,('3-Statement Model'!$G$8*(1+'DCF Simulation'!C1329)*'DCF Simulation'!D1329)/('DCF Simulation'!E1329-'DCF Simulation'!F1329))</f>
        <v>9942.6180616856491</v>
      </c>
      <c r="H1329" s="302">
        <f ca="1">+G1329-'DCF Analysis'!$C$37+'DCF Analysis'!$C$38+'DCF Analysis'!$C$40-'DCF Analysis'!$C$39</f>
        <v>10854.948061685651</v>
      </c>
      <c r="I1329" s="303">
        <f ca="1">+H1329/'Historical Data'!$L$34</f>
        <v>681.53399826709654</v>
      </c>
    </row>
    <row r="1330" spans="2:9">
      <c r="B1330" s="300">
        <f t="shared" si="104"/>
        <v>1318</v>
      </c>
      <c r="C1330" s="275">
        <f t="shared" ca="1" si="100"/>
        <v>0.20651128935842727</v>
      </c>
      <c r="D1330" s="275">
        <f t="shared" ca="1" si="101"/>
        <v>0.16571577584917305</v>
      </c>
      <c r="E1330" s="275">
        <f t="shared" ca="1" si="102"/>
        <v>0.10563995112877761</v>
      </c>
      <c r="F1330" s="275">
        <f t="shared" ca="1" si="103"/>
        <v>4.5390233337390937E-2</v>
      </c>
      <c r="G1330" s="301">
        <f t="array" aca="1" ref="G1330" ca="1">IF(E1330&gt;F1330,('3-Statement Model'!$G$8*(1+'DCF Simulation'!C1330)*'DCF Simulation'!D1330)/('DCF Simulation'!E1330-'DCF Simulation'!F1330))</f>
        <v>16029.490805183106</v>
      </c>
      <c r="H1330" s="302">
        <f ca="1">+G1330-'DCF Analysis'!$C$37+'DCF Analysis'!$C$38+'DCF Analysis'!$C$40-'DCF Analysis'!$C$39</f>
        <v>16941.820805183106</v>
      </c>
      <c r="I1330" s="303">
        <f ca="1">+H1330/'Historical Data'!$L$34</f>
        <v>1063.7017151686025</v>
      </c>
    </row>
    <row r="1331" spans="2:9">
      <c r="B1331" s="300">
        <f t="shared" si="104"/>
        <v>1319</v>
      </c>
      <c r="C1331" s="275">
        <f t="shared" ca="1" si="100"/>
        <v>0.1360530812866608</v>
      </c>
      <c r="D1331" s="275">
        <f t="shared" ca="1" si="101"/>
        <v>0.14397464041697894</v>
      </c>
      <c r="E1331" s="275">
        <f t="shared" ca="1" si="102"/>
        <v>0.10465433989803034</v>
      </c>
      <c r="F1331" s="275">
        <f t="shared" ca="1" si="103"/>
        <v>5.0821502962667471E-2</v>
      </c>
      <c r="G1331" s="301">
        <f t="array" aca="1" ref="G1331" ca="1">IF(E1331&gt;F1331,('3-Statement Model'!$G$8*(1+'DCF Simulation'!C1331)*'DCF Simulation'!D1331)/('DCF Simulation'!E1331-'DCF Simulation'!F1331))</f>
        <v>14676.309390394643</v>
      </c>
      <c r="H1331" s="302">
        <f ca="1">+G1331-'DCF Analysis'!$C$37+'DCF Analysis'!$C$38+'DCF Analysis'!$C$40-'DCF Analysis'!$C$39</f>
        <v>15588.639390394645</v>
      </c>
      <c r="I1331" s="303">
        <f ca="1">+H1331/'Historical Data'!$L$34</f>
        <v>978.74146158095948</v>
      </c>
    </row>
    <row r="1332" spans="2:9">
      <c r="B1332" s="300">
        <f t="shared" si="104"/>
        <v>1320</v>
      </c>
      <c r="C1332" s="275">
        <f t="shared" ca="1" si="100"/>
        <v>0.15573214879297206</v>
      </c>
      <c r="D1332" s="275">
        <f t="shared" ca="1" si="101"/>
        <v>0.13837368817342996</v>
      </c>
      <c r="E1332" s="275">
        <f t="shared" ca="1" si="102"/>
        <v>0.10204564578216187</v>
      </c>
      <c r="F1332" s="275">
        <f t="shared" ca="1" si="103"/>
        <v>5.0158558041831766E-2</v>
      </c>
      <c r="G1332" s="301">
        <f t="array" aca="1" ref="G1332" ca="1">IF(E1332&gt;F1332,('3-Statement Model'!$G$8*(1+'DCF Simulation'!C1332)*'DCF Simulation'!D1332)/('DCF Simulation'!E1332-'DCF Simulation'!F1332))</f>
        <v>14887.813314321964</v>
      </c>
      <c r="H1332" s="302">
        <f ca="1">+G1332-'DCF Analysis'!$C$37+'DCF Analysis'!$C$38+'DCF Analysis'!$C$40-'DCF Analysis'!$C$39</f>
        <v>15800.143314321966</v>
      </c>
      <c r="I1332" s="303">
        <f ca="1">+H1332/'Historical Data'!$L$34</f>
        <v>992.02085399299312</v>
      </c>
    </row>
    <row r="1333" spans="2:9">
      <c r="B1333" s="300">
        <f t="shared" si="104"/>
        <v>1321</v>
      </c>
      <c r="C1333" s="275">
        <f t="shared" ca="1" si="100"/>
        <v>0.21284523997476351</v>
      </c>
      <c r="D1333" s="275">
        <f t="shared" ca="1" si="101"/>
        <v>0.17689644362927781</v>
      </c>
      <c r="E1333" s="275">
        <f t="shared" ca="1" si="102"/>
        <v>0.10371058379136491</v>
      </c>
      <c r="F1333" s="275">
        <f t="shared" ca="1" si="103"/>
        <v>3.4713914157041489E-2</v>
      </c>
      <c r="G1333" s="301">
        <f t="array" aca="1" ref="G1333" ca="1">IF(E1333&gt;F1333,('3-Statement Model'!$G$8*(1+'DCF Simulation'!C1333)*'DCF Simulation'!D1333)/('DCF Simulation'!E1333-'DCF Simulation'!F1333))</f>
        <v>15020.20502237355</v>
      </c>
      <c r="H1333" s="302">
        <f ca="1">+G1333-'DCF Analysis'!$C$37+'DCF Analysis'!$C$38+'DCF Analysis'!$C$40-'DCF Analysis'!$C$39</f>
        <v>15932.535022373551</v>
      </c>
      <c r="I1333" s="303">
        <f ca="1">+H1333/'Historical Data'!$L$34</f>
        <v>1000.3331415887567</v>
      </c>
    </row>
    <row r="1334" spans="2:9">
      <c r="B1334" s="300">
        <f t="shared" si="104"/>
        <v>1322</v>
      </c>
      <c r="C1334" s="275">
        <f t="shared" ca="1" si="100"/>
        <v>0.21971691505021032</v>
      </c>
      <c r="D1334" s="275">
        <f t="shared" ca="1" si="101"/>
        <v>0.15028289467136496</v>
      </c>
      <c r="E1334" s="275">
        <f t="shared" ca="1" si="102"/>
        <v>0.10797388110371152</v>
      </c>
      <c r="F1334" s="275">
        <f t="shared" ca="1" si="103"/>
        <v>2.3558121463104941E-2</v>
      </c>
      <c r="G1334" s="301">
        <f t="array" aca="1" ref="G1334" ca="1">IF(E1334&gt;F1334,('3-Statement Model'!$G$8*(1+'DCF Simulation'!C1334)*'DCF Simulation'!D1334)/('DCF Simulation'!E1334-'DCF Simulation'!F1334))</f>
        <v>10488.770058978427</v>
      </c>
      <c r="H1334" s="302">
        <f ca="1">+G1334-'DCF Analysis'!$C$37+'DCF Analysis'!$C$38+'DCF Analysis'!$C$40-'DCF Analysis'!$C$39</f>
        <v>11401.100058978429</v>
      </c>
      <c r="I1334" s="303">
        <f ca="1">+H1334/'Historical Data'!$L$34</f>
        <v>715.82445753611182</v>
      </c>
    </row>
    <row r="1335" spans="2:9">
      <c r="B1335" s="300">
        <f t="shared" si="104"/>
        <v>1323</v>
      </c>
      <c r="C1335" s="275">
        <f t="shared" ca="1" si="100"/>
        <v>0.12556941097224497</v>
      </c>
      <c r="D1335" s="275">
        <f t="shared" ca="1" si="101"/>
        <v>0.14404482225738047</v>
      </c>
      <c r="E1335" s="275">
        <f t="shared" ca="1" si="102"/>
        <v>0.10477531182898488</v>
      </c>
      <c r="F1335" s="275">
        <f t="shared" ca="1" si="103"/>
        <v>3.2008629594514289E-2</v>
      </c>
      <c r="G1335" s="301">
        <f t="array" aca="1" ref="G1335" ca="1">IF(E1335&gt;F1335,('3-Statement Model'!$G$8*(1+'DCF Simulation'!C1335)*'DCF Simulation'!D1335)/('DCF Simulation'!E1335-'DCF Simulation'!F1335))</f>
        <v>10762.591567526057</v>
      </c>
      <c r="H1335" s="302">
        <f ca="1">+G1335-'DCF Analysis'!$C$37+'DCF Analysis'!$C$38+'DCF Analysis'!$C$40-'DCF Analysis'!$C$39</f>
        <v>11674.921567526058</v>
      </c>
      <c r="I1335" s="303">
        <f ca="1">+H1335/'Historical Data'!$L$34</f>
        <v>733.01649442762823</v>
      </c>
    </row>
    <row r="1336" spans="2:9">
      <c r="B1336" s="300">
        <f t="shared" si="104"/>
        <v>1324</v>
      </c>
      <c r="C1336" s="275">
        <f t="shared" ca="1" si="100"/>
        <v>0.10412319728067929</v>
      </c>
      <c r="D1336" s="275">
        <f t="shared" ca="1" si="101"/>
        <v>0.16623412273374941</v>
      </c>
      <c r="E1336" s="275">
        <f t="shared" ca="1" si="102"/>
        <v>0.1096335845850326</v>
      </c>
      <c r="F1336" s="275">
        <f t="shared" ca="1" si="103"/>
        <v>4.9519693810174514E-2</v>
      </c>
      <c r="G1336" s="301">
        <f t="array" aca="1" ref="G1336" ca="1">IF(E1336&gt;F1336,('3-Statement Model'!$G$8*(1+'DCF Simulation'!C1336)*'DCF Simulation'!D1336)/('DCF Simulation'!E1336-'DCF Simulation'!F1336))</f>
        <v>14748.313872200488</v>
      </c>
      <c r="H1336" s="302">
        <f ca="1">+G1336-'DCF Analysis'!$C$37+'DCF Analysis'!$C$38+'DCF Analysis'!$C$40-'DCF Analysis'!$C$39</f>
        <v>15660.64387220049</v>
      </c>
      <c r="I1336" s="303">
        <f ca="1">+H1336/'Historical Data'!$L$34</f>
        <v>983.26230332975615</v>
      </c>
    </row>
    <row r="1337" spans="2:9">
      <c r="B1337" s="300">
        <f t="shared" si="104"/>
        <v>1325</v>
      </c>
      <c r="C1337" s="275">
        <f t="shared" ca="1" si="100"/>
        <v>9.5858349195735965E-2</v>
      </c>
      <c r="D1337" s="275">
        <f t="shared" ca="1" si="101"/>
        <v>0.17785355239880918</v>
      </c>
      <c r="E1337" s="275">
        <f t="shared" ca="1" si="102"/>
        <v>0.10702867267368216</v>
      </c>
      <c r="F1337" s="275">
        <f t="shared" ca="1" si="103"/>
        <v>4.9521005229323567E-2</v>
      </c>
      <c r="G1337" s="301">
        <f t="array" aca="1" ref="G1337" ca="1">IF(E1337&gt;F1337,('3-Statement Model'!$G$8*(1+'DCF Simulation'!C1337)*'DCF Simulation'!D1337)/('DCF Simulation'!E1337-'DCF Simulation'!F1337))</f>
        <v>16370.830486815275</v>
      </c>
      <c r="H1337" s="302">
        <f ca="1">+G1337-'DCF Analysis'!$C$37+'DCF Analysis'!$C$38+'DCF Analysis'!$C$40-'DCF Analysis'!$C$39</f>
        <v>17283.160486815275</v>
      </c>
      <c r="I1337" s="303">
        <f ca="1">+H1337/'Historical Data'!$L$34</f>
        <v>1085.1329184012659</v>
      </c>
    </row>
    <row r="1338" spans="2:9">
      <c r="B1338" s="300">
        <f t="shared" si="104"/>
        <v>1326</v>
      </c>
      <c r="C1338" s="275">
        <f t="shared" ca="1" si="100"/>
        <v>7.2501999965174924E-2</v>
      </c>
      <c r="D1338" s="275">
        <f t="shared" ca="1" si="101"/>
        <v>0.14612142871685693</v>
      </c>
      <c r="E1338" s="275">
        <f t="shared" ca="1" si="102"/>
        <v>0.10910266749318576</v>
      </c>
      <c r="F1338" s="275">
        <f t="shared" ca="1" si="103"/>
        <v>4.1207178834407873E-2</v>
      </c>
      <c r="G1338" s="301">
        <f t="array" aca="1" ref="G1338" ca="1">IF(E1338&gt;F1338,('3-Statement Model'!$G$8*(1+'DCF Simulation'!C1338)*'DCF Simulation'!D1338)/('DCF Simulation'!E1338-'DCF Simulation'!F1338))</f>
        <v>11149.377021277727</v>
      </c>
      <c r="H1338" s="302">
        <f ca="1">+G1338-'DCF Analysis'!$C$37+'DCF Analysis'!$C$38+'DCF Analysis'!$C$40-'DCF Analysis'!$C$39</f>
        <v>12061.707021277729</v>
      </c>
      <c r="I1338" s="303">
        <f ca="1">+H1338/'Historical Data'!$L$34</f>
        <v>757.30103593523575</v>
      </c>
    </row>
    <row r="1339" spans="2:9">
      <c r="B1339" s="300">
        <f t="shared" si="104"/>
        <v>1327</v>
      </c>
      <c r="C1339" s="275">
        <f t="shared" ca="1" si="100"/>
        <v>0.27058535861909883</v>
      </c>
      <c r="D1339" s="275">
        <f t="shared" ca="1" si="101"/>
        <v>0.13561869001013643</v>
      </c>
      <c r="E1339" s="275">
        <f t="shared" ca="1" si="102"/>
        <v>0.10312272451312227</v>
      </c>
      <c r="F1339" s="275">
        <f t="shared" ca="1" si="103"/>
        <v>5.5388923270495036E-2</v>
      </c>
      <c r="G1339" s="301">
        <f t="array" aca="1" ref="G1339" ca="1">IF(E1339&gt;F1339,('3-Statement Model'!$G$8*(1+'DCF Simulation'!C1339)*'DCF Simulation'!D1339)/('DCF Simulation'!E1339-'DCF Simulation'!F1339))</f>
        <v>17437.204883455812</v>
      </c>
      <c r="H1339" s="302">
        <f ca="1">+G1339-'DCF Analysis'!$C$37+'DCF Analysis'!$C$38+'DCF Analysis'!$C$40-'DCF Analysis'!$C$39</f>
        <v>18349.53488345581</v>
      </c>
      <c r="I1339" s="303">
        <f ca="1">+H1339/'Historical Data'!$L$34</f>
        <v>1152.0858325987408</v>
      </c>
    </row>
    <row r="1340" spans="2:9">
      <c r="B1340" s="300">
        <f t="shared" si="104"/>
        <v>1328</v>
      </c>
      <c r="C1340" s="275">
        <f t="shared" ca="1" si="100"/>
        <v>0.29309049924961406</v>
      </c>
      <c r="D1340" s="275">
        <f t="shared" ca="1" si="101"/>
        <v>0.19046044254658223</v>
      </c>
      <c r="E1340" s="275">
        <f t="shared" ca="1" si="102"/>
        <v>0.10968207781638589</v>
      </c>
      <c r="F1340" s="275">
        <f t="shared" ca="1" si="103"/>
        <v>5.9984741334240629E-2</v>
      </c>
      <c r="G1340" s="301">
        <f t="array" aca="1" ref="G1340" ca="1">IF(E1340&gt;F1340,('3-Statement Model'!$G$8*(1+'DCF Simulation'!C1340)*'DCF Simulation'!D1340)/('DCF Simulation'!E1340-'DCF Simulation'!F1340))</f>
        <v>23937.571901320727</v>
      </c>
      <c r="H1340" s="302">
        <f ca="1">+G1340-'DCF Analysis'!$C$37+'DCF Analysis'!$C$38+'DCF Analysis'!$C$40-'DCF Analysis'!$C$39</f>
        <v>24849.901901320725</v>
      </c>
      <c r="I1340" s="303">
        <f ca="1">+H1340/'Historical Data'!$L$34</f>
        <v>1560.2150192805493</v>
      </c>
    </row>
    <row r="1341" spans="2:9">
      <c r="B1341" s="300">
        <f t="shared" si="104"/>
        <v>1329</v>
      </c>
      <c r="C1341" s="275">
        <f t="shared" ca="1" si="100"/>
        <v>0.19678109561462073</v>
      </c>
      <c r="D1341" s="275">
        <f t="shared" ca="1" si="101"/>
        <v>0.16483564571090795</v>
      </c>
      <c r="E1341" s="275">
        <f t="shared" ca="1" si="102"/>
        <v>0.10198802290287472</v>
      </c>
      <c r="F1341" s="275">
        <f t="shared" ca="1" si="103"/>
        <v>5.40614950771095E-2</v>
      </c>
      <c r="G1341" s="301">
        <f t="array" aca="1" ref="G1341" ca="1">IF(E1341&gt;F1341,('3-Statement Model'!$G$8*(1+'DCF Simulation'!C1341)*'DCF Simulation'!D1341)/('DCF Simulation'!E1341-'DCF Simulation'!F1341))</f>
        <v>19882.426563592704</v>
      </c>
      <c r="H1341" s="302">
        <f ca="1">+G1341-'DCF Analysis'!$C$37+'DCF Analysis'!$C$38+'DCF Analysis'!$C$40-'DCF Analysis'!$C$39</f>
        <v>20794.756563592702</v>
      </c>
      <c r="I1341" s="303">
        <f ca="1">+H1341/'Historical Data'!$L$34</f>
        <v>1305.6104463364406</v>
      </c>
    </row>
    <row r="1342" spans="2:9">
      <c r="B1342" s="300">
        <f t="shared" si="104"/>
        <v>1330</v>
      </c>
      <c r="C1342" s="275">
        <f t="shared" ca="1" si="100"/>
        <v>7.589743212468808E-2</v>
      </c>
      <c r="D1342" s="275">
        <f t="shared" ca="1" si="101"/>
        <v>0.19166101677244551</v>
      </c>
      <c r="E1342" s="275">
        <f t="shared" ca="1" si="102"/>
        <v>0.1099153715716359</v>
      </c>
      <c r="F1342" s="275">
        <f t="shared" ca="1" si="103"/>
        <v>4.3880498644820777E-2</v>
      </c>
      <c r="G1342" s="301">
        <f t="array" aca="1" ref="G1342" ca="1">IF(E1342&gt;F1342,('3-Statement Model'!$G$8*(1+'DCF Simulation'!C1342)*'DCF Simulation'!D1342)/('DCF Simulation'!E1342-'DCF Simulation'!F1342))</f>
        <v>15083.801606986253</v>
      </c>
      <c r="H1342" s="302">
        <f ca="1">+G1342-'DCF Analysis'!$C$37+'DCF Analysis'!$C$38+'DCF Analysis'!$C$40-'DCF Analysis'!$C$39</f>
        <v>15996.131606986255</v>
      </c>
      <c r="I1342" s="303">
        <f ca="1">+H1342/'Historical Data'!$L$34</f>
        <v>1004.3260887996433</v>
      </c>
    </row>
    <row r="1343" spans="2:9">
      <c r="B1343" s="300">
        <f t="shared" si="104"/>
        <v>1331</v>
      </c>
      <c r="C1343" s="275">
        <f t="shared" ca="1" si="100"/>
        <v>0.21739306218130411</v>
      </c>
      <c r="D1343" s="275">
        <f t="shared" ca="1" si="101"/>
        <v>0.1804681235401886</v>
      </c>
      <c r="E1343" s="275">
        <f t="shared" ca="1" si="102"/>
        <v>0.10024592592122741</v>
      </c>
      <c r="F1343" s="275">
        <f t="shared" ca="1" si="103"/>
        <v>3.5085881275770905E-2</v>
      </c>
      <c r="G1343" s="301">
        <f t="array" aca="1" ref="G1343" ca="1">IF(E1343&gt;F1343,('3-Statement Model'!$G$8*(1+'DCF Simulation'!C1343)*'DCF Simulation'!D1343)/('DCF Simulation'!E1343-'DCF Simulation'!F1343))</f>
        <v>16286.563286696794</v>
      </c>
      <c r="H1343" s="302">
        <f ca="1">+G1343-'DCF Analysis'!$C$37+'DCF Analysis'!$C$38+'DCF Analysis'!$C$40-'DCF Analysis'!$C$39</f>
        <v>17198.893286696792</v>
      </c>
      <c r="I1343" s="303">
        <f ca="1">+H1343/'Historical Data'!$L$34</f>
        <v>1079.8421550099388</v>
      </c>
    </row>
    <row r="1344" spans="2:9">
      <c r="B1344" s="300">
        <f t="shared" si="104"/>
        <v>1332</v>
      </c>
      <c r="C1344" s="275">
        <f t="shared" ca="1" si="100"/>
        <v>0.13930924391152977</v>
      </c>
      <c r="D1344" s="275">
        <f t="shared" ca="1" si="101"/>
        <v>0.142831746557743</v>
      </c>
      <c r="E1344" s="275">
        <f t="shared" ca="1" si="102"/>
        <v>0.10894924888250475</v>
      </c>
      <c r="F1344" s="275">
        <f t="shared" ca="1" si="103"/>
        <v>4.6059600148811698E-2</v>
      </c>
      <c r="G1344" s="301">
        <f t="array" aca="1" ref="G1344" ca="1">IF(E1344&gt;F1344,('3-Statement Model'!$G$8*(1+'DCF Simulation'!C1344)*'DCF Simulation'!D1344)/('DCF Simulation'!E1344-'DCF Simulation'!F1344))</f>
        <v>12498.753362182077</v>
      </c>
      <c r="H1344" s="302">
        <f ca="1">+G1344-'DCF Analysis'!$C$37+'DCF Analysis'!$C$38+'DCF Analysis'!$C$40-'DCF Analysis'!$C$39</f>
        <v>13411.083362182078</v>
      </c>
      <c r="I1344" s="303">
        <f ca="1">+H1344/'Historical Data'!$L$34</f>
        <v>842.02238582631526</v>
      </c>
    </row>
    <row r="1345" spans="2:9">
      <c r="B1345" s="300">
        <f t="shared" si="104"/>
        <v>1333</v>
      </c>
      <c r="C1345" s="275">
        <f t="shared" ca="1" si="100"/>
        <v>2.4675334222279986E-2</v>
      </c>
      <c r="D1345" s="275">
        <f t="shared" ca="1" si="101"/>
        <v>0.16238609748004521</v>
      </c>
      <c r="E1345" s="275">
        <f t="shared" ca="1" si="102"/>
        <v>0.1097433121571601</v>
      </c>
      <c r="F1345" s="275">
        <f t="shared" ca="1" si="103"/>
        <v>3.4615282422453146E-2</v>
      </c>
      <c r="G1345" s="301">
        <f t="array" aca="1" ref="G1345" ca="1">IF(E1345&gt;F1345,('3-Statement Model'!$G$8*(1+'DCF Simulation'!C1345)*'DCF Simulation'!D1345)/('DCF Simulation'!E1345-'DCF Simulation'!F1345))</f>
        <v>10698.247152097027</v>
      </c>
      <c r="H1345" s="302">
        <f ca="1">+G1345-'DCF Analysis'!$C$37+'DCF Analysis'!$C$38+'DCF Analysis'!$C$40-'DCF Analysis'!$C$39</f>
        <v>11610.577152097028</v>
      </c>
      <c r="I1345" s="303">
        <f ca="1">+H1345/'Historical Data'!$L$34</f>
        <v>728.97659423977814</v>
      </c>
    </row>
    <row r="1346" spans="2:9">
      <c r="B1346" s="300">
        <f t="shared" si="104"/>
        <v>1334</v>
      </c>
      <c r="C1346" s="275">
        <f t="shared" ca="1" si="100"/>
        <v>6.9797759627591965E-2</v>
      </c>
      <c r="D1346" s="275">
        <f t="shared" ca="1" si="101"/>
        <v>0.18221839091581307</v>
      </c>
      <c r="E1346" s="275">
        <f t="shared" ca="1" si="102"/>
        <v>0.10999515595241602</v>
      </c>
      <c r="F1346" s="275">
        <f t="shared" ca="1" si="103"/>
        <v>2.1066499399420433E-2</v>
      </c>
      <c r="G1346" s="301">
        <f t="array" aca="1" ref="G1346" ca="1">IF(E1346&gt;F1346,('3-Statement Model'!$G$8*(1+'DCF Simulation'!C1346)*'DCF Simulation'!D1346)/('DCF Simulation'!E1346-'DCF Simulation'!F1346))</f>
        <v>10588.432178077077</v>
      </c>
      <c r="H1346" s="302">
        <f ca="1">+G1346-'DCF Analysis'!$C$37+'DCF Analysis'!$C$38+'DCF Analysis'!$C$40-'DCF Analysis'!$C$39</f>
        <v>11500.762178077079</v>
      </c>
      <c r="I1346" s="303">
        <f ca="1">+H1346/'Historical Data'!$L$34</f>
        <v>722.08179954448315</v>
      </c>
    </row>
    <row r="1347" spans="2:9">
      <c r="B1347" s="300">
        <f t="shared" si="104"/>
        <v>1335</v>
      </c>
      <c r="C1347" s="275">
        <f t="shared" ca="1" si="100"/>
        <v>0.12559262010912592</v>
      </c>
      <c r="D1347" s="275">
        <f t="shared" ca="1" si="101"/>
        <v>0.18926291641008</v>
      </c>
      <c r="E1347" s="275">
        <f t="shared" ca="1" si="102"/>
        <v>0.10989293812737683</v>
      </c>
      <c r="F1347" s="275">
        <f t="shared" ca="1" si="103"/>
        <v>2.1935855510902304E-2</v>
      </c>
      <c r="G1347" s="301">
        <f t="array" aca="1" ref="G1347" ca="1">IF(E1347&gt;F1347,('3-Statement Model'!$G$8*(1+'DCF Simulation'!C1347)*'DCF Simulation'!D1347)/('DCF Simulation'!E1347-'DCF Simulation'!F1347))</f>
        <v>11699.180679610166</v>
      </c>
      <c r="H1347" s="302">
        <f ca="1">+G1347-'DCF Analysis'!$C$37+'DCF Analysis'!$C$38+'DCF Analysis'!$C$40-'DCF Analysis'!$C$39</f>
        <v>12611.510679610168</v>
      </c>
      <c r="I1347" s="303">
        <f ca="1">+H1347/'Historical Data'!$L$34</f>
        <v>791.82076678938733</v>
      </c>
    </row>
    <row r="1348" spans="2:9">
      <c r="B1348" s="300">
        <f t="shared" si="104"/>
        <v>1336</v>
      </c>
      <c r="C1348" s="275">
        <f t="shared" ca="1" si="100"/>
        <v>3.509180214794079E-2</v>
      </c>
      <c r="D1348" s="275">
        <f t="shared" ca="1" si="101"/>
        <v>0.15355606184950882</v>
      </c>
      <c r="E1348" s="275">
        <f t="shared" ca="1" si="102"/>
        <v>0.10900531889202227</v>
      </c>
      <c r="F1348" s="275">
        <f t="shared" ca="1" si="103"/>
        <v>2.6544242325906568E-2</v>
      </c>
      <c r="G1348" s="301">
        <f t="array" aca="1" ref="G1348" ca="1">IF(E1348&gt;F1348,('3-Statement Model'!$G$8*(1+'DCF Simulation'!C1348)*'DCF Simulation'!D1348)/('DCF Simulation'!E1348-'DCF Simulation'!F1348))</f>
        <v>9310.5713683747508</v>
      </c>
      <c r="H1348" s="302">
        <f ca="1">+G1348-'DCF Analysis'!$C$37+'DCF Analysis'!$C$38+'DCF Analysis'!$C$40-'DCF Analysis'!$C$39</f>
        <v>10222.901368374753</v>
      </c>
      <c r="I1348" s="303">
        <f ca="1">+H1348/'Historical Data'!$L$34</f>
        <v>641.85059236448171</v>
      </c>
    </row>
    <row r="1349" spans="2:9">
      <c r="B1349" s="300">
        <f t="shared" si="104"/>
        <v>1337</v>
      </c>
      <c r="C1349" s="275">
        <f t="shared" ca="1" si="100"/>
        <v>0.20396800008103283</v>
      </c>
      <c r="D1349" s="275">
        <f t="shared" ca="1" si="101"/>
        <v>0.18708493020715888</v>
      </c>
      <c r="E1349" s="275">
        <f t="shared" ca="1" si="102"/>
        <v>0.1088755974381156</v>
      </c>
      <c r="F1349" s="275">
        <f t="shared" ca="1" si="103"/>
        <v>5.4137106144965669E-2</v>
      </c>
      <c r="G1349" s="301">
        <f t="array" aca="1" ref="G1349" ca="1">IF(E1349&gt;F1349,('3-Statement Model'!$G$8*(1+'DCF Simulation'!C1349)*'DCF Simulation'!D1349)/('DCF Simulation'!E1349-'DCF Simulation'!F1349))</f>
        <v>19876.523499137744</v>
      </c>
      <c r="H1349" s="302">
        <f ca="1">+G1349-'DCF Analysis'!$C$37+'DCF Analysis'!$C$38+'DCF Analysis'!$C$40-'DCF Analysis'!$C$39</f>
        <v>20788.853499137742</v>
      </c>
      <c r="I1349" s="303">
        <f ca="1">+H1349/'Historical Data'!$L$34</f>
        <v>1305.2398191259597</v>
      </c>
    </row>
    <row r="1350" spans="2:9">
      <c r="B1350" s="300">
        <f t="shared" si="104"/>
        <v>1338</v>
      </c>
      <c r="C1350" s="275">
        <f t="shared" ca="1" si="100"/>
        <v>0.13197480287679725</v>
      </c>
      <c r="D1350" s="275">
        <f t="shared" ca="1" si="101"/>
        <v>0.19397710014471253</v>
      </c>
      <c r="E1350" s="275">
        <f t="shared" ca="1" si="102"/>
        <v>0.10023044469512922</v>
      </c>
      <c r="F1350" s="275">
        <f t="shared" ca="1" si="103"/>
        <v>2.8136362688179768E-2</v>
      </c>
      <c r="G1350" s="301">
        <f t="array" aca="1" ref="G1350" ca="1">IF(E1350&gt;F1350,('3-Statement Model'!$G$8*(1+'DCF Simulation'!C1350)*'DCF Simulation'!D1350)/('DCF Simulation'!E1350-'DCF Simulation'!F1350))</f>
        <v>14711.843808925314</v>
      </c>
      <c r="H1350" s="302">
        <f ca="1">+G1350-'DCF Analysis'!$C$37+'DCF Analysis'!$C$38+'DCF Analysis'!$C$40-'DCF Analysis'!$C$39</f>
        <v>15624.173808925316</v>
      </c>
      <c r="I1350" s="303">
        <f ca="1">+H1350/'Historical Data'!$L$34</f>
        <v>980.97250996550088</v>
      </c>
    </row>
    <row r="1351" spans="2:9">
      <c r="B1351" s="300">
        <f t="shared" si="104"/>
        <v>1339</v>
      </c>
      <c r="C1351" s="275">
        <f t="shared" ca="1" si="100"/>
        <v>2.6877546335123775E-2</v>
      </c>
      <c r="D1351" s="275">
        <f t="shared" ca="1" si="101"/>
        <v>0.17638980774432028</v>
      </c>
      <c r="E1351" s="275">
        <f t="shared" ca="1" si="102"/>
        <v>0.10635482377133941</v>
      </c>
      <c r="F1351" s="275">
        <f t="shared" ca="1" si="103"/>
        <v>2.7715109317812819E-2</v>
      </c>
      <c r="G1351" s="301">
        <f t="array" aca="1" ref="G1351" ca="1">IF(E1351&gt;F1351,('3-Statement Model'!$G$8*(1+'DCF Simulation'!C1351)*'DCF Simulation'!D1351)/('DCF Simulation'!E1351-'DCF Simulation'!F1351))</f>
        <v>11125.760735693289</v>
      </c>
      <c r="H1351" s="302">
        <f ca="1">+G1351-'DCF Analysis'!$C$37+'DCF Analysis'!$C$38+'DCF Analysis'!$C$40-'DCF Analysis'!$C$39</f>
        <v>12038.090735693291</v>
      </c>
      <c r="I1351" s="303">
        <f ca="1">+H1351/'Historical Data'!$L$34</f>
        <v>755.81827420785442</v>
      </c>
    </row>
    <row r="1352" spans="2:9">
      <c r="B1352" s="300">
        <f t="shared" si="104"/>
        <v>1340</v>
      </c>
      <c r="C1352" s="275">
        <f t="shared" ca="1" si="100"/>
        <v>0.17394449456983241</v>
      </c>
      <c r="D1352" s="275">
        <f t="shared" ca="1" si="101"/>
        <v>0.17629675844666426</v>
      </c>
      <c r="E1352" s="275">
        <f t="shared" ca="1" si="102"/>
        <v>0.10821654286984347</v>
      </c>
      <c r="F1352" s="275">
        <f t="shared" ca="1" si="103"/>
        <v>3.2852837614487693E-2</v>
      </c>
      <c r="G1352" s="301">
        <f t="array" aca="1" ref="G1352" ca="1">IF(E1352&gt;F1352,('3-Statement Model'!$G$8*(1+'DCF Simulation'!C1352)*'DCF Simulation'!D1352)/('DCF Simulation'!E1352-'DCF Simulation'!F1352))</f>
        <v>13265.05782284254</v>
      </c>
      <c r="H1352" s="302">
        <f ca="1">+G1352-'DCF Analysis'!$C$37+'DCF Analysis'!$C$38+'DCF Analysis'!$C$40-'DCF Analysis'!$C$39</f>
        <v>14177.387822842542</v>
      </c>
      <c r="I1352" s="303">
        <f ca="1">+H1352/'Historical Data'!$L$34</f>
        <v>890.13524090364626</v>
      </c>
    </row>
    <row r="1353" spans="2:9">
      <c r="B1353" s="300">
        <f t="shared" si="104"/>
        <v>1341</v>
      </c>
      <c r="C1353" s="275">
        <f t="shared" ca="1" si="100"/>
        <v>0.17816648910515626</v>
      </c>
      <c r="D1353" s="275">
        <f t="shared" ca="1" si="101"/>
        <v>0.17271137495885336</v>
      </c>
      <c r="E1353" s="275">
        <f t="shared" ca="1" si="102"/>
        <v>0.10607143135639459</v>
      </c>
      <c r="F1353" s="275">
        <f t="shared" ca="1" si="103"/>
        <v>3.3517909944821275E-2</v>
      </c>
      <c r="G1353" s="301">
        <f t="array" aca="1" ref="G1353" ca="1">IF(E1353&gt;F1353,('3-Statement Model'!$G$8*(1+'DCF Simulation'!C1353)*'DCF Simulation'!D1353)/('DCF Simulation'!E1353-'DCF Simulation'!F1353))</f>
        <v>13547.170940332691</v>
      </c>
      <c r="H1353" s="302">
        <f ca="1">+G1353-'DCF Analysis'!$C$37+'DCF Analysis'!$C$38+'DCF Analysis'!$C$40-'DCF Analysis'!$C$39</f>
        <v>14459.500940332693</v>
      </c>
      <c r="I1353" s="303">
        <f ca="1">+H1353/'Historical Data'!$L$34</f>
        <v>907.84787111007779</v>
      </c>
    </row>
    <row r="1354" spans="2:9">
      <c r="B1354" s="300">
        <f t="shared" si="104"/>
        <v>1342</v>
      </c>
      <c r="C1354" s="275">
        <f t="shared" ca="1" si="100"/>
        <v>0.19346438546631434</v>
      </c>
      <c r="D1354" s="275">
        <f t="shared" ca="1" si="101"/>
        <v>0.17758576292275685</v>
      </c>
      <c r="E1354" s="275">
        <f t="shared" ca="1" si="102"/>
        <v>0.10004958780475635</v>
      </c>
      <c r="F1354" s="275">
        <f t="shared" ca="1" si="103"/>
        <v>2.9501191012663998E-2</v>
      </c>
      <c r="G1354" s="301">
        <f t="array" aca="1" ref="G1354" ca="1">IF(E1354&gt;F1354,('3-Statement Model'!$G$8*(1+'DCF Simulation'!C1354)*'DCF Simulation'!D1354)/('DCF Simulation'!E1354-'DCF Simulation'!F1354))</f>
        <v>14511.421586652463</v>
      </c>
      <c r="H1354" s="302">
        <f ca="1">+G1354-'DCF Analysis'!$C$37+'DCF Analysis'!$C$38+'DCF Analysis'!$C$40-'DCF Analysis'!$C$39</f>
        <v>15423.751586652465</v>
      </c>
      <c r="I1354" s="303">
        <f ca="1">+H1354/'Historical Data'!$L$34</f>
        <v>968.38888840315315</v>
      </c>
    </row>
    <row r="1355" spans="2:9">
      <c r="B1355" s="300">
        <f t="shared" si="104"/>
        <v>1343</v>
      </c>
      <c r="C1355" s="275">
        <f t="shared" ca="1" si="100"/>
        <v>2.2542858490157448E-2</v>
      </c>
      <c r="D1355" s="275">
        <f t="shared" ca="1" si="101"/>
        <v>0.16072575180039395</v>
      </c>
      <c r="E1355" s="275">
        <f t="shared" ca="1" si="102"/>
        <v>0.10552789185727027</v>
      </c>
      <c r="F1355" s="275">
        <f t="shared" ca="1" si="103"/>
        <v>3.0829397689165434E-2</v>
      </c>
      <c r="G1355" s="301">
        <f t="array" aca="1" ref="G1355" ca="1">IF(E1355&gt;F1355,('3-Statement Model'!$G$8*(1+'DCF Simulation'!C1355)*'DCF Simulation'!D1355)/('DCF Simulation'!E1355-'DCF Simulation'!F1355))</f>
        <v>10627.58624547217</v>
      </c>
      <c r="H1355" s="302">
        <f ca="1">+G1355-'DCF Analysis'!$C$37+'DCF Analysis'!$C$38+'DCF Analysis'!$C$40-'DCF Analysis'!$C$39</f>
        <v>11539.916245472172</v>
      </c>
      <c r="I1355" s="303">
        <f ca="1">+H1355/'Historical Data'!$L$34</f>
        <v>724.54010961179574</v>
      </c>
    </row>
    <row r="1356" spans="2:9">
      <c r="B1356" s="300">
        <f t="shared" si="104"/>
        <v>1344</v>
      </c>
      <c r="C1356" s="275">
        <f t="shared" ca="1" si="100"/>
        <v>0.18808889657854397</v>
      </c>
      <c r="D1356" s="275">
        <f t="shared" ca="1" si="101"/>
        <v>0.15929930428917505</v>
      </c>
      <c r="E1356" s="275">
        <f t="shared" ca="1" si="102"/>
        <v>0.10409286024701307</v>
      </c>
      <c r="F1356" s="275">
        <f t="shared" ca="1" si="103"/>
        <v>3.4298668516272994E-2</v>
      </c>
      <c r="G1356" s="301">
        <f t="array" aca="1" ref="G1356" ca="1">IF(E1356&gt;F1356,('3-Statement Model'!$G$8*(1+'DCF Simulation'!C1356)*'DCF Simulation'!D1356)/('DCF Simulation'!E1356-'DCF Simulation'!F1356))</f>
        <v>13098.544305129244</v>
      </c>
      <c r="H1356" s="302">
        <f ca="1">+G1356-'DCF Analysis'!$C$37+'DCF Analysis'!$C$38+'DCF Analysis'!$C$40-'DCF Analysis'!$C$39</f>
        <v>14010.874305129246</v>
      </c>
      <c r="I1356" s="303">
        <f ca="1">+H1356/'Historical Data'!$L$34</f>
        <v>879.68059636294834</v>
      </c>
    </row>
    <row r="1357" spans="2:9">
      <c r="B1357" s="300">
        <f t="shared" si="104"/>
        <v>1345</v>
      </c>
      <c r="C1357" s="275">
        <f t="shared" ca="1" si="100"/>
        <v>0.33014017007105473</v>
      </c>
      <c r="D1357" s="275">
        <f t="shared" ca="1" si="101"/>
        <v>0.16445350391418567</v>
      </c>
      <c r="E1357" s="275">
        <f t="shared" ca="1" si="102"/>
        <v>0.10966721787681777</v>
      </c>
      <c r="F1357" s="275">
        <f t="shared" ca="1" si="103"/>
        <v>3.0844052874313126E-2</v>
      </c>
      <c r="G1357" s="301">
        <f t="array" aca="1" ref="G1357" ca="1">IF(E1357&gt;F1357,('3-Statement Model'!$G$8*(1+'DCF Simulation'!C1357)*'DCF Simulation'!D1357)/('DCF Simulation'!E1357-'DCF Simulation'!F1357))</f>
        <v>13404.980007406712</v>
      </c>
      <c r="H1357" s="302">
        <f ca="1">+G1357-'DCF Analysis'!$C$37+'DCF Analysis'!$C$38+'DCF Analysis'!$C$40-'DCF Analysis'!$C$39</f>
        <v>14317.310007406713</v>
      </c>
      <c r="I1357" s="303">
        <f ca="1">+H1357/'Historical Data'!$L$34</f>
        <v>898.92033368809552</v>
      </c>
    </row>
    <row r="1358" spans="2:9">
      <c r="B1358" s="300">
        <f t="shared" si="104"/>
        <v>1346</v>
      </c>
      <c r="C1358" s="275">
        <f t="shared" ref="C1358:C1421" ca="1" si="105">RAND()*($E$6-$D$6)+$D$6</f>
        <v>0.10500730772483945</v>
      </c>
      <c r="D1358" s="275">
        <f t="shared" ref="D1358:D1421" ca="1" si="106">RAND()*($E$7-$D$7)+$D$7</f>
        <v>0.16692952816467752</v>
      </c>
      <c r="E1358" s="275">
        <f t="shared" ref="E1358:E1421" ca="1" si="107">RAND()*($E$8-$D$8)+$D$8</f>
        <v>0.10560413524169102</v>
      </c>
      <c r="F1358" s="275">
        <f t="shared" ref="F1358:F1421" ca="1" si="108">RAND()*($E$9-$D$9)+$D$9</f>
        <v>4.9027414768779864E-2</v>
      </c>
      <c r="G1358" s="301">
        <f t="array" aca="1" ref="G1358" ca="1">IF(E1358&gt;F1358,('3-Statement Model'!$G$8*(1+'DCF Simulation'!C1358)*'DCF Simulation'!D1358)/('DCF Simulation'!E1358-'DCF Simulation'!F1358))</f>
        <v>15748.530858601358</v>
      </c>
      <c r="H1358" s="302">
        <f ca="1">+G1358-'DCF Analysis'!$C$37+'DCF Analysis'!$C$38+'DCF Analysis'!$C$40-'DCF Analysis'!$C$39</f>
        <v>16660.860858601358</v>
      </c>
      <c r="I1358" s="303">
        <f ca="1">+H1358/'Historical Data'!$L$34</f>
        <v>1046.0614874440091</v>
      </c>
    </row>
    <row r="1359" spans="2:9">
      <c r="B1359" s="300">
        <f t="shared" ref="B1359:B1422" si="109">+B1358+1</f>
        <v>1347</v>
      </c>
      <c r="C1359" s="275">
        <f t="shared" ca="1" si="105"/>
        <v>2.8992066799725762E-2</v>
      </c>
      <c r="D1359" s="275">
        <f t="shared" ca="1" si="106"/>
        <v>0.17619873741398265</v>
      </c>
      <c r="E1359" s="275">
        <f t="shared" ca="1" si="107"/>
        <v>0.10443816936664074</v>
      </c>
      <c r="F1359" s="275">
        <f t="shared" ca="1" si="108"/>
        <v>2.2201047346602051E-2</v>
      </c>
      <c r="G1359" s="301">
        <f t="array" aca="1" ref="G1359" ca="1">IF(E1359&gt;F1359,('3-Statement Model'!$G$8*(1+'DCF Simulation'!C1359)*'DCF Simulation'!D1359)/('DCF Simulation'!E1359-'DCF Simulation'!F1359))</f>
        <v>10649.4312596786</v>
      </c>
      <c r="H1359" s="302">
        <f ca="1">+G1359-'DCF Analysis'!$C$37+'DCF Analysis'!$C$38+'DCF Analysis'!$C$40-'DCF Analysis'!$C$39</f>
        <v>11561.761259678602</v>
      </c>
      <c r="I1359" s="303">
        <f ca="1">+H1359/'Historical Data'!$L$34</f>
        <v>725.9116610729086</v>
      </c>
    </row>
    <row r="1360" spans="2:9">
      <c r="B1360" s="300">
        <f t="shared" si="109"/>
        <v>1348</v>
      </c>
      <c r="C1360" s="275">
        <f t="shared" ca="1" si="105"/>
        <v>2.6012439944308498E-2</v>
      </c>
      <c r="D1360" s="275">
        <f t="shared" ca="1" si="106"/>
        <v>0.17790987186221593</v>
      </c>
      <c r="E1360" s="275">
        <f t="shared" ca="1" si="107"/>
        <v>0.10274939375332032</v>
      </c>
      <c r="F1360" s="275">
        <f t="shared" ca="1" si="108"/>
        <v>4.3761973373630754E-2</v>
      </c>
      <c r="G1360" s="301">
        <f t="array" aca="1" ref="G1360" ca="1">IF(E1360&gt;F1360,('3-Statement Model'!$G$8*(1+'DCF Simulation'!C1360)*'DCF Simulation'!D1360)/('DCF Simulation'!E1360-'DCF Simulation'!F1360))</f>
        <v>14947.644776070745</v>
      </c>
      <c r="H1360" s="302">
        <f ca="1">+G1360-'DCF Analysis'!$C$37+'DCF Analysis'!$C$38+'DCF Analysis'!$C$40-'DCF Analysis'!$C$39</f>
        <v>15859.974776070747</v>
      </c>
      <c r="I1360" s="303">
        <f ca="1">+H1360/'Historical Data'!$L$34</f>
        <v>995.77740585451158</v>
      </c>
    </row>
    <row r="1361" spans="2:9">
      <c r="B1361" s="300">
        <f t="shared" si="109"/>
        <v>1349</v>
      </c>
      <c r="C1361" s="275">
        <f t="shared" ca="1" si="105"/>
        <v>0.29776385580938047</v>
      </c>
      <c r="D1361" s="275">
        <f t="shared" ca="1" si="106"/>
        <v>0.18355759136094985</v>
      </c>
      <c r="E1361" s="275">
        <f t="shared" ca="1" si="107"/>
        <v>0.10223922255408842</v>
      </c>
      <c r="F1361" s="275">
        <f t="shared" ca="1" si="108"/>
        <v>5.574510289514939E-2</v>
      </c>
      <c r="G1361" s="301">
        <f t="array" aca="1" ref="G1361" ca="1">IF(E1361&gt;F1361,('3-Statement Model'!$G$8*(1+'DCF Simulation'!C1361)*'DCF Simulation'!D1361)/('DCF Simulation'!E1361-'DCF Simulation'!F1361))</f>
        <v>24748.534954228839</v>
      </c>
      <c r="H1361" s="302">
        <f ca="1">+G1361-'DCF Analysis'!$C$37+'DCF Analysis'!$C$38+'DCF Analysis'!$C$40-'DCF Analysis'!$C$39</f>
        <v>25660.864954228837</v>
      </c>
      <c r="I1361" s="303">
        <f ca="1">+H1361/'Historical Data'!$L$34</f>
        <v>1611.1317891033548</v>
      </c>
    </row>
    <row r="1362" spans="2:9">
      <c r="B1362" s="300">
        <f t="shared" si="109"/>
        <v>1350</v>
      </c>
      <c r="C1362" s="275">
        <f t="shared" ca="1" si="105"/>
        <v>0.26455001351967344</v>
      </c>
      <c r="D1362" s="275">
        <f t="shared" ca="1" si="106"/>
        <v>0.19287238528676337</v>
      </c>
      <c r="E1362" s="275">
        <f t="shared" ca="1" si="107"/>
        <v>0.10525442210910796</v>
      </c>
      <c r="F1362" s="275">
        <f t="shared" ca="1" si="108"/>
        <v>2.6186596489400017E-2</v>
      </c>
      <c r="G1362" s="301">
        <f t="array" aca="1" ref="G1362" ca="1">IF(E1362&gt;F1362,('3-Statement Model'!$G$8*(1+'DCF Simulation'!C1362)*'DCF Simulation'!D1362)/('DCF Simulation'!E1362-'DCF Simulation'!F1362))</f>
        <v>14899.98274967402</v>
      </c>
      <c r="H1362" s="302">
        <f ca="1">+G1362-'DCF Analysis'!$C$37+'DCF Analysis'!$C$38+'DCF Analysis'!$C$40-'DCF Analysis'!$C$39</f>
        <v>15812.312749674022</v>
      </c>
      <c r="I1362" s="303">
        <f ca="1">+H1362/'Historical Data'!$L$34</f>
        <v>992.78491881255809</v>
      </c>
    </row>
    <row r="1363" spans="2:9">
      <c r="B1363" s="300">
        <f t="shared" si="109"/>
        <v>1351</v>
      </c>
      <c r="C1363" s="275">
        <f t="shared" ca="1" si="105"/>
        <v>0.16100393038264491</v>
      </c>
      <c r="D1363" s="275">
        <f t="shared" ca="1" si="106"/>
        <v>0.16714150979996803</v>
      </c>
      <c r="E1363" s="275">
        <f t="shared" ca="1" si="107"/>
        <v>0.10332246144997542</v>
      </c>
      <c r="F1363" s="275">
        <f t="shared" ca="1" si="108"/>
        <v>5.4795234581033261E-2</v>
      </c>
      <c r="G1363" s="301">
        <f t="array" aca="1" ref="G1363" ca="1">IF(E1363&gt;F1363,('3-Statement Model'!$G$8*(1+'DCF Simulation'!C1363)*'DCF Simulation'!D1363)/('DCF Simulation'!E1363-'DCF Simulation'!F1363))</f>
        <v>19315.77048087541</v>
      </c>
      <c r="H1363" s="302">
        <f ca="1">+G1363-'DCF Analysis'!$C$37+'DCF Analysis'!$C$38+'DCF Analysis'!$C$40-'DCF Analysis'!$C$39</f>
        <v>20228.100480875408</v>
      </c>
      <c r="I1363" s="303">
        <f ca="1">+H1363/'Historical Data'!$L$34</f>
        <v>1270.0326265714775</v>
      </c>
    </row>
    <row r="1364" spans="2:9">
      <c r="B1364" s="300">
        <f t="shared" si="109"/>
        <v>1352</v>
      </c>
      <c r="C1364" s="275">
        <f t="shared" ca="1" si="105"/>
        <v>0.30691789345832593</v>
      </c>
      <c r="D1364" s="275">
        <f t="shared" ca="1" si="106"/>
        <v>0.1575287440854285</v>
      </c>
      <c r="E1364" s="275">
        <f t="shared" ca="1" si="107"/>
        <v>0.10120700435097209</v>
      </c>
      <c r="F1364" s="275">
        <f t="shared" ca="1" si="108"/>
        <v>2.6837095429377393E-2</v>
      </c>
      <c r="G1364" s="301">
        <f t="array" aca="1" ref="G1364" ca="1">IF(E1364&gt;F1364,('3-Statement Model'!$G$8*(1+'DCF Simulation'!C1364)*'DCF Simulation'!D1364)/('DCF Simulation'!E1364-'DCF Simulation'!F1364))</f>
        <v>13371.815149977423</v>
      </c>
      <c r="H1364" s="302">
        <f ca="1">+G1364-'DCF Analysis'!$C$37+'DCF Analysis'!$C$38+'DCF Analysis'!$C$40-'DCF Analysis'!$C$39</f>
        <v>14284.145149977425</v>
      </c>
      <c r="I1364" s="303">
        <f ca="1">+H1364/'Historical Data'!$L$34</f>
        <v>896.83805952544697</v>
      </c>
    </row>
    <row r="1365" spans="2:9">
      <c r="B1365" s="300">
        <f t="shared" si="109"/>
        <v>1353</v>
      </c>
      <c r="C1365" s="275">
        <f t="shared" ca="1" si="105"/>
        <v>1.39360517740256E-2</v>
      </c>
      <c r="D1365" s="275">
        <f t="shared" ca="1" si="106"/>
        <v>0.16824420332124684</v>
      </c>
      <c r="E1365" s="275">
        <f t="shared" ca="1" si="107"/>
        <v>0.10991330946950859</v>
      </c>
      <c r="F1365" s="275">
        <f t="shared" ca="1" si="108"/>
        <v>4.41699705116569E-2</v>
      </c>
      <c r="G1365" s="301">
        <f t="array" aca="1" ref="G1365" ca="1">IF(E1365&gt;F1365,('3-Statement Model'!$G$8*(1+'DCF Simulation'!C1365)*'DCF Simulation'!D1365)/('DCF Simulation'!E1365-'DCF Simulation'!F1365))</f>
        <v>12533.674658868485</v>
      </c>
      <c r="H1365" s="302">
        <f ca="1">+G1365-'DCF Analysis'!$C$37+'DCF Analysis'!$C$38+'DCF Analysis'!$C$40-'DCF Analysis'!$C$39</f>
        <v>13446.004658868487</v>
      </c>
      <c r="I1365" s="303">
        <f ca="1">+H1365/'Historical Data'!$L$34</f>
        <v>844.21493901220902</v>
      </c>
    </row>
    <row r="1366" spans="2:9">
      <c r="B1366" s="300">
        <f t="shared" si="109"/>
        <v>1354</v>
      </c>
      <c r="C1366" s="275">
        <f t="shared" ca="1" si="105"/>
        <v>0.12033069126137794</v>
      </c>
      <c r="D1366" s="275">
        <f t="shared" ca="1" si="106"/>
        <v>0.19352874161538636</v>
      </c>
      <c r="E1366" s="275">
        <f t="shared" ca="1" si="107"/>
        <v>0.10650750151555866</v>
      </c>
      <c r="F1366" s="275">
        <f t="shared" ca="1" si="108"/>
        <v>3.934656378964721E-2</v>
      </c>
      <c r="G1366" s="301">
        <f t="array" aca="1" ref="G1366" ca="1">IF(E1366&gt;F1366,('3-Statement Model'!$G$8*(1+'DCF Simulation'!C1366)*'DCF Simulation'!D1366)/('DCF Simulation'!E1366-'DCF Simulation'!F1366))</f>
        <v>15593.889566555163</v>
      </c>
      <c r="H1366" s="302">
        <f ca="1">+G1366-'DCF Analysis'!$C$37+'DCF Analysis'!$C$38+'DCF Analysis'!$C$40-'DCF Analysis'!$C$39</f>
        <v>16506.219566555163</v>
      </c>
      <c r="I1366" s="303">
        <f ca="1">+H1366/'Historical Data'!$L$34</f>
        <v>1036.3522472462198</v>
      </c>
    </row>
    <row r="1367" spans="2:9">
      <c r="B1367" s="300">
        <f t="shared" si="109"/>
        <v>1355</v>
      </c>
      <c r="C1367" s="275">
        <f t="shared" ca="1" si="105"/>
        <v>0.20490143718407475</v>
      </c>
      <c r="D1367" s="275">
        <f t="shared" ca="1" si="106"/>
        <v>0.13663943831887651</v>
      </c>
      <c r="E1367" s="275">
        <f t="shared" ca="1" si="107"/>
        <v>0.10709469855517706</v>
      </c>
      <c r="F1367" s="275">
        <f t="shared" ca="1" si="108"/>
        <v>4.3857798593800984E-2</v>
      </c>
      <c r="G1367" s="301">
        <f t="array" aca="1" ref="G1367" ca="1">IF(E1367&gt;F1367,('3-Statement Model'!$G$8*(1+'DCF Simulation'!C1367)*'DCF Simulation'!D1367)/('DCF Simulation'!E1367-'DCF Simulation'!F1367))</f>
        <v>12575.825956124456</v>
      </c>
      <c r="H1367" s="302">
        <f ca="1">+G1367-'DCF Analysis'!$C$37+'DCF Analysis'!$C$38+'DCF Analysis'!$C$40-'DCF Analysis'!$C$39</f>
        <v>13488.155956124458</v>
      </c>
      <c r="I1367" s="303">
        <f ca="1">+H1367/'Historical Data'!$L$34</f>
        <v>846.86143183628849</v>
      </c>
    </row>
    <row r="1368" spans="2:9">
      <c r="B1368" s="300">
        <f t="shared" si="109"/>
        <v>1356</v>
      </c>
      <c r="C1368" s="275">
        <f t="shared" ca="1" si="105"/>
        <v>0.18152516412232067</v>
      </c>
      <c r="D1368" s="275">
        <f t="shared" ca="1" si="106"/>
        <v>0.15194742076979315</v>
      </c>
      <c r="E1368" s="275">
        <f t="shared" ca="1" si="107"/>
        <v>0.10794225592132375</v>
      </c>
      <c r="F1368" s="275">
        <f t="shared" ca="1" si="108"/>
        <v>4.8288427520476407E-2</v>
      </c>
      <c r="G1368" s="301">
        <f t="array" aca="1" ref="G1368" ca="1">IF(E1368&gt;F1368,('3-Statement Model'!$G$8*(1+'DCF Simulation'!C1368)*'DCF Simulation'!D1368)/('DCF Simulation'!E1368-'DCF Simulation'!F1368))</f>
        <v>14537.090259581626</v>
      </c>
      <c r="H1368" s="302">
        <f ca="1">+G1368-'DCF Analysis'!$C$37+'DCF Analysis'!$C$38+'DCF Analysis'!$C$40-'DCF Analysis'!$C$39</f>
        <v>15449.420259581628</v>
      </c>
      <c r="I1368" s="303">
        <f ca="1">+H1368/'Historical Data'!$L$34</f>
        <v>970.00051042033908</v>
      </c>
    </row>
    <row r="1369" spans="2:9">
      <c r="B1369" s="300">
        <f t="shared" si="109"/>
        <v>1357</v>
      </c>
      <c r="C1369" s="275">
        <f t="shared" ca="1" si="105"/>
        <v>0.330499837716138</v>
      </c>
      <c r="D1369" s="275">
        <f t="shared" ca="1" si="106"/>
        <v>0.17147202867680361</v>
      </c>
      <c r="E1369" s="275">
        <f t="shared" ca="1" si="107"/>
        <v>0.10888949210806445</v>
      </c>
      <c r="F1369" s="275">
        <f t="shared" ca="1" si="108"/>
        <v>4.6817269809437075E-2</v>
      </c>
      <c r="G1369" s="301">
        <f t="array" aca="1" ref="G1369" ca="1">IF(E1369&gt;F1369,('3-Statement Model'!$G$8*(1+'DCF Simulation'!C1369)*'DCF Simulation'!D1369)/('DCF Simulation'!E1369-'DCF Simulation'!F1369))</f>
        <v>17753.758870136655</v>
      </c>
      <c r="H1369" s="302">
        <f ca="1">+G1369-'DCF Analysis'!$C$37+'DCF Analysis'!$C$38+'DCF Analysis'!$C$40-'DCF Analysis'!$C$39</f>
        <v>18666.088870136653</v>
      </c>
      <c r="I1369" s="303">
        <f ca="1">+H1369/'Historical Data'!$L$34</f>
        <v>1171.960852081467</v>
      </c>
    </row>
    <row r="1370" spans="2:9">
      <c r="B1370" s="300">
        <f t="shared" si="109"/>
        <v>1358</v>
      </c>
      <c r="C1370" s="275">
        <f t="shared" ca="1" si="105"/>
        <v>0.16931550331762205</v>
      </c>
      <c r="D1370" s="275">
        <f t="shared" ca="1" si="106"/>
        <v>0.17149510945843061</v>
      </c>
      <c r="E1370" s="275">
        <f t="shared" ca="1" si="107"/>
        <v>0.10716196289191106</v>
      </c>
      <c r="F1370" s="275">
        <f t="shared" ca="1" si="108"/>
        <v>5.3316263490624127E-2</v>
      </c>
      <c r="G1370" s="301">
        <f t="array" aca="1" ref="G1370" ca="1">IF(E1370&gt;F1370,('3-Statement Model'!$G$8*(1+'DCF Simulation'!C1370)*'DCF Simulation'!D1370)/('DCF Simulation'!E1370-'DCF Simulation'!F1370))</f>
        <v>17989.20307611824</v>
      </c>
      <c r="H1370" s="302">
        <f ca="1">+G1370-'DCF Analysis'!$C$37+'DCF Analysis'!$C$38+'DCF Analysis'!$C$40-'DCF Analysis'!$C$39</f>
        <v>18901.533076118238</v>
      </c>
      <c r="I1370" s="303">
        <f ca="1">+H1370/'Historical Data'!$L$34</f>
        <v>1186.7433485208405</v>
      </c>
    </row>
    <row r="1371" spans="2:9">
      <c r="B1371" s="300">
        <f t="shared" si="109"/>
        <v>1359</v>
      </c>
      <c r="C1371" s="275">
        <f t="shared" ca="1" si="105"/>
        <v>0.2793903525112057</v>
      </c>
      <c r="D1371" s="275">
        <f t="shared" ca="1" si="106"/>
        <v>0.19255321013346896</v>
      </c>
      <c r="E1371" s="275">
        <f t="shared" ca="1" si="107"/>
        <v>0.10334252466206209</v>
      </c>
      <c r="F1371" s="275">
        <f t="shared" ca="1" si="108"/>
        <v>3.5582916568775519E-2</v>
      </c>
      <c r="G1371" s="301">
        <f t="array" aca="1" ref="G1371" ca="1">IF(E1371&gt;F1371,('3-Statement Model'!$G$8*(1+'DCF Simulation'!C1371)*'DCF Simulation'!D1371)/('DCF Simulation'!E1371-'DCF Simulation'!F1371))</f>
        <v>17561.533993431171</v>
      </c>
      <c r="H1371" s="302">
        <f ca="1">+G1371-'DCF Analysis'!$C$37+'DCF Analysis'!$C$38+'DCF Analysis'!$C$40-'DCF Analysis'!$C$39</f>
        <v>18473.863993431169</v>
      </c>
      <c r="I1371" s="303">
        <f ca="1">+H1371/'Historical Data'!$L$34</f>
        <v>1159.8919054551905</v>
      </c>
    </row>
    <row r="1372" spans="2:9">
      <c r="B1372" s="300">
        <f t="shared" si="109"/>
        <v>1360</v>
      </c>
      <c r="C1372" s="275">
        <f t="shared" ca="1" si="105"/>
        <v>0.18827521633806643</v>
      </c>
      <c r="D1372" s="275">
        <f t="shared" ca="1" si="106"/>
        <v>0.19230484443168908</v>
      </c>
      <c r="E1372" s="275">
        <f t="shared" ca="1" si="107"/>
        <v>0.1015644880297405</v>
      </c>
      <c r="F1372" s="275">
        <f t="shared" ca="1" si="108"/>
        <v>2.0947676185852228E-2</v>
      </c>
      <c r="G1372" s="301">
        <f t="array" aca="1" ref="G1372" ca="1">IF(E1372&gt;F1372,('3-Statement Model'!$G$8*(1+'DCF Simulation'!C1372)*'DCF Simulation'!D1372)/('DCF Simulation'!E1372-'DCF Simulation'!F1372))</f>
        <v>13691.81884196447</v>
      </c>
      <c r="H1372" s="302">
        <f ca="1">+G1372-'DCF Analysis'!$C$37+'DCF Analysis'!$C$38+'DCF Analysis'!$C$40-'DCF Analysis'!$C$39</f>
        <v>14604.148841964472</v>
      </c>
      <c r="I1372" s="303">
        <f ca="1">+H1372/'Historical Data'!$L$34</f>
        <v>916.9296706893881</v>
      </c>
    </row>
    <row r="1373" spans="2:9">
      <c r="B1373" s="300">
        <f t="shared" si="109"/>
        <v>1361</v>
      </c>
      <c r="C1373" s="275">
        <f t="shared" ca="1" si="105"/>
        <v>3.8307838103797003E-2</v>
      </c>
      <c r="D1373" s="275">
        <f t="shared" ca="1" si="106"/>
        <v>0.15867144207693912</v>
      </c>
      <c r="E1373" s="275">
        <f t="shared" ca="1" si="107"/>
        <v>0.10727625613718687</v>
      </c>
      <c r="F1373" s="275">
        <f t="shared" ca="1" si="108"/>
        <v>2.3144000074231418E-2</v>
      </c>
      <c r="G1373" s="301">
        <f t="array" aca="1" ref="G1373" ca="1">IF(E1373&gt;F1373,('3-Statement Model'!$G$8*(1+'DCF Simulation'!C1373)*'DCF Simulation'!D1373)/('DCF Simulation'!E1373-'DCF Simulation'!F1373))</f>
        <v>9458.9268229444133</v>
      </c>
      <c r="H1373" s="302">
        <f ca="1">+G1373-'DCF Analysis'!$C$37+'DCF Analysis'!$C$38+'DCF Analysis'!$C$40-'DCF Analysis'!$C$39</f>
        <v>10371.256822944415</v>
      </c>
      <c r="I1373" s="303">
        <f ca="1">+H1373/'Historical Data'!$L$34</f>
        <v>651.16517273308591</v>
      </c>
    </row>
    <row r="1374" spans="2:9">
      <c r="B1374" s="300">
        <f t="shared" si="109"/>
        <v>1362</v>
      </c>
      <c r="C1374" s="275">
        <f t="shared" ca="1" si="105"/>
        <v>0.3004162233419998</v>
      </c>
      <c r="D1374" s="275">
        <f t="shared" ca="1" si="106"/>
        <v>0.18944542122066535</v>
      </c>
      <c r="E1374" s="275">
        <f t="shared" ca="1" si="107"/>
        <v>0.10415381279039045</v>
      </c>
      <c r="F1374" s="275">
        <f t="shared" ca="1" si="108"/>
        <v>2.8745212828154038E-2</v>
      </c>
      <c r="G1374" s="301">
        <f t="array" aca="1" ref="G1374" ca="1">IF(E1374&gt;F1374,('3-Statement Model'!$G$8*(1+'DCF Simulation'!C1374)*'DCF Simulation'!D1374)/('DCF Simulation'!E1374-'DCF Simulation'!F1374))</f>
        <v>15780.658207987653</v>
      </c>
      <c r="H1374" s="302">
        <f ca="1">+G1374-'DCF Analysis'!$C$37+'DCF Analysis'!$C$38+'DCF Analysis'!$C$40-'DCF Analysis'!$C$39</f>
        <v>16692.988207987652</v>
      </c>
      <c r="I1374" s="303">
        <f ca="1">+H1374/'Historical Data'!$L$34</f>
        <v>1048.0786210826536</v>
      </c>
    </row>
    <row r="1375" spans="2:9">
      <c r="B1375" s="300">
        <f t="shared" si="109"/>
        <v>1363</v>
      </c>
      <c r="C1375" s="275">
        <f t="shared" ca="1" si="105"/>
        <v>3.7380662686666219E-2</v>
      </c>
      <c r="D1375" s="275">
        <f t="shared" ca="1" si="106"/>
        <v>0.15256318895653007</v>
      </c>
      <c r="E1375" s="275">
        <f t="shared" ca="1" si="107"/>
        <v>0.10874300480868643</v>
      </c>
      <c r="F1375" s="275">
        <f t="shared" ca="1" si="108"/>
        <v>4.9047217267955898E-2</v>
      </c>
      <c r="G1375" s="301">
        <f t="array" aca="1" ref="G1375" ca="1">IF(E1375&gt;F1375,('3-Statement Model'!$G$8*(1+'DCF Simulation'!C1375)*'DCF Simulation'!D1375)/('DCF Simulation'!E1375-'DCF Simulation'!F1375))</f>
        <v>12806.3014200339</v>
      </c>
      <c r="H1375" s="302">
        <f ca="1">+G1375-'DCF Analysis'!$C$37+'DCF Analysis'!$C$38+'DCF Analysis'!$C$40-'DCF Analysis'!$C$39</f>
        <v>13718.631420033902</v>
      </c>
      <c r="I1375" s="303">
        <f ca="1">+H1375/'Historical Data'!$L$34</f>
        <v>861.33196301967541</v>
      </c>
    </row>
    <row r="1376" spans="2:9">
      <c r="B1376" s="300">
        <f t="shared" si="109"/>
        <v>1364</v>
      </c>
      <c r="C1376" s="275">
        <f t="shared" ca="1" si="105"/>
        <v>0.11504778365854272</v>
      </c>
      <c r="D1376" s="275">
        <f t="shared" ca="1" si="106"/>
        <v>0.17706269184109594</v>
      </c>
      <c r="E1376" s="275">
        <f t="shared" ca="1" si="107"/>
        <v>0.10658926460323599</v>
      </c>
      <c r="F1376" s="275">
        <f t="shared" ca="1" si="108"/>
        <v>5.5001864519042903E-2</v>
      </c>
      <c r="G1376" s="301">
        <f t="array" aca="1" ref="G1376" ca="1">IF(E1376&gt;F1376,('3-Statement Model'!$G$8*(1+'DCF Simulation'!C1376)*'DCF Simulation'!D1376)/('DCF Simulation'!E1376-'DCF Simulation'!F1376))</f>
        <v>18486.572562797101</v>
      </c>
      <c r="H1376" s="302">
        <f ca="1">+G1376-'DCF Analysis'!$C$37+'DCF Analysis'!$C$38+'DCF Analysis'!$C$40-'DCF Analysis'!$C$39</f>
        <v>19398.902562797099</v>
      </c>
      <c r="I1376" s="303">
        <f ca="1">+H1376/'Historical Data'!$L$34</f>
        <v>1217.9709705182927</v>
      </c>
    </row>
    <row r="1377" spans="2:9">
      <c r="B1377" s="300">
        <f t="shared" si="109"/>
        <v>1365</v>
      </c>
      <c r="C1377" s="275">
        <f t="shared" ca="1" si="105"/>
        <v>0.20126664445751613</v>
      </c>
      <c r="D1377" s="275">
        <f t="shared" ca="1" si="106"/>
        <v>0.17737255590398024</v>
      </c>
      <c r="E1377" s="275">
        <f t="shared" ca="1" si="107"/>
        <v>0.10497270003093158</v>
      </c>
      <c r="F1377" s="275">
        <f t="shared" ca="1" si="108"/>
        <v>5.3518618794468092E-2</v>
      </c>
      <c r="G1377" s="301">
        <f t="array" aca="1" ref="G1377" ca="1">IF(E1377&gt;F1377,('3-Statement Model'!$G$8*(1+'DCF Simulation'!C1377)*'DCF Simulation'!D1377)/('DCF Simulation'!E1377-'DCF Simulation'!F1377))</f>
        <v>20002.55686977374</v>
      </c>
      <c r="H1377" s="302">
        <f ca="1">+G1377-'DCF Analysis'!$C$37+'DCF Analysis'!$C$38+'DCF Analysis'!$C$40-'DCF Analysis'!$C$39</f>
        <v>20914.886869773738</v>
      </c>
      <c r="I1377" s="303">
        <f ca="1">+H1377/'Historical Data'!$L$34</f>
        <v>1313.1528949432281</v>
      </c>
    </row>
    <row r="1378" spans="2:9">
      <c r="B1378" s="300">
        <f t="shared" si="109"/>
        <v>1366</v>
      </c>
      <c r="C1378" s="275">
        <f t="shared" ca="1" si="105"/>
        <v>0.16064556227817894</v>
      </c>
      <c r="D1378" s="275">
        <f t="shared" ca="1" si="106"/>
        <v>0.14180510089053439</v>
      </c>
      <c r="E1378" s="275">
        <f t="shared" ca="1" si="107"/>
        <v>0.1055045457848274</v>
      </c>
      <c r="F1378" s="275">
        <f t="shared" ca="1" si="108"/>
        <v>3.5336337498457382E-2</v>
      </c>
      <c r="G1378" s="301">
        <f t="array" aca="1" ref="G1378" ca="1">IF(E1378&gt;F1378,('3-Statement Model'!$G$8*(1+'DCF Simulation'!C1378)*'DCF Simulation'!D1378)/('DCF Simulation'!E1378-'DCF Simulation'!F1378))</f>
        <v>11330.017497764124</v>
      </c>
      <c r="H1378" s="302">
        <f ca="1">+G1378-'DCF Analysis'!$C$37+'DCF Analysis'!$C$38+'DCF Analysis'!$C$40-'DCF Analysis'!$C$39</f>
        <v>12242.347497764125</v>
      </c>
      <c r="I1378" s="303">
        <f ca="1">+H1378/'Historical Data'!$L$34</f>
        <v>768.64264950068366</v>
      </c>
    </row>
    <row r="1379" spans="2:9">
      <c r="B1379" s="300">
        <f t="shared" si="109"/>
        <v>1367</v>
      </c>
      <c r="C1379" s="275">
        <f t="shared" ca="1" si="105"/>
        <v>0.18023817293100039</v>
      </c>
      <c r="D1379" s="275">
        <f t="shared" ca="1" si="106"/>
        <v>0.18966044097062962</v>
      </c>
      <c r="E1379" s="275">
        <f t="shared" ca="1" si="107"/>
        <v>0.10892773033424526</v>
      </c>
      <c r="F1379" s="275">
        <f t="shared" ca="1" si="108"/>
        <v>5.6146560258997724E-2</v>
      </c>
      <c r="G1379" s="301">
        <f t="array" aca="1" ref="G1379" ca="1">IF(E1379&gt;F1379,('3-Statement Model'!$G$8*(1+'DCF Simulation'!C1379)*'DCF Simulation'!D1379)/('DCF Simulation'!E1379-'DCF Simulation'!F1379))</f>
        <v>20485.515581072446</v>
      </c>
      <c r="H1379" s="302">
        <f ca="1">+G1379-'DCF Analysis'!$C$37+'DCF Analysis'!$C$38+'DCF Analysis'!$C$40-'DCF Analysis'!$C$39</f>
        <v>21397.845581072444</v>
      </c>
      <c r="I1379" s="303">
        <f ca="1">+H1379/'Historical Data'!$L$34</f>
        <v>1343.4757283311769</v>
      </c>
    </row>
    <row r="1380" spans="2:9">
      <c r="B1380" s="300">
        <f t="shared" si="109"/>
        <v>1368</v>
      </c>
      <c r="C1380" s="275">
        <f t="shared" ca="1" si="105"/>
        <v>0.32481008313995191</v>
      </c>
      <c r="D1380" s="275">
        <f t="shared" ca="1" si="106"/>
        <v>0.17877092629927754</v>
      </c>
      <c r="E1380" s="275">
        <f t="shared" ca="1" si="107"/>
        <v>0.1012178226194733</v>
      </c>
      <c r="F1380" s="275">
        <f t="shared" ca="1" si="108"/>
        <v>4.4674842618313185E-2</v>
      </c>
      <c r="G1380" s="301">
        <f t="array" aca="1" ref="G1380" ca="1">IF(E1380&gt;F1380,('3-Statement Model'!$G$8*(1+'DCF Simulation'!C1380)*'DCF Simulation'!D1380)/('DCF Simulation'!E1380-'DCF Simulation'!F1380))</f>
        <v>20232.58255540915</v>
      </c>
      <c r="H1380" s="302">
        <f ca="1">+G1380-'DCF Analysis'!$C$37+'DCF Analysis'!$C$38+'DCF Analysis'!$C$40-'DCF Analysis'!$C$39</f>
        <v>21144.912555409148</v>
      </c>
      <c r="I1380" s="303">
        <f ca="1">+H1380/'Historical Data'!$L$34</f>
        <v>1327.5951865455784</v>
      </c>
    </row>
    <row r="1381" spans="2:9">
      <c r="B1381" s="300">
        <f t="shared" si="109"/>
        <v>1369</v>
      </c>
      <c r="C1381" s="275">
        <f t="shared" ca="1" si="105"/>
        <v>0.12910934512378988</v>
      </c>
      <c r="D1381" s="275">
        <f t="shared" ca="1" si="106"/>
        <v>0.16817632038467015</v>
      </c>
      <c r="E1381" s="275">
        <f t="shared" ca="1" si="107"/>
        <v>0.10669026892480428</v>
      </c>
      <c r="F1381" s="275">
        <f t="shared" ca="1" si="108"/>
        <v>3.3427677972897606E-2</v>
      </c>
      <c r="G1381" s="301">
        <f t="array" aca="1" ref="G1381" ca="1">IF(E1381&gt;F1381,('3-Statement Model'!$G$8*(1+'DCF Simulation'!C1381)*'DCF Simulation'!D1381)/('DCF Simulation'!E1381-'DCF Simulation'!F1381))</f>
        <v>12519.819676245163</v>
      </c>
      <c r="H1381" s="302">
        <f ca="1">+G1381-'DCF Analysis'!$C$37+'DCF Analysis'!$C$38+'DCF Analysis'!$C$40-'DCF Analysis'!$C$39</f>
        <v>13432.149676245164</v>
      </c>
      <c r="I1381" s="303">
        <f ca="1">+H1381/'Historical Data'!$L$34</f>
        <v>843.34504616246579</v>
      </c>
    </row>
    <row r="1382" spans="2:9">
      <c r="B1382" s="300">
        <f t="shared" si="109"/>
        <v>1370</v>
      </c>
      <c r="C1382" s="275">
        <f t="shared" ca="1" si="105"/>
        <v>0.22067718770169781</v>
      </c>
      <c r="D1382" s="275">
        <f t="shared" ca="1" si="106"/>
        <v>0.14585072453624501</v>
      </c>
      <c r="E1382" s="275">
        <f t="shared" ca="1" si="107"/>
        <v>0.1000331344277078</v>
      </c>
      <c r="F1382" s="275">
        <f t="shared" ca="1" si="108"/>
        <v>3.633996741643767E-2</v>
      </c>
      <c r="G1382" s="301">
        <f t="array" aca="1" ref="G1382" ca="1">IF(E1382&gt;F1382,('3-Statement Model'!$G$8*(1+'DCF Simulation'!C1382)*'DCF Simulation'!D1382)/('DCF Simulation'!E1382-'DCF Simulation'!F1382))</f>
        <v>13501.936925443473</v>
      </c>
      <c r="H1382" s="302">
        <f ca="1">+G1382-'DCF Analysis'!$C$37+'DCF Analysis'!$C$38+'DCF Analysis'!$C$40-'DCF Analysis'!$C$39</f>
        <v>14414.266925443475</v>
      </c>
      <c r="I1382" s="303">
        <f ca="1">+H1382/'Historical Data'!$L$34</f>
        <v>905.00782813152716</v>
      </c>
    </row>
    <row r="1383" spans="2:9">
      <c r="B1383" s="300">
        <f t="shared" si="109"/>
        <v>1371</v>
      </c>
      <c r="C1383" s="275">
        <f t="shared" ca="1" si="105"/>
        <v>0.2853751813598111</v>
      </c>
      <c r="D1383" s="275">
        <f t="shared" ca="1" si="106"/>
        <v>0.16728079457141701</v>
      </c>
      <c r="E1383" s="275">
        <f t="shared" ca="1" si="107"/>
        <v>0.10060131383878645</v>
      </c>
      <c r="F1383" s="275">
        <f t="shared" ca="1" si="108"/>
        <v>4.2538975552963404E-2</v>
      </c>
      <c r="G1383" s="301">
        <f t="array" aca="1" ref="G1383" ca="1">IF(E1383&gt;F1383,('3-Statement Model'!$G$8*(1+'DCF Simulation'!C1383)*'DCF Simulation'!D1383)/('DCF Simulation'!E1383-'DCF Simulation'!F1383))</f>
        <v>17887.966395628166</v>
      </c>
      <c r="H1383" s="302">
        <f ca="1">+G1383-'DCF Analysis'!$C$37+'DCF Analysis'!$C$38+'DCF Analysis'!$C$40-'DCF Analysis'!$C$39</f>
        <v>18800.296395628164</v>
      </c>
      <c r="I1383" s="303">
        <f ca="1">+H1383/'Historical Data'!$L$34</f>
        <v>1180.3871467929646</v>
      </c>
    </row>
    <row r="1384" spans="2:9">
      <c r="B1384" s="300">
        <f t="shared" si="109"/>
        <v>1372</v>
      </c>
      <c r="C1384" s="275">
        <f t="shared" ca="1" si="105"/>
        <v>3.4988347949052964E-2</v>
      </c>
      <c r="D1384" s="275">
        <f t="shared" ca="1" si="106"/>
        <v>0.15531322891182039</v>
      </c>
      <c r="E1384" s="275">
        <f t="shared" ca="1" si="107"/>
        <v>0.10630947667581146</v>
      </c>
      <c r="F1384" s="275">
        <f t="shared" ca="1" si="108"/>
        <v>5.9529876914476768E-2</v>
      </c>
      <c r="G1384" s="301">
        <f t="array" aca="1" ref="G1384" ca="1">IF(E1384&gt;F1384,('3-Statement Model'!$G$8*(1+'DCF Simulation'!C1384)*'DCF Simulation'!D1384)/('DCF Simulation'!E1384-'DCF Simulation'!F1384))</f>
        <v>16598.426003523324</v>
      </c>
      <c r="H1384" s="302">
        <f ca="1">+G1384-'DCF Analysis'!$C$37+'DCF Analysis'!$C$38+'DCF Analysis'!$C$40-'DCF Analysis'!$C$39</f>
        <v>17510.756003523322</v>
      </c>
      <c r="I1384" s="303">
        <f ca="1">+H1384/'Historical Data'!$L$34</f>
        <v>1099.4226304853985</v>
      </c>
    </row>
    <row r="1385" spans="2:9">
      <c r="B1385" s="300">
        <f t="shared" si="109"/>
        <v>1373</v>
      </c>
      <c r="C1385" s="275">
        <f t="shared" ca="1" si="105"/>
        <v>0.30229191954772677</v>
      </c>
      <c r="D1385" s="275">
        <f t="shared" ca="1" si="106"/>
        <v>0.13627992765644376</v>
      </c>
      <c r="E1385" s="275">
        <f t="shared" ca="1" si="107"/>
        <v>0.10356155951780534</v>
      </c>
      <c r="F1385" s="275">
        <f t="shared" ca="1" si="108"/>
        <v>4.8491606805727949E-2</v>
      </c>
      <c r="G1385" s="301">
        <f t="array" aca="1" ref="G1385" ca="1">IF(E1385&gt;F1385,('3-Statement Model'!$G$8*(1+'DCF Simulation'!C1385)*'DCF Simulation'!D1385)/('DCF Simulation'!E1385-'DCF Simulation'!F1385))</f>
        <v>15567.003962942526</v>
      </c>
      <c r="H1385" s="302">
        <f ca="1">+G1385-'DCF Analysis'!$C$37+'DCF Analysis'!$C$38+'DCF Analysis'!$C$40-'DCF Analysis'!$C$39</f>
        <v>16479.333962942525</v>
      </c>
      <c r="I1385" s="303">
        <f ca="1">+H1385/'Historical Data'!$L$34</f>
        <v>1034.6642195539805</v>
      </c>
    </row>
    <row r="1386" spans="2:9">
      <c r="B1386" s="300">
        <f t="shared" si="109"/>
        <v>1374</v>
      </c>
      <c r="C1386" s="275">
        <f t="shared" ca="1" si="105"/>
        <v>0.23317537697806839</v>
      </c>
      <c r="D1386" s="275">
        <f t="shared" ca="1" si="106"/>
        <v>0.15295637434181097</v>
      </c>
      <c r="E1386" s="275">
        <f t="shared" ca="1" si="107"/>
        <v>0.10362803454760738</v>
      </c>
      <c r="F1386" s="275">
        <f t="shared" ca="1" si="108"/>
        <v>3.2115142915596889E-2</v>
      </c>
      <c r="G1386" s="301">
        <f t="array" aca="1" ref="G1386" ca="1">IF(E1386&gt;F1386,('3-Statement Model'!$G$8*(1+'DCF Simulation'!C1386)*'DCF Simulation'!D1386)/('DCF Simulation'!E1386-'DCF Simulation'!F1386))</f>
        <v>12740.532653767013</v>
      </c>
      <c r="H1386" s="302">
        <f ca="1">+G1386-'DCF Analysis'!$C$37+'DCF Analysis'!$C$38+'DCF Analysis'!$C$40-'DCF Analysis'!$C$39</f>
        <v>13652.862653767015</v>
      </c>
      <c r="I1386" s="303">
        <f ca="1">+H1386/'Historical Data'!$L$34</f>
        <v>857.20263416611988</v>
      </c>
    </row>
    <row r="1387" spans="2:9">
      <c r="B1387" s="300">
        <f t="shared" si="109"/>
        <v>1375</v>
      </c>
      <c r="C1387" s="275">
        <f t="shared" ca="1" si="105"/>
        <v>0.20314386966645182</v>
      </c>
      <c r="D1387" s="275">
        <f t="shared" ca="1" si="106"/>
        <v>0.14120500461972862</v>
      </c>
      <c r="E1387" s="275">
        <f t="shared" ca="1" si="107"/>
        <v>0.10545248834985341</v>
      </c>
      <c r="F1387" s="275">
        <f t="shared" ca="1" si="108"/>
        <v>4.6266412308676855E-2</v>
      </c>
      <c r="G1387" s="301">
        <f t="array" aca="1" ref="G1387" ca="1">IF(E1387&gt;F1387,('3-Statement Model'!$G$8*(1+'DCF Simulation'!C1387)*'DCF Simulation'!D1387)/('DCF Simulation'!E1387-'DCF Simulation'!F1387))</f>
        <v>13865.246770431459</v>
      </c>
      <c r="H1387" s="302">
        <f ca="1">+G1387-'DCF Analysis'!$C$37+'DCF Analysis'!$C$38+'DCF Analysis'!$C$40-'DCF Analysis'!$C$39</f>
        <v>14777.57677043146</v>
      </c>
      <c r="I1387" s="303">
        <f ca="1">+H1387/'Historical Data'!$L$34</f>
        <v>927.8184403847938</v>
      </c>
    </row>
    <row r="1388" spans="2:9">
      <c r="B1388" s="300">
        <f t="shared" si="109"/>
        <v>1376</v>
      </c>
      <c r="C1388" s="275">
        <f t="shared" ca="1" si="105"/>
        <v>5.9845135590287105E-2</v>
      </c>
      <c r="D1388" s="275">
        <f t="shared" ca="1" si="106"/>
        <v>0.142855438465608</v>
      </c>
      <c r="E1388" s="275">
        <f t="shared" ca="1" si="107"/>
        <v>0.10347448576887368</v>
      </c>
      <c r="F1388" s="275">
        <f t="shared" ca="1" si="108"/>
        <v>2.0397325680690741E-2</v>
      </c>
      <c r="G1388" s="301">
        <f t="array" aca="1" ref="G1388" ca="1">IF(E1388&gt;F1388,('3-Statement Model'!$G$8*(1+'DCF Simulation'!C1388)*'DCF Simulation'!D1388)/('DCF Simulation'!E1388-'DCF Simulation'!F1388))</f>
        <v>8803.1286045775596</v>
      </c>
      <c r="H1388" s="302">
        <f ca="1">+G1388-'DCF Analysis'!$C$37+'DCF Analysis'!$C$38+'DCF Analysis'!$C$40-'DCF Analysis'!$C$39</f>
        <v>9715.4586045775613</v>
      </c>
      <c r="I1388" s="303">
        <f ca="1">+H1388/'Historical Data'!$L$34</f>
        <v>609.99051401706856</v>
      </c>
    </row>
    <row r="1389" spans="2:9">
      <c r="B1389" s="300">
        <f t="shared" si="109"/>
        <v>1377</v>
      </c>
      <c r="C1389" s="275">
        <f t="shared" ca="1" si="105"/>
        <v>0.28174229214138791</v>
      </c>
      <c r="D1389" s="275">
        <f t="shared" ca="1" si="106"/>
        <v>0.14456085500202689</v>
      </c>
      <c r="E1389" s="275">
        <f t="shared" ca="1" si="107"/>
        <v>0.10600993062294707</v>
      </c>
      <c r="F1389" s="275">
        <f t="shared" ca="1" si="108"/>
        <v>3.9100293232990017E-2</v>
      </c>
      <c r="G1389" s="301">
        <f t="array" aca="1" ref="G1389" ca="1">IF(E1389&gt;F1389,('3-Statement Model'!$G$8*(1+'DCF Simulation'!C1389)*'DCF Simulation'!D1389)/('DCF Simulation'!E1389-'DCF Simulation'!F1389))</f>
        <v>13376.492355495833</v>
      </c>
      <c r="H1389" s="302">
        <f ca="1">+G1389-'DCF Analysis'!$C$37+'DCF Analysis'!$C$38+'DCF Analysis'!$C$40-'DCF Analysis'!$C$39</f>
        <v>14288.822355495835</v>
      </c>
      <c r="I1389" s="303">
        <f ca="1">+H1389/'Historical Data'!$L$34</f>
        <v>897.13172049550076</v>
      </c>
    </row>
    <row r="1390" spans="2:9">
      <c r="B1390" s="300">
        <f t="shared" si="109"/>
        <v>1378</v>
      </c>
      <c r="C1390" s="275">
        <f t="shared" ca="1" si="105"/>
        <v>0.11818314614486301</v>
      </c>
      <c r="D1390" s="275">
        <f t="shared" ca="1" si="106"/>
        <v>0.16451047260836396</v>
      </c>
      <c r="E1390" s="275">
        <f t="shared" ca="1" si="107"/>
        <v>0.1073549687026949</v>
      </c>
      <c r="F1390" s="275">
        <f t="shared" ca="1" si="108"/>
        <v>2.7811189967787066E-2</v>
      </c>
      <c r="G1390" s="301">
        <f t="array" aca="1" ref="G1390" ca="1">IF(E1390&gt;F1390,('3-Statement Model'!$G$8*(1+'DCF Simulation'!C1390)*'DCF Simulation'!D1390)/('DCF Simulation'!E1390-'DCF Simulation'!F1390))</f>
        <v>11170.684167845799</v>
      </c>
      <c r="H1390" s="302">
        <f ca="1">+G1390-'DCF Analysis'!$C$37+'DCF Analysis'!$C$38+'DCF Analysis'!$C$40-'DCF Analysis'!$C$39</f>
        <v>12083.0141678458</v>
      </c>
      <c r="I1390" s="303">
        <f ca="1">+H1390/'Historical Data'!$L$34</f>
        <v>758.63881707519874</v>
      </c>
    </row>
    <row r="1391" spans="2:9">
      <c r="B1391" s="300">
        <f t="shared" si="109"/>
        <v>1379</v>
      </c>
      <c r="C1391" s="275">
        <f t="shared" ca="1" si="105"/>
        <v>6.7405761151403468E-2</v>
      </c>
      <c r="D1391" s="275">
        <f t="shared" ca="1" si="106"/>
        <v>0.15387246332658899</v>
      </c>
      <c r="E1391" s="275">
        <f t="shared" ca="1" si="107"/>
        <v>0.10154249897160934</v>
      </c>
      <c r="F1391" s="275">
        <f t="shared" ca="1" si="108"/>
        <v>5.6159675981567111E-2</v>
      </c>
      <c r="G1391" s="301">
        <f t="array" aca="1" ref="G1391" ca="1">IF(E1391&gt;F1391,('3-Statement Model'!$G$8*(1+'DCF Simulation'!C1391)*'DCF Simulation'!D1391)/('DCF Simulation'!E1391-'DCF Simulation'!F1391))</f>
        <v>17481.489795729602</v>
      </c>
      <c r="H1391" s="302">
        <f ca="1">+G1391-'DCF Analysis'!$C$37+'DCF Analysis'!$C$38+'DCF Analysis'!$C$40-'DCF Analysis'!$C$39</f>
        <v>18393.8197957296</v>
      </c>
      <c r="I1391" s="303">
        <f ca="1">+H1391/'Historical Data'!$L$34</f>
        <v>1154.8662856376084</v>
      </c>
    </row>
    <row r="1392" spans="2:9">
      <c r="B1392" s="300">
        <f t="shared" si="109"/>
        <v>1380</v>
      </c>
      <c r="C1392" s="275">
        <f t="shared" ca="1" si="105"/>
        <v>0.12385601442618527</v>
      </c>
      <c r="D1392" s="275">
        <f t="shared" ca="1" si="106"/>
        <v>0.18871198564076555</v>
      </c>
      <c r="E1392" s="275">
        <f t="shared" ca="1" si="107"/>
        <v>0.10907523179894635</v>
      </c>
      <c r="F1392" s="275">
        <f t="shared" ca="1" si="108"/>
        <v>2.4765991456714317E-2</v>
      </c>
      <c r="G1392" s="301">
        <f t="array" aca="1" ref="G1392" ca="1">IF(E1392&gt;F1392,('3-Statement Model'!$G$8*(1+'DCF Simulation'!C1392)*'DCF Simulation'!D1392)/('DCF Simulation'!E1392-'DCF Simulation'!F1392))</f>
        <v>12151.068847866625</v>
      </c>
      <c r="H1392" s="302">
        <f ca="1">+G1392-'DCF Analysis'!$C$37+'DCF Analysis'!$C$38+'DCF Analysis'!$C$40-'DCF Analysis'!$C$39</f>
        <v>13063.398847866627</v>
      </c>
      <c r="I1392" s="303">
        <f ca="1">+H1392/'Historical Data'!$L$34</f>
        <v>820.19281871734415</v>
      </c>
    </row>
    <row r="1393" spans="2:9">
      <c r="B1393" s="300">
        <f t="shared" si="109"/>
        <v>1381</v>
      </c>
      <c r="C1393" s="275">
        <f t="shared" ca="1" si="105"/>
        <v>0.17307935437451991</v>
      </c>
      <c r="D1393" s="275">
        <f t="shared" ca="1" si="106"/>
        <v>0.17607267216533418</v>
      </c>
      <c r="E1393" s="275">
        <f t="shared" ca="1" si="107"/>
        <v>0.10326337275599201</v>
      </c>
      <c r="F1393" s="275">
        <f t="shared" ca="1" si="108"/>
        <v>4.2339669328849527E-2</v>
      </c>
      <c r="G1393" s="301">
        <f t="array" aca="1" ref="G1393" ca="1">IF(E1393&gt;F1393,('3-Statement Model'!$G$8*(1+'DCF Simulation'!C1393)*'DCF Simulation'!D1393)/('DCF Simulation'!E1393-'DCF Simulation'!F1393))</f>
        <v>16376.178022481714</v>
      </c>
      <c r="H1393" s="302">
        <f ca="1">+G1393-'DCF Analysis'!$C$37+'DCF Analysis'!$C$38+'DCF Analysis'!$C$40-'DCF Analysis'!$C$39</f>
        <v>17288.508022481714</v>
      </c>
      <c r="I1393" s="303">
        <f ca="1">+H1393/'Historical Data'!$L$34</f>
        <v>1085.4686664253848</v>
      </c>
    </row>
    <row r="1394" spans="2:9">
      <c r="B1394" s="300">
        <f t="shared" si="109"/>
        <v>1382</v>
      </c>
      <c r="C1394" s="275">
        <f t="shared" ca="1" si="105"/>
        <v>0.17990581247579782</v>
      </c>
      <c r="D1394" s="275">
        <f t="shared" ca="1" si="106"/>
        <v>0.1883961758917678</v>
      </c>
      <c r="E1394" s="275">
        <f t="shared" ca="1" si="107"/>
        <v>0.1011224846083028</v>
      </c>
      <c r="F1394" s="275">
        <f t="shared" ca="1" si="108"/>
        <v>5.5046749478529292E-2</v>
      </c>
      <c r="G1394" s="301">
        <f t="array" aca="1" ref="G1394" ca="1">IF(E1394&gt;F1394,('3-Statement Model'!$G$8*(1+'DCF Simulation'!C1394)*'DCF Simulation'!D1394)/('DCF Simulation'!E1394-'DCF Simulation'!F1394))</f>
        <v>23303.794934377322</v>
      </c>
      <c r="H1394" s="302">
        <f ca="1">+G1394-'DCF Analysis'!$C$37+'DCF Analysis'!$C$38+'DCF Analysis'!$C$40-'DCF Analysis'!$C$39</f>
        <v>24216.12493437732</v>
      </c>
      <c r="I1394" s="303">
        <f ca="1">+H1394/'Historical Data'!$L$34</f>
        <v>1520.4229771780967</v>
      </c>
    </row>
    <row r="1395" spans="2:9">
      <c r="B1395" s="300">
        <f t="shared" si="109"/>
        <v>1383</v>
      </c>
      <c r="C1395" s="275">
        <f t="shared" ca="1" si="105"/>
        <v>4.9611429099062618E-2</v>
      </c>
      <c r="D1395" s="275">
        <f t="shared" ca="1" si="106"/>
        <v>0.18225844046776404</v>
      </c>
      <c r="E1395" s="275">
        <f t="shared" ca="1" si="107"/>
        <v>0.10748434764026191</v>
      </c>
      <c r="F1395" s="275">
        <f t="shared" ca="1" si="108"/>
        <v>5.0939789328140916E-2</v>
      </c>
      <c r="G1395" s="301">
        <f t="array" aca="1" ref="G1395" ca="1">IF(E1395&gt;F1395,('3-Statement Model'!$G$8*(1+'DCF Simulation'!C1395)*'DCF Simulation'!D1395)/('DCF Simulation'!E1395-'DCF Simulation'!F1395))</f>
        <v>16341.987884142234</v>
      </c>
      <c r="H1395" s="302">
        <f ca="1">+G1395-'DCF Analysis'!$C$37+'DCF Analysis'!$C$38+'DCF Analysis'!$C$40-'DCF Analysis'!$C$39</f>
        <v>17254.317884142234</v>
      </c>
      <c r="I1395" s="303">
        <f ca="1">+H1395/'Historical Data'!$L$34</f>
        <v>1083.3220194261182</v>
      </c>
    </row>
    <row r="1396" spans="2:9">
      <c r="B1396" s="300">
        <f t="shared" si="109"/>
        <v>1384</v>
      </c>
      <c r="C1396" s="275">
        <f t="shared" ca="1" si="105"/>
        <v>0.23256621176310477</v>
      </c>
      <c r="D1396" s="275">
        <f t="shared" ca="1" si="106"/>
        <v>0.19211037796070221</v>
      </c>
      <c r="E1396" s="275">
        <f t="shared" ca="1" si="107"/>
        <v>0.10347030099468202</v>
      </c>
      <c r="F1396" s="275">
        <f t="shared" ca="1" si="108"/>
        <v>2.5306391929872128E-2</v>
      </c>
      <c r="G1396" s="301">
        <f t="array" aca="1" ref="G1396" ca="1">IF(E1396&gt;F1396,('3-Statement Model'!$G$8*(1+'DCF Simulation'!C1396)*'DCF Simulation'!D1396)/('DCF Simulation'!E1396-'DCF Simulation'!F1396))</f>
        <v>14633.031693514082</v>
      </c>
      <c r="H1396" s="302">
        <f ca="1">+G1396-'DCF Analysis'!$C$37+'DCF Analysis'!$C$38+'DCF Analysis'!$C$40-'DCF Analysis'!$C$39</f>
        <v>15545.361693514084</v>
      </c>
      <c r="I1396" s="303">
        <f ca="1">+H1396/'Historical Data'!$L$34</f>
        <v>976.02424712510151</v>
      </c>
    </row>
    <row r="1397" spans="2:9">
      <c r="B1397" s="300">
        <f t="shared" si="109"/>
        <v>1385</v>
      </c>
      <c r="C1397" s="275">
        <f t="shared" ca="1" si="105"/>
        <v>0.31954660892691211</v>
      </c>
      <c r="D1397" s="275">
        <f t="shared" ca="1" si="106"/>
        <v>0.16403888388119608</v>
      </c>
      <c r="E1397" s="275">
        <f t="shared" ca="1" si="107"/>
        <v>0.10252730159761629</v>
      </c>
      <c r="F1397" s="275">
        <f t="shared" ca="1" si="108"/>
        <v>2.6058476627819321E-2</v>
      </c>
      <c r="G1397" s="301">
        <f t="array" aca="1" ref="G1397" ca="1">IF(E1397&gt;F1397,('3-Statement Model'!$G$8*(1+'DCF Simulation'!C1397)*'DCF Simulation'!D1397)/('DCF Simulation'!E1397-'DCF Simulation'!F1397))</f>
        <v>13673.088447497166</v>
      </c>
      <c r="H1397" s="302">
        <f ca="1">+G1397-'DCF Analysis'!$C$37+'DCF Analysis'!$C$38+'DCF Analysis'!$C$40-'DCF Analysis'!$C$39</f>
        <v>14585.418447497168</v>
      </c>
      <c r="I1397" s="303">
        <f ca="1">+H1397/'Historical Data'!$L$34</f>
        <v>915.75367237434511</v>
      </c>
    </row>
    <row r="1398" spans="2:9">
      <c r="B1398" s="300">
        <f t="shared" si="109"/>
        <v>1386</v>
      </c>
      <c r="C1398" s="275">
        <f t="shared" ca="1" si="105"/>
        <v>3.9147882415890088E-2</v>
      </c>
      <c r="D1398" s="275">
        <f t="shared" ca="1" si="106"/>
        <v>0.1670128646637189</v>
      </c>
      <c r="E1398" s="275">
        <f t="shared" ca="1" si="107"/>
        <v>0.10676395878758543</v>
      </c>
      <c r="F1398" s="275">
        <f t="shared" ca="1" si="108"/>
        <v>4.7054467032751485E-2</v>
      </c>
      <c r="G1398" s="301">
        <f t="array" aca="1" ref="G1398" ca="1">IF(E1398&gt;F1398,('3-Statement Model'!$G$8*(1+'DCF Simulation'!C1398)*'DCF Simulation'!D1398)/('DCF Simulation'!E1398-'DCF Simulation'!F1398))</f>
        <v>14039.88036093482</v>
      </c>
      <c r="H1398" s="302">
        <f ca="1">+G1398-'DCF Analysis'!$C$37+'DCF Analysis'!$C$38+'DCF Analysis'!$C$40-'DCF Analysis'!$C$39</f>
        <v>14952.210360934821</v>
      </c>
      <c r="I1398" s="303">
        <f ca="1">+H1398/'Historical Data'!$L$34</f>
        <v>938.78290824692863</v>
      </c>
    </row>
    <row r="1399" spans="2:9">
      <c r="B1399" s="300">
        <f t="shared" si="109"/>
        <v>1387</v>
      </c>
      <c r="C1399" s="275">
        <f t="shared" ca="1" si="105"/>
        <v>0.15271050103311895</v>
      </c>
      <c r="D1399" s="275">
        <f t="shared" ca="1" si="106"/>
        <v>0.19438654397130409</v>
      </c>
      <c r="E1399" s="275">
        <f t="shared" ca="1" si="107"/>
        <v>0.10380616043508338</v>
      </c>
      <c r="F1399" s="275">
        <f t="shared" ca="1" si="108"/>
        <v>2.6915308739179536E-2</v>
      </c>
      <c r="G1399" s="301">
        <f t="array" aca="1" ref="G1399" ca="1">IF(E1399&gt;F1399,('3-Statement Model'!$G$8*(1+'DCF Simulation'!C1399)*'DCF Simulation'!D1399)/('DCF Simulation'!E1399-'DCF Simulation'!F1399))</f>
        <v>14076.389512245902</v>
      </c>
      <c r="H1399" s="302">
        <f ca="1">+G1399-'DCF Analysis'!$C$37+'DCF Analysis'!$C$38+'DCF Analysis'!$C$40-'DCF Analysis'!$C$39</f>
        <v>14988.719512245903</v>
      </c>
      <c r="I1399" s="303">
        <f ca="1">+H1399/'Historical Data'!$L$34</f>
        <v>941.07515577542733</v>
      </c>
    </row>
    <row r="1400" spans="2:9">
      <c r="B1400" s="300">
        <f t="shared" si="109"/>
        <v>1388</v>
      </c>
      <c r="C1400" s="275">
        <f t="shared" ca="1" si="105"/>
        <v>5.2823713460393482E-2</v>
      </c>
      <c r="D1400" s="275">
        <f t="shared" ca="1" si="106"/>
        <v>0.18589326411763005</v>
      </c>
      <c r="E1400" s="275">
        <f t="shared" ca="1" si="107"/>
        <v>0.10070864432478115</v>
      </c>
      <c r="F1400" s="275">
        <f t="shared" ca="1" si="108"/>
        <v>4.6972952409725682E-2</v>
      </c>
      <c r="G1400" s="301">
        <f t="array" aca="1" ref="G1400" ca="1">IF(E1400&gt;F1400,('3-Statement Model'!$G$8*(1+'DCF Simulation'!C1400)*'DCF Simulation'!D1400)/('DCF Simulation'!E1400-'DCF Simulation'!F1400))</f>
        <v>17592.840510280166</v>
      </c>
      <c r="H1400" s="302">
        <f ca="1">+G1400-'DCF Analysis'!$C$37+'DCF Analysis'!$C$38+'DCF Analysis'!$C$40-'DCF Analysis'!$C$39</f>
        <v>18505.170510280164</v>
      </c>
      <c r="I1400" s="303">
        <f ca="1">+H1400/'Historical Data'!$L$34</f>
        <v>1161.8575026629028</v>
      </c>
    </row>
    <row r="1401" spans="2:9">
      <c r="B1401" s="300">
        <f t="shared" si="109"/>
        <v>1389</v>
      </c>
      <c r="C1401" s="275">
        <f t="shared" ca="1" si="105"/>
        <v>0.12639711836287687</v>
      </c>
      <c r="D1401" s="275">
        <f t="shared" ca="1" si="106"/>
        <v>0.18817369962626362</v>
      </c>
      <c r="E1401" s="275">
        <f t="shared" ca="1" si="107"/>
        <v>0.10646330343322104</v>
      </c>
      <c r="F1401" s="275">
        <f t="shared" ca="1" si="108"/>
        <v>5.2095290779380479E-2</v>
      </c>
      <c r="G1401" s="301">
        <f t="array" aca="1" ref="G1401" ca="1">IF(E1401&gt;F1401,('3-Statement Model'!$G$8*(1+'DCF Simulation'!C1401)*'DCF Simulation'!D1401)/('DCF Simulation'!E1401-'DCF Simulation'!F1401))</f>
        <v>18831.568542942958</v>
      </c>
      <c r="H1401" s="302">
        <f ca="1">+G1401-'DCF Analysis'!$C$37+'DCF Analysis'!$C$38+'DCF Analysis'!$C$40-'DCF Analysis'!$C$39</f>
        <v>19743.898542942956</v>
      </c>
      <c r="I1401" s="303">
        <f ca="1">+H1401/'Historical Data'!$L$34</f>
        <v>1239.6317365024986</v>
      </c>
    </row>
    <row r="1402" spans="2:9">
      <c r="B1402" s="300">
        <f t="shared" si="109"/>
        <v>1390</v>
      </c>
      <c r="C1402" s="275">
        <f t="shared" ca="1" si="105"/>
        <v>0.30832539620198285</v>
      </c>
      <c r="D1402" s="275">
        <f t="shared" ca="1" si="106"/>
        <v>0.16565661765787332</v>
      </c>
      <c r="E1402" s="275">
        <f t="shared" ca="1" si="107"/>
        <v>0.1028309559403895</v>
      </c>
      <c r="F1402" s="275">
        <f t="shared" ca="1" si="108"/>
        <v>5.1958103802369981E-2</v>
      </c>
      <c r="G1402" s="301">
        <f t="array" aca="1" ref="G1402" ca="1">IF(E1402&gt;F1402,('3-Statement Model'!$G$8*(1+'DCF Simulation'!C1402)*'DCF Simulation'!D1402)/('DCF Simulation'!E1402-'DCF Simulation'!F1402))</f>
        <v>20578.701807767291</v>
      </c>
      <c r="H1402" s="302">
        <f ca="1">+G1402-'DCF Analysis'!$C$37+'DCF Analysis'!$C$38+'DCF Analysis'!$C$40-'DCF Analysis'!$C$39</f>
        <v>21491.031807767289</v>
      </c>
      <c r="I1402" s="303">
        <f ca="1">+H1402/'Historical Data'!$L$34</f>
        <v>1349.3264778052283</v>
      </c>
    </row>
    <row r="1403" spans="2:9">
      <c r="B1403" s="300">
        <f t="shared" si="109"/>
        <v>1391</v>
      </c>
      <c r="C1403" s="275">
        <f t="shared" ca="1" si="105"/>
        <v>0.28469105510195392</v>
      </c>
      <c r="D1403" s="275">
        <f t="shared" ca="1" si="106"/>
        <v>0.13551768587981827</v>
      </c>
      <c r="E1403" s="275">
        <f t="shared" ca="1" si="107"/>
        <v>0.10775870700443706</v>
      </c>
      <c r="F1403" s="275">
        <f t="shared" ca="1" si="108"/>
        <v>4.6336684231341886E-2</v>
      </c>
      <c r="G1403" s="301">
        <f t="array" aca="1" ref="G1403" ca="1">IF(E1403&gt;F1403,('3-Statement Model'!$G$8*(1+'DCF Simulation'!C1403)*'DCF Simulation'!D1403)/('DCF Simulation'!E1403-'DCF Simulation'!F1403))</f>
        <v>13691.469455501287</v>
      </c>
      <c r="H1403" s="302">
        <f ca="1">+G1403-'DCF Analysis'!$C$37+'DCF Analysis'!$C$38+'DCF Analysis'!$C$40-'DCF Analysis'!$C$39</f>
        <v>14603.799455501288</v>
      </c>
      <c r="I1403" s="303">
        <f ca="1">+H1403/'Historical Data'!$L$34</f>
        <v>916.90773426446549</v>
      </c>
    </row>
    <row r="1404" spans="2:9">
      <c r="B1404" s="300">
        <f t="shared" si="109"/>
        <v>1392</v>
      </c>
      <c r="C1404" s="275">
        <f t="shared" ca="1" si="105"/>
        <v>0.22535156258238606</v>
      </c>
      <c r="D1404" s="275">
        <f t="shared" ca="1" si="106"/>
        <v>0.15461750856566742</v>
      </c>
      <c r="E1404" s="275">
        <f t="shared" ca="1" si="107"/>
        <v>0.10767939141103974</v>
      </c>
      <c r="F1404" s="275">
        <f t="shared" ca="1" si="108"/>
        <v>3.2436617583657033E-2</v>
      </c>
      <c r="G1404" s="301">
        <f t="array" aca="1" ref="G1404" ca="1">IF(E1404&gt;F1404,('3-Statement Model'!$G$8*(1+'DCF Simulation'!C1404)*'DCF Simulation'!D1404)/('DCF Simulation'!E1404-'DCF Simulation'!F1404))</f>
        <v>12162.814460219817</v>
      </c>
      <c r="H1404" s="302">
        <f ca="1">+G1404-'DCF Analysis'!$C$37+'DCF Analysis'!$C$38+'DCF Analysis'!$C$40-'DCF Analysis'!$C$39</f>
        <v>13075.144460219819</v>
      </c>
      <c r="I1404" s="303">
        <f ca="1">+H1404/'Historical Data'!$L$34</f>
        <v>820.93027357237213</v>
      </c>
    </row>
    <row r="1405" spans="2:9">
      <c r="B1405" s="300">
        <f t="shared" si="109"/>
        <v>1393</v>
      </c>
      <c r="C1405" s="275">
        <f t="shared" ca="1" si="105"/>
        <v>0.15040376822914023</v>
      </c>
      <c r="D1405" s="275">
        <f t="shared" ca="1" si="106"/>
        <v>0.18257477675605793</v>
      </c>
      <c r="E1405" s="275">
        <f t="shared" ca="1" si="107"/>
        <v>0.10304613427736577</v>
      </c>
      <c r="F1405" s="275">
        <f t="shared" ca="1" si="108"/>
        <v>2.6848272138597876E-2</v>
      </c>
      <c r="G1405" s="301">
        <f t="array" aca="1" ref="G1405" ca="1">IF(E1405&gt;F1405,('3-Statement Model'!$G$8*(1+'DCF Simulation'!C1405)*'DCF Simulation'!D1405)/('DCF Simulation'!E1405-'DCF Simulation'!F1405))</f>
        <v>13314.589660919319</v>
      </c>
      <c r="H1405" s="302">
        <f ca="1">+G1405-'DCF Analysis'!$C$37+'DCF Analysis'!$C$38+'DCF Analysis'!$C$40-'DCF Analysis'!$C$39</f>
        <v>14226.91966091932</v>
      </c>
      <c r="I1405" s="303">
        <f ca="1">+H1405/'Historical Data'!$L$34</f>
        <v>893.24512511996409</v>
      </c>
    </row>
    <row r="1406" spans="2:9">
      <c r="B1406" s="300">
        <f t="shared" si="109"/>
        <v>1394</v>
      </c>
      <c r="C1406" s="275">
        <f t="shared" ca="1" si="105"/>
        <v>0.11952580409422343</v>
      </c>
      <c r="D1406" s="275">
        <f t="shared" ca="1" si="106"/>
        <v>0.1390707101476335</v>
      </c>
      <c r="E1406" s="275">
        <f t="shared" ca="1" si="107"/>
        <v>0.10149532677403242</v>
      </c>
      <c r="F1406" s="275">
        <f t="shared" ca="1" si="108"/>
        <v>3.0528566493022234E-2</v>
      </c>
      <c r="G1406" s="301">
        <f t="array" aca="1" ref="G1406" ca="1">IF(E1406&gt;F1406,('3-Statement Model'!$G$8*(1+'DCF Simulation'!C1406)*'DCF Simulation'!D1406)/('DCF Simulation'!E1406-'DCF Simulation'!F1406))</f>
        <v>10597.277335879469</v>
      </c>
      <c r="H1406" s="302">
        <f ca="1">+G1406-'DCF Analysis'!$C$37+'DCF Analysis'!$C$38+'DCF Analysis'!$C$40-'DCF Analysis'!$C$39</f>
        <v>11509.607335879471</v>
      </c>
      <c r="I1406" s="303">
        <f ca="1">+H1406/'Historical Data'!$L$34</f>
        <v>722.63714773483014</v>
      </c>
    </row>
    <row r="1407" spans="2:9">
      <c r="B1407" s="300">
        <f t="shared" si="109"/>
        <v>1395</v>
      </c>
      <c r="C1407" s="275">
        <f t="shared" ca="1" si="105"/>
        <v>0.26701981264917707</v>
      </c>
      <c r="D1407" s="275">
        <f t="shared" ca="1" si="106"/>
        <v>0.16860844967770433</v>
      </c>
      <c r="E1407" s="275">
        <f t="shared" ca="1" si="107"/>
        <v>0.10038296005458794</v>
      </c>
      <c r="F1407" s="275">
        <f t="shared" ca="1" si="108"/>
        <v>5.2057027587431207E-2</v>
      </c>
      <c r="G1407" s="301">
        <f t="array" aca="1" ref="G1407" ca="1">IF(E1407&gt;F1407,('3-Statement Model'!$G$8*(1+'DCF Simulation'!C1407)*'DCF Simulation'!D1407)/('DCF Simulation'!E1407-'DCF Simulation'!F1407))</f>
        <v>21353.152312660652</v>
      </c>
      <c r="H1407" s="302">
        <f ca="1">+G1407-'DCF Analysis'!$C$37+'DCF Analysis'!$C$38+'DCF Analysis'!$C$40-'DCF Analysis'!$C$39</f>
        <v>22265.48231266065</v>
      </c>
      <c r="I1407" s="303">
        <f ca="1">+H1407/'Historical Data'!$L$34</f>
        <v>1397.9507868355913</v>
      </c>
    </row>
    <row r="1408" spans="2:9">
      <c r="B1408" s="300">
        <f t="shared" si="109"/>
        <v>1396</v>
      </c>
      <c r="C1408" s="275">
        <f t="shared" ca="1" si="105"/>
        <v>0.19279181347681493</v>
      </c>
      <c r="D1408" s="275">
        <f t="shared" ca="1" si="106"/>
        <v>0.14044487513046769</v>
      </c>
      <c r="E1408" s="275">
        <f t="shared" ca="1" si="107"/>
        <v>0.10562404216881113</v>
      </c>
      <c r="F1408" s="275">
        <f t="shared" ca="1" si="108"/>
        <v>5.8055045217795767E-2</v>
      </c>
      <c r="G1408" s="301">
        <f t="array" aca="1" ref="G1408" ca="1">IF(E1408&gt;F1408,('3-Statement Model'!$G$8*(1+'DCF Simulation'!C1408)*'DCF Simulation'!D1408)/('DCF Simulation'!E1408-'DCF Simulation'!F1408))</f>
        <v>17010.851427731555</v>
      </c>
      <c r="H1408" s="302">
        <f ca="1">+G1408-'DCF Analysis'!$C$37+'DCF Analysis'!$C$38+'DCF Analysis'!$C$40-'DCF Analysis'!$C$39</f>
        <v>17923.181427731553</v>
      </c>
      <c r="I1408" s="303">
        <f ca="1">+H1408/'Historical Data'!$L$34</f>
        <v>1125.3169919093618</v>
      </c>
    </row>
    <row r="1409" spans="2:9">
      <c r="B1409" s="300">
        <f t="shared" si="109"/>
        <v>1397</v>
      </c>
      <c r="C1409" s="275">
        <f t="shared" ca="1" si="105"/>
        <v>5.9834125054340465E-2</v>
      </c>
      <c r="D1409" s="275">
        <f t="shared" ca="1" si="106"/>
        <v>0.15840886714923408</v>
      </c>
      <c r="E1409" s="275">
        <f t="shared" ca="1" si="107"/>
        <v>0.10660922950000452</v>
      </c>
      <c r="F1409" s="275">
        <f t="shared" ca="1" si="108"/>
        <v>5.5725255107212268E-2</v>
      </c>
      <c r="G1409" s="301">
        <f t="array" aca="1" ref="G1409" ca="1">IF(E1409&gt;F1409,('3-Statement Model'!$G$8*(1+'DCF Simulation'!C1409)*'DCF Simulation'!D1409)/('DCF Simulation'!E1409-'DCF Simulation'!F1409))</f>
        <v>15937.340856166886</v>
      </c>
      <c r="H1409" s="302">
        <f ca="1">+G1409-'DCF Analysis'!$C$37+'DCF Analysis'!$C$38+'DCF Analysis'!$C$40-'DCF Analysis'!$C$39</f>
        <v>16849.670856166886</v>
      </c>
      <c r="I1409" s="303">
        <f ca="1">+H1409/'Historical Data'!$L$34</f>
        <v>1057.9160289694387</v>
      </c>
    </row>
    <row r="1410" spans="2:9">
      <c r="B1410" s="300">
        <f t="shared" si="109"/>
        <v>1398</v>
      </c>
      <c r="C1410" s="275">
        <f t="shared" ca="1" si="105"/>
        <v>1.9373608356385227E-2</v>
      </c>
      <c r="D1410" s="275">
        <f t="shared" ca="1" si="106"/>
        <v>0.15549328477675692</v>
      </c>
      <c r="E1410" s="275">
        <f t="shared" ca="1" si="107"/>
        <v>0.10324619669057804</v>
      </c>
      <c r="F1410" s="275">
        <f t="shared" ca="1" si="108"/>
        <v>2.6424227243052899E-2</v>
      </c>
      <c r="G1410" s="301">
        <f t="array" aca="1" ref="G1410" ca="1">IF(E1410&gt;F1410,('3-Statement Model'!$G$8*(1+'DCF Simulation'!C1410)*'DCF Simulation'!D1410)/('DCF Simulation'!E1410-'DCF Simulation'!F1410))</f>
        <v>9966.4177296488451</v>
      </c>
      <c r="H1410" s="302">
        <f ca="1">+G1410-'DCF Analysis'!$C$37+'DCF Analysis'!$C$38+'DCF Analysis'!$C$40-'DCF Analysis'!$C$39</f>
        <v>10878.747729648847</v>
      </c>
      <c r="I1410" s="303">
        <f ca="1">+H1410/'Historical Data'!$L$34</f>
        <v>683.02827375991433</v>
      </c>
    </row>
    <row r="1411" spans="2:9">
      <c r="B1411" s="300">
        <f t="shared" si="109"/>
        <v>1399</v>
      </c>
      <c r="C1411" s="275">
        <f t="shared" ca="1" si="105"/>
        <v>0.30369862458152763</v>
      </c>
      <c r="D1411" s="275">
        <f t="shared" ca="1" si="106"/>
        <v>0.17304794928142481</v>
      </c>
      <c r="E1411" s="275">
        <f t="shared" ca="1" si="107"/>
        <v>0.10154519287676329</v>
      </c>
      <c r="F1411" s="275">
        <f t="shared" ca="1" si="108"/>
        <v>3.2554531287997658E-2</v>
      </c>
      <c r="G1411" s="301">
        <f t="array" aca="1" ref="G1411" ca="1">IF(E1411&gt;F1411,('3-Statement Model'!$G$8*(1+'DCF Simulation'!C1411)*'DCF Simulation'!D1411)/('DCF Simulation'!E1411-'DCF Simulation'!F1411))</f>
        <v>15795.480947628903</v>
      </c>
      <c r="H1411" s="302">
        <f ca="1">+G1411-'DCF Analysis'!$C$37+'DCF Analysis'!$C$38+'DCF Analysis'!$C$40-'DCF Analysis'!$C$39</f>
        <v>16707.810947628903</v>
      </c>
      <c r="I1411" s="303">
        <f ca="1">+H1411/'Historical Data'!$L$34</f>
        <v>1049.0092750991967</v>
      </c>
    </row>
    <row r="1412" spans="2:9">
      <c r="B1412" s="300">
        <f t="shared" si="109"/>
        <v>1400</v>
      </c>
      <c r="C1412" s="275">
        <f t="shared" ca="1" si="105"/>
        <v>9.2611432315301348E-2</v>
      </c>
      <c r="D1412" s="275">
        <f t="shared" ca="1" si="106"/>
        <v>0.18484699050185358</v>
      </c>
      <c r="E1412" s="275">
        <f t="shared" ca="1" si="107"/>
        <v>0.10814345486375553</v>
      </c>
      <c r="F1412" s="275">
        <f t="shared" ca="1" si="108"/>
        <v>3.4494959701340658E-2</v>
      </c>
      <c r="G1412" s="301">
        <f t="array" aca="1" ref="G1412" ca="1">IF(E1412&gt;F1412,('3-Statement Model'!$G$8*(1+'DCF Simulation'!C1412)*'DCF Simulation'!D1412)/('DCF Simulation'!E1412-'DCF Simulation'!F1412))</f>
        <v>13246.274372388787</v>
      </c>
      <c r="H1412" s="302">
        <f ca="1">+G1412-'DCF Analysis'!$C$37+'DCF Analysis'!$C$38+'DCF Analysis'!$C$40-'DCF Analysis'!$C$39</f>
        <v>14158.604372388789</v>
      </c>
      <c r="I1412" s="303">
        <f ca="1">+H1412/'Historical Data'!$L$34</f>
        <v>888.95591143875617</v>
      </c>
    </row>
    <row r="1413" spans="2:9">
      <c r="B1413" s="300">
        <f t="shared" si="109"/>
        <v>1401</v>
      </c>
      <c r="C1413" s="275">
        <f t="shared" ca="1" si="105"/>
        <v>0.31019940388975759</v>
      </c>
      <c r="D1413" s="275">
        <f t="shared" ca="1" si="106"/>
        <v>0.16463430391939657</v>
      </c>
      <c r="E1413" s="275">
        <f t="shared" ca="1" si="107"/>
        <v>0.10654493289840193</v>
      </c>
      <c r="F1413" s="275">
        <f t="shared" ca="1" si="108"/>
        <v>2.6775100548538794E-2</v>
      </c>
      <c r="G1413" s="301">
        <f t="array" aca="1" ref="G1413" ca="1">IF(E1413&gt;F1413,('3-Statement Model'!$G$8*(1+'DCF Simulation'!C1413)*'DCF Simulation'!D1413)/('DCF Simulation'!E1413-'DCF Simulation'!F1413))</f>
        <v>13061.665250791999</v>
      </c>
      <c r="H1413" s="302">
        <f ca="1">+G1413-'DCF Analysis'!$C$37+'DCF Analysis'!$C$38+'DCF Analysis'!$C$40-'DCF Analysis'!$C$39</f>
        <v>13973.995250792001</v>
      </c>
      <c r="I1413" s="303">
        <f ca="1">+H1413/'Historical Data'!$L$34</f>
        <v>877.36512426562081</v>
      </c>
    </row>
    <row r="1414" spans="2:9">
      <c r="B1414" s="300">
        <f t="shared" si="109"/>
        <v>1402</v>
      </c>
      <c r="C1414" s="275">
        <f t="shared" ca="1" si="105"/>
        <v>8.2456966752411737E-2</v>
      </c>
      <c r="D1414" s="275">
        <f t="shared" ca="1" si="106"/>
        <v>0.18206735398484034</v>
      </c>
      <c r="E1414" s="275">
        <f t="shared" ca="1" si="107"/>
        <v>0.10656592346853584</v>
      </c>
      <c r="F1414" s="275">
        <f t="shared" ca="1" si="108"/>
        <v>5.0372361052351579E-2</v>
      </c>
      <c r="G1414" s="301">
        <f t="array" aca="1" ref="G1414" ca="1">IF(E1414&gt;F1414,('3-Statement Model'!$G$8*(1+'DCF Simulation'!C1414)*'DCF Simulation'!D1414)/('DCF Simulation'!E1414-'DCF Simulation'!F1414))</f>
        <v>16940.867845260305</v>
      </c>
      <c r="H1414" s="302">
        <f ca="1">+G1414-'DCF Analysis'!$C$37+'DCF Analysis'!$C$38+'DCF Analysis'!$C$40-'DCF Analysis'!$C$39</f>
        <v>17853.197845260303</v>
      </c>
      <c r="I1414" s="303">
        <f ca="1">+H1414/'Historical Data'!$L$34</f>
        <v>1120.9230334580047</v>
      </c>
    </row>
    <row r="1415" spans="2:9">
      <c r="B1415" s="300">
        <f t="shared" si="109"/>
        <v>1403</v>
      </c>
      <c r="C1415" s="275">
        <f t="shared" ca="1" si="105"/>
        <v>0.18278982574178204</v>
      </c>
      <c r="D1415" s="275">
        <f t="shared" ca="1" si="106"/>
        <v>0.16908401249437369</v>
      </c>
      <c r="E1415" s="275">
        <f t="shared" ca="1" si="107"/>
        <v>0.10173527485977163</v>
      </c>
      <c r="F1415" s="275">
        <f t="shared" ca="1" si="108"/>
        <v>5.8757519197044E-2</v>
      </c>
      <c r="G1415" s="301">
        <f t="array" aca="1" ref="G1415" ca="1">IF(E1415&gt;F1415,('3-Statement Model'!$G$8*(1+'DCF Simulation'!C1415)*'DCF Simulation'!D1415)/('DCF Simulation'!E1415-'DCF Simulation'!F1415))</f>
        <v>22477.390588099181</v>
      </c>
      <c r="H1415" s="302">
        <f ca="1">+G1415-'DCF Analysis'!$C$37+'DCF Analysis'!$C$38+'DCF Analysis'!$C$40-'DCF Analysis'!$C$39</f>
        <v>23389.720588099179</v>
      </c>
      <c r="I1415" s="303">
        <f ca="1">+H1415/'Historical Data'!$L$34</f>
        <v>1468.5367170961865</v>
      </c>
    </row>
    <row r="1416" spans="2:9">
      <c r="B1416" s="300">
        <f t="shared" si="109"/>
        <v>1404</v>
      </c>
      <c r="C1416" s="275">
        <f t="shared" ca="1" si="105"/>
        <v>0.22598405735282728</v>
      </c>
      <c r="D1416" s="275">
        <f t="shared" ca="1" si="106"/>
        <v>0.17034444400538706</v>
      </c>
      <c r="E1416" s="275">
        <f t="shared" ca="1" si="107"/>
        <v>0.10427993317593276</v>
      </c>
      <c r="F1416" s="275">
        <f t="shared" ca="1" si="108"/>
        <v>4.8498089293222663E-2</v>
      </c>
      <c r="G1416" s="301">
        <f t="array" aca="1" ref="G1416" ca="1">IF(E1416&gt;F1416,('3-Statement Model'!$G$8*(1+'DCF Simulation'!C1416)*'DCF Simulation'!D1416)/('DCF Simulation'!E1416-'DCF Simulation'!F1416))</f>
        <v>18084.20532081807</v>
      </c>
      <c r="H1416" s="302">
        <f ca="1">+G1416-'DCF Analysis'!$C$37+'DCF Analysis'!$C$38+'DCF Analysis'!$C$40-'DCF Analysis'!$C$39</f>
        <v>18996.535320818068</v>
      </c>
      <c r="I1416" s="303">
        <f ca="1">+H1416/'Historical Data'!$L$34</f>
        <v>1192.7081177032155</v>
      </c>
    </row>
    <row r="1417" spans="2:9">
      <c r="B1417" s="300">
        <f t="shared" si="109"/>
        <v>1405</v>
      </c>
      <c r="C1417" s="275">
        <f t="shared" ca="1" si="105"/>
        <v>9.6760797649647054E-2</v>
      </c>
      <c r="D1417" s="275">
        <f t="shared" ca="1" si="106"/>
        <v>0.16547768526059914</v>
      </c>
      <c r="E1417" s="275">
        <f t="shared" ca="1" si="107"/>
        <v>0.10274509742679311</v>
      </c>
      <c r="F1417" s="275">
        <f t="shared" ca="1" si="108"/>
        <v>4.3172912979003178E-2</v>
      </c>
      <c r="G1417" s="301">
        <f t="array" aca="1" ref="G1417" ca="1">IF(E1417&gt;F1417,('3-Statement Model'!$G$8*(1+'DCF Simulation'!C1417)*'DCF Simulation'!D1417)/('DCF Simulation'!E1417-'DCF Simulation'!F1417))</f>
        <v>14715.917004699566</v>
      </c>
      <c r="H1417" s="302">
        <f ca="1">+G1417-'DCF Analysis'!$C$37+'DCF Analysis'!$C$38+'DCF Analysis'!$C$40-'DCF Analysis'!$C$39</f>
        <v>15628.247004699568</v>
      </c>
      <c r="I1417" s="303">
        <f ca="1">+H1417/'Historical Data'!$L$34</f>
        <v>981.22824784521947</v>
      </c>
    </row>
    <row r="1418" spans="2:9">
      <c r="B1418" s="300">
        <f t="shared" si="109"/>
        <v>1406</v>
      </c>
      <c r="C1418" s="275">
        <f t="shared" ca="1" si="105"/>
        <v>0.28947688306273406</v>
      </c>
      <c r="D1418" s="275">
        <f t="shared" ca="1" si="106"/>
        <v>0.17937088459298653</v>
      </c>
      <c r="E1418" s="275">
        <f t="shared" ca="1" si="107"/>
        <v>0.10655138176238907</v>
      </c>
      <c r="F1418" s="275">
        <f t="shared" ca="1" si="108"/>
        <v>4.8777907355606206E-2</v>
      </c>
      <c r="G1418" s="301">
        <f t="array" aca="1" ref="G1418" ca="1">IF(E1418&gt;F1418,('3-Statement Model'!$G$8*(1+'DCF Simulation'!C1418)*'DCF Simulation'!D1418)/('DCF Simulation'!E1418-'DCF Simulation'!F1418))</f>
        <v>19338.221214091718</v>
      </c>
      <c r="H1418" s="302">
        <f ca="1">+G1418-'DCF Analysis'!$C$37+'DCF Analysis'!$C$38+'DCF Analysis'!$C$40-'DCF Analysis'!$C$39</f>
        <v>20250.551214091716</v>
      </c>
      <c r="I1418" s="303">
        <f ca="1">+H1418/'Historical Data'!$L$34</f>
        <v>1271.4422084401319</v>
      </c>
    </row>
    <row r="1419" spans="2:9">
      <c r="B1419" s="300">
        <f t="shared" si="109"/>
        <v>1407</v>
      </c>
      <c r="C1419" s="275">
        <f t="shared" ca="1" si="105"/>
        <v>0.10827671383732938</v>
      </c>
      <c r="D1419" s="275">
        <f t="shared" ca="1" si="106"/>
        <v>0.13631030421962367</v>
      </c>
      <c r="E1419" s="275">
        <f t="shared" ca="1" si="107"/>
        <v>0.10957366005303883</v>
      </c>
      <c r="F1419" s="275">
        <f t="shared" ca="1" si="108"/>
        <v>5.0606316531648182E-2</v>
      </c>
      <c r="G1419" s="301">
        <f t="array" aca="1" ref="G1419" ca="1">IF(E1419&gt;F1419,('3-Statement Model'!$G$8*(1+'DCF Simulation'!C1419)*'DCF Simulation'!D1419)/('DCF Simulation'!E1419-'DCF Simulation'!F1419))</f>
        <v>12374.989281276636</v>
      </c>
      <c r="H1419" s="302">
        <f ca="1">+G1419-'DCF Analysis'!$C$37+'DCF Analysis'!$C$38+'DCF Analysis'!$C$40-'DCF Analysis'!$C$39</f>
        <v>13287.319281276637</v>
      </c>
      <c r="I1419" s="303">
        <f ca="1">+H1419/'Historical Data'!$L$34</f>
        <v>834.25178863671999</v>
      </c>
    </row>
    <row r="1420" spans="2:9">
      <c r="B1420" s="300">
        <f t="shared" si="109"/>
        <v>1408</v>
      </c>
      <c r="C1420" s="275">
        <f t="shared" ca="1" si="105"/>
        <v>8.9079553403264178E-2</v>
      </c>
      <c r="D1420" s="275">
        <f t="shared" ca="1" si="106"/>
        <v>0.18106011802015157</v>
      </c>
      <c r="E1420" s="275">
        <f t="shared" ca="1" si="107"/>
        <v>0.10809762574786874</v>
      </c>
      <c r="F1420" s="275">
        <f t="shared" ca="1" si="108"/>
        <v>4.3047705391083754E-2</v>
      </c>
      <c r="G1420" s="301">
        <f t="array" aca="1" ref="G1420" ca="1">IF(E1420&gt;F1420,('3-Statement Model'!$G$8*(1+'DCF Simulation'!C1420)*'DCF Simulation'!D1420)/('DCF Simulation'!E1420-'DCF Simulation'!F1420))</f>
        <v>14642.496667362266</v>
      </c>
      <c r="H1420" s="302">
        <f ca="1">+G1420-'DCF Analysis'!$C$37+'DCF Analysis'!$C$38+'DCF Analysis'!$C$40-'DCF Analysis'!$C$39</f>
        <v>15554.826667362267</v>
      </c>
      <c r="I1420" s="303">
        <f ca="1">+H1420/'Historical Data'!$L$34</f>
        <v>976.61851081329132</v>
      </c>
    </row>
    <row r="1421" spans="2:9">
      <c r="B1421" s="300">
        <f t="shared" si="109"/>
        <v>1409</v>
      </c>
      <c r="C1421" s="275">
        <f t="shared" ca="1" si="105"/>
        <v>1.5663522054148487E-2</v>
      </c>
      <c r="D1421" s="275">
        <f t="shared" ca="1" si="106"/>
        <v>0.19049649651690465</v>
      </c>
      <c r="E1421" s="275">
        <f t="shared" ca="1" si="107"/>
        <v>0.10066246272038409</v>
      </c>
      <c r="F1421" s="275">
        <f t="shared" ca="1" si="108"/>
        <v>5.8797576357538989E-2</v>
      </c>
      <c r="G1421" s="301">
        <f t="array" aca="1" ref="G1421" ca="1">IF(E1421&gt;F1421,('3-Statement Model'!$G$8*(1+'DCF Simulation'!C1421)*'DCF Simulation'!D1421)/('DCF Simulation'!E1421-'DCF Simulation'!F1421))</f>
        <v>22323.712992779481</v>
      </c>
      <c r="H1421" s="302">
        <f ca="1">+G1421-'DCF Analysis'!$C$37+'DCF Analysis'!$C$38+'DCF Analysis'!$C$40-'DCF Analysis'!$C$39</f>
        <v>23236.042992779479</v>
      </c>
      <c r="I1421" s="303">
        <f ca="1">+H1421/'Historical Data'!$L$34</f>
        <v>1458.8879831375236</v>
      </c>
    </row>
    <row r="1422" spans="2:9">
      <c r="B1422" s="300">
        <f t="shared" si="109"/>
        <v>1410</v>
      </c>
      <c r="C1422" s="275">
        <f t="shared" ref="C1422:C1485" ca="1" si="110">RAND()*($E$6-$D$6)+$D$6</f>
        <v>0.1975097269469763</v>
      </c>
      <c r="D1422" s="275">
        <f t="shared" ref="D1422:D1485" ca="1" si="111">RAND()*($E$7-$D$7)+$D$7</f>
        <v>0.18624401067327934</v>
      </c>
      <c r="E1422" s="275">
        <f t="shared" ref="E1422:E1485" ca="1" si="112">RAND()*($E$8-$D$8)+$D$8</f>
        <v>0.10247633518078333</v>
      </c>
      <c r="F1422" s="275">
        <f t="shared" ref="F1422:F1485" ca="1" si="113">RAND()*($E$9-$D$9)+$D$9</f>
        <v>4.3360986099503701E-2</v>
      </c>
      <c r="G1422" s="301">
        <f t="array" aca="1" ref="G1422" ca="1">IF(E1422&gt;F1422,('3-Statement Model'!$G$8*(1+'DCF Simulation'!C1422)*'DCF Simulation'!D1422)/('DCF Simulation'!E1422-'DCF Simulation'!F1422))</f>
        <v>18223.869884552612</v>
      </c>
      <c r="H1422" s="302">
        <f ca="1">+G1422-'DCF Analysis'!$C$37+'DCF Analysis'!$C$38+'DCF Analysis'!$C$40-'DCF Analysis'!$C$39</f>
        <v>19136.19988455261</v>
      </c>
      <c r="I1422" s="303">
        <f ca="1">+H1422/'Historical Data'!$L$34</f>
        <v>1201.4770356194797</v>
      </c>
    </row>
    <row r="1423" spans="2:9">
      <c r="B1423" s="300">
        <f t="shared" ref="B1423:B1486" si="114">+B1422+1</f>
        <v>1411</v>
      </c>
      <c r="C1423" s="275">
        <f t="shared" ca="1" si="110"/>
        <v>0.27288637187282094</v>
      </c>
      <c r="D1423" s="275">
        <f t="shared" ca="1" si="111"/>
        <v>0.18728223215681647</v>
      </c>
      <c r="E1423" s="275">
        <f t="shared" ca="1" si="112"/>
        <v>0.10529222205401996</v>
      </c>
      <c r="F1423" s="275">
        <f t="shared" ca="1" si="113"/>
        <v>2.1942975350351217E-2</v>
      </c>
      <c r="G1423" s="301">
        <f t="array" aca="1" ref="G1423" ca="1">IF(E1423&gt;F1423,('3-Statement Model'!$G$8*(1+'DCF Simulation'!C1423)*'DCF Simulation'!D1423)/('DCF Simulation'!E1423-'DCF Simulation'!F1423))</f>
        <v>13815.418140428948</v>
      </c>
      <c r="H1423" s="302">
        <f ca="1">+G1423-'DCF Analysis'!$C$37+'DCF Analysis'!$C$38+'DCF Analysis'!$C$40-'DCF Analysis'!$C$39</f>
        <v>14727.74814042895</v>
      </c>
      <c r="I1423" s="303">
        <f ca="1">+H1423/'Historical Data'!$L$34</f>
        <v>924.68992192106668</v>
      </c>
    </row>
    <row r="1424" spans="2:9">
      <c r="B1424" s="300">
        <f t="shared" si="114"/>
        <v>1412</v>
      </c>
      <c r="C1424" s="275">
        <f t="shared" ca="1" si="110"/>
        <v>0.30667549169724251</v>
      </c>
      <c r="D1424" s="275">
        <f t="shared" ca="1" si="111"/>
        <v>0.18549346700453151</v>
      </c>
      <c r="E1424" s="275">
        <f t="shared" ca="1" si="112"/>
        <v>0.10771210177664699</v>
      </c>
      <c r="F1424" s="275">
        <f t="shared" ca="1" si="113"/>
        <v>5.3421923723624712E-2</v>
      </c>
      <c r="G1424" s="301">
        <f t="array" aca="1" ref="G1424" ca="1">IF(E1424&gt;F1424,('3-Statement Model'!$G$8*(1+'DCF Simulation'!C1424)*'DCF Simulation'!D1424)/('DCF Simulation'!E1424-'DCF Simulation'!F1424))</f>
        <v>21565.254974330819</v>
      </c>
      <c r="H1424" s="302">
        <f ca="1">+G1424-'DCF Analysis'!$C$37+'DCF Analysis'!$C$38+'DCF Analysis'!$C$40-'DCF Analysis'!$C$39</f>
        <v>22477.584974330817</v>
      </c>
      <c r="I1424" s="303">
        <f ca="1">+H1424/'Historical Data'!$L$34</f>
        <v>1411.2677713324028</v>
      </c>
    </row>
    <row r="1425" spans="2:9">
      <c r="B1425" s="300">
        <f t="shared" si="114"/>
        <v>1413</v>
      </c>
      <c r="C1425" s="275">
        <f t="shared" ca="1" si="110"/>
        <v>0.16800824993683941</v>
      </c>
      <c r="D1425" s="275">
        <f t="shared" ca="1" si="111"/>
        <v>0.17886208230560102</v>
      </c>
      <c r="E1425" s="275">
        <f t="shared" ca="1" si="112"/>
        <v>0.10205240540725234</v>
      </c>
      <c r="F1425" s="275">
        <f t="shared" ca="1" si="113"/>
        <v>4.5161058202767959E-2</v>
      </c>
      <c r="G1425" s="301">
        <f t="array" aca="1" ref="G1425" ca="1">IF(E1425&gt;F1425,('3-Statement Model'!$G$8*(1+'DCF Simulation'!C1425)*'DCF Simulation'!D1425)/('DCF Simulation'!E1425-'DCF Simulation'!F1425))</f>
        <v>17737.706888656896</v>
      </c>
      <c r="H1425" s="302">
        <f ca="1">+G1425-'DCF Analysis'!$C$37+'DCF Analysis'!$C$38+'DCF Analysis'!$C$40-'DCF Analysis'!$C$39</f>
        <v>18650.036888656894</v>
      </c>
      <c r="I1425" s="303">
        <f ca="1">+H1425/'Historical Data'!$L$34</f>
        <v>1170.9530194271015</v>
      </c>
    </row>
    <row r="1426" spans="2:9">
      <c r="B1426" s="300">
        <f t="shared" si="114"/>
        <v>1414</v>
      </c>
      <c r="C1426" s="275">
        <f t="shared" ca="1" si="110"/>
        <v>1.9502140702981671E-2</v>
      </c>
      <c r="D1426" s="275">
        <f t="shared" ca="1" si="111"/>
        <v>0.14946730721313595</v>
      </c>
      <c r="E1426" s="275">
        <f t="shared" ca="1" si="112"/>
        <v>0.10335530149674041</v>
      </c>
      <c r="F1426" s="275">
        <f t="shared" ca="1" si="113"/>
        <v>2.0265642240490243E-2</v>
      </c>
      <c r="G1426" s="301">
        <f t="array" aca="1" ref="G1426" ca="1">IF(E1426&gt;F1426,('3-Statement Model'!$G$8*(1+'DCF Simulation'!C1426)*'DCF Simulation'!D1426)/('DCF Simulation'!E1426-'DCF Simulation'!F1426))</f>
        <v>8858.6363429058219</v>
      </c>
      <c r="H1426" s="302">
        <f ca="1">+G1426-'DCF Analysis'!$C$37+'DCF Analysis'!$C$38+'DCF Analysis'!$C$40-'DCF Analysis'!$C$39</f>
        <v>9770.9663429058237</v>
      </c>
      <c r="I1426" s="303">
        <f ca="1">+H1426/'Historical Data'!$L$34</f>
        <v>613.47559848017647</v>
      </c>
    </row>
    <row r="1427" spans="2:9">
      <c r="B1427" s="300">
        <f t="shared" si="114"/>
        <v>1415</v>
      </c>
      <c r="C1427" s="275">
        <f t="shared" ca="1" si="110"/>
        <v>1.2809250047118014E-2</v>
      </c>
      <c r="D1427" s="275">
        <f t="shared" ca="1" si="111"/>
        <v>0.14147413345105819</v>
      </c>
      <c r="E1427" s="275">
        <f t="shared" ca="1" si="112"/>
        <v>0.10501165897041576</v>
      </c>
      <c r="F1427" s="275">
        <f t="shared" ca="1" si="113"/>
        <v>5.9281964410522719E-2</v>
      </c>
      <c r="G1427" s="301">
        <f t="array" aca="1" ref="G1427" ca="1">IF(E1427&gt;F1427,('3-Statement Model'!$G$8*(1+'DCF Simulation'!C1427)*'DCF Simulation'!D1427)/('DCF Simulation'!E1427-'DCF Simulation'!F1427))</f>
        <v>15135.121103932925</v>
      </c>
      <c r="H1427" s="302">
        <f ca="1">+G1427-'DCF Analysis'!$C$37+'DCF Analysis'!$C$38+'DCF Analysis'!$C$40-'DCF Analysis'!$C$39</f>
        <v>16047.451103932926</v>
      </c>
      <c r="I1427" s="303">
        <f ca="1">+H1427/'Historical Data'!$L$34</f>
        <v>1007.5482121800927</v>
      </c>
    </row>
    <row r="1428" spans="2:9">
      <c r="B1428" s="300">
        <f t="shared" si="114"/>
        <v>1416</v>
      </c>
      <c r="C1428" s="275">
        <f t="shared" ca="1" si="110"/>
        <v>4.8117195116484629E-2</v>
      </c>
      <c r="D1428" s="275">
        <f t="shared" ca="1" si="111"/>
        <v>0.19295177658885979</v>
      </c>
      <c r="E1428" s="275">
        <f t="shared" ca="1" si="112"/>
        <v>0.10739430214383452</v>
      </c>
      <c r="F1428" s="275">
        <f t="shared" ca="1" si="113"/>
        <v>2.9088948592370562E-2</v>
      </c>
      <c r="G1428" s="301">
        <f t="array" aca="1" ref="G1428" ca="1">IF(E1428&gt;F1428,('3-Statement Model'!$G$8*(1+'DCF Simulation'!C1428)*'DCF Simulation'!D1428)/('DCF Simulation'!E1428-'DCF Simulation'!F1428))</f>
        <v>12475.175735872812</v>
      </c>
      <c r="H1428" s="302">
        <f ca="1">+G1428-'DCF Analysis'!$C$37+'DCF Analysis'!$C$38+'DCF Analysis'!$C$40-'DCF Analysis'!$C$39</f>
        <v>13387.505735872814</v>
      </c>
      <c r="I1428" s="303">
        <f ca="1">+H1428/'Historical Data'!$L$34</f>
        <v>840.54205134319432</v>
      </c>
    </row>
    <row r="1429" spans="2:9">
      <c r="B1429" s="300">
        <f t="shared" si="114"/>
        <v>1417</v>
      </c>
      <c r="C1429" s="275">
        <f t="shared" ca="1" si="110"/>
        <v>0.14568070977968403</v>
      </c>
      <c r="D1429" s="275">
        <f t="shared" ca="1" si="111"/>
        <v>0.16720487812337617</v>
      </c>
      <c r="E1429" s="275">
        <f t="shared" ca="1" si="112"/>
        <v>0.10528707037479136</v>
      </c>
      <c r="F1429" s="275">
        <f t="shared" ca="1" si="113"/>
        <v>5.0621966099094293E-2</v>
      </c>
      <c r="G1429" s="301">
        <f t="array" aca="1" ref="G1429" ca="1">IF(E1429&gt;F1429,('3-Statement Model'!$G$8*(1+'DCF Simulation'!C1429)*'DCF Simulation'!D1429)/('DCF Simulation'!E1429-'DCF Simulation'!F1429))</f>
        <v>16927.072832562062</v>
      </c>
      <c r="H1429" s="302">
        <f ca="1">+G1429-'DCF Analysis'!$C$37+'DCF Analysis'!$C$38+'DCF Analysis'!$C$40-'DCF Analysis'!$C$39</f>
        <v>17839.40283256206</v>
      </c>
      <c r="I1429" s="303">
        <f ca="1">+H1429/'Historical Data'!$L$34</f>
        <v>1120.0569058536209</v>
      </c>
    </row>
    <row r="1430" spans="2:9">
      <c r="B1430" s="300">
        <f t="shared" si="114"/>
        <v>1418</v>
      </c>
      <c r="C1430" s="275">
        <f t="shared" ca="1" si="110"/>
        <v>8.5729316261880517E-2</v>
      </c>
      <c r="D1430" s="275">
        <f t="shared" ca="1" si="111"/>
        <v>0.17072191513831897</v>
      </c>
      <c r="E1430" s="275">
        <f t="shared" ca="1" si="112"/>
        <v>0.10919271849591407</v>
      </c>
      <c r="F1430" s="275">
        <f t="shared" ca="1" si="113"/>
        <v>4.2251215547513488E-2</v>
      </c>
      <c r="G1430" s="301">
        <f t="array" aca="1" ref="G1430" ca="1">IF(E1430&gt;F1430,('3-Statement Model'!$G$8*(1+'DCF Simulation'!C1430)*'DCF Simulation'!D1430)/('DCF Simulation'!E1430-'DCF Simulation'!F1430))</f>
        <v>13375.033519506353</v>
      </c>
      <c r="H1430" s="302">
        <f ca="1">+G1430-'DCF Analysis'!$C$37+'DCF Analysis'!$C$38+'DCF Analysis'!$C$40-'DCF Analysis'!$C$39</f>
        <v>14287.363519506354</v>
      </c>
      <c r="I1430" s="303">
        <f ca="1">+H1430/'Historical Data'!$L$34</f>
        <v>897.04012666022152</v>
      </c>
    </row>
    <row r="1431" spans="2:9">
      <c r="B1431" s="300">
        <f t="shared" si="114"/>
        <v>1419</v>
      </c>
      <c r="C1431" s="275">
        <f t="shared" ca="1" si="110"/>
        <v>0.22641975126813874</v>
      </c>
      <c r="D1431" s="275">
        <f t="shared" ca="1" si="111"/>
        <v>0.19030805816398386</v>
      </c>
      <c r="E1431" s="275">
        <f t="shared" ca="1" si="112"/>
        <v>0.10143553309867458</v>
      </c>
      <c r="F1431" s="275">
        <f t="shared" ca="1" si="113"/>
        <v>2.0098626371272955E-2</v>
      </c>
      <c r="G1431" s="301">
        <f t="array" aca="1" ref="G1431" ca="1">IF(E1431&gt;F1431,('3-Statement Model'!$G$8*(1+'DCF Simulation'!C1431)*'DCF Simulation'!D1431)/('DCF Simulation'!E1431-'DCF Simulation'!F1431))</f>
        <v>13860.795668793649</v>
      </c>
      <c r="H1431" s="302">
        <f ca="1">+G1431-'DCF Analysis'!$C$37+'DCF Analysis'!$C$38+'DCF Analysis'!$C$40-'DCF Analysis'!$C$39</f>
        <v>14773.125668793651</v>
      </c>
      <c r="I1431" s="303">
        <f ca="1">+H1431/'Historical Data'!$L$34</f>
        <v>927.5389754736151</v>
      </c>
    </row>
    <row r="1432" spans="2:9">
      <c r="B1432" s="300">
        <f t="shared" si="114"/>
        <v>1420</v>
      </c>
      <c r="C1432" s="275">
        <f t="shared" ca="1" si="110"/>
        <v>6.6280352889508912E-2</v>
      </c>
      <c r="D1432" s="275">
        <f t="shared" ca="1" si="111"/>
        <v>0.17999893026032948</v>
      </c>
      <c r="E1432" s="275">
        <f t="shared" ca="1" si="112"/>
        <v>0.10624133218571608</v>
      </c>
      <c r="F1432" s="275">
        <f t="shared" ca="1" si="113"/>
        <v>2.4005528265836851E-2</v>
      </c>
      <c r="G1432" s="301">
        <f t="array" aca="1" ref="G1432" ca="1">IF(E1432&gt;F1432,('3-Statement Model'!$G$8*(1+'DCF Simulation'!C1432)*'DCF Simulation'!D1432)/('DCF Simulation'!E1432-'DCF Simulation'!F1432))</f>
        <v>11273.529045315332</v>
      </c>
      <c r="H1432" s="302">
        <f ca="1">+G1432-'DCF Analysis'!$C$37+'DCF Analysis'!$C$38+'DCF Analysis'!$C$40-'DCF Analysis'!$C$39</f>
        <v>12185.859045315334</v>
      </c>
      <c r="I1432" s="303">
        <f ca="1">+H1432/'Historical Data'!$L$34</f>
        <v>765.09599035182669</v>
      </c>
    </row>
    <row r="1433" spans="2:9">
      <c r="B1433" s="300">
        <f t="shared" si="114"/>
        <v>1421</v>
      </c>
      <c r="C1433" s="275">
        <f t="shared" ca="1" si="110"/>
        <v>9.6150936966838005E-2</v>
      </c>
      <c r="D1433" s="275">
        <f t="shared" ca="1" si="111"/>
        <v>0.17954349920723514</v>
      </c>
      <c r="E1433" s="275">
        <f t="shared" ca="1" si="112"/>
        <v>0.10466395476232911</v>
      </c>
      <c r="F1433" s="275">
        <f t="shared" ca="1" si="113"/>
        <v>2.8146496646751888E-2</v>
      </c>
      <c r="G1433" s="301">
        <f t="array" aca="1" ref="G1433" ca="1">IF(E1433&gt;F1433,('3-Statement Model'!$G$8*(1+'DCF Simulation'!C1433)*'DCF Simulation'!D1433)/('DCF Simulation'!E1433-'DCF Simulation'!F1433))</f>
        <v>12423.930388338544</v>
      </c>
      <c r="H1433" s="302">
        <f ca="1">+G1433-'DCF Analysis'!$C$37+'DCF Analysis'!$C$38+'DCF Analysis'!$C$40-'DCF Analysis'!$C$39</f>
        <v>13336.260388338545</v>
      </c>
      <c r="I1433" s="303">
        <f ca="1">+H1433/'Historical Data'!$L$34</f>
        <v>837.32458347516354</v>
      </c>
    </row>
    <row r="1434" spans="2:9">
      <c r="B1434" s="300">
        <f t="shared" si="114"/>
        <v>1422</v>
      </c>
      <c r="C1434" s="275">
        <f t="shared" ca="1" si="110"/>
        <v>0.28712289830277865</v>
      </c>
      <c r="D1434" s="275">
        <f t="shared" ca="1" si="111"/>
        <v>0.18518069081093597</v>
      </c>
      <c r="E1434" s="275">
        <f t="shared" ca="1" si="112"/>
        <v>0.10213720173863466</v>
      </c>
      <c r="F1434" s="275">
        <f t="shared" ca="1" si="113"/>
        <v>3.6256075327418771E-2</v>
      </c>
      <c r="G1434" s="301">
        <f t="array" aca="1" ref="G1434" ca="1">IF(E1434&gt;F1434,('3-Statement Model'!$G$8*(1+'DCF Simulation'!C1434)*'DCF Simulation'!D1434)/('DCF Simulation'!E1434-'DCF Simulation'!F1434))</f>
        <v>17475.684674644959</v>
      </c>
      <c r="H1434" s="302">
        <f ca="1">+G1434-'DCF Analysis'!$C$37+'DCF Analysis'!$C$38+'DCF Analysis'!$C$40-'DCF Analysis'!$C$39</f>
        <v>18388.014674644957</v>
      </c>
      <c r="I1434" s="303">
        <f ca="1">+H1434/'Historical Data'!$L$34</f>
        <v>1154.5018078565304</v>
      </c>
    </row>
    <row r="1435" spans="2:9">
      <c r="B1435" s="300">
        <f t="shared" si="114"/>
        <v>1423</v>
      </c>
      <c r="C1435" s="275">
        <f t="shared" ca="1" si="110"/>
        <v>0.27810372243674619</v>
      </c>
      <c r="D1435" s="275">
        <f t="shared" ca="1" si="111"/>
        <v>0.16869238462920635</v>
      </c>
      <c r="E1435" s="275">
        <f t="shared" ca="1" si="112"/>
        <v>0.10954132537146137</v>
      </c>
      <c r="F1435" s="275">
        <f t="shared" ca="1" si="113"/>
        <v>5.3887482722527552E-2</v>
      </c>
      <c r="G1435" s="301">
        <f t="array" aca="1" ref="G1435" ca="1">IF(E1435&gt;F1435,('3-Statement Model'!$G$8*(1+'DCF Simulation'!C1435)*'DCF Simulation'!D1435)/('DCF Simulation'!E1435-'DCF Simulation'!F1435))</f>
        <v>18713.10785423069</v>
      </c>
      <c r="H1435" s="302">
        <f ca="1">+G1435-'DCF Analysis'!$C$37+'DCF Analysis'!$C$38+'DCF Analysis'!$C$40-'DCF Analysis'!$C$39</f>
        <v>19625.437854230688</v>
      </c>
      <c r="I1435" s="303">
        <f ca="1">+H1435/'Historical Data'!$L$34</f>
        <v>1232.1941157643107</v>
      </c>
    </row>
    <row r="1436" spans="2:9">
      <c r="B1436" s="300">
        <f t="shared" si="114"/>
        <v>1424</v>
      </c>
      <c r="C1436" s="275">
        <f t="shared" ca="1" si="110"/>
        <v>0.21820580622516333</v>
      </c>
      <c r="D1436" s="275">
        <f t="shared" ca="1" si="111"/>
        <v>0.16737710085037194</v>
      </c>
      <c r="E1436" s="275">
        <f t="shared" ca="1" si="112"/>
        <v>0.10374287892773529</v>
      </c>
      <c r="F1436" s="275">
        <f t="shared" ca="1" si="113"/>
        <v>2.2480984458196379E-2</v>
      </c>
      <c r="G1436" s="301">
        <f t="array" aca="1" ref="G1436" ca="1">IF(E1436&gt;F1436,('3-Statement Model'!$G$8*(1+'DCF Simulation'!C1436)*'DCF Simulation'!D1436)/('DCF Simulation'!E1436-'DCF Simulation'!F1436))</f>
        <v>12120.185386180157</v>
      </c>
      <c r="H1436" s="302">
        <f ca="1">+G1436-'DCF Analysis'!$C$37+'DCF Analysis'!$C$38+'DCF Analysis'!$C$40-'DCF Analysis'!$C$39</f>
        <v>13032.515386180159</v>
      </c>
      <c r="I1436" s="303">
        <f ca="1">+H1436/'Historical Data'!$L$34</f>
        <v>818.25378326513408</v>
      </c>
    </row>
    <row r="1437" spans="2:9">
      <c r="B1437" s="300">
        <f t="shared" si="114"/>
        <v>1425</v>
      </c>
      <c r="C1437" s="275">
        <f t="shared" ca="1" si="110"/>
        <v>0.15556732582761187</v>
      </c>
      <c r="D1437" s="275">
        <f t="shared" ca="1" si="111"/>
        <v>0.14413681749867457</v>
      </c>
      <c r="E1437" s="275">
        <f t="shared" ca="1" si="112"/>
        <v>0.10578639071852919</v>
      </c>
      <c r="F1437" s="275">
        <f t="shared" ca="1" si="113"/>
        <v>4.7546457181652638E-2</v>
      </c>
      <c r="G1437" s="301">
        <f t="array" aca="1" ref="G1437" ca="1">IF(E1437&gt;F1437,('3-Statement Model'!$G$8*(1+'DCF Simulation'!C1437)*'DCF Simulation'!D1437)/('DCF Simulation'!E1437-'DCF Simulation'!F1437))</f>
        <v>13814.297698693184</v>
      </c>
      <c r="H1437" s="302">
        <f ca="1">+G1437-'DCF Analysis'!$C$37+'DCF Analysis'!$C$38+'DCF Analysis'!$C$40-'DCF Analysis'!$C$39</f>
        <v>14726.627698693186</v>
      </c>
      <c r="I1437" s="303">
        <f ca="1">+H1437/'Historical Data'!$L$34</f>
        <v>924.6195743586776</v>
      </c>
    </row>
    <row r="1438" spans="2:9">
      <c r="B1438" s="300">
        <f t="shared" si="114"/>
        <v>1426</v>
      </c>
      <c r="C1438" s="275">
        <f t="shared" ca="1" si="110"/>
        <v>0.29217387317384663</v>
      </c>
      <c r="D1438" s="275">
        <f t="shared" ca="1" si="111"/>
        <v>0.18100171166711382</v>
      </c>
      <c r="E1438" s="275">
        <f t="shared" ca="1" si="112"/>
        <v>0.10155840054484537</v>
      </c>
      <c r="F1438" s="275">
        <f t="shared" ca="1" si="113"/>
        <v>3.5038829348810002E-2</v>
      </c>
      <c r="G1438" s="301">
        <f t="array" aca="1" ref="G1438" ca="1">IF(E1438&gt;F1438,('3-Statement Model'!$G$8*(1+'DCF Simulation'!C1438)*'DCF Simulation'!D1438)/('DCF Simulation'!E1438-'DCF Simulation'!F1438))</f>
        <v>16983.754202468175</v>
      </c>
      <c r="H1438" s="302">
        <f ca="1">+G1438-'DCF Analysis'!$C$37+'DCF Analysis'!$C$38+'DCF Analysis'!$C$40-'DCF Analysis'!$C$39</f>
        <v>17896.084202468173</v>
      </c>
      <c r="I1438" s="303">
        <f ca="1">+H1438/'Historical Data'!$L$34</f>
        <v>1123.6156774331664</v>
      </c>
    </row>
    <row r="1439" spans="2:9">
      <c r="B1439" s="300">
        <f t="shared" si="114"/>
        <v>1427</v>
      </c>
      <c r="C1439" s="275">
        <f t="shared" ca="1" si="110"/>
        <v>0.16869706441692378</v>
      </c>
      <c r="D1439" s="275">
        <f t="shared" ca="1" si="111"/>
        <v>0.15636447007300339</v>
      </c>
      <c r="E1439" s="275">
        <f t="shared" ca="1" si="112"/>
        <v>0.10158721836431753</v>
      </c>
      <c r="F1439" s="275">
        <f t="shared" ca="1" si="113"/>
        <v>5.1642256578949858E-2</v>
      </c>
      <c r="G1439" s="301">
        <f t="array" aca="1" ref="G1439" ca="1">IF(E1439&gt;F1439,('3-Statement Model'!$G$8*(1+'DCF Simulation'!C1439)*'DCF Simulation'!D1439)/('DCF Simulation'!E1439-'DCF Simulation'!F1439))</f>
        <v>17673.714886706253</v>
      </c>
      <c r="H1439" s="302">
        <f ca="1">+G1439-'DCF Analysis'!$C$37+'DCF Analysis'!$C$38+'DCF Analysis'!$C$40-'DCF Analysis'!$C$39</f>
        <v>18586.044886706251</v>
      </c>
      <c r="I1439" s="303">
        <f ca="1">+H1439/'Historical Data'!$L$34</f>
        <v>1166.9352457170203</v>
      </c>
    </row>
    <row r="1440" spans="2:9">
      <c r="B1440" s="300">
        <f t="shared" si="114"/>
        <v>1428</v>
      </c>
      <c r="C1440" s="275">
        <f t="shared" ca="1" si="110"/>
        <v>0.17537503341300301</v>
      </c>
      <c r="D1440" s="275">
        <f t="shared" ca="1" si="111"/>
        <v>0.19082755842119209</v>
      </c>
      <c r="E1440" s="275">
        <f t="shared" ca="1" si="112"/>
        <v>0.10653928986810166</v>
      </c>
      <c r="F1440" s="275">
        <f t="shared" ca="1" si="113"/>
        <v>2.9705083578549028E-2</v>
      </c>
      <c r="G1440" s="301">
        <f t="array" aca="1" ref="G1440" ca="1">IF(E1440&gt;F1440,('3-Statement Model'!$G$8*(1+'DCF Simulation'!C1440)*'DCF Simulation'!D1440)/('DCF Simulation'!E1440-'DCF Simulation'!F1440))</f>
        <v>14100.757543847665</v>
      </c>
      <c r="H1440" s="302">
        <f ca="1">+G1440-'DCF Analysis'!$C$37+'DCF Analysis'!$C$38+'DCF Analysis'!$C$40-'DCF Analysis'!$C$39</f>
        <v>15013.087543847667</v>
      </c>
      <c r="I1440" s="303">
        <f ca="1">+H1440/'Historical Data'!$L$34</f>
        <v>942.60511629786117</v>
      </c>
    </row>
    <row r="1441" spans="2:9">
      <c r="B1441" s="300">
        <f t="shared" si="114"/>
        <v>1429</v>
      </c>
      <c r="C1441" s="275">
        <f t="shared" ca="1" si="110"/>
        <v>0.21937257768328264</v>
      </c>
      <c r="D1441" s="275">
        <f t="shared" ca="1" si="111"/>
        <v>0.18120380268600239</v>
      </c>
      <c r="E1441" s="275">
        <f t="shared" ca="1" si="112"/>
        <v>0.10075134421866852</v>
      </c>
      <c r="F1441" s="275">
        <f t="shared" ca="1" si="113"/>
        <v>4.771383634446684E-2</v>
      </c>
      <c r="G1441" s="301">
        <f t="array" aca="1" ref="G1441" ca="1">IF(E1441&gt;F1441,('3-Statement Model'!$G$8*(1+'DCF Simulation'!C1441)*'DCF Simulation'!D1441)/('DCF Simulation'!E1441-'DCF Simulation'!F1441))</f>
        <v>20123.34261622054</v>
      </c>
      <c r="H1441" s="302">
        <f ca="1">+G1441-'DCF Analysis'!$C$37+'DCF Analysis'!$C$38+'DCF Analysis'!$C$40-'DCF Analysis'!$C$39</f>
        <v>21035.672616220538</v>
      </c>
      <c r="I1441" s="303">
        <f ca="1">+H1441/'Historical Data'!$L$34</f>
        <v>1320.7364957344769</v>
      </c>
    </row>
    <row r="1442" spans="2:9">
      <c r="B1442" s="300">
        <f t="shared" si="114"/>
        <v>1430</v>
      </c>
      <c r="C1442" s="275">
        <f t="shared" ca="1" si="110"/>
        <v>3.8034384401864088E-2</v>
      </c>
      <c r="D1442" s="275">
        <f t="shared" ca="1" si="111"/>
        <v>0.15828443400517173</v>
      </c>
      <c r="E1442" s="275">
        <f t="shared" ca="1" si="112"/>
        <v>0.10445455731766279</v>
      </c>
      <c r="F1442" s="275">
        <f t="shared" ca="1" si="113"/>
        <v>5.3913098454406533E-2</v>
      </c>
      <c r="G1442" s="301">
        <f t="array" aca="1" ref="G1442" ca="1">IF(E1442&gt;F1442,('3-Statement Model'!$G$8*(1+'DCF Simulation'!C1442)*'DCF Simulation'!D1442)/('DCF Simulation'!E1442-'DCF Simulation'!F1442))</f>
        <v>15702.965370399455</v>
      </c>
      <c r="H1442" s="302">
        <f ca="1">+G1442-'DCF Analysis'!$C$37+'DCF Analysis'!$C$38+'DCF Analysis'!$C$40-'DCF Analysis'!$C$39</f>
        <v>16615.295370399454</v>
      </c>
      <c r="I1442" s="303">
        <f ca="1">+H1442/'Historical Data'!$L$34</f>
        <v>1043.2006327277302</v>
      </c>
    </row>
    <row r="1443" spans="2:9">
      <c r="B1443" s="300">
        <f t="shared" si="114"/>
        <v>1431</v>
      </c>
      <c r="C1443" s="275">
        <f t="shared" ca="1" si="110"/>
        <v>0.18847031801980679</v>
      </c>
      <c r="D1443" s="275">
        <f t="shared" ca="1" si="111"/>
        <v>0.17700651862642391</v>
      </c>
      <c r="E1443" s="275">
        <f t="shared" ca="1" si="112"/>
        <v>0.10739611975619395</v>
      </c>
      <c r="F1443" s="275">
        <f t="shared" ca="1" si="113"/>
        <v>5.4065260638748988E-2</v>
      </c>
      <c r="G1443" s="301">
        <f t="array" aca="1" ref="G1443" ca="1">IF(E1443&gt;F1443,('3-Statement Model'!$G$8*(1+'DCF Simulation'!C1443)*'DCF Simulation'!D1443)/('DCF Simulation'!E1443-'DCF Simulation'!F1443))</f>
        <v>19053.664753558951</v>
      </c>
      <c r="H1443" s="302">
        <f ca="1">+G1443-'DCF Analysis'!$C$37+'DCF Analysis'!$C$38+'DCF Analysis'!$C$40-'DCF Analysis'!$C$39</f>
        <v>19965.994753558949</v>
      </c>
      <c r="I1443" s="303">
        <f ca="1">+H1443/'Historical Data'!$L$34</f>
        <v>1253.5761715712727</v>
      </c>
    </row>
    <row r="1444" spans="2:9">
      <c r="B1444" s="300">
        <f t="shared" si="114"/>
        <v>1432</v>
      </c>
      <c r="C1444" s="275">
        <f t="shared" ca="1" si="110"/>
        <v>0.18778820915959751</v>
      </c>
      <c r="D1444" s="275">
        <f t="shared" ca="1" si="111"/>
        <v>0.1816299767873869</v>
      </c>
      <c r="E1444" s="275">
        <f t="shared" ca="1" si="112"/>
        <v>0.10882832581757626</v>
      </c>
      <c r="F1444" s="275">
        <f t="shared" ca="1" si="113"/>
        <v>2.619090932390649E-2</v>
      </c>
      <c r="G1444" s="301">
        <f t="array" aca="1" ref="G1444" ca="1">IF(E1444&gt;F1444,('3-Statement Model'!$G$8*(1+'DCF Simulation'!C1444)*'DCF Simulation'!D1444)/('DCF Simulation'!E1444-'DCF Simulation'!F1444))</f>
        <v>12610.412855828634</v>
      </c>
      <c r="H1444" s="302">
        <f ca="1">+G1444-'DCF Analysis'!$C$37+'DCF Analysis'!$C$38+'DCF Analysis'!$C$40-'DCF Analysis'!$C$39</f>
        <v>13522.742855828636</v>
      </c>
      <c r="I1444" s="303">
        <f ca="1">+H1444/'Historical Data'!$L$34</f>
        <v>849.03298972022287</v>
      </c>
    </row>
    <row r="1445" spans="2:9">
      <c r="B1445" s="300">
        <f t="shared" si="114"/>
        <v>1433</v>
      </c>
      <c r="C1445" s="275">
        <f t="shared" ca="1" si="110"/>
        <v>0.15265354350666888</v>
      </c>
      <c r="D1445" s="275">
        <f t="shared" ca="1" si="111"/>
        <v>0.17377151702550173</v>
      </c>
      <c r="E1445" s="275">
        <f t="shared" ca="1" si="112"/>
        <v>0.10433547768623647</v>
      </c>
      <c r="F1445" s="275">
        <f t="shared" ca="1" si="113"/>
        <v>4.2114767314486025E-2</v>
      </c>
      <c r="G1445" s="301">
        <f t="array" aca="1" ref="G1445" ca="1">IF(E1445&gt;F1445,('3-Statement Model'!$G$8*(1+'DCF Simulation'!C1445)*'DCF Simulation'!D1445)/('DCF Simulation'!E1445-'DCF Simulation'!F1445))</f>
        <v>15549.69648531522</v>
      </c>
      <c r="H1445" s="302">
        <f ca="1">+G1445-'DCF Analysis'!$C$37+'DCF Analysis'!$C$38+'DCF Analysis'!$C$40-'DCF Analysis'!$C$39</f>
        <v>16462.026485315218</v>
      </c>
      <c r="I1445" s="303">
        <f ca="1">+H1445/'Historical Data'!$L$34</f>
        <v>1033.5775598702837</v>
      </c>
    </row>
    <row r="1446" spans="2:9">
      <c r="B1446" s="300">
        <f t="shared" si="114"/>
        <v>1434</v>
      </c>
      <c r="C1446" s="275">
        <f t="shared" ca="1" si="110"/>
        <v>8.8413179180750145E-2</v>
      </c>
      <c r="D1446" s="275">
        <f t="shared" ca="1" si="111"/>
        <v>0.13558418869570299</v>
      </c>
      <c r="E1446" s="275">
        <f t="shared" ca="1" si="112"/>
        <v>0.10956345484521193</v>
      </c>
      <c r="F1446" s="275">
        <f t="shared" ca="1" si="113"/>
        <v>4.9748343200156933E-2</v>
      </c>
      <c r="G1446" s="301">
        <f t="array" aca="1" ref="G1446" ca="1">IF(E1446&gt;F1446,('3-Statement Model'!$G$8*(1+'DCF Simulation'!C1446)*'DCF Simulation'!D1446)/('DCF Simulation'!E1446-'DCF Simulation'!F1446))</f>
        <v>11917.122955482888</v>
      </c>
      <c r="H1446" s="302">
        <f ca="1">+G1446-'DCF Analysis'!$C$37+'DCF Analysis'!$C$38+'DCF Analysis'!$C$40-'DCF Analysis'!$C$39</f>
        <v>12829.45295548289</v>
      </c>
      <c r="I1446" s="303">
        <f ca="1">+H1446/'Historical Data'!$L$34</f>
        <v>805.50439473701852</v>
      </c>
    </row>
    <row r="1447" spans="2:9">
      <c r="B1447" s="300">
        <f t="shared" si="114"/>
        <v>1435</v>
      </c>
      <c r="C1447" s="275">
        <f t="shared" ca="1" si="110"/>
        <v>0.29038740438569483</v>
      </c>
      <c r="D1447" s="275">
        <f t="shared" ca="1" si="111"/>
        <v>0.18649691036424029</v>
      </c>
      <c r="E1447" s="275">
        <f t="shared" ca="1" si="112"/>
        <v>0.10642350397784199</v>
      </c>
      <c r="F1447" s="275">
        <f t="shared" ca="1" si="113"/>
        <v>3.1302227131586077E-2</v>
      </c>
      <c r="G1447" s="301">
        <f t="array" aca="1" ref="G1447" ca="1">IF(E1447&gt;F1447,('3-Statement Model'!$G$8*(1+'DCF Simulation'!C1447)*'DCF Simulation'!D1447)/('DCF Simulation'!E1447-'DCF Simulation'!F1447))</f>
        <v>15474.203175659688</v>
      </c>
      <c r="H1447" s="302">
        <f ca="1">+G1447-'DCF Analysis'!$C$37+'DCF Analysis'!$C$38+'DCF Analysis'!$C$40-'DCF Analysis'!$C$39</f>
        <v>16386.533175659686</v>
      </c>
      <c r="I1447" s="303">
        <f ca="1">+H1447/'Historical Data'!$L$34</f>
        <v>1028.8376701094512</v>
      </c>
    </row>
    <row r="1448" spans="2:9">
      <c r="B1448" s="300">
        <f t="shared" si="114"/>
        <v>1436</v>
      </c>
      <c r="C1448" s="275">
        <f t="shared" ca="1" si="110"/>
        <v>0.32931314801598205</v>
      </c>
      <c r="D1448" s="275">
        <f t="shared" ca="1" si="111"/>
        <v>0.16526858403602204</v>
      </c>
      <c r="E1448" s="275">
        <f t="shared" ca="1" si="112"/>
        <v>0.10258769820419568</v>
      </c>
      <c r="F1448" s="275">
        <f t="shared" ca="1" si="113"/>
        <v>3.4052635190646066E-2</v>
      </c>
      <c r="G1448" s="301">
        <f t="array" aca="1" ref="G1448" ca="1">IF(E1448&gt;F1448,('3-Statement Model'!$G$8*(1+'DCF Simulation'!C1448)*'DCF Simulation'!D1448)/('DCF Simulation'!E1448-'DCF Simulation'!F1448))</f>
        <v>15484.040173668973</v>
      </c>
      <c r="H1448" s="302">
        <f ca="1">+G1448-'DCF Analysis'!$C$37+'DCF Analysis'!$C$38+'DCF Analysis'!$C$40-'DCF Analysis'!$C$39</f>
        <v>16396.370173668973</v>
      </c>
      <c r="I1448" s="303">
        <f ca="1">+H1448/'Historical Data'!$L$34</f>
        <v>1029.4552915431161</v>
      </c>
    </row>
    <row r="1449" spans="2:9">
      <c r="B1449" s="300">
        <f t="shared" si="114"/>
        <v>1437</v>
      </c>
      <c r="C1449" s="275">
        <f t="shared" ca="1" si="110"/>
        <v>0.28578708785336276</v>
      </c>
      <c r="D1449" s="275">
        <f t="shared" ca="1" si="111"/>
        <v>0.14312007016166517</v>
      </c>
      <c r="E1449" s="275">
        <f t="shared" ca="1" si="112"/>
        <v>0.10148208141154441</v>
      </c>
      <c r="F1449" s="275">
        <f t="shared" ca="1" si="113"/>
        <v>4.5568677343179403E-2</v>
      </c>
      <c r="G1449" s="301">
        <f t="array" aca="1" ref="G1449" ca="1">IF(E1449&gt;F1449,('3-Statement Model'!$G$8*(1+'DCF Simulation'!C1449)*'DCF Simulation'!D1449)/('DCF Simulation'!E1449-'DCF Simulation'!F1449))</f>
        <v>15897.658608749503</v>
      </c>
      <c r="H1449" s="302">
        <f ca="1">+G1449-'DCF Analysis'!$C$37+'DCF Analysis'!$C$38+'DCF Analysis'!$C$40-'DCF Analysis'!$C$39</f>
        <v>16809.988608749503</v>
      </c>
      <c r="I1449" s="303">
        <f ca="1">+H1449/'Historical Data'!$L$34</f>
        <v>1055.424556823381</v>
      </c>
    </row>
    <row r="1450" spans="2:9">
      <c r="B1450" s="300">
        <f t="shared" si="114"/>
        <v>1438</v>
      </c>
      <c r="C1450" s="275">
        <f t="shared" ca="1" si="110"/>
        <v>0.10786191282596384</v>
      </c>
      <c r="D1450" s="275">
        <f t="shared" ca="1" si="111"/>
        <v>0.16610242295248379</v>
      </c>
      <c r="E1450" s="275">
        <f t="shared" ca="1" si="112"/>
        <v>0.10014632113961258</v>
      </c>
      <c r="F1450" s="275">
        <f t="shared" ca="1" si="113"/>
        <v>5.8864515365829886E-2</v>
      </c>
      <c r="G1450" s="301">
        <f t="array" aca="1" ref="G1450" ca="1">IF(E1450&gt;F1450,('3-Statement Model'!$G$8*(1+'DCF Simulation'!C1450)*'DCF Simulation'!D1450)/('DCF Simulation'!E1450-'DCF Simulation'!F1450))</f>
        <v>21531.90290345066</v>
      </c>
      <c r="H1450" s="302">
        <f ca="1">+G1450-'DCF Analysis'!$C$37+'DCF Analysis'!$C$38+'DCF Analysis'!$C$40-'DCF Analysis'!$C$39</f>
        <v>22444.232903450658</v>
      </c>
      <c r="I1450" s="303">
        <f ca="1">+H1450/'Historical Data'!$L$34</f>
        <v>1409.173742868308</v>
      </c>
    </row>
    <row r="1451" spans="2:9">
      <c r="B1451" s="300">
        <f t="shared" si="114"/>
        <v>1439</v>
      </c>
      <c r="C1451" s="275">
        <f t="shared" ca="1" si="110"/>
        <v>3.1213433960462788E-2</v>
      </c>
      <c r="D1451" s="275">
        <f t="shared" ca="1" si="111"/>
        <v>0.1700483932822604</v>
      </c>
      <c r="E1451" s="275">
        <f t="shared" ca="1" si="112"/>
        <v>0.10921120874430801</v>
      </c>
      <c r="F1451" s="275">
        <f t="shared" ca="1" si="113"/>
        <v>2.7913395719470817E-2</v>
      </c>
      <c r="G1451" s="301">
        <f t="array" aca="1" ref="G1451" ca="1">IF(E1451&gt;F1451,('3-Statement Model'!$G$8*(1+'DCF Simulation'!C1451)*'DCF Simulation'!D1451)/('DCF Simulation'!E1451-'DCF Simulation'!F1451))</f>
        <v>10418.896680051115</v>
      </c>
      <c r="H1451" s="302">
        <f ca="1">+G1451-'DCF Analysis'!$C$37+'DCF Analysis'!$C$38+'DCF Analysis'!$C$40-'DCF Analysis'!$C$39</f>
        <v>11331.226680051117</v>
      </c>
      <c r="I1451" s="303">
        <f ca="1">+H1451/'Historical Data'!$L$34</f>
        <v>711.43741827603014</v>
      </c>
    </row>
    <row r="1452" spans="2:9">
      <c r="B1452" s="300">
        <f t="shared" si="114"/>
        <v>1440</v>
      </c>
      <c r="C1452" s="275">
        <f t="shared" ca="1" si="110"/>
        <v>0.17582479498366627</v>
      </c>
      <c r="D1452" s="275">
        <f t="shared" ca="1" si="111"/>
        <v>0.13982177011295244</v>
      </c>
      <c r="E1452" s="275">
        <f t="shared" ca="1" si="112"/>
        <v>0.10255855580915804</v>
      </c>
      <c r="F1452" s="275">
        <f t="shared" ca="1" si="113"/>
        <v>4.6599395452879153E-2</v>
      </c>
      <c r="G1452" s="301">
        <f t="array" aca="1" ref="G1452" ca="1">IF(E1452&gt;F1452,('3-Statement Model'!$G$8*(1+'DCF Simulation'!C1452)*'DCF Simulation'!D1452)/('DCF Simulation'!E1452-'DCF Simulation'!F1452))</f>
        <v>14191.415636793627</v>
      </c>
      <c r="H1452" s="302">
        <f ca="1">+G1452-'DCF Analysis'!$C$37+'DCF Analysis'!$C$38+'DCF Analysis'!$C$40-'DCF Analysis'!$C$39</f>
        <v>15103.745636793628</v>
      </c>
      <c r="I1452" s="303">
        <f ca="1">+H1452/'Historical Data'!$L$34</f>
        <v>948.29713547746621</v>
      </c>
    </row>
    <row r="1453" spans="2:9">
      <c r="B1453" s="300">
        <f t="shared" si="114"/>
        <v>1441</v>
      </c>
      <c r="C1453" s="275">
        <f t="shared" ca="1" si="110"/>
        <v>0.16323242602363203</v>
      </c>
      <c r="D1453" s="275">
        <f t="shared" ca="1" si="111"/>
        <v>0.14500339267853832</v>
      </c>
      <c r="E1453" s="275">
        <f t="shared" ca="1" si="112"/>
        <v>0.10887620282360652</v>
      </c>
      <c r="F1453" s="275">
        <f t="shared" ca="1" si="113"/>
        <v>3.9292606335327905E-2</v>
      </c>
      <c r="G1453" s="301">
        <f t="array" aca="1" ref="G1453" ca="1">IF(E1453&gt;F1453,('3-Statement Model'!$G$8*(1+'DCF Simulation'!C1453)*'DCF Simulation'!D1453)/('DCF Simulation'!E1453-'DCF Simulation'!F1453))</f>
        <v>11708.932195308014</v>
      </c>
      <c r="H1453" s="302">
        <f ca="1">+G1453-'DCF Analysis'!$C$37+'DCF Analysis'!$C$38+'DCF Analysis'!$C$40-'DCF Analysis'!$C$39</f>
        <v>12621.262195308016</v>
      </c>
      <c r="I1453" s="303">
        <f ca="1">+H1453/'Historical Data'!$L$34</f>
        <v>792.43302116821553</v>
      </c>
    </row>
    <row r="1454" spans="2:9">
      <c r="B1454" s="300">
        <f t="shared" si="114"/>
        <v>1442</v>
      </c>
      <c r="C1454" s="275">
        <f t="shared" ca="1" si="110"/>
        <v>0.14962884931519665</v>
      </c>
      <c r="D1454" s="275">
        <f t="shared" ca="1" si="111"/>
        <v>0.17704757328228948</v>
      </c>
      <c r="E1454" s="275">
        <f t="shared" ca="1" si="112"/>
        <v>0.10640585488386629</v>
      </c>
      <c r="F1454" s="275">
        <f t="shared" ca="1" si="113"/>
        <v>4.4168087162935202E-2</v>
      </c>
      <c r="G1454" s="301">
        <f t="array" aca="1" ref="G1454" ca="1">IF(E1454&gt;F1454,('3-Statement Model'!$G$8*(1+'DCF Simulation'!C1454)*'DCF Simulation'!D1454)/('DCF Simulation'!E1454-'DCF Simulation'!F1454))</f>
        <v>15796.945650904656</v>
      </c>
      <c r="H1454" s="302">
        <f ca="1">+G1454-'DCF Analysis'!$C$37+'DCF Analysis'!$C$38+'DCF Analysis'!$C$40-'DCF Analysis'!$C$39</f>
        <v>16709.275650904656</v>
      </c>
      <c r="I1454" s="303">
        <f ca="1">+H1454/'Historical Data'!$L$34</f>
        <v>1049.101237315333</v>
      </c>
    </row>
    <row r="1455" spans="2:9">
      <c r="B1455" s="300">
        <f t="shared" si="114"/>
        <v>1443</v>
      </c>
      <c r="C1455" s="275">
        <f t="shared" ca="1" si="110"/>
        <v>0.31668621129297031</v>
      </c>
      <c r="D1455" s="275">
        <f t="shared" ca="1" si="111"/>
        <v>0.14686298874613463</v>
      </c>
      <c r="E1455" s="275">
        <f t="shared" ca="1" si="112"/>
        <v>0.10386490901048714</v>
      </c>
      <c r="F1455" s="275">
        <f t="shared" ca="1" si="113"/>
        <v>2.7914776462655735E-2</v>
      </c>
      <c r="G1455" s="301">
        <f t="array" aca="1" ref="G1455" ca="1">IF(E1455&gt;F1455,('3-Statement Model'!$G$8*(1+'DCF Simulation'!C1455)*'DCF Simulation'!D1455)/('DCF Simulation'!E1455-'DCF Simulation'!F1455))</f>
        <v>12298.315007929517</v>
      </c>
      <c r="H1455" s="302">
        <f ca="1">+G1455-'DCF Analysis'!$C$37+'DCF Analysis'!$C$38+'DCF Analysis'!$C$40-'DCF Analysis'!$C$39</f>
        <v>13210.645007929519</v>
      </c>
      <c r="I1455" s="303">
        <f ca="1">+H1455/'Historical Data'!$L$34</f>
        <v>829.43775140857952</v>
      </c>
    </row>
    <row r="1456" spans="2:9">
      <c r="B1456" s="300">
        <f t="shared" si="114"/>
        <v>1444</v>
      </c>
      <c r="C1456" s="275">
        <f t="shared" ca="1" si="110"/>
        <v>0.22427898171657482</v>
      </c>
      <c r="D1456" s="275">
        <f t="shared" ca="1" si="111"/>
        <v>0.14977937105537983</v>
      </c>
      <c r="E1456" s="275">
        <f t="shared" ca="1" si="112"/>
        <v>0.10210193266637307</v>
      </c>
      <c r="F1456" s="275">
        <f t="shared" ca="1" si="113"/>
        <v>4.094521266867885E-2</v>
      </c>
      <c r="G1456" s="301">
        <f t="array" aca="1" ref="G1456" ca="1">IF(E1456&gt;F1456,('3-Statement Model'!$G$8*(1+'DCF Simulation'!C1456)*'DCF Simulation'!D1456)/('DCF Simulation'!E1456-'DCF Simulation'!F1456))</f>
        <v>14483.306137873771</v>
      </c>
      <c r="H1456" s="302">
        <f ca="1">+G1456-'DCF Analysis'!$C$37+'DCF Analysis'!$C$38+'DCF Analysis'!$C$40-'DCF Analysis'!$C$39</f>
        <v>15395.636137873773</v>
      </c>
      <c r="I1456" s="303">
        <f ca="1">+H1456/'Historical Data'!$L$34</f>
        <v>966.62364419283301</v>
      </c>
    </row>
    <row r="1457" spans="2:9">
      <c r="B1457" s="300">
        <f t="shared" si="114"/>
        <v>1445</v>
      </c>
      <c r="C1457" s="275">
        <f t="shared" ca="1" si="110"/>
        <v>0.25825696223390227</v>
      </c>
      <c r="D1457" s="275">
        <f t="shared" ca="1" si="111"/>
        <v>0.17542958388072269</v>
      </c>
      <c r="E1457" s="275">
        <f t="shared" ca="1" si="112"/>
        <v>0.1091892861933645</v>
      </c>
      <c r="F1457" s="275">
        <f t="shared" ca="1" si="113"/>
        <v>5.4726538319790727E-2</v>
      </c>
      <c r="G1457" s="301">
        <f t="array" aca="1" ref="G1457" ca="1">IF(E1457&gt;F1457,('3-Statement Model'!$G$8*(1+'DCF Simulation'!C1457)*'DCF Simulation'!D1457)/('DCF Simulation'!E1457-'DCF Simulation'!F1457))</f>
        <v>19577.269761544438</v>
      </c>
      <c r="H1457" s="302">
        <f ca="1">+G1457-'DCF Analysis'!$C$37+'DCF Analysis'!$C$38+'DCF Analysis'!$C$40-'DCF Analysis'!$C$39</f>
        <v>20489.599761544436</v>
      </c>
      <c r="I1457" s="303">
        <f ca="1">+H1457/'Historical Data'!$L$34</f>
        <v>1286.4510054790092</v>
      </c>
    </row>
    <row r="1458" spans="2:9">
      <c r="B1458" s="300">
        <f t="shared" si="114"/>
        <v>1446</v>
      </c>
      <c r="C1458" s="275">
        <f t="shared" ca="1" si="110"/>
        <v>0.28987948241822364</v>
      </c>
      <c r="D1458" s="275">
        <f t="shared" ca="1" si="111"/>
        <v>0.1797413281049039</v>
      </c>
      <c r="E1458" s="275">
        <f t="shared" ca="1" si="112"/>
        <v>0.10399592139856113</v>
      </c>
      <c r="F1458" s="275">
        <f t="shared" ca="1" si="113"/>
        <v>4.3354705850090103E-2</v>
      </c>
      <c r="G1458" s="301">
        <f t="array" aca="1" ref="G1458" ca="1">IF(E1458&gt;F1458,('3-Statement Model'!$G$8*(1+'DCF Simulation'!C1458)*'DCF Simulation'!D1458)/('DCF Simulation'!E1458-'DCF Simulation'!F1458))</f>
        <v>18467.52443129761</v>
      </c>
      <c r="H1458" s="302">
        <f ca="1">+G1458-'DCF Analysis'!$C$37+'DCF Analysis'!$C$38+'DCF Analysis'!$C$40-'DCF Analysis'!$C$39</f>
        <v>19379.854431297608</v>
      </c>
      <c r="I1458" s="303">
        <f ca="1">+H1458/'Historical Data'!$L$34</f>
        <v>1216.7750229055919</v>
      </c>
    </row>
    <row r="1459" spans="2:9">
      <c r="B1459" s="300">
        <f t="shared" si="114"/>
        <v>1447</v>
      </c>
      <c r="C1459" s="275">
        <f t="shared" ca="1" si="110"/>
        <v>0.13540695945499659</v>
      </c>
      <c r="D1459" s="275">
        <f t="shared" ca="1" si="111"/>
        <v>0.15602897315634567</v>
      </c>
      <c r="E1459" s="275">
        <f t="shared" ca="1" si="112"/>
        <v>0.1073098268642263</v>
      </c>
      <c r="F1459" s="275">
        <f t="shared" ca="1" si="113"/>
        <v>3.4646113563471657E-2</v>
      </c>
      <c r="G1459" s="301">
        <f t="array" aca="1" ref="G1459" ca="1">IF(E1459&gt;F1459,('3-Statement Model'!$G$8*(1+'DCF Simulation'!C1459)*'DCF Simulation'!D1459)/('DCF Simulation'!E1459-'DCF Simulation'!F1459))</f>
        <v>11776.567181580775</v>
      </c>
      <c r="H1459" s="302">
        <f ca="1">+G1459-'DCF Analysis'!$C$37+'DCF Analysis'!$C$38+'DCF Analysis'!$C$40-'DCF Analysis'!$C$39</f>
        <v>12688.897181580776</v>
      </c>
      <c r="I1459" s="303">
        <f ca="1">+H1459/'Historical Data'!$L$34</f>
        <v>796.67952169085879</v>
      </c>
    </row>
    <row r="1460" spans="2:9">
      <c r="B1460" s="300">
        <f t="shared" si="114"/>
        <v>1448</v>
      </c>
      <c r="C1460" s="275">
        <f t="shared" ca="1" si="110"/>
        <v>0.31430333497501561</v>
      </c>
      <c r="D1460" s="275">
        <f t="shared" ca="1" si="111"/>
        <v>0.1675014388273767</v>
      </c>
      <c r="E1460" s="275">
        <f t="shared" ca="1" si="112"/>
        <v>0.10529647717970875</v>
      </c>
      <c r="F1460" s="275">
        <f t="shared" ca="1" si="113"/>
        <v>3.0169174647726359E-2</v>
      </c>
      <c r="G1460" s="301">
        <f t="array" aca="1" ref="G1460" ca="1">IF(E1460&gt;F1460,('3-Statement Model'!$G$8*(1+'DCF Simulation'!C1460)*'DCF Simulation'!D1460)/('DCF Simulation'!E1460-'DCF Simulation'!F1460))</f>
        <v>14154.543111620278</v>
      </c>
      <c r="H1460" s="302">
        <f ca="1">+G1460-'DCF Analysis'!$C$37+'DCF Analysis'!$C$38+'DCF Analysis'!$C$40-'DCF Analysis'!$C$39</f>
        <v>15066.87311162028</v>
      </c>
      <c r="I1460" s="303">
        <f ca="1">+H1460/'Historical Data'!$L$34</f>
        <v>945.98207331735352</v>
      </c>
    </row>
    <row r="1461" spans="2:9">
      <c r="B1461" s="300">
        <f t="shared" si="114"/>
        <v>1449</v>
      </c>
      <c r="C1461" s="275">
        <f t="shared" ca="1" si="110"/>
        <v>0.30564602653359363</v>
      </c>
      <c r="D1461" s="275">
        <f t="shared" ca="1" si="111"/>
        <v>0.17982452290366099</v>
      </c>
      <c r="E1461" s="275">
        <f t="shared" ca="1" si="112"/>
        <v>0.10195192085704545</v>
      </c>
      <c r="F1461" s="275">
        <f t="shared" ca="1" si="113"/>
        <v>3.4456142277612761E-2</v>
      </c>
      <c r="G1461" s="301">
        <f t="array" aca="1" ref="G1461" ca="1">IF(E1461&gt;F1461,('3-Statement Model'!$G$8*(1+'DCF Simulation'!C1461)*'DCF Simulation'!D1461)/('DCF Simulation'!E1461-'DCF Simulation'!F1461))</f>
        <v>16802.629686148339</v>
      </c>
      <c r="H1461" s="302">
        <f ca="1">+G1461-'DCF Analysis'!$C$37+'DCF Analysis'!$C$38+'DCF Analysis'!$C$40-'DCF Analysis'!$C$39</f>
        <v>17714.959686148337</v>
      </c>
      <c r="I1461" s="303">
        <f ca="1">+H1461/'Historical Data'!$L$34</f>
        <v>1112.2436731554708</v>
      </c>
    </row>
    <row r="1462" spans="2:9">
      <c r="B1462" s="300">
        <f t="shared" si="114"/>
        <v>1450</v>
      </c>
      <c r="C1462" s="275">
        <f t="shared" ca="1" si="110"/>
        <v>0.19469946433750898</v>
      </c>
      <c r="D1462" s="275">
        <f t="shared" ca="1" si="111"/>
        <v>0.17587342249828455</v>
      </c>
      <c r="E1462" s="275">
        <f t="shared" ca="1" si="112"/>
        <v>0.10618403945354558</v>
      </c>
      <c r="F1462" s="275">
        <f t="shared" ca="1" si="113"/>
        <v>2.9975833386604873E-2</v>
      </c>
      <c r="G1462" s="301">
        <f t="array" aca="1" ref="G1462" ca="1">IF(E1462&gt;F1462,('3-Statement Model'!$G$8*(1+'DCF Simulation'!C1462)*'DCF Simulation'!D1462)/('DCF Simulation'!E1462-'DCF Simulation'!F1462))</f>
        <v>13317.927453319706</v>
      </c>
      <c r="H1462" s="302">
        <f ca="1">+G1462-'DCF Analysis'!$C$37+'DCF Analysis'!$C$38+'DCF Analysis'!$C$40-'DCF Analysis'!$C$39</f>
        <v>14230.257453319708</v>
      </c>
      <c r="I1462" s="303">
        <f ca="1">+H1462/'Historical Data'!$L$34</f>
        <v>893.4546902866598</v>
      </c>
    </row>
    <row r="1463" spans="2:9">
      <c r="B1463" s="300">
        <f t="shared" si="114"/>
        <v>1451</v>
      </c>
      <c r="C1463" s="275">
        <f t="shared" ca="1" si="110"/>
        <v>0.13903290612876013</v>
      </c>
      <c r="D1463" s="275">
        <f t="shared" ca="1" si="111"/>
        <v>0.1544864584310198</v>
      </c>
      <c r="E1463" s="275">
        <f t="shared" ca="1" si="112"/>
        <v>0.10254320145073217</v>
      </c>
      <c r="F1463" s="275">
        <f t="shared" ca="1" si="113"/>
        <v>2.7499941855247772E-2</v>
      </c>
      <c r="G1463" s="301">
        <f t="array" aca="1" ref="G1463" ca="1">IF(E1463&gt;F1463,('3-Statement Model'!$G$8*(1+'DCF Simulation'!C1463)*'DCF Simulation'!D1463)/('DCF Simulation'!E1463-'DCF Simulation'!F1463))</f>
        <v>11326.467872139752</v>
      </c>
      <c r="H1463" s="302">
        <f ca="1">+G1463-'DCF Analysis'!$C$37+'DCF Analysis'!$C$38+'DCF Analysis'!$C$40-'DCF Analysis'!$C$39</f>
        <v>12238.797872139754</v>
      </c>
      <c r="I1463" s="303">
        <f ca="1">+H1463/'Historical Data'!$L$34</f>
        <v>768.41978426628725</v>
      </c>
    </row>
    <row r="1464" spans="2:9">
      <c r="B1464" s="300">
        <f t="shared" si="114"/>
        <v>1452</v>
      </c>
      <c r="C1464" s="275">
        <f t="shared" ca="1" si="110"/>
        <v>0.27893159181859484</v>
      </c>
      <c r="D1464" s="275">
        <f t="shared" ca="1" si="111"/>
        <v>0.18652996453916518</v>
      </c>
      <c r="E1464" s="275">
        <f t="shared" ca="1" si="112"/>
        <v>0.10696335375943407</v>
      </c>
      <c r="F1464" s="275">
        <f t="shared" ca="1" si="113"/>
        <v>5.3232425381565807E-2</v>
      </c>
      <c r="G1464" s="301">
        <f t="array" aca="1" ref="G1464" ca="1">IF(E1464&gt;F1464,('3-Statement Model'!$G$8*(1+'DCF Simulation'!C1464)*'DCF Simulation'!D1464)/('DCF Simulation'!E1464-'DCF Simulation'!F1464))</f>
        <v>21446.235854128001</v>
      </c>
      <c r="H1464" s="302">
        <f ca="1">+G1464-'DCF Analysis'!$C$37+'DCF Analysis'!$C$38+'DCF Analysis'!$C$40-'DCF Analysis'!$C$39</f>
        <v>22358.565854127999</v>
      </c>
      <c r="I1464" s="303">
        <f ca="1">+H1464/'Historical Data'!$L$34</f>
        <v>1403.7950891600792</v>
      </c>
    </row>
    <row r="1465" spans="2:9">
      <c r="B1465" s="300">
        <f t="shared" si="114"/>
        <v>1453</v>
      </c>
      <c r="C1465" s="275">
        <f t="shared" ca="1" si="110"/>
        <v>0.29219848993228159</v>
      </c>
      <c r="D1465" s="275">
        <f t="shared" ca="1" si="111"/>
        <v>0.1793424359828748</v>
      </c>
      <c r="E1465" s="275">
        <f t="shared" ca="1" si="112"/>
        <v>0.108726865894508</v>
      </c>
      <c r="F1465" s="275">
        <f t="shared" ca="1" si="113"/>
        <v>5.7550240685307757E-2</v>
      </c>
      <c r="G1465" s="301">
        <f t="array" aca="1" ref="G1465" ca="1">IF(E1465&gt;F1465,('3-Statement Model'!$G$8*(1+'DCF Simulation'!C1465)*'DCF Simulation'!D1465)/('DCF Simulation'!E1465-'DCF Simulation'!F1465))</f>
        <v>21873.594136765136</v>
      </c>
      <c r="H1465" s="302">
        <f ca="1">+G1465-'DCF Analysis'!$C$37+'DCF Analysis'!$C$38+'DCF Analysis'!$C$40-'DCF Analysis'!$C$39</f>
        <v>22785.924136765134</v>
      </c>
      <c r="I1465" s="303">
        <f ca="1">+H1465/'Historical Data'!$L$34</f>
        <v>1430.6270184703901</v>
      </c>
    </row>
    <row r="1466" spans="2:9">
      <c r="B1466" s="300">
        <f t="shared" si="114"/>
        <v>1454</v>
      </c>
      <c r="C1466" s="275">
        <f t="shared" ca="1" si="110"/>
        <v>0.29510258044094062</v>
      </c>
      <c r="D1466" s="275">
        <f t="shared" ca="1" si="111"/>
        <v>0.18994483557397654</v>
      </c>
      <c r="E1466" s="275">
        <f t="shared" ca="1" si="112"/>
        <v>0.10805288130335909</v>
      </c>
      <c r="F1466" s="275">
        <f t="shared" ca="1" si="113"/>
        <v>3.6982885344203839E-2</v>
      </c>
      <c r="G1466" s="301">
        <f t="array" aca="1" ref="G1466" ca="1">IF(E1466&gt;F1466,('3-Statement Model'!$G$8*(1+'DCF Simulation'!C1466)*'DCF Simulation'!D1466)/('DCF Simulation'!E1466-'DCF Simulation'!F1466))</f>
        <v>16719.560889074666</v>
      </c>
      <c r="H1466" s="302">
        <f ca="1">+G1466-'DCF Analysis'!$C$37+'DCF Analysis'!$C$38+'DCF Analysis'!$C$40-'DCF Analysis'!$C$39</f>
        <v>17631.890889074664</v>
      </c>
      <c r="I1466" s="303">
        <f ca="1">+H1466/'Historical Data'!$L$34</f>
        <v>1107.0281521710187</v>
      </c>
    </row>
    <row r="1467" spans="2:9">
      <c r="B1467" s="300">
        <f t="shared" si="114"/>
        <v>1455</v>
      </c>
      <c r="C1467" s="275">
        <f t="shared" ca="1" si="110"/>
        <v>0.23259650531856246</v>
      </c>
      <c r="D1467" s="275">
        <f t="shared" ca="1" si="111"/>
        <v>0.19442083379563602</v>
      </c>
      <c r="E1467" s="275">
        <f t="shared" ca="1" si="112"/>
        <v>0.10639466238177479</v>
      </c>
      <c r="F1467" s="275">
        <f t="shared" ca="1" si="113"/>
        <v>4.5355586849379202E-2</v>
      </c>
      <c r="G1467" s="301">
        <f t="array" aca="1" ref="G1467" ca="1">IF(E1467&gt;F1467,('3-Statement Model'!$G$8*(1+'DCF Simulation'!C1467)*'DCF Simulation'!D1467)/('DCF Simulation'!E1467-'DCF Simulation'!F1467))</f>
        <v>18964.233121480749</v>
      </c>
      <c r="H1467" s="302">
        <f ca="1">+G1467-'DCF Analysis'!$C$37+'DCF Analysis'!$C$38+'DCF Analysis'!$C$40-'DCF Analysis'!$C$39</f>
        <v>19876.563121480747</v>
      </c>
      <c r="I1467" s="303">
        <f ca="1">+H1467/'Historical Data'!$L$34</f>
        <v>1247.9611564246829</v>
      </c>
    </row>
    <row r="1468" spans="2:9">
      <c r="B1468" s="300">
        <f t="shared" si="114"/>
        <v>1456</v>
      </c>
      <c r="C1468" s="275">
        <f t="shared" ca="1" si="110"/>
        <v>0.28816972206010072</v>
      </c>
      <c r="D1468" s="275">
        <f t="shared" ca="1" si="111"/>
        <v>0.14995737133058296</v>
      </c>
      <c r="E1468" s="275">
        <f t="shared" ca="1" si="112"/>
        <v>0.10340299463997087</v>
      </c>
      <c r="F1468" s="275">
        <f t="shared" ca="1" si="113"/>
        <v>5.6844022836415181E-2</v>
      </c>
      <c r="G1468" s="301">
        <f t="array" aca="1" ref="G1468" ca="1">IF(E1468&gt;F1468,('3-Statement Model'!$G$8*(1+'DCF Simulation'!C1468)*'DCF Simulation'!D1468)/('DCF Simulation'!E1468-'DCF Simulation'!F1468))</f>
        <v>20040.890923515737</v>
      </c>
      <c r="H1468" s="302">
        <f ca="1">+G1468-'DCF Analysis'!$C$37+'DCF Analysis'!$C$38+'DCF Analysis'!$C$40-'DCF Analysis'!$C$39</f>
        <v>20953.220923515735</v>
      </c>
      <c r="I1468" s="303">
        <f ca="1">+H1468/'Historical Data'!$L$34</f>
        <v>1315.5597199937124</v>
      </c>
    </row>
    <row r="1469" spans="2:9">
      <c r="B1469" s="300">
        <f t="shared" si="114"/>
        <v>1457</v>
      </c>
      <c r="C1469" s="275">
        <f t="shared" ca="1" si="110"/>
        <v>0.2708814626637186</v>
      </c>
      <c r="D1469" s="275">
        <f t="shared" ca="1" si="111"/>
        <v>0.13883600477183913</v>
      </c>
      <c r="E1469" s="275">
        <f t="shared" ca="1" si="112"/>
        <v>0.10458874209931435</v>
      </c>
      <c r="F1469" s="275">
        <f t="shared" ca="1" si="113"/>
        <v>5.2281036624175284E-2</v>
      </c>
      <c r="G1469" s="301">
        <f t="array" aca="1" ref="G1469" ca="1">IF(E1469&gt;F1469,('3-Statement Model'!$G$8*(1+'DCF Simulation'!C1469)*'DCF Simulation'!D1469)/('DCF Simulation'!E1469-'DCF Simulation'!F1469))</f>
        <v>16293.747515619874</v>
      </c>
      <c r="H1469" s="302">
        <f ca="1">+G1469-'DCF Analysis'!$C$37+'DCF Analysis'!$C$38+'DCF Analysis'!$C$40-'DCF Analysis'!$C$39</f>
        <v>17206.077515619872</v>
      </c>
      <c r="I1469" s="303">
        <f ca="1">+H1469/'Historical Data'!$L$34</f>
        <v>1080.2932208496452</v>
      </c>
    </row>
    <row r="1470" spans="2:9">
      <c r="B1470" s="300">
        <f t="shared" si="114"/>
        <v>1458</v>
      </c>
      <c r="C1470" s="275">
        <f t="shared" ca="1" si="110"/>
        <v>0.30396503779032968</v>
      </c>
      <c r="D1470" s="275">
        <f t="shared" ca="1" si="111"/>
        <v>0.17586007246874036</v>
      </c>
      <c r="E1470" s="275">
        <f t="shared" ca="1" si="112"/>
        <v>0.10500573101120882</v>
      </c>
      <c r="F1470" s="275">
        <f t="shared" ca="1" si="113"/>
        <v>2.1549797629419748E-2</v>
      </c>
      <c r="G1470" s="301">
        <f t="array" aca="1" ref="G1470" ca="1">IF(E1470&gt;F1470,('3-Statement Model'!$G$8*(1+'DCF Simulation'!C1470)*'DCF Simulation'!D1470)/('DCF Simulation'!E1470-'DCF Simulation'!F1470))</f>
        <v>13272.583784510283</v>
      </c>
      <c r="H1470" s="302">
        <f ca="1">+G1470-'DCF Analysis'!$C$37+'DCF Analysis'!$C$38+'DCF Analysis'!$C$40-'DCF Analysis'!$C$39</f>
        <v>14184.913784510285</v>
      </c>
      <c r="I1470" s="303">
        <f ca="1">+H1470/'Historical Data'!$L$34</f>
        <v>890.60776262526804</v>
      </c>
    </row>
    <row r="1471" spans="2:9">
      <c r="B1471" s="300">
        <f t="shared" si="114"/>
        <v>1459</v>
      </c>
      <c r="C1471" s="275">
        <f t="shared" ca="1" si="110"/>
        <v>0.25338541029206951</v>
      </c>
      <c r="D1471" s="275">
        <f t="shared" ca="1" si="111"/>
        <v>0.18230651692812205</v>
      </c>
      <c r="E1471" s="275">
        <f t="shared" ca="1" si="112"/>
        <v>0.10404316337805412</v>
      </c>
      <c r="F1471" s="275">
        <f t="shared" ca="1" si="113"/>
        <v>3.3299208190985759E-2</v>
      </c>
      <c r="G1471" s="301">
        <f t="array" aca="1" ref="G1471" ca="1">IF(E1471&gt;F1471,('3-Statement Model'!$G$8*(1+'DCF Simulation'!C1471)*'DCF Simulation'!D1471)/('DCF Simulation'!E1471-'DCF Simulation'!F1471))</f>
        <v>15601.882082303733</v>
      </c>
      <c r="H1471" s="302">
        <f ca="1">+G1471-'DCF Analysis'!$C$37+'DCF Analysis'!$C$38+'DCF Analysis'!$C$40-'DCF Analysis'!$C$39</f>
        <v>16514.212082303733</v>
      </c>
      <c r="I1471" s="303">
        <f ca="1">+H1471/'Historical Data'!$L$34</f>
        <v>1036.8540618273105</v>
      </c>
    </row>
    <row r="1472" spans="2:9">
      <c r="B1472" s="300">
        <f t="shared" si="114"/>
        <v>1460</v>
      </c>
      <c r="C1472" s="275">
        <f t="shared" ca="1" si="110"/>
        <v>0.3138931823342439</v>
      </c>
      <c r="D1472" s="275">
        <f t="shared" ca="1" si="111"/>
        <v>0.18185411011281491</v>
      </c>
      <c r="E1472" s="275">
        <f t="shared" ca="1" si="112"/>
        <v>0.10090668279952807</v>
      </c>
      <c r="F1472" s="275">
        <f t="shared" ca="1" si="113"/>
        <v>4.1775395348044038E-2</v>
      </c>
      <c r="G1472" s="301">
        <f t="array" aca="1" ref="G1472" ca="1">IF(E1472&gt;F1472,('3-Statement Model'!$G$8*(1+'DCF Simulation'!C1472)*'DCF Simulation'!D1472)/('DCF Simulation'!E1472-'DCF Simulation'!F1472))</f>
        <v>19518.450814688007</v>
      </c>
      <c r="H1472" s="302">
        <f ca="1">+G1472-'DCF Analysis'!$C$37+'DCF Analysis'!$C$38+'DCF Analysis'!$C$40-'DCF Analysis'!$C$39</f>
        <v>20430.780814688005</v>
      </c>
      <c r="I1472" s="303">
        <f ca="1">+H1472/'Historical Data'!$L$34</f>
        <v>1282.7580249325231</v>
      </c>
    </row>
    <row r="1473" spans="2:9">
      <c r="B1473" s="300">
        <f t="shared" si="114"/>
        <v>1461</v>
      </c>
      <c r="C1473" s="275">
        <f t="shared" ca="1" si="110"/>
        <v>9.5461363818429526E-2</v>
      </c>
      <c r="D1473" s="275">
        <f t="shared" ca="1" si="111"/>
        <v>0.18308855720512224</v>
      </c>
      <c r="E1473" s="275">
        <f t="shared" ca="1" si="112"/>
        <v>0.10267128753360402</v>
      </c>
      <c r="F1473" s="275">
        <f t="shared" ca="1" si="113"/>
        <v>4.1542189219212308E-2</v>
      </c>
      <c r="G1473" s="301">
        <f t="array" aca="1" ref="G1473" ca="1">IF(E1473&gt;F1473,('3-Statement Model'!$G$8*(1+'DCF Simulation'!C1473)*'DCF Simulation'!D1473)/('DCF Simulation'!E1473-'DCF Simulation'!F1473))</f>
        <v>15848.558846974647</v>
      </c>
      <c r="H1473" s="302">
        <f ca="1">+G1473-'DCF Analysis'!$C$37+'DCF Analysis'!$C$38+'DCF Analysis'!$C$40-'DCF Analysis'!$C$39</f>
        <v>16760.888846974645</v>
      </c>
      <c r="I1473" s="303">
        <f ca="1">+H1473/'Historical Data'!$L$34</f>
        <v>1052.3418007598589</v>
      </c>
    </row>
    <row r="1474" spans="2:9">
      <c r="B1474" s="300">
        <f t="shared" si="114"/>
        <v>1462</v>
      </c>
      <c r="C1474" s="275">
        <f t="shared" ca="1" si="110"/>
        <v>0.25065040813295753</v>
      </c>
      <c r="D1474" s="275">
        <f t="shared" ca="1" si="111"/>
        <v>0.13839182635232494</v>
      </c>
      <c r="E1474" s="275">
        <f t="shared" ca="1" si="112"/>
        <v>0.10682993032061321</v>
      </c>
      <c r="F1474" s="275">
        <f t="shared" ca="1" si="113"/>
        <v>4.7606603578680406E-2</v>
      </c>
      <c r="G1474" s="301">
        <f t="array" aca="1" ref="G1474" ca="1">IF(E1474&gt;F1474,('3-Statement Model'!$G$8*(1+'DCF Simulation'!C1474)*'DCF Simulation'!D1474)/('DCF Simulation'!E1474-'DCF Simulation'!F1474))</f>
        <v>14116.696245708596</v>
      </c>
      <c r="H1474" s="302">
        <f ca="1">+G1474-'DCF Analysis'!$C$37+'DCF Analysis'!$C$38+'DCF Analysis'!$C$40-'DCF Analysis'!$C$39</f>
        <v>15029.026245708597</v>
      </c>
      <c r="I1474" s="303">
        <f ca="1">+H1474/'Historical Data'!$L$34</f>
        <v>943.60583662786519</v>
      </c>
    </row>
    <row r="1475" spans="2:9">
      <c r="B1475" s="300">
        <f t="shared" si="114"/>
        <v>1463</v>
      </c>
      <c r="C1475" s="275">
        <f t="shared" ca="1" si="110"/>
        <v>0.17951200138787163</v>
      </c>
      <c r="D1475" s="275">
        <f t="shared" ca="1" si="111"/>
        <v>0.17716615744320741</v>
      </c>
      <c r="E1475" s="275">
        <f t="shared" ca="1" si="112"/>
        <v>0.1021926021005108</v>
      </c>
      <c r="F1475" s="275">
        <f t="shared" ca="1" si="113"/>
        <v>2.9592512721366281E-2</v>
      </c>
      <c r="G1475" s="301">
        <f t="array" aca="1" ref="G1475" ca="1">IF(E1475&gt;F1475,('3-Statement Model'!$G$8*(1+'DCF Simulation'!C1475)*'DCF Simulation'!D1475)/('DCF Simulation'!E1475-'DCF Simulation'!F1475))</f>
        <v>13903.542666283278</v>
      </c>
      <c r="H1475" s="302">
        <f ca="1">+G1475-'DCF Analysis'!$C$37+'DCF Analysis'!$C$38+'DCF Analysis'!$C$40-'DCF Analysis'!$C$39</f>
        <v>14815.87266628328</v>
      </c>
      <c r="I1475" s="303">
        <f ca="1">+H1475/'Historical Data'!$L$34</f>
        <v>930.22286967075559</v>
      </c>
    </row>
    <row r="1476" spans="2:9">
      <c r="B1476" s="300">
        <f t="shared" si="114"/>
        <v>1464</v>
      </c>
      <c r="C1476" s="275">
        <f t="shared" ca="1" si="110"/>
        <v>0.32141451238063379</v>
      </c>
      <c r="D1476" s="275">
        <f t="shared" ca="1" si="111"/>
        <v>0.15350561200466722</v>
      </c>
      <c r="E1476" s="275">
        <f t="shared" ca="1" si="112"/>
        <v>0.10004888837460632</v>
      </c>
      <c r="F1476" s="275">
        <f t="shared" ca="1" si="113"/>
        <v>3.1209974281329336E-2</v>
      </c>
      <c r="G1476" s="301">
        <f t="array" aca="1" ref="G1476" ca="1">IF(E1476&gt;F1476,('3-Statement Model'!$G$8*(1+'DCF Simulation'!C1476)*'DCF Simulation'!D1476)/('DCF Simulation'!E1476-'DCF Simulation'!F1476))</f>
        <v>14233.40535991395</v>
      </c>
      <c r="H1476" s="302">
        <f ca="1">+G1476-'DCF Analysis'!$C$37+'DCF Analysis'!$C$38+'DCF Analysis'!$C$40-'DCF Analysis'!$C$39</f>
        <v>15145.735359913951</v>
      </c>
      <c r="I1476" s="303">
        <f ca="1">+H1476/'Historical Data'!$L$34</f>
        <v>950.93348377887651</v>
      </c>
    </row>
    <row r="1477" spans="2:9">
      <c r="B1477" s="300">
        <f t="shared" si="114"/>
        <v>1465</v>
      </c>
      <c r="C1477" s="275">
        <f t="shared" ca="1" si="110"/>
        <v>0.15207350133798164</v>
      </c>
      <c r="D1477" s="275">
        <f t="shared" ca="1" si="111"/>
        <v>0.14046442063760112</v>
      </c>
      <c r="E1477" s="275">
        <f t="shared" ca="1" si="112"/>
        <v>0.10730382687787902</v>
      </c>
      <c r="F1477" s="275">
        <f t="shared" ca="1" si="113"/>
        <v>2.306315836413908E-2</v>
      </c>
      <c r="G1477" s="301">
        <f t="array" aca="1" ref="G1477" ca="1">IF(E1477&gt;F1477,('3-Statement Model'!$G$8*(1+'DCF Simulation'!C1477)*'DCF Simulation'!D1477)/('DCF Simulation'!E1477-'DCF Simulation'!F1477))</f>
        <v>9279.0649472124842</v>
      </c>
      <c r="H1477" s="302">
        <f ca="1">+G1477-'DCF Analysis'!$C$37+'DCF Analysis'!$C$38+'DCF Analysis'!$C$40-'DCF Analysis'!$C$39</f>
        <v>10191.394947212486</v>
      </c>
      <c r="I1477" s="303">
        <f ca="1">+H1477/'Historical Data'!$L$34</f>
        <v>639.87244405241404</v>
      </c>
    </row>
    <row r="1478" spans="2:9">
      <c r="B1478" s="300">
        <f t="shared" si="114"/>
        <v>1466</v>
      </c>
      <c r="C1478" s="275">
        <f t="shared" ca="1" si="110"/>
        <v>9.8756997277668859E-2</v>
      </c>
      <c r="D1478" s="275">
        <f t="shared" ca="1" si="111"/>
        <v>0.15478726111321933</v>
      </c>
      <c r="E1478" s="275">
        <f t="shared" ca="1" si="112"/>
        <v>0.10182774005337371</v>
      </c>
      <c r="F1478" s="275">
        <f t="shared" ca="1" si="113"/>
        <v>5.5558588646801813E-2</v>
      </c>
      <c r="G1478" s="301">
        <f t="array" aca="1" ref="G1478" ca="1">IF(E1478&gt;F1478,('3-Statement Model'!$G$8*(1+'DCF Simulation'!C1478)*'DCF Simulation'!D1478)/('DCF Simulation'!E1478-'DCF Simulation'!F1478))</f>
        <v>17755.169979234717</v>
      </c>
      <c r="H1478" s="302">
        <f ca="1">+G1478-'DCF Analysis'!$C$37+'DCF Analysis'!$C$38+'DCF Analysis'!$C$40-'DCF Analysis'!$C$39</f>
        <v>18667.499979234715</v>
      </c>
      <c r="I1478" s="303">
        <f ca="1">+H1478/'Historical Data'!$L$34</f>
        <v>1172.0494493571175</v>
      </c>
    </row>
    <row r="1479" spans="2:9">
      <c r="B1479" s="300">
        <f t="shared" si="114"/>
        <v>1467</v>
      </c>
      <c r="C1479" s="275">
        <f t="shared" ca="1" si="110"/>
        <v>0.22382940736032483</v>
      </c>
      <c r="D1479" s="275">
        <f t="shared" ca="1" si="111"/>
        <v>0.18861679334899853</v>
      </c>
      <c r="E1479" s="275">
        <f t="shared" ca="1" si="112"/>
        <v>0.10291685818773363</v>
      </c>
      <c r="F1479" s="275">
        <f t="shared" ca="1" si="113"/>
        <v>5.6411047059638925E-2</v>
      </c>
      <c r="G1479" s="301">
        <f t="array" aca="1" ref="G1479" ca="1">IF(E1479&gt;F1479,('3-Statement Model'!$G$8*(1+'DCF Simulation'!C1479)*'DCF Simulation'!D1479)/('DCF Simulation'!E1479-'DCF Simulation'!F1479))</f>
        <v>23975.822660737558</v>
      </c>
      <c r="H1479" s="302">
        <f ca="1">+G1479-'DCF Analysis'!$C$37+'DCF Analysis'!$C$38+'DCF Analysis'!$C$40-'DCF Analysis'!$C$39</f>
        <v>24888.152660737556</v>
      </c>
      <c r="I1479" s="303">
        <f ca="1">+H1479/'Historical Data'!$L$34</f>
        <v>1562.6166146501414</v>
      </c>
    </row>
    <row r="1480" spans="2:9">
      <c r="B1480" s="300">
        <f t="shared" si="114"/>
        <v>1468</v>
      </c>
      <c r="C1480" s="275">
        <f t="shared" ca="1" si="110"/>
        <v>0.2002492628033001</v>
      </c>
      <c r="D1480" s="275">
        <f t="shared" ca="1" si="111"/>
        <v>0.18269948468276315</v>
      </c>
      <c r="E1480" s="275">
        <f t="shared" ca="1" si="112"/>
        <v>0.10420169491246636</v>
      </c>
      <c r="F1480" s="275">
        <f t="shared" ca="1" si="113"/>
        <v>5.0354345010239526E-2</v>
      </c>
      <c r="G1480" s="301">
        <f t="array" aca="1" ref="G1480" ca="1">IF(E1480&gt;F1480,('3-Statement Model'!$G$8*(1+'DCF Simulation'!C1480)*'DCF Simulation'!D1480)/('DCF Simulation'!E1480-'DCF Simulation'!F1480))</f>
        <v>19670.886623267921</v>
      </c>
      <c r="H1480" s="302">
        <f ca="1">+G1480-'DCF Analysis'!$C$37+'DCF Analysis'!$C$38+'DCF Analysis'!$C$40-'DCF Analysis'!$C$39</f>
        <v>20583.216623267919</v>
      </c>
      <c r="I1480" s="303">
        <f ca="1">+H1480/'Historical Data'!$L$34</f>
        <v>1292.3287926147052</v>
      </c>
    </row>
    <row r="1481" spans="2:9">
      <c r="B1481" s="300">
        <f t="shared" si="114"/>
        <v>1469</v>
      </c>
      <c r="C1481" s="275">
        <f t="shared" ca="1" si="110"/>
        <v>1.4033763503670763E-2</v>
      </c>
      <c r="D1481" s="275">
        <f t="shared" ca="1" si="111"/>
        <v>0.13684160115794244</v>
      </c>
      <c r="E1481" s="275">
        <f t="shared" ca="1" si="112"/>
        <v>0.10122560172657591</v>
      </c>
      <c r="F1481" s="275">
        <f t="shared" ca="1" si="113"/>
        <v>3.846347243431604E-2</v>
      </c>
      <c r="G1481" s="301">
        <f t="array" aca="1" ref="G1481" ca="1">IF(E1481&gt;F1481,('3-Statement Model'!$G$8*(1+'DCF Simulation'!C1481)*'DCF Simulation'!D1481)/('DCF Simulation'!E1481-'DCF Simulation'!F1481))</f>
        <v>10679.536216498187</v>
      </c>
      <c r="H1481" s="302">
        <f ca="1">+G1481-'DCF Analysis'!$C$37+'DCF Analysis'!$C$38+'DCF Analysis'!$C$40-'DCF Analysis'!$C$39</f>
        <v>11591.866216498189</v>
      </c>
      <c r="I1481" s="303">
        <f ca="1">+H1481/'Historical Data'!$L$34</f>
        <v>727.80181766069848</v>
      </c>
    </row>
    <row r="1482" spans="2:9">
      <c r="B1482" s="300">
        <f t="shared" si="114"/>
        <v>1470</v>
      </c>
      <c r="C1482" s="275">
        <f t="shared" ca="1" si="110"/>
        <v>0.1703091264145794</v>
      </c>
      <c r="D1482" s="275">
        <f t="shared" ca="1" si="111"/>
        <v>0.17013310778574314</v>
      </c>
      <c r="E1482" s="275">
        <f t="shared" ca="1" si="112"/>
        <v>0.1035865212529662</v>
      </c>
      <c r="F1482" s="275">
        <f t="shared" ca="1" si="113"/>
        <v>4.5830575368235871E-2</v>
      </c>
      <c r="G1482" s="301">
        <f t="array" aca="1" ref="G1482" ca="1">IF(E1482&gt;F1482,('3-Statement Model'!$G$8*(1+'DCF Simulation'!C1482)*'DCF Simulation'!D1482)/('DCF Simulation'!E1482-'DCF Simulation'!F1482))</f>
        <v>16652.223283911226</v>
      </c>
      <c r="H1482" s="302">
        <f ca="1">+G1482-'DCF Analysis'!$C$37+'DCF Analysis'!$C$38+'DCF Analysis'!$C$40-'DCF Analysis'!$C$39</f>
        <v>17564.553283911224</v>
      </c>
      <c r="I1482" s="303">
        <f ca="1">+H1482/'Historical Data'!$L$34</f>
        <v>1102.8003228880066</v>
      </c>
    </row>
    <row r="1483" spans="2:9">
      <c r="B1483" s="300">
        <f t="shared" si="114"/>
        <v>1471</v>
      </c>
      <c r="C1483" s="275">
        <f t="shared" ca="1" si="110"/>
        <v>0.12835110192662808</v>
      </c>
      <c r="D1483" s="275">
        <f t="shared" ca="1" si="111"/>
        <v>0.18094252565197538</v>
      </c>
      <c r="E1483" s="275">
        <f t="shared" ca="1" si="112"/>
        <v>0.1007098137459566</v>
      </c>
      <c r="F1483" s="275">
        <f t="shared" ca="1" si="113"/>
        <v>2.799410548710457E-2</v>
      </c>
      <c r="G1483" s="301">
        <f t="array" aca="1" ref="G1483" ca="1">IF(E1483&gt;F1483,('3-Statement Model'!$G$8*(1+'DCF Simulation'!C1483)*'DCF Simulation'!D1483)/('DCF Simulation'!E1483-'DCF Simulation'!F1483))</f>
        <v>13562.388044545412</v>
      </c>
      <c r="H1483" s="302">
        <f ca="1">+G1483-'DCF Analysis'!$C$37+'DCF Analysis'!$C$38+'DCF Analysis'!$C$40-'DCF Analysis'!$C$39</f>
        <v>14474.718044545414</v>
      </c>
      <c r="I1483" s="303">
        <f ca="1">+H1483/'Historical Data'!$L$34</f>
        <v>908.80328552728247</v>
      </c>
    </row>
    <row r="1484" spans="2:9">
      <c r="B1484" s="300">
        <f t="shared" si="114"/>
        <v>1472</v>
      </c>
      <c r="C1484" s="275">
        <f t="shared" ca="1" si="110"/>
        <v>5.7045812194925036E-2</v>
      </c>
      <c r="D1484" s="275">
        <f t="shared" ca="1" si="111"/>
        <v>0.15548441394722184</v>
      </c>
      <c r="E1484" s="275">
        <f t="shared" ca="1" si="112"/>
        <v>0.10855374766287257</v>
      </c>
      <c r="F1484" s="275">
        <f t="shared" ca="1" si="113"/>
        <v>5.9118128041893259E-2</v>
      </c>
      <c r="G1484" s="301">
        <f t="array" aca="1" ref="G1484" ca="1">IF(E1484&gt;F1484,('3-Statement Model'!$G$8*(1+'DCF Simulation'!C1484)*'DCF Simulation'!D1484)/('DCF Simulation'!E1484-'DCF Simulation'!F1484))</f>
        <v>16059.062502635208</v>
      </c>
      <c r="H1484" s="302">
        <f ca="1">+G1484-'DCF Analysis'!$C$37+'DCF Analysis'!$C$38+'DCF Analysis'!$C$40-'DCF Analysis'!$C$39</f>
        <v>16971.392502635208</v>
      </c>
      <c r="I1484" s="303">
        <f ca="1">+H1484/'Historical Data'!$L$34</f>
        <v>1065.5583907681121</v>
      </c>
    </row>
    <row r="1485" spans="2:9">
      <c r="B1485" s="300">
        <f t="shared" si="114"/>
        <v>1473</v>
      </c>
      <c r="C1485" s="275">
        <f t="shared" ca="1" si="110"/>
        <v>0.26587288244463408</v>
      </c>
      <c r="D1485" s="275">
        <f t="shared" ca="1" si="111"/>
        <v>0.17000324283647889</v>
      </c>
      <c r="E1485" s="275">
        <f t="shared" ca="1" si="112"/>
        <v>0.10523261701480836</v>
      </c>
      <c r="F1485" s="275">
        <f t="shared" ca="1" si="113"/>
        <v>3.7418555771677943E-2</v>
      </c>
      <c r="G1485" s="301">
        <f t="array" aca="1" ref="G1485" ca="1">IF(E1485&gt;F1485,('3-Statement Model'!$G$8*(1+'DCF Simulation'!C1485)*'DCF Simulation'!D1485)/('DCF Simulation'!E1485-'DCF Simulation'!F1485))</f>
        <v>15328.760803562969</v>
      </c>
      <c r="H1485" s="302">
        <f ca="1">+G1485-'DCF Analysis'!$C$37+'DCF Analysis'!$C$38+'DCF Analysis'!$C$40-'DCF Analysis'!$C$39</f>
        <v>16241.090803562971</v>
      </c>
      <c r="I1485" s="303">
        <f ca="1">+H1485/'Historical Data'!$L$34</f>
        <v>1019.7059892566981</v>
      </c>
    </row>
    <row r="1486" spans="2:9">
      <c r="B1486" s="300">
        <f t="shared" si="114"/>
        <v>1474</v>
      </c>
      <c r="C1486" s="275">
        <f t="shared" ref="C1486:C1549" ca="1" si="115">RAND()*($E$6-$D$6)+$D$6</f>
        <v>0.29456992242816554</v>
      </c>
      <c r="D1486" s="275">
        <f t="shared" ref="D1486:D1549" ca="1" si="116">RAND()*($E$7-$D$7)+$D$7</f>
        <v>0.17802873930702132</v>
      </c>
      <c r="E1486" s="275">
        <f t="shared" ref="E1486:E1549" ca="1" si="117">RAND()*($E$8-$D$8)+$D$8</f>
        <v>0.10141452717194854</v>
      </c>
      <c r="F1486" s="275">
        <f t="shared" ref="F1486:F1549" ca="1" si="118">RAND()*($E$9-$D$9)+$D$9</f>
        <v>3.6289503937264433E-2</v>
      </c>
      <c r="G1486" s="301">
        <f t="array" aca="1" ref="G1486" ca="1">IF(E1486&gt;F1486,('3-Statement Model'!$G$8*(1+'DCF Simulation'!C1486)*'DCF Simulation'!D1486)/('DCF Simulation'!E1486-'DCF Simulation'!F1486))</f>
        <v>17094.139235639122</v>
      </c>
      <c r="H1486" s="302">
        <f ca="1">+G1486-'DCF Analysis'!$C$37+'DCF Analysis'!$C$38+'DCF Analysis'!$C$40-'DCF Analysis'!$C$39</f>
        <v>18006.469235639121</v>
      </c>
      <c r="I1486" s="303">
        <f ca="1">+H1486/'Historical Data'!$L$34</f>
        <v>1130.5462636117759</v>
      </c>
    </row>
    <row r="1487" spans="2:9">
      <c r="B1487" s="300">
        <f t="shared" ref="B1487:B1550" si="119">+B1486+1</f>
        <v>1475</v>
      </c>
      <c r="C1487" s="275">
        <f t="shared" ca="1" si="115"/>
        <v>0.21094551946068602</v>
      </c>
      <c r="D1487" s="275">
        <f t="shared" ca="1" si="116"/>
        <v>0.17156363723563511</v>
      </c>
      <c r="E1487" s="275">
        <f t="shared" ca="1" si="117"/>
        <v>0.10586334681534358</v>
      </c>
      <c r="F1487" s="275">
        <f t="shared" ca="1" si="118"/>
        <v>4.874859325518982E-2</v>
      </c>
      <c r="G1487" s="301">
        <f t="array" aca="1" ref="G1487" ca="1">IF(E1487&gt;F1487,('3-Statement Model'!$G$8*(1+'DCF Simulation'!C1487)*'DCF Simulation'!D1487)/('DCF Simulation'!E1487-'DCF Simulation'!F1487))</f>
        <v>17570.375445945934</v>
      </c>
      <c r="H1487" s="302">
        <f ca="1">+G1487-'DCF Analysis'!$C$37+'DCF Analysis'!$C$38+'DCF Analysis'!$C$40-'DCF Analysis'!$C$39</f>
        <v>18482.705445945932</v>
      </c>
      <c r="I1487" s="303">
        <f ca="1">+H1487/'Historical Data'!$L$34</f>
        <v>1160.4470210069769</v>
      </c>
    </row>
    <row r="1488" spans="2:9">
      <c r="B1488" s="300">
        <f t="shared" si="119"/>
        <v>1476</v>
      </c>
      <c r="C1488" s="275">
        <f t="shared" ca="1" si="115"/>
        <v>4.1822259451497187E-2</v>
      </c>
      <c r="D1488" s="275">
        <f t="shared" ca="1" si="116"/>
        <v>0.14317829627967171</v>
      </c>
      <c r="E1488" s="275">
        <f t="shared" ca="1" si="117"/>
        <v>0.10701216155306835</v>
      </c>
      <c r="F1488" s="275">
        <f t="shared" ca="1" si="118"/>
        <v>4.5955881936713461E-2</v>
      </c>
      <c r="G1488" s="301">
        <f t="array" aca="1" ref="G1488" ca="1">IF(E1488&gt;F1488,('3-Statement Model'!$G$8*(1+'DCF Simulation'!C1488)*'DCF Simulation'!D1488)/('DCF Simulation'!E1488-'DCF Simulation'!F1488))</f>
        <v>11801.031899389684</v>
      </c>
      <c r="H1488" s="302">
        <f ca="1">+G1488-'DCF Analysis'!$C$37+'DCF Analysis'!$C$38+'DCF Analysis'!$C$40-'DCF Analysis'!$C$39</f>
        <v>12713.361899389685</v>
      </c>
      <c r="I1488" s="303">
        <f ca="1">+H1488/'Historical Data'!$L$34</f>
        <v>798.21555271100112</v>
      </c>
    </row>
    <row r="1489" spans="2:9">
      <c r="B1489" s="300">
        <f t="shared" si="119"/>
        <v>1477</v>
      </c>
      <c r="C1489" s="275">
        <f t="shared" ca="1" si="115"/>
        <v>0.20183121768107823</v>
      </c>
      <c r="D1489" s="275">
        <f t="shared" ca="1" si="116"/>
        <v>0.17176156734071335</v>
      </c>
      <c r="E1489" s="275">
        <f t="shared" ca="1" si="117"/>
        <v>0.10131965727352213</v>
      </c>
      <c r="F1489" s="275">
        <f t="shared" ca="1" si="118"/>
        <v>2.6870706096708198E-2</v>
      </c>
      <c r="G1489" s="301">
        <f t="array" aca="1" ref="G1489" ca="1">IF(E1489&gt;F1489,('3-Statement Model'!$G$8*(1+'DCF Simulation'!C1489)*'DCF Simulation'!D1489)/('DCF Simulation'!E1489-'DCF Simulation'!F1489))</f>
        <v>13393.386156421811</v>
      </c>
      <c r="H1489" s="302">
        <f ca="1">+G1489-'DCF Analysis'!$C$37+'DCF Analysis'!$C$38+'DCF Analysis'!$C$40-'DCF Analysis'!$C$39</f>
        <v>14305.716156421813</v>
      </c>
      <c r="I1489" s="303">
        <f ca="1">+H1489/'Historical Data'!$L$34</f>
        <v>898.19240725563827</v>
      </c>
    </row>
    <row r="1490" spans="2:9">
      <c r="B1490" s="300">
        <f t="shared" si="119"/>
        <v>1478</v>
      </c>
      <c r="C1490" s="275">
        <f t="shared" ca="1" si="115"/>
        <v>0.12800331340801585</v>
      </c>
      <c r="D1490" s="275">
        <f t="shared" ca="1" si="116"/>
        <v>0.17552046913702585</v>
      </c>
      <c r="E1490" s="275">
        <f t="shared" ca="1" si="117"/>
        <v>0.10297803172684497</v>
      </c>
      <c r="F1490" s="275">
        <f t="shared" ca="1" si="118"/>
        <v>3.626115923306103E-2</v>
      </c>
      <c r="G1490" s="301">
        <f t="array" aca="1" ref="G1490" ca="1">IF(E1490&gt;F1490,('3-Statement Model'!$G$8*(1+'DCF Simulation'!C1490)*'DCF Simulation'!D1490)/('DCF Simulation'!E1490-'DCF Simulation'!F1490))</f>
        <v>14334.480762857629</v>
      </c>
      <c r="H1490" s="302">
        <f ca="1">+G1490-'DCF Analysis'!$C$37+'DCF Analysis'!$C$38+'DCF Analysis'!$C$40-'DCF Analysis'!$C$39</f>
        <v>15246.810762857631</v>
      </c>
      <c r="I1490" s="303">
        <f ca="1">+H1490/'Historical Data'!$L$34</f>
        <v>957.27955960560564</v>
      </c>
    </row>
    <row r="1491" spans="2:9">
      <c r="B1491" s="300">
        <f t="shared" si="119"/>
        <v>1479</v>
      </c>
      <c r="C1491" s="275">
        <f t="shared" ca="1" si="115"/>
        <v>0.30086083420153992</v>
      </c>
      <c r="D1491" s="275">
        <f t="shared" ca="1" si="116"/>
        <v>0.19387538173431829</v>
      </c>
      <c r="E1491" s="275">
        <f t="shared" ca="1" si="117"/>
        <v>0.10516317681004853</v>
      </c>
      <c r="F1491" s="275">
        <f t="shared" ca="1" si="118"/>
        <v>2.2220898445643563E-2</v>
      </c>
      <c r="G1491" s="301">
        <f t="array" aca="1" ref="G1491" ca="1">IF(E1491&gt;F1491,('3-Statement Model'!$G$8*(1+'DCF Simulation'!C1491)*'DCF Simulation'!D1491)/('DCF Simulation'!E1491-'DCF Simulation'!F1491))</f>
        <v>14687.809889188607</v>
      </c>
      <c r="H1491" s="302">
        <f ca="1">+G1491-'DCF Analysis'!$C$37+'DCF Analysis'!$C$38+'DCF Analysis'!$C$40-'DCF Analysis'!$C$39</f>
        <v>15600.139889188609</v>
      </c>
      <c r="I1491" s="303">
        <f ca="1">+H1491/'Historical Data'!$L$34</f>
        <v>979.46352684378485</v>
      </c>
    </row>
    <row r="1492" spans="2:9">
      <c r="B1492" s="300">
        <f t="shared" si="119"/>
        <v>1480</v>
      </c>
      <c r="C1492" s="275">
        <f t="shared" ca="1" si="115"/>
        <v>0.11849456545350674</v>
      </c>
      <c r="D1492" s="275">
        <f t="shared" ca="1" si="116"/>
        <v>0.18949856849058988</v>
      </c>
      <c r="E1492" s="275">
        <f t="shared" ca="1" si="117"/>
        <v>0.10534228522613968</v>
      </c>
      <c r="F1492" s="275">
        <f t="shared" ca="1" si="118"/>
        <v>5.4152938784102767E-2</v>
      </c>
      <c r="G1492" s="301">
        <f t="array" aca="1" ref="G1492" ca="1">IF(E1492&gt;F1492,('3-Statement Model'!$G$8*(1+'DCF Simulation'!C1492)*'DCF Simulation'!D1492)/('DCF Simulation'!E1492-'DCF Simulation'!F1492))</f>
        <v>20000.448123298527</v>
      </c>
      <c r="H1492" s="302">
        <f ca="1">+G1492-'DCF Analysis'!$C$37+'DCF Analysis'!$C$38+'DCF Analysis'!$C$40-'DCF Analysis'!$C$39</f>
        <v>20912.778123298525</v>
      </c>
      <c r="I1492" s="303">
        <f ca="1">+H1492/'Historical Data'!$L$34</f>
        <v>1313.0204961138265</v>
      </c>
    </row>
    <row r="1493" spans="2:9">
      <c r="B1493" s="300">
        <f t="shared" si="119"/>
        <v>1481</v>
      </c>
      <c r="C1493" s="275">
        <f t="shared" ca="1" si="115"/>
        <v>0.13949541626707779</v>
      </c>
      <c r="D1493" s="275">
        <f t="shared" ca="1" si="116"/>
        <v>0.1916739318422041</v>
      </c>
      <c r="E1493" s="275">
        <f t="shared" ca="1" si="117"/>
        <v>0.10522655400811046</v>
      </c>
      <c r="F1493" s="275">
        <f t="shared" ca="1" si="118"/>
        <v>2.6785490120596046E-2</v>
      </c>
      <c r="G1493" s="301">
        <f t="array" aca="1" ref="G1493" ca="1">IF(E1493&gt;F1493,('3-Statement Model'!$G$8*(1+'DCF Simulation'!C1493)*'DCF Simulation'!D1493)/('DCF Simulation'!E1493-'DCF Simulation'!F1493))</f>
        <v>13449.670915854362</v>
      </c>
      <c r="H1493" s="302">
        <f ca="1">+G1493-'DCF Analysis'!$C$37+'DCF Analysis'!$C$38+'DCF Analysis'!$C$40-'DCF Analysis'!$C$39</f>
        <v>14362.000915854363</v>
      </c>
      <c r="I1493" s="303">
        <f ca="1">+H1493/'Historical Data'!$L$34</f>
        <v>901.72627742430041</v>
      </c>
    </row>
    <row r="1494" spans="2:9">
      <c r="B1494" s="300">
        <f t="shared" si="119"/>
        <v>1482</v>
      </c>
      <c r="C1494" s="275">
        <f t="shared" ca="1" si="115"/>
        <v>0.171645757554691</v>
      </c>
      <c r="D1494" s="275">
        <f t="shared" ca="1" si="116"/>
        <v>0.15326665085737359</v>
      </c>
      <c r="E1494" s="275">
        <f t="shared" ca="1" si="117"/>
        <v>0.1036257853137169</v>
      </c>
      <c r="F1494" s="275">
        <f t="shared" ca="1" si="118"/>
        <v>4.3206669180114031E-2</v>
      </c>
      <c r="G1494" s="301">
        <f t="array" aca="1" ref="G1494" ca="1">IF(E1494&gt;F1494,('3-Statement Model'!$G$8*(1+'DCF Simulation'!C1494)*'DCF Simulation'!D1494)/('DCF Simulation'!E1494-'DCF Simulation'!F1494))</f>
        <v>14356.518116668338</v>
      </c>
      <c r="H1494" s="302">
        <f ca="1">+G1494-'DCF Analysis'!$C$37+'DCF Analysis'!$C$38+'DCF Analysis'!$C$40-'DCF Analysis'!$C$39</f>
        <v>15268.84811666834</v>
      </c>
      <c r="I1494" s="303">
        <f ca="1">+H1494/'Historical Data'!$L$34</f>
        <v>958.66318721657979</v>
      </c>
    </row>
    <row r="1495" spans="2:9">
      <c r="B1495" s="300">
        <f t="shared" si="119"/>
        <v>1483</v>
      </c>
      <c r="C1495" s="275">
        <f t="shared" ca="1" si="115"/>
        <v>0.25889326219730946</v>
      </c>
      <c r="D1495" s="275">
        <f t="shared" ca="1" si="116"/>
        <v>0.14679862295569937</v>
      </c>
      <c r="E1495" s="275">
        <f t="shared" ca="1" si="117"/>
        <v>0.10431374285636763</v>
      </c>
      <c r="F1495" s="275">
        <f t="shared" ca="1" si="118"/>
        <v>5.6569354907226269E-2</v>
      </c>
      <c r="G1495" s="301">
        <f t="array" aca="1" ref="G1495" ca="1">IF(E1495&gt;F1495,('3-Statement Model'!$G$8*(1+'DCF Simulation'!C1495)*'DCF Simulation'!D1495)/('DCF Simulation'!E1495-'DCF Simulation'!F1495))</f>
        <v>18696.833467929508</v>
      </c>
      <c r="H1495" s="302">
        <f ca="1">+G1495-'DCF Analysis'!$C$37+'DCF Analysis'!$C$38+'DCF Analysis'!$C$40-'DCF Analysis'!$C$39</f>
        <v>19609.163467929506</v>
      </c>
      <c r="I1495" s="303">
        <f ca="1">+H1495/'Historical Data'!$L$34</f>
        <v>1231.1723192985739</v>
      </c>
    </row>
    <row r="1496" spans="2:9">
      <c r="B1496" s="300">
        <f t="shared" si="119"/>
        <v>1484</v>
      </c>
      <c r="C1496" s="275">
        <f t="shared" ca="1" si="115"/>
        <v>0.18613508419527267</v>
      </c>
      <c r="D1496" s="275">
        <f t="shared" ca="1" si="116"/>
        <v>0.16666487192304624</v>
      </c>
      <c r="E1496" s="275">
        <f t="shared" ca="1" si="117"/>
        <v>0.10404267141023926</v>
      </c>
      <c r="F1496" s="275">
        <f t="shared" ca="1" si="118"/>
        <v>2.9374239899411882E-2</v>
      </c>
      <c r="G1496" s="301">
        <f t="array" aca="1" ref="G1496" ca="1">IF(E1496&gt;F1496,('3-Statement Model'!$G$8*(1+'DCF Simulation'!C1496)*'DCF Simulation'!D1496)/('DCF Simulation'!E1496-'DCF Simulation'!F1496))</f>
        <v>12788.532029535882</v>
      </c>
      <c r="H1496" s="302">
        <f ca="1">+G1496-'DCF Analysis'!$C$37+'DCF Analysis'!$C$38+'DCF Analysis'!$C$40-'DCF Analysis'!$C$39</f>
        <v>13700.862029535883</v>
      </c>
      <c r="I1496" s="303">
        <f ca="1">+H1496/'Historical Data'!$L$34</f>
        <v>860.21630187748815</v>
      </c>
    </row>
    <row r="1497" spans="2:9">
      <c r="B1497" s="300">
        <f t="shared" si="119"/>
        <v>1485</v>
      </c>
      <c r="C1497" s="275">
        <f t="shared" ca="1" si="115"/>
        <v>0.21160688170654096</v>
      </c>
      <c r="D1497" s="275">
        <f t="shared" ca="1" si="116"/>
        <v>0.14813722403201057</v>
      </c>
      <c r="E1497" s="275">
        <f t="shared" ca="1" si="117"/>
        <v>0.10283769438627076</v>
      </c>
      <c r="F1497" s="275">
        <f t="shared" ca="1" si="118"/>
        <v>4.4327007722935449E-2</v>
      </c>
      <c r="G1497" s="301">
        <f t="array" aca="1" ref="G1497" ca="1">IF(E1497&gt;F1497,('3-Statement Model'!$G$8*(1+'DCF Simulation'!C1497)*'DCF Simulation'!D1497)/('DCF Simulation'!E1497-'DCF Simulation'!F1497))</f>
        <v>14817.339711207711</v>
      </c>
      <c r="H1497" s="302">
        <f ca="1">+G1497-'DCF Analysis'!$C$37+'DCF Analysis'!$C$38+'DCF Analysis'!$C$40-'DCF Analysis'!$C$39</f>
        <v>15729.669711207713</v>
      </c>
      <c r="I1497" s="303">
        <f ca="1">+H1497/'Historical Data'!$L$34</f>
        <v>987.59612932090772</v>
      </c>
    </row>
    <row r="1498" spans="2:9">
      <c r="B1498" s="300">
        <f t="shared" si="119"/>
        <v>1486</v>
      </c>
      <c r="C1498" s="275">
        <f t="shared" ca="1" si="115"/>
        <v>0.16479288324186095</v>
      </c>
      <c r="D1498" s="275">
        <f t="shared" ca="1" si="116"/>
        <v>0.1682860160436582</v>
      </c>
      <c r="E1498" s="275">
        <f t="shared" ca="1" si="117"/>
        <v>0.1089266232501841</v>
      </c>
      <c r="F1498" s="275">
        <f t="shared" ca="1" si="118"/>
        <v>2.4911128228594738E-2</v>
      </c>
      <c r="G1498" s="301">
        <f t="array" aca="1" ref="G1498" ca="1">IF(E1498&gt;F1498,('3-Statement Model'!$G$8*(1+'DCF Simulation'!C1498)*'DCF Simulation'!D1498)/('DCF Simulation'!E1498-'DCF Simulation'!F1498))</f>
        <v>11269.816542718865</v>
      </c>
      <c r="H1498" s="302">
        <f ca="1">+G1498-'DCF Analysis'!$C$37+'DCF Analysis'!$C$38+'DCF Analysis'!$C$40-'DCF Analysis'!$C$39</f>
        <v>12182.146542718867</v>
      </c>
      <c r="I1498" s="303">
        <f ca="1">+H1498/'Historical Data'!$L$34</f>
        <v>764.86289879544438</v>
      </c>
    </row>
    <row r="1499" spans="2:9">
      <c r="B1499" s="300">
        <f t="shared" si="119"/>
        <v>1487</v>
      </c>
      <c r="C1499" s="275">
        <f t="shared" ca="1" si="115"/>
        <v>0.1757995707107527</v>
      </c>
      <c r="D1499" s="275">
        <f t="shared" ca="1" si="116"/>
        <v>0.16641609642875371</v>
      </c>
      <c r="E1499" s="275">
        <f t="shared" ca="1" si="117"/>
        <v>0.10613183128348593</v>
      </c>
      <c r="F1499" s="275">
        <f t="shared" ca="1" si="118"/>
        <v>4.1819396048203047E-2</v>
      </c>
      <c r="G1499" s="301">
        <f t="array" aca="1" ref="G1499" ca="1">IF(E1499&gt;F1499,('3-Statement Model'!$G$8*(1+'DCF Simulation'!C1499)*'DCF Simulation'!D1499)/('DCF Simulation'!E1499-'DCF Simulation'!F1499))</f>
        <v>14696.474740050939</v>
      </c>
      <c r="H1499" s="302">
        <f ca="1">+G1499-'DCF Analysis'!$C$37+'DCF Analysis'!$C$38+'DCF Analysis'!$C$40-'DCF Analysis'!$C$39</f>
        <v>15608.80474005094</v>
      </c>
      <c r="I1499" s="303">
        <f ca="1">+H1499/'Historical Data'!$L$34</f>
        <v>980.00755436183783</v>
      </c>
    </row>
    <row r="1500" spans="2:9">
      <c r="B1500" s="300">
        <f t="shared" si="119"/>
        <v>1488</v>
      </c>
      <c r="C1500" s="275">
        <f t="shared" ca="1" si="115"/>
        <v>0.1740726251751713</v>
      </c>
      <c r="D1500" s="275">
        <f t="shared" ca="1" si="116"/>
        <v>0.18487842645238767</v>
      </c>
      <c r="E1500" s="275">
        <f t="shared" ca="1" si="117"/>
        <v>0.10020604545668954</v>
      </c>
      <c r="F1500" s="275">
        <f t="shared" ca="1" si="118"/>
        <v>4.5383857720467824E-2</v>
      </c>
      <c r="G1500" s="301">
        <f t="array" aca="1" ref="G1500" ca="1">IF(E1500&gt;F1500,('3-Statement Model'!$G$8*(1+'DCF Simulation'!C1500)*'DCF Simulation'!D1500)/('DCF Simulation'!E1500-'DCF Simulation'!F1500))</f>
        <v>19125.127318897044</v>
      </c>
      <c r="H1500" s="302">
        <f ca="1">+G1500-'DCF Analysis'!$C$37+'DCF Analysis'!$C$38+'DCF Analysis'!$C$40-'DCF Analysis'!$C$39</f>
        <v>20037.457318897043</v>
      </c>
      <c r="I1500" s="303">
        <f ca="1">+H1500/'Historical Data'!$L$34</f>
        <v>1258.0629887908965</v>
      </c>
    </row>
    <row r="1501" spans="2:9">
      <c r="B1501" s="300">
        <f t="shared" si="119"/>
        <v>1489</v>
      </c>
      <c r="C1501" s="275">
        <f t="shared" ca="1" si="115"/>
        <v>0.28990754972834165</v>
      </c>
      <c r="D1501" s="275">
        <f t="shared" ca="1" si="116"/>
        <v>0.18698519222885374</v>
      </c>
      <c r="E1501" s="275">
        <f t="shared" ca="1" si="117"/>
        <v>0.10797216091551068</v>
      </c>
      <c r="F1501" s="275">
        <f t="shared" ca="1" si="118"/>
        <v>5.1958092517342916E-2</v>
      </c>
      <c r="G1501" s="301">
        <f t="array" aca="1" ref="G1501" ca="1">IF(E1501&gt;F1501,('3-Statement Model'!$G$8*(1+'DCF Simulation'!C1501)*'DCF Simulation'!D1501)/('DCF Simulation'!E1501-'DCF Simulation'!F1501))</f>
        <v>20799.27426876139</v>
      </c>
      <c r="H1501" s="302">
        <f ca="1">+G1501-'DCF Analysis'!$C$37+'DCF Analysis'!$C$38+'DCF Analysis'!$C$40-'DCF Analysis'!$C$39</f>
        <v>21711.604268761388</v>
      </c>
      <c r="I1501" s="303">
        <f ca="1">+H1501/'Historical Data'!$L$34</f>
        <v>1363.1752433999277</v>
      </c>
    </row>
    <row r="1502" spans="2:9">
      <c r="B1502" s="300">
        <f t="shared" si="119"/>
        <v>1490</v>
      </c>
      <c r="C1502" s="275">
        <f t="shared" ca="1" si="115"/>
        <v>7.5358442188581246E-2</v>
      </c>
      <c r="D1502" s="275">
        <f t="shared" ca="1" si="116"/>
        <v>0.14748331052607408</v>
      </c>
      <c r="E1502" s="275">
        <f t="shared" ca="1" si="117"/>
        <v>0.10573840452737204</v>
      </c>
      <c r="F1502" s="275">
        <f t="shared" ca="1" si="118"/>
        <v>4.9474561435475892E-2</v>
      </c>
      <c r="G1502" s="301">
        <f t="array" aca="1" ref="G1502" ca="1">IF(E1502&gt;F1502,('3-Statement Model'!$G$8*(1+'DCF Simulation'!C1502)*'DCF Simulation'!D1502)/('DCF Simulation'!E1502-'DCF Simulation'!F1502))</f>
        <v>13615.896219214499</v>
      </c>
      <c r="H1502" s="302">
        <f ca="1">+G1502-'DCF Analysis'!$C$37+'DCF Analysis'!$C$38+'DCF Analysis'!$C$40-'DCF Analysis'!$C$39</f>
        <v>14528.226219214501</v>
      </c>
      <c r="I1502" s="303">
        <f ca="1">+H1502/'Historical Data'!$L$34</f>
        <v>912.16282626529073</v>
      </c>
    </row>
    <row r="1503" spans="2:9">
      <c r="B1503" s="300">
        <f t="shared" si="119"/>
        <v>1491</v>
      </c>
      <c r="C1503" s="275">
        <f t="shared" ca="1" si="115"/>
        <v>0.18271329383640525</v>
      </c>
      <c r="D1503" s="275">
        <f t="shared" ca="1" si="116"/>
        <v>0.16750975670225821</v>
      </c>
      <c r="E1503" s="275">
        <f t="shared" ca="1" si="117"/>
        <v>0.10979083628146297</v>
      </c>
      <c r="F1503" s="275">
        <f t="shared" ca="1" si="118"/>
        <v>4.2252309210247876E-2</v>
      </c>
      <c r="G1503" s="301">
        <f t="array" aca="1" ref="G1503" ca="1">IF(E1503&gt;F1503,('3-Statement Model'!$G$8*(1+'DCF Simulation'!C1503)*'DCF Simulation'!D1503)/('DCF Simulation'!E1503-'DCF Simulation'!F1503))</f>
        <v>14169.270800282666</v>
      </c>
      <c r="H1503" s="302">
        <f ca="1">+G1503-'DCF Analysis'!$C$37+'DCF Analysis'!$C$38+'DCF Analysis'!$C$40-'DCF Analysis'!$C$39</f>
        <v>15081.600800282667</v>
      </c>
      <c r="I1503" s="303">
        <f ca="1">+H1503/'Historical Data'!$L$34</f>
        <v>946.90675950491243</v>
      </c>
    </row>
    <row r="1504" spans="2:9">
      <c r="B1504" s="300">
        <f t="shared" si="119"/>
        <v>1492</v>
      </c>
      <c r="C1504" s="275">
        <f t="shared" ca="1" si="115"/>
        <v>4.3107901133473028E-2</v>
      </c>
      <c r="D1504" s="275">
        <f t="shared" ca="1" si="116"/>
        <v>0.13882690065736142</v>
      </c>
      <c r="E1504" s="275">
        <f t="shared" ca="1" si="117"/>
        <v>0.10898331281196888</v>
      </c>
      <c r="F1504" s="275">
        <f t="shared" ca="1" si="118"/>
        <v>2.1942365655148802E-2</v>
      </c>
      <c r="G1504" s="301">
        <f t="array" aca="1" ref="G1504" ca="1">IF(E1504&gt;F1504,('3-Statement Model'!$G$8*(1+'DCF Simulation'!C1504)*'DCF Simulation'!D1504)/('DCF Simulation'!E1504-'DCF Simulation'!F1504))</f>
        <v>8036.3483568340298</v>
      </c>
      <c r="H1504" s="302">
        <f ca="1">+G1504-'DCF Analysis'!$C$37+'DCF Analysis'!$C$38+'DCF Analysis'!$C$40-'DCF Analysis'!$C$39</f>
        <v>8948.6783568340306</v>
      </c>
      <c r="I1504" s="303">
        <f ca="1">+H1504/'Historical Data'!$L$34</f>
        <v>561.84778638104785</v>
      </c>
    </row>
    <row r="1505" spans="2:9">
      <c r="B1505" s="300">
        <f t="shared" si="119"/>
        <v>1493</v>
      </c>
      <c r="C1505" s="275">
        <f t="shared" ca="1" si="115"/>
        <v>0.30511057698616739</v>
      </c>
      <c r="D1505" s="275">
        <f t="shared" ca="1" si="116"/>
        <v>0.14025109246596004</v>
      </c>
      <c r="E1505" s="275">
        <f t="shared" ca="1" si="117"/>
        <v>0.1096293190580867</v>
      </c>
      <c r="F1505" s="275">
        <f t="shared" ca="1" si="118"/>
        <v>4.9447719513699528E-2</v>
      </c>
      <c r="G1505" s="301">
        <f t="array" aca="1" ref="G1505" ca="1">IF(E1505&gt;F1505,('3-Statement Model'!$G$8*(1+'DCF Simulation'!C1505)*'DCF Simulation'!D1505)/('DCF Simulation'!E1505-'DCF Simulation'!F1505))</f>
        <v>14691.608099153991</v>
      </c>
      <c r="H1505" s="302">
        <f ca="1">+G1505-'DCF Analysis'!$C$37+'DCF Analysis'!$C$38+'DCF Analysis'!$C$40-'DCF Analysis'!$C$39</f>
        <v>15603.938099153993</v>
      </c>
      <c r="I1505" s="303">
        <f ca="1">+H1505/'Historical Data'!$L$34</f>
        <v>979.70199958536364</v>
      </c>
    </row>
    <row r="1506" spans="2:9">
      <c r="B1506" s="300">
        <f t="shared" si="119"/>
        <v>1494</v>
      </c>
      <c r="C1506" s="275">
        <f t="shared" ca="1" si="115"/>
        <v>7.8025068212778034E-2</v>
      </c>
      <c r="D1506" s="275">
        <f t="shared" ca="1" si="116"/>
        <v>0.15179038986241902</v>
      </c>
      <c r="E1506" s="275">
        <f t="shared" ca="1" si="117"/>
        <v>0.10396779610516305</v>
      </c>
      <c r="F1506" s="275">
        <f t="shared" ca="1" si="118"/>
        <v>4.2354606016502559E-2</v>
      </c>
      <c r="G1506" s="301">
        <f t="array" aca="1" ref="G1506" ca="1">IF(E1506&gt;F1506,('3-Statement Model'!$G$8*(1+'DCF Simulation'!C1506)*'DCF Simulation'!D1506)/('DCF Simulation'!E1506-'DCF Simulation'!F1506))</f>
        <v>12828.590440761312</v>
      </c>
      <c r="H1506" s="302">
        <f ca="1">+G1506-'DCF Analysis'!$C$37+'DCF Analysis'!$C$38+'DCF Analysis'!$C$40-'DCF Analysis'!$C$39</f>
        <v>13740.920440761314</v>
      </c>
      <c r="I1506" s="303">
        <f ca="1">+H1506/'Historical Data'!$L$34</f>
        <v>862.73139167907448</v>
      </c>
    </row>
    <row r="1507" spans="2:9">
      <c r="B1507" s="300">
        <f t="shared" si="119"/>
        <v>1495</v>
      </c>
      <c r="C1507" s="275">
        <f t="shared" ca="1" si="115"/>
        <v>0.2591065444653064</v>
      </c>
      <c r="D1507" s="275">
        <f t="shared" ca="1" si="116"/>
        <v>0.18938338085320638</v>
      </c>
      <c r="E1507" s="275">
        <f t="shared" ca="1" si="117"/>
        <v>0.10189489641769379</v>
      </c>
      <c r="F1507" s="275">
        <f t="shared" ca="1" si="118"/>
        <v>4.58519789604162E-2</v>
      </c>
      <c r="G1507" s="301">
        <f t="array" aca="1" ref="G1507" ca="1">IF(E1507&gt;F1507,('3-Statement Model'!$G$8*(1+'DCF Simulation'!C1507)*'DCF Simulation'!D1507)/('DCF Simulation'!E1507-'DCF Simulation'!F1507))</f>
        <v>20552.426812363501</v>
      </c>
      <c r="H1507" s="302">
        <f ca="1">+G1507-'DCF Analysis'!$C$37+'DCF Analysis'!$C$38+'DCF Analysis'!$C$40-'DCF Analysis'!$C$39</f>
        <v>21464.756812363499</v>
      </c>
      <c r="I1507" s="303">
        <f ca="1">+H1507/'Historical Data'!$L$34</f>
        <v>1347.6767874916281</v>
      </c>
    </row>
    <row r="1508" spans="2:9">
      <c r="B1508" s="300">
        <f t="shared" si="119"/>
        <v>1496</v>
      </c>
      <c r="C1508" s="275">
        <f t="shared" ca="1" si="115"/>
        <v>6.3589141088125606E-2</v>
      </c>
      <c r="D1508" s="275">
        <f t="shared" ca="1" si="116"/>
        <v>0.1543949281552924</v>
      </c>
      <c r="E1508" s="275">
        <f t="shared" ca="1" si="117"/>
        <v>0.10643505900285345</v>
      </c>
      <c r="F1508" s="275">
        <f t="shared" ca="1" si="118"/>
        <v>4.3003944948445359E-2</v>
      </c>
      <c r="G1508" s="301">
        <f t="array" aca="1" ref="G1508" ca="1">IF(E1508&gt;F1508,('3-Statement Model'!$G$8*(1+'DCF Simulation'!C1508)*'DCF Simulation'!D1508)/('DCF Simulation'!E1508-'DCF Simulation'!F1508))</f>
        <v>12505.011189106155</v>
      </c>
      <c r="H1508" s="302">
        <f ca="1">+G1508-'DCF Analysis'!$C$37+'DCF Analysis'!$C$38+'DCF Analysis'!$C$40-'DCF Analysis'!$C$39</f>
        <v>13417.341189106157</v>
      </c>
      <c r="I1508" s="303">
        <f ca="1">+H1508/'Historical Data'!$L$34</f>
        <v>842.41528699726462</v>
      </c>
    </row>
    <row r="1509" spans="2:9">
      <c r="B1509" s="300">
        <f t="shared" si="119"/>
        <v>1497</v>
      </c>
      <c r="C1509" s="275">
        <f t="shared" ca="1" si="115"/>
        <v>6.9322567465424936E-2</v>
      </c>
      <c r="D1509" s="275">
        <f t="shared" ca="1" si="116"/>
        <v>0.15166556336263326</v>
      </c>
      <c r="E1509" s="275">
        <f t="shared" ca="1" si="117"/>
        <v>0.10143981962090728</v>
      </c>
      <c r="F1509" s="275">
        <f t="shared" ca="1" si="118"/>
        <v>3.9266310308272268E-2</v>
      </c>
      <c r="G1509" s="301">
        <f t="array" aca="1" ref="G1509" ca="1">IF(E1509&gt;F1509,('3-Statement Model'!$G$8*(1+'DCF Simulation'!C1509)*'DCF Simulation'!D1509)/('DCF Simulation'!E1509-'DCF Simulation'!F1509))</f>
        <v>12599.979342801724</v>
      </c>
      <c r="H1509" s="302">
        <f ca="1">+G1509-'DCF Analysis'!$C$37+'DCF Analysis'!$C$38+'DCF Analysis'!$C$40-'DCF Analysis'!$C$39</f>
        <v>13512.309342801726</v>
      </c>
      <c r="I1509" s="303">
        <f ca="1">+H1509/'Historical Data'!$L$34</f>
        <v>848.37791575682911</v>
      </c>
    </row>
    <row r="1510" spans="2:9">
      <c r="B1510" s="300">
        <f t="shared" si="119"/>
        <v>1498</v>
      </c>
      <c r="C1510" s="275">
        <f t="shared" ca="1" si="115"/>
        <v>6.3937545447271524E-2</v>
      </c>
      <c r="D1510" s="275">
        <f t="shared" ca="1" si="116"/>
        <v>0.14116822544058857</v>
      </c>
      <c r="E1510" s="275">
        <f t="shared" ca="1" si="117"/>
        <v>0.10242138268843325</v>
      </c>
      <c r="F1510" s="275">
        <f t="shared" ca="1" si="118"/>
        <v>2.1345162824762537E-2</v>
      </c>
      <c r="G1510" s="301">
        <f t="array" aca="1" ref="G1510" ca="1">IF(E1510&gt;F1510,('3-Statement Model'!$G$8*(1+'DCF Simulation'!C1510)*'DCF Simulation'!D1510)/('DCF Simulation'!E1510-'DCF Simulation'!F1510))</f>
        <v>8948.2703766785598</v>
      </c>
      <c r="H1510" s="302">
        <f ca="1">+G1510-'DCF Analysis'!$C$37+'DCF Analysis'!$C$38+'DCF Analysis'!$C$40-'DCF Analysis'!$C$39</f>
        <v>9860.6003766785616</v>
      </c>
      <c r="I1510" s="303">
        <f ca="1">+H1510/'Historical Data'!$L$34</f>
        <v>619.10332153060403</v>
      </c>
    </row>
    <row r="1511" spans="2:9">
      <c r="B1511" s="300">
        <f t="shared" si="119"/>
        <v>1499</v>
      </c>
      <c r="C1511" s="275">
        <f t="shared" ca="1" si="115"/>
        <v>0.19271263177186698</v>
      </c>
      <c r="D1511" s="275">
        <f t="shared" ca="1" si="116"/>
        <v>0.17213648474589621</v>
      </c>
      <c r="E1511" s="275">
        <f t="shared" ca="1" si="117"/>
        <v>0.10423946105768495</v>
      </c>
      <c r="F1511" s="275">
        <f t="shared" ca="1" si="118"/>
        <v>2.4784468033672825E-2</v>
      </c>
      <c r="G1511" s="301">
        <f t="array" aca="1" ref="G1511" ca="1">IF(E1511&gt;F1511,('3-Statement Model'!$G$8*(1+'DCF Simulation'!C1511)*'DCF Simulation'!D1511)/('DCF Simulation'!E1511-'DCF Simulation'!F1511))</f>
        <v>12481.507847333009</v>
      </c>
      <c r="H1511" s="302">
        <f ca="1">+G1511-'DCF Analysis'!$C$37+'DCF Analysis'!$C$38+'DCF Analysis'!$C$40-'DCF Analysis'!$C$39</f>
        <v>13393.83784733301</v>
      </c>
      <c r="I1511" s="303">
        <f ca="1">+H1511/'Historical Data'!$L$34</f>
        <v>840.93961651038046</v>
      </c>
    </row>
    <row r="1512" spans="2:9">
      <c r="B1512" s="300">
        <f t="shared" si="119"/>
        <v>1500</v>
      </c>
      <c r="C1512" s="275">
        <f t="shared" ca="1" si="115"/>
        <v>0.2538690098949361</v>
      </c>
      <c r="D1512" s="275">
        <f t="shared" ca="1" si="116"/>
        <v>0.18241806498901258</v>
      </c>
      <c r="E1512" s="275">
        <f t="shared" ca="1" si="117"/>
        <v>0.10533647302226946</v>
      </c>
      <c r="F1512" s="275">
        <f t="shared" ca="1" si="118"/>
        <v>3.5148274060640756E-2</v>
      </c>
      <c r="G1512" s="301">
        <f t="array" aca="1" ref="G1512" ca="1">IF(E1512&gt;F1512,('3-Statement Model'!$G$8*(1+'DCF Simulation'!C1512)*'DCF Simulation'!D1512)/('DCF Simulation'!E1512-'DCF Simulation'!F1512))</f>
        <v>15741.112185195021</v>
      </c>
      <c r="H1512" s="302">
        <f ca="1">+G1512-'DCF Analysis'!$C$37+'DCF Analysis'!$C$38+'DCF Analysis'!$C$40-'DCF Analysis'!$C$39</f>
        <v>16653.442185195021</v>
      </c>
      <c r="I1512" s="303">
        <f ca="1">+H1512/'Historical Data'!$L$34</f>
        <v>1045.595701876015</v>
      </c>
    </row>
    <row r="1513" spans="2:9">
      <c r="B1513" s="300">
        <f t="shared" si="119"/>
        <v>1501</v>
      </c>
      <c r="C1513" s="275">
        <f t="shared" ca="1" si="115"/>
        <v>0.21697673817357005</v>
      </c>
      <c r="D1513" s="275">
        <f t="shared" ca="1" si="116"/>
        <v>0.17845330973099965</v>
      </c>
      <c r="E1513" s="275">
        <f t="shared" ca="1" si="117"/>
        <v>0.10207768063838897</v>
      </c>
      <c r="F1513" s="275">
        <f t="shared" ca="1" si="118"/>
        <v>5.2686018176165597E-2</v>
      </c>
      <c r="G1513" s="301">
        <f t="array" aca="1" ref="G1513" ca="1">IF(E1513&gt;F1513,('3-Statement Model'!$G$8*(1+'DCF Simulation'!C1513)*'DCF Simulation'!D1513)/('DCF Simulation'!E1513-'DCF Simulation'!F1513))</f>
        <v>21238.935168071512</v>
      </c>
      <c r="H1513" s="302">
        <f ca="1">+G1513-'DCF Analysis'!$C$37+'DCF Analysis'!$C$38+'DCF Analysis'!$C$40-'DCF Analysis'!$C$39</f>
        <v>22151.26516807151</v>
      </c>
      <c r="I1513" s="303">
        <f ca="1">+H1513/'Historical Data'!$L$34</f>
        <v>1390.7795993936868</v>
      </c>
    </row>
    <row r="1514" spans="2:9">
      <c r="B1514" s="300">
        <f t="shared" si="119"/>
        <v>1502</v>
      </c>
      <c r="C1514" s="275">
        <f t="shared" ca="1" si="115"/>
        <v>0.31423018110633727</v>
      </c>
      <c r="D1514" s="275">
        <f t="shared" ca="1" si="116"/>
        <v>0.18259712430475533</v>
      </c>
      <c r="E1514" s="275">
        <f t="shared" ca="1" si="117"/>
        <v>0.10017524090638548</v>
      </c>
      <c r="F1514" s="275">
        <f t="shared" ca="1" si="118"/>
        <v>4.5640306203977285E-2</v>
      </c>
      <c r="G1514" s="301">
        <f t="array" aca="1" ref="G1514" ca="1">IF(E1514&gt;F1514,('3-Statement Model'!$G$8*(1+'DCF Simulation'!C1514)*'DCF Simulation'!D1514)/('DCF Simulation'!E1514-'DCF Simulation'!F1514))</f>
        <v>21255.438649118703</v>
      </c>
      <c r="H1514" s="302">
        <f ca="1">+G1514-'DCF Analysis'!$C$37+'DCF Analysis'!$C$38+'DCF Analysis'!$C$40-'DCF Analysis'!$C$39</f>
        <v>22167.768649118701</v>
      </c>
      <c r="I1514" s="303">
        <f ca="1">+H1514/'Historical Data'!$L$34</f>
        <v>1391.8157797014596</v>
      </c>
    </row>
    <row r="1515" spans="2:9">
      <c r="B1515" s="300">
        <f t="shared" si="119"/>
        <v>1503</v>
      </c>
      <c r="C1515" s="275">
        <f t="shared" ca="1" si="115"/>
        <v>0.25983071706414629</v>
      </c>
      <c r="D1515" s="275">
        <f t="shared" ca="1" si="116"/>
        <v>0.14264730474344703</v>
      </c>
      <c r="E1515" s="275">
        <f t="shared" ca="1" si="117"/>
        <v>0.10632130743058464</v>
      </c>
      <c r="F1515" s="275">
        <f t="shared" ca="1" si="118"/>
        <v>3.4102660903327892E-2</v>
      </c>
      <c r="G1515" s="301">
        <f t="array" aca="1" ref="G1515" ca="1">IF(E1515&gt;F1515,('3-Statement Model'!$G$8*(1+'DCF Simulation'!C1515)*'DCF Simulation'!D1515)/('DCF Simulation'!E1515-'DCF Simulation'!F1515))</f>
        <v>12020.040133954342</v>
      </c>
      <c r="H1515" s="302">
        <f ca="1">+G1515-'DCF Analysis'!$C$37+'DCF Analysis'!$C$38+'DCF Analysis'!$C$40-'DCF Analysis'!$C$39</f>
        <v>12932.370133954344</v>
      </c>
      <c r="I1515" s="303">
        <f ca="1">+H1515/'Historical Data'!$L$34</f>
        <v>811.96610747257694</v>
      </c>
    </row>
    <row r="1516" spans="2:9">
      <c r="B1516" s="300">
        <f t="shared" si="119"/>
        <v>1504</v>
      </c>
      <c r="C1516" s="275">
        <f t="shared" ca="1" si="115"/>
        <v>0.10069849111535618</v>
      </c>
      <c r="D1516" s="275">
        <f t="shared" ca="1" si="116"/>
        <v>0.16864943878519065</v>
      </c>
      <c r="E1516" s="275">
        <f t="shared" ca="1" si="117"/>
        <v>0.10443060154837444</v>
      </c>
      <c r="F1516" s="275">
        <f t="shared" ca="1" si="118"/>
        <v>4.5944920815800067E-2</v>
      </c>
      <c r="G1516" s="301">
        <f t="array" aca="1" ref="G1516" ca="1">IF(E1516&gt;F1516,('3-Statement Model'!$G$8*(1+'DCF Simulation'!C1516)*'DCF Simulation'!D1516)/('DCF Simulation'!E1516-'DCF Simulation'!F1516))</f>
        <v>15331.449668880008</v>
      </c>
      <c r="H1516" s="302">
        <f ca="1">+G1516-'DCF Analysis'!$C$37+'DCF Analysis'!$C$38+'DCF Analysis'!$C$40-'DCF Analysis'!$C$39</f>
        <v>16243.77966888001</v>
      </c>
      <c r="I1516" s="303">
        <f ca="1">+H1516/'Historical Data'!$L$34</f>
        <v>1019.8748111727413</v>
      </c>
    </row>
    <row r="1517" spans="2:9">
      <c r="B1517" s="300">
        <f t="shared" si="119"/>
        <v>1505</v>
      </c>
      <c r="C1517" s="275">
        <f t="shared" ca="1" si="115"/>
        <v>0.29699312333772082</v>
      </c>
      <c r="D1517" s="275">
        <f t="shared" ca="1" si="116"/>
        <v>0.1848851639608719</v>
      </c>
      <c r="E1517" s="275">
        <f t="shared" ca="1" si="117"/>
        <v>0.10961743665993053</v>
      </c>
      <c r="F1517" s="275">
        <f t="shared" ca="1" si="118"/>
        <v>2.8223707633440676E-2</v>
      </c>
      <c r="G1517" s="301">
        <f t="array" aca="1" ref="G1517" ca="1">IF(E1517&gt;F1517,('3-Statement Model'!$G$8*(1+'DCF Simulation'!C1517)*'DCF Simulation'!D1517)/('DCF Simulation'!E1517-'DCF Simulation'!F1517))</f>
        <v>14230.766394831506</v>
      </c>
      <c r="H1517" s="302">
        <f ca="1">+G1517-'DCF Analysis'!$C$37+'DCF Analysis'!$C$38+'DCF Analysis'!$C$40-'DCF Analysis'!$C$39</f>
        <v>15143.096394831507</v>
      </c>
      <c r="I1517" s="303">
        <f ca="1">+H1517/'Historical Data'!$L$34</f>
        <v>950.76779487703152</v>
      </c>
    </row>
    <row r="1518" spans="2:9">
      <c r="B1518" s="300">
        <f t="shared" si="119"/>
        <v>1506</v>
      </c>
      <c r="C1518" s="275">
        <f t="shared" ca="1" si="115"/>
        <v>7.6718406542972031E-2</v>
      </c>
      <c r="D1518" s="275">
        <f t="shared" ca="1" si="116"/>
        <v>0.16948393013088658</v>
      </c>
      <c r="E1518" s="275">
        <f t="shared" ca="1" si="117"/>
        <v>0.10255227118781335</v>
      </c>
      <c r="F1518" s="275">
        <f t="shared" ca="1" si="118"/>
        <v>2.0032850148765359E-2</v>
      </c>
      <c r="G1518" s="301">
        <f t="array" aca="1" ref="G1518" ca="1">IF(E1518&gt;F1518,('3-Statement Model'!$G$8*(1+'DCF Simulation'!C1518)*'DCF Simulation'!D1518)/('DCF Simulation'!E1518-'DCF Simulation'!F1518))</f>
        <v>10682.03485353392</v>
      </c>
      <c r="H1518" s="302">
        <f ca="1">+G1518-'DCF Analysis'!$C$37+'DCF Analysis'!$C$38+'DCF Analysis'!$C$40-'DCF Analysis'!$C$39</f>
        <v>11594.364853533922</v>
      </c>
      <c r="I1518" s="303">
        <f ca="1">+H1518/'Historical Data'!$L$34</f>
        <v>727.95869598747663</v>
      </c>
    </row>
    <row r="1519" spans="2:9">
      <c r="B1519" s="300">
        <f t="shared" si="119"/>
        <v>1507</v>
      </c>
      <c r="C1519" s="275">
        <f t="shared" ca="1" si="115"/>
        <v>0.12650671894551654</v>
      </c>
      <c r="D1519" s="275">
        <f t="shared" ca="1" si="116"/>
        <v>0.16041224779298394</v>
      </c>
      <c r="E1519" s="275">
        <f t="shared" ca="1" si="117"/>
        <v>0.10268264227885718</v>
      </c>
      <c r="F1519" s="275">
        <f t="shared" ca="1" si="118"/>
        <v>5.6972370415122334E-2</v>
      </c>
      <c r="G1519" s="301">
        <f t="array" aca="1" ref="G1519" ca="1">IF(E1519&gt;F1519,('3-Statement Model'!$G$8*(1+'DCF Simulation'!C1519)*'DCF Simulation'!D1519)/('DCF Simulation'!E1519-'DCF Simulation'!F1519))</f>
        <v>19095.762557112357</v>
      </c>
      <c r="H1519" s="302">
        <f ca="1">+G1519-'DCF Analysis'!$C$37+'DCF Analysis'!$C$38+'DCF Analysis'!$C$40-'DCF Analysis'!$C$39</f>
        <v>20008.092557112355</v>
      </c>
      <c r="I1519" s="303">
        <f ca="1">+H1519/'Historical Data'!$L$34</f>
        <v>1256.2193057632533</v>
      </c>
    </row>
    <row r="1520" spans="2:9">
      <c r="B1520" s="300">
        <f t="shared" si="119"/>
        <v>1508</v>
      </c>
      <c r="C1520" s="275">
        <f t="shared" ca="1" si="115"/>
        <v>5.6284728507442067E-2</v>
      </c>
      <c r="D1520" s="275">
        <f t="shared" ca="1" si="116"/>
        <v>0.1747017748194318</v>
      </c>
      <c r="E1520" s="275">
        <f t="shared" ca="1" si="117"/>
        <v>0.10337693069797328</v>
      </c>
      <c r="F1520" s="275">
        <f t="shared" ca="1" si="118"/>
        <v>4.2589614046281227E-2</v>
      </c>
      <c r="G1520" s="301">
        <f t="array" aca="1" ref="G1520" ca="1">IF(E1520&gt;F1520,('3-Statement Model'!$G$8*(1+'DCF Simulation'!C1520)*'DCF Simulation'!D1520)/('DCF Simulation'!E1520-'DCF Simulation'!F1520))</f>
        <v>14663.743140903303</v>
      </c>
      <c r="H1520" s="302">
        <f ca="1">+G1520-'DCF Analysis'!$C$37+'DCF Analysis'!$C$38+'DCF Analysis'!$C$40-'DCF Analysis'!$C$39</f>
        <v>15576.073140903305</v>
      </c>
      <c r="I1520" s="303">
        <f ca="1">+H1520/'Historical Data'!$L$34</f>
        <v>977.95248256324464</v>
      </c>
    </row>
    <row r="1521" spans="2:9">
      <c r="B1521" s="300">
        <f t="shared" si="119"/>
        <v>1509</v>
      </c>
      <c r="C1521" s="275">
        <f t="shared" ca="1" si="115"/>
        <v>0.1292932261007583</v>
      </c>
      <c r="D1521" s="275">
        <f t="shared" ca="1" si="116"/>
        <v>0.16630711649127627</v>
      </c>
      <c r="E1521" s="275">
        <f t="shared" ca="1" si="117"/>
        <v>0.10035905443431306</v>
      </c>
      <c r="F1521" s="275">
        <f t="shared" ca="1" si="118"/>
        <v>4.1840754522641369E-2</v>
      </c>
      <c r="G1521" s="301">
        <f t="array" aca="1" ref="G1521" ca="1">IF(E1521&gt;F1521,('3-Statement Model'!$G$8*(1+'DCF Simulation'!C1521)*'DCF Simulation'!D1521)/('DCF Simulation'!E1521-'DCF Simulation'!F1521))</f>
        <v>15502.629063063827</v>
      </c>
      <c r="H1521" s="302">
        <f ca="1">+G1521-'DCF Analysis'!$C$37+'DCF Analysis'!$C$38+'DCF Analysis'!$C$40-'DCF Analysis'!$C$39</f>
        <v>16414.959063063827</v>
      </c>
      <c r="I1521" s="303">
        <f ca="1">+H1521/'Historical Data'!$L$34</f>
        <v>1030.6224053828714</v>
      </c>
    </row>
    <row r="1522" spans="2:9">
      <c r="B1522" s="300">
        <f t="shared" si="119"/>
        <v>1510</v>
      </c>
      <c r="C1522" s="275">
        <f t="shared" ca="1" si="115"/>
        <v>0.1594187428292537</v>
      </c>
      <c r="D1522" s="275">
        <f t="shared" ca="1" si="116"/>
        <v>0.15055902314400724</v>
      </c>
      <c r="E1522" s="275">
        <f t="shared" ca="1" si="117"/>
        <v>0.10653462098393482</v>
      </c>
      <c r="F1522" s="275">
        <f t="shared" ca="1" si="118"/>
        <v>2.0716196031127624E-2</v>
      </c>
      <c r="G1522" s="301">
        <f t="array" aca="1" ref="G1522" ca="1">IF(E1522&gt;F1522,('3-Statement Model'!$G$8*(1+'DCF Simulation'!C1522)*'DCF Simulation'!D1522)/('DCF Simulation'!E1522-'DCF Simulation'!F1522))</f>
        <v>9825.3055450041502</v>
      </c>
      <c r="H1522" s="302">
        <f ca="1">+G1522-'DCF Analysis'!$C$37+'DCF Analysis'!$C$38+'DCF Analysis'!$C$40-'DCF Analysis'!$C$39</f>
        <v>10737.635545004152</v>
      </c>
      <c r="I1522" s="303">
        <f ca="1">+H1522/'Historical Data'!$L$34</f>
        <v>674.16846615341262</v>
      </c>
    </row>
    <row r="1523" spans="2:9">
      <c r="B1523" s="300">
        <f t="shared" si="119"/>
        <v>1511</v>
      </c>
      <c r="C1523" s="275">
        <f t="shared" ca="1" si="115"/>
        <v>9.0256868567616597E-2</v>
      </c>
      <c r="D1523" s="275">
        <f t="shared" ca="1" si="116"/>
        <v>0.17306438190565268</v>
      </c>
      <c r="E1523" s="275">
        <f t="shared" ca="1" si="117"/>
        <v>0.10347977686348603</v>
      </c>
      <c r="F1523" s="275">
        <f t="shared" ca="1" si="118"/>
        <v>3.8385342797542611E-2</v>
      </c>
      <c r="G1523" s="301">
        <f t="array" aca="1" ref="G1523" ca="1">IF(E1523&gt;F1523,('3-Statement Model'!$G$8*(1+'DCF Simulation'!C1523)*'DCF Simulation'!D1523)/('DCF Simulation'!E1523-'DCF Simulation'!F1523))</f>
        <v>14001.422819745583</v>
      </c>
      <c r="H1523" s="302">
        <f ca="1">+G1523-'DCF Analysis'!$C$37+'DCF Analysis'!$C$38+'DCF Analysis'!$C$40-'DCF Analysis'!$C$39</f>
        <v>14913.752819745585</v>
      </c>
      <c r="I1523" s="303">
        <f ca="1">+H1523/'Historical Data'!$L$34</f>
        <v>936.36832996785472</v>
      </c>
    </row>
    <row r="1524" spans="2:9">
      <c r="B1524" s="300">
        <f t="shared" si="119"/>
        <v>1512</v>
      </c>
      <c r="C1524" s="275">
        <f t="shared" ca="1" si="115"/>
        <v>6.1936605838150499E-2</v>
      </c>
      <c r="D1524" s="275">
        <f t="shared" ca="1" si="116"/>
        <v>0.14546821646769365</v>
      </c>
      <c r="E1524" s="275">
        <f t="shared" ca="1" si="117"/>
        <v>0.1067554527198106</v>
      </c>
      <c r="F1524" s="275">
        <f t="shared" ca="1" si="118"/>
        <v>5.8038317271776427E-2</v>
      </c>
      <c r="G1524" s="301">
        <f t="array" aca="1" ref="G1524" ca="1">IF(E1524&gt;F1524,('3-Statement Model'!$G$8*(1+'DCF Simulation'!C1524)*'DCF Simulation'!D1524)/('DCF Simulation'!E1524-'DCF Simulation'!F1524))</f>
        <v>15316.673720702378</v>
      </c>
      <c r="H1524" s="302">
        <f ca="1">+G1524-'DCF Analysis'!$C$37+'DCF Analysis'!$C$38+'DCF Analysis'!$C$40-'DCF Analysis'!$C$39</f>
        <v>16229.00372070238</v>
      </c>
      <c r="I1524" s="303">
        <f ca="1">+H1524/'Historical Data'!$L$34</f>
        <v>1018.9470949844683</v>
      </c>
    </row>
    <row r="1525" spans="2:9">
      <c r="B1525" s="300">
        <f t="shared" si="119"/>
        <v>1513</v>
      </c>
      <c r="C1525" s="275">
        <f t="shared" ca="1" si="115"/>
        <v>7.5838633708177172E-2</v>
      </c>
      <c r="D1525" s="275">
        <f t="shared" ca="1" si="116"/>
        <v>0.18163042372018876</v>
      </c>
      <c r="E1525" s="275">
        <f t="shared" ca="1" si="117"/>
        <v>0.10713081177110761</v>
      </c>
      <c r="F1525" s="275">
        <f t="shared" ca="1" si="118"/>
        <v>4.0266167886443119E-2</v>
      </c>
      <c r="G1525" s="301">
        <f t="array" aca="1" ref="G1525" ca="1">IF(E1525&gt;F1525,('3-Statement Model'!$G$8*(1+'DCF Simulation'!C1525)*'DCF Simulation'!D1525)/('DCF Simulation'!E1525-'DCF Simulation'!F1525))</f>
        <v>14116.229009466739</v>
      </c>
      <c r="H1525" s="302">
        <f ca="1">+G1525-'DCF Analysis'!$C$37+'DCF Analysis'!$C$38+'DCF Analysis'!$C$40-'DCF Analysis'!$C$39</f>
        <v>15028.55900946674</v>
      </c>
      <c r="I1525" s="303">
        <f ca="1">+H1525/'Historical Data'!$L$34</f>
        <v>943.57650093853363</v>
      </c>
    </row>
    <row r="1526" spans="2:9">
      <c r="B1526" s="300">
        <f t="shared" si="119"/>
        <v>1514</v>
      </c>
      <c r="C1526" s="275">
        <f t="shared" ca="1" si="115"/>
        <v>0.19638546012367861</v>
      </c>
      <c r="D1526" s="275">
        <f t="shared" ca="1" si="116"/>
        <v>0.18013380756883479</v>
      </c>
      <c r="E1526" s="275">
        <f t="shared" ca="1" si="117"/>
        <v>0.10724421846141338</v>
      </c>
      <c r="F1526" s="275">
        <f t="shared" ca="1" si="118"/>
        <v>5.1231639993513302E-2</v>
      </c>
      <c r="G1526" s="301">
        <f t="array" aca="1" ref="G1526" ca="1">IF(E1526&gt;F1526,('3-Statement Model'!$G$8*(1+'DCF Simulation'!C1526)*'DCF Simulation'!D1526)/('DCF Simulation'!E1526-'DCF Simulation'!F1526))</f>
        <v>18584.902597595032</v>
      </c>
      <c r="H1526" s="302">
        <f ca="1">+G1526-'DCF Analysis'!$C$37+'DCF Analysis'!$C$38+'DCF Analysis'!$C$40-'DCF Analysis'!$C$39</f>
        <v>19497.23259759503</v>
      </c>
      <c r="I1526" s="303">
        <f ca="1">+H1526/'Historical Data'!$L$34</f>
        <v>1224.1446768672083</v>
      </c>
    </row>
    <row r="1527" spans="2:9">
      <c r="B1527" s="300">
        <f t="shared" si="119"/>
        <v>1515</v>
      </c>
      <c r="C1527" s="275">
        <f t="shared" ca="1" si="115"/>
        <v>0.23326563464882258</v>
      </c>
      <c r="D1527" s="275">
        <f t="shared" ca="1" si="116"/>
        <v>0.13735857023621656</v>
      </c>
      <c r="E1527" s="275">
        <f t="shared" ca="1" si="117"/>
        <v>0.10780252976202116</v>
      </c>
      <c r="F1527" s="275">
        <f t="shared" ca="1" si="118"/>
        <v>5.8665513184908619E-2</v>
      </c>
      <c r="G1527" s="301">
        <f t="array" aca="1" ref="G1527" ca="1">IF(E1527&gt;F1527,('3-Statement Model'!$G$8*(1+'DCF Simulation'!C1527)*'DCF Simulation'!D1527)/('DCF Simulation'!E1527-'DCF Simulation'!F1527))</f>
        <v>16652.640506308966</v>
      </c>
      <c r="H1527" s="302">
        <f ca="1">+G1527-'DCF Analysis'!$C$37+'DCF Analysis'!$C$38+'DCF Analysis'!$C$40-'DCF Analysis'!$C$39</f>
        <v>17564.970506308964</v>
      </c>
      <c r="I1527" s="303">
        <f ca="1">+H1527/'Historical Data'!$L$34</f>
        <v>1102.8265184301026</v>
      </c>
    </row>
    <row r="1528" spans="2:9">
      <c r="B1528" s="300">
        <f t="shared" si="119"/>
        <v>1516</v>
      </c>
      <c r="C1528" s="275">
        <f t="shared" ca="1" si="115"/>
        <v>0.1228343434208177</v>
      </c>
      <c r="D1528" s="275">
        <f t="shared" ca="1" si="116"/>
        <v>0.13728152133161459</v>
      </c>
      <c r="E1528" s="275">
        <f t="shared" ca="1" si="117"/>
        <v>0.10447934438579921</v>
      </c>
      <c r="F1528" s="275">
        <f t="shared" ca="1" si="118"/>
        <v>2.259140965208151E-2</v>
      </c>
      <c r="G1528" s="301">
        <f t="array" aca="1" ref="G1528" ca="1">IF(E1528&gt;F1528,('3-Statement Model'!$G$8*(1+'DCF Simulation'!C1528)*'DCF Simulation'!D1528)/('DCF Simulation'!E1528-'DCF Simulation'!F1528))</f>
        <v>9092.5846350997363</v>
      </c>
      <c r="H1528" s="302">
        <f ca="1">+G1528-'DCF Analysis'!$C$37+'DCF Analysis'!$C$38+'DCF Analysis'!$C$40-'DCF Analysis'!$C$39</f>
        <v>10004.914635099738</v>
      </c>
      <c r="I1528" s="303">
        <f ca="1">+H1528/'Historical Data'!$L$34</f>
        <v>628.16417313392913</v>
      </c>
    </row>
    <row r="1529" spans="2:9">
      <c r="B1529" s="300">
        <f t="shared" si="119"/>
        <v>1517</v>
      </c>
      <c r="C1529" s="275">
        <f t="shared" ca="1" si="115"/>
        <v>6.5291064059581225E-2</v>
      </c>
      <c r="D1529" s="275">
        <f t="shared" ca="1" si="116"/>
        <v>0.17863890453445075</v>
      </c>
      <c r="E1529" s="275">
        <f t="shared" ca="1" si="117"/>
        <v>0.10846498178703541</v>
      </c>
      <c r="F1529" s="275">
        <f t="shared" ca="1" si="118"/>
        <v>3.9104588125739068E-2</v>
      </c>
      <c r="G1529" s="301">
        <f t="array" aca="1" ref="G1529" ca="1">IF(E1529&gt;F1529,('3-Statement Model'!$G$8*(1+'DCF Simulation'!C1529)*'DCF Simulation'!D1529)/('DCF Simulation'!E1529-'DCF Simulation'!F1529))</f>
        <v>13252.941497923066</v>
      </c>
      <c r="H1529" s="302">
        <f ca="1">+G1529-'DCF Analysis'!$C$37+'DCF Analysis'!$C$38+'DCF Analysis'!$C$40-'DCF Analysis'!$C$39</f>
        <v>14165.271497923068</v>
      </c>
      <c r="I1529" s="303">
        <f ca="1">+H1529/'Historical Data'!$L$34</f>
        <v>889.37451065235939</v>
      </c>
    </row>
    <row r="1530" spans="2:9">
      <c r="B1530" s="300">
        <f t="shared" si="119"/>
        <v>1518</v>
      </c>
      <c r="C1530" s="275">
        <f t="shared" ca="1" si="115"/>
        <v>0.26327777185020179</v>
      </c>
      <c r="D1530" s="275">
        <f t="shared" ca="1" si="116"/>
        <v>0.17816307803143219</v>
      </c>
      <c r="E1530" s="275">
        <f t="shared" ca="1" si="117"/>
        <v>0.10224560395726658</v>
      </c>
      <c r="F1530" s="275">
        <f t="shared" ca="1" si="118"/>
        <v>2.2211420597230355E-2</v>
      </c>
      <c r="G1530" s="301">
        <f t="array" aca="1" ref="G1530" ca="1">IF(E1530&gt;F1530,('3-Statement Model'!$G$8*(1+'DCF Simulation'!C1530)*'DCF Simulation'!D1530)/('DCF Simulation'!E1530-'DCF Simulation'!F1530))</f>
        <v>13583.776993889511</v>
      </c>
      <c r="H1530" s="302">
        <f ca="1">+G1530-'DCF Analysis'!$C$37+'DCF Analysis'!$C$38+'DCF Analysis'!$C$40-'DCF Analysis'!$C$39</f>
        <v>14496.106993889513</v>
      </c>
      <c r="I1530" s="303">
        <f ca="1">+H1530/'Historical Data'!$L$34</f>
        <v>910.14620270038893</v>
      </c>
    </row>
    <row r="1531" spans="2:9">
      <c r="B1531" s="300">
        <f t="shared" si="119"/>
        <v>1519</v>
      </c>
      <c r="C1531" s="275">
        <f t="shared" ca="1" si="115"/>
        <v>0.19578912794427686</v>
      </c>
      <c r="D1531" s="275">
        <f t="shared" ca="1" si="116"/>
        <v>0.14744421992068435</v>
      </c>
      <c r="E1531" s="275">
        <f t="shared" ca="1" si="117"/>
        <v>0.10242868501484442</v>
      </c>
      <c r="F1531" s="275">
        <f t="shared" ca="1" si="118"/>
        <v>3.4328391473846268E-2</v>
      </c>
      <c r="G1531" s="301">
        <f t="array" aca="1" ref="G1531" ca="1">IF(E1531&gt;F1531,('3-Statement Model'!$G$8*(1+'DCF Simulation'!C1531)*'DCF Simulation'!D1531)/('DCF Simulation'!E1531-'DCF Simulation'!F1531))</f>
        <v>12505.84000048903</v>
      </c>
      <c r="H1531" s="302">
        <f ca="1">+G1531-'DCF Analysis'!$C$37+'DCF Analysis'!$C$38+'DCF Analysis'!$C$40-'DCF Analysis'!$C$39</f>
        <v>13418.170000489032</v>
      </c>
      <c r="I1531" s="303">
        <f ca="1">+H1531/'Historical Data'!$L$34</f>
        <v>842.46732438448839</v>
      </c>
    </row>
    <row r="1532" spans="2:9">
      <c r="B1532" s="300">
        <f t="shared" si="119"/>
        <v>1520</v>
      </c>
      <c r="C1532" s="275">
        <f t="shared" ca="1" si="115"/>
        <v>0.13819920685859471</v>
      </c>
      <c r="D1532" s="275">
        <f t="shared" ca="1" si="116"/>
        <v>0.13828107362206923</v>
      </c>
      <c r="E1532" s="275">
        <f t="shared" ca="1" si="117"/>
        <v>0.10215623507976468</v>
      </c>
      <c r="F1532" s="275">
        <f t="shared" ca="1" si="118"/>
        <v>2.5916014257803988E-2</v>
      </c>
      <c r="G1532" s="301">
        <f t="array" aca="1" ref="G1532" ca="1">IF(E1532&gt;F1532,('3-Statement Model'!$G$8*(1+'DCF Simulation'!C1532)*'DCF Simulation'!D1532)/('DCF Simulation'!E1532-'DCF Simulation'!F1532))</f>
        <v>9971.8646522406707</v>
      </c>
      <c r="H1532" s="302">
        <f ca="1">+G1532-'DCF Analysis'!$C$37+'DCF Analysis'!$C$38+'DCF Analysis'!$C$40-'DCF Analysis'!$C$39</f>
        <v>10884.194652240672</v>
      </c>
      <c r="I1532" s="303">
        <f ca="1">+H1532/'Historical Data'!$L$34</f>
        <v>683.37026184785009</v>
      </c>
    </row>
    <row r="1533" spans="2:9">
      <c r="B1533" s="300">
        <f t="shared" si="119"/>
        <v>1521</v>
      </c>
      <c r="C1533" s="275">
        <f t="shared" ca="1" si="115"/>
        <v>3.6981095316023421E-2</v>
      </c>
      <c r="D1533" s="275">
        <f t="shared" ca="1" si="116"/>
        <v>0.17184497452067182</v>
      </c>
      <c r="E1533" s="275">
        <f t="shared" ca="1" si="117"/>
        <v>0.10061374723333372</v>
      </c>
      <c r="F1533" s="275">
        <f t="shared" ca="1" si="118"/>
        <v>5.9966434197675431E-2</v>
      </c>
      <c r="G1533" s="301">
        <f t="array" aca="1" ref="G1533" ca="1">IF(E1533&gt;F1533,('3-Statement Model'!$G$8*(1+'DCF Simulation'!C1533)*'DCF Simulation'!D1533)/('DCF Simulation'!E1533-'DCF Simulation'!F1533))</f>
        <v>21176.556060980889</v>
      </c>
      <c r="H1533" s="302">
        <f ca="1">+G1533-'DCF Analysis'!$C$37+'DCF Analysis'!$C$38+'DCF Analysis'!$C$40-'DCF Analysis'!$C$39</f>
        <v>22088.886060980887</v>
      </c>
      <c r="I1533" s="303">
        <f ca="1">+H1533/'Historical Data'!$L$34</f>
        <v>1386.8630921914219</v>
      </c>
    </row>
    <row r="1534" spans="2:9">
      <c r="B1534" s="300">
        <f t="shared" si="119"/>
        <v>1522</v>
      </c>
      <c r="C1534" s="275">
        <f t="shared" ca="1" si="115"/>
        <v>0.22188341056744365</v>
      </c>
      <c r="D1534" s="275">
        <f t="shared" ca="1" si="116"/>
        <v>0.1885638614145958</v>
      </c>
      <c r="E1534" s="275">
        <f t="shared" ca="1" si="117"/>
        <v>0.10155235416719315</v>
      </c>
      <c r="F1534" s="275">
        <f t="shared" ca="1" si="118"/>
        <v>2.2168479340832947E-2</v>
      </c>
      <c r="G1534" s="301">
        <f t="array" aca="1" ref="G1534" ca="1">IF(E1534&gt;F1534,('3-Statement Model'!$G$8*(1+'DCF Simulation'!C1534)*'DCF Simulation'!D1534)/('DCF Simulation'!E1534-'DCF Simulation'!F1534))</f>
        <v>14019.594014689301</v>
      </c>
      <c r="H1534" s="302">
        <f ca="1">+G1534-'DCF Analysis'!$C$37+'DCF Analysis'!$C$38+'DCF Analysis'!$C$40-'DCF Analysis'!$C$39</f>
        <v>14931.924014689303</v>
      </c>
      <c r="I1534" s="303">
        <f ca="1">+H1534/'Historical Data'!$L$34</f>
        <v>937.50921862737721</v>
      </c>
    </row>
    <row r="1535" spans="2:9">
      <c r="B1535" s="300">
        <f t="shared" si="119"/>
        <v>1523</v>
      </c>
      <c r="C1535" s="275">
        <f t="shared" ca="1" si="115"/>
        <v>8.3623370203231046E-2</v>
      </c>
      <c r="D1535" s="275">
        <f t="shared" ca="1" si="116"/>
        <v>0.13567759907374799</v>
      </c>
      <c r="E1535" s="275">
        <f t="shared" ca="1" si="117"/>
        <v>0.10503589338001024</v>
      </c>
      <c r="F1535" s="275">
        <f t="shared" ca="1" si="118"/>
        <v>3.2784675191196794E-2</v>
      </c>
      <c r="G1535" s="301">
        <f t="array" aca="1" ref="G1535" ca="1">IF(E1535&gt;F1535,('3-Statement Model'!$G$8*(1+'DCF Simulation'!C1535)*'DCF Simulation'!D1535)/('DCF Simulation'!E1535-'DCF Simulation'!F1535))</f>
        <v>9829.2603385921902</v>
      </c>
      <c r="H1535" s="302">
        <f ca="1">+G1535-'DCF Analysis'!$C$37+'DCF Analysis'!$C$38+'DCF Analysis'!$C$40-'DCF Analysis'!$C$39</f>
        <v>10741.590338592192</v>
      </c>
      <c r="I1535" s="303">
        <f ca="1">+H1535/'Historical Data'!$L$34</f>
        <v>674.41677008550528</v>
      </c>
    </row>
    <row r="1536" spans="2:9">
      <c r="B1536" s="300">
        <f t="shared" si="119"/>
        <v>1524</v>
      </c>
      <c r="C1536" s="275">
        <f t="shared" ca="1" si="115"/>
        <v>0.18500685467858197</v>
      </c>
      <c r="D1536" s="275">
        <f t="shared" ca="1" si="116"/>
        <v>0.17199294983257518</v>
      </c>
      <c r="E1536" s="275">
        <f t="shared" ca="1" si="117"/>
        <v>0.10642917999099535</v>
      </c>
      <c r="F1536" s="275">
        <f t="shared" ca="1" si="118"/>
        <v>5.3358704019392009E-2</v>
      </c>
      <c r="G1536" s="301">
        <f t="array" aca="1" ref="G1536" ca="1">IF(E1536&gt;F1536,('3-Statement Model'!$G$8*(1+'DCF Simulation'!C1536)*'DCF Simulation'!D1536)/('DCF Simulation'!E1536-'DCF Simulation'!F1536))</f>
        <v>18550.602702662676</v>
      </c>
      <c r="H1536" s="302">
        <f ca="1">+G1536-'DCF Analysis'!$C$37+'DCF Analysis'!$C$38+'DCF Analysis'!$C$40-'DCF Analysis'!$C$39</f>
        <v>19462.932702662674</v>
      </c>
      <c r="I1536" s="303">
        <f ca="1">+H1536/'Historical Data'!$L$34</f>
        <v>1221.9911387387394</v>
      </c>
    </row>
    <row r="1537" spans="2:9">
      <c r="B1537" s="300">
        <f t="shared" si="119"/>
        <v>1525</v>
      </c>
      <c r="C1537" s="275">
        <f t="shared" ca="1" si="115"/>
        <v>0.21180526569171354</v>
      </c>
      <c r="D1537" s="275">
        <f t="shared" ca="1" si="116"/>
        <v>0.13961974878133671</v>
      </c>
      <c r="E1537" s="275">
        <f t="shared" ca="1" si="117"/>
        <v>0.10482092530012557</v>
      </c>
      <c r="F1537" s="275">
        <f t="shared" ca="1" si="118"/>
        <v>2.4356498934346642E-2</v>
      </c>
      <c r="G1537" s="301">
        <f t="array" aca="1" ref="G1537" ca="1">IF(E1537&gt;F1537,('3-Statement Model'!$G$8*(1+'DCF Simulation'!C1537)*'DCF Simulation'!D1537)/('DCF Simulation'!E1537-'DCF Simulation'!F1537))</f>
        <v>10156.761800228025</v>
      </c>
      <c r="H1537" s="302">
        <f ca="1">+G1537-'DCF Analysis'!$C$37+'DCF Analysis'!$C$38+'DCF Analysis'!$C$40-'DCF Analysis'!$C$39</f>
        <v>11069.091800228027</v>
      </c>
      <c r="I1537" s="303">
        <f ca="1">+H1537/'Historical Data'!$L$34</f>
        <v>694.97913291935629</v>
      </c>
    </row>
    <row r="1538" spans="2:9">
      <c r="B1538" s="300">
        <f t="shared" si="119"/>
        <v>1526</v>
      </c>
      <c r="C1538" s="275">
        <f t="shared" ca="1" si="115"/>
        <v>8.2704384355380481E-2</v>
      </c>
      <c r="D1538" s="275">
        <f t="shared" ca="1" si="116"/>
        <v>0.18108703423699485</v>
      </c>
      <c r="E1538" s="275">
        <f t="shared" ca="1" si="117"/>
        <v>0.10991230708301716</v>
      </c>
      <c r="F1538" s="275">
        <f t="shared" ca="1" si="118"/>
        <v>5.1135553787223106E-2</v>
      </c>
      <c r="G1538" s="301">
        <f t="array" aca="1" ref="G1538" ca="1">IF(E1538&gt;F1538,('3-Statement Model'!$G$8*(1+'DCF Simulation'!C1538)*'DCF Simulation'!D1538)/('DCF Simulation'!E1538-'DCF Simulation'!F1538))</f>
        <v>16112.805250754196</v>
      </c>
      <c r="H1538" s="302">
        <f ca="1">+G1538-'DCF Analysis'!$C$37+'DCF Analysis'!$C$38+'DCF Analysis'!$C$40-'DCF Analysis'!$C$39</f>
        <v>17025.135250754196</v>
      </c>
      <c r="I1538" s="303">
        <f ca="1">+H1538/'Historical Data'!$L$34</f>
        <v>1068.9326593316512</v>
      </c>
    </row>
    <row r="1539" spans="2:9">
      <c r="B1539" s="300">
        <f t="shared" si="119"/>
        <v>1527</v>
      </c>
      <c r="C1539" s="275">
        <f t="shared" ca="1" si="115"/>
        <v>8.119942143893763E-2</v>
      </c>
      <c r="D1539" s="275">
        <f t="shared" ca="1" si="116"/>
        <v>0.15111172886527435</v>
      </c>
      <c r="E1539" s="275">
        <f t="shared" ca="1" si="117"/>
        <v>0.10792946380659907</v>
      </c>
      <c r="F1539" s="275">
        <f t="shared" ca="1" si="118"/>
        <v>5.2427688053571411E-2</v>
      </c>
      <c r="G1539" s="301">
        <f t="array" aca="1" ref="G1539" ca="1">IF(E1539&gt;F1539,('3-Statement Model'!$G$8*(1+'DCF Simulation'!C1539)*'DCF Simulation'!D1539)/('DCF Simulation'!E1539-'DCF Simulation'!F1539))</f>
        <v>14219.247051840222</v>
      </c>
      <c r="H1539" s="302">
        <f ca="1">+G1539-'DCF Analysis'!$C$37+'DCF Analysis'!$C$38+'DCF Analysis'!$C$40-'DCF Analysis'!$C$39</f>
        <v>15131.577051840224</v>
      </c>
      <c r="I1539" s="303">
        <f ca="1">+H1539/'Historical Data'!$L$34</f>
        <v>950.0445464707152</v>
      </c>
    </row>
    <row r="1540" spans="2:9">
      <c r="B1540" s="300">
        <f t="shared" si="119"/>
        <v>1528</v>
      </c>
      <c r="C1540" s="275">
        <f t="shared" ca="1" si="115"/>
        <v>1.4167159582043183E-2</v>
      </c>
      <c r="D1540" s="275">
        <f t="shared" ca="1" si="116"/>
        <v>0.16915912234619773</v>
      </c>
      <c r="E1540" s="275">
        <f t="shared" ca="1" si="117"/>
        <v>0.10589384519740228</v>
      </c>
      <c r="F1540" s="275">
        <f t="shared" ca="1" si="118"/>
        <v>2.9033987034136489E-2</v>
      </c>
      <c r="G1540" s="301">
        <f t="array" aca="1" ref="G1540" ca="1">IF(E1540&gt;F1540,('3-Statement Model'!$G$8*(1+'DCF Simulation'!C1540)*'DCF Simulation'!D1540)/('DCF Simulation'!E1540-'DCF Simulation'!F1540))</f>
        <v>10781.64150231524</v>
      </c>
      <c r="H1540" s="302">
        <f ca="1">+G1540-'DCF Analysis'!$C$37+'DCF Analysis'!$C$38+'DCF Analysis'!$C$40-'DCF Analysis'!$C$39</f>
        <v>11693.971502315242</v>
      </c>
      <c r="I1540" s="303">
        <f ca="1">+H1540/'Historical Data'!$L$34</f>
        <v>734.21255526088316</v>
      </c>
    </row>
    <row r="1541" spans="2:9">
      <c r="B1541" s="300">
        <f t="shared" si="119"/>
        <v>1529</v>
      </c>
      <c r="C1541" s="275">
        <f t="shared" ca="1" si="115"/>
        <v>0.32508908387422064</v>
      </c>
      <c r="D1541" s="275">
        <f t="shared" ca="1" si="116"/>
        <v>0.19022443267294814</v>
      </c>
      <c r="E1541" s="275">
        <f t="shared" ca="1" si="117"/>
        <v>0.10770618151865036</v>
      </c>
      <c r="F1541" s="275">
        <f t="shared" ca="1" si="118"/>
        <v>3.4707362759587829E-2</v>
      </c>
      <c r="G1541" s="301">
        <f t="array" aca="1" ref="G1541" ca="1">IF(E1541&gt;F1541,('3-Statement Model'!$G$8*(1+'DCF Simulation'!C1541)*'DCF Simulation'!D1541)/('DCF Simulation'!E1541-'DCF Simulation'!F1541))</f>
        <v>16679.193248474716</v>
      </c>
      <c r="H1541" s="302">
        <f ca="1">+G1541-'DCF Analysis'!$C$37+'DCF Analysis'!$C$38+'DCF Analysis'!$C$40-'DCF Analysis'!$C$39</f>
        <v>17591.523248474714</v>
      </c>
      <c r="I1541" s="303">
        <f ca="1">+H1541/'Historical Data'!$L$34</f>
        <v>1104.4936472298298</v>
      </c>
    </row>
    <row r="1542" spans="2:9">
      <c r="B1542" s="300">
        <f t="shared" si="119"/>
        <v>1530</v>
      </c>
      <c r="C1542" s="275">
        <f t="shared" ca="1" si="115"/>
        <v>0.25079902548546279</v>
      </c>
      <c r="D1542" s="275">
        <f t="shared" ca="1" si="116"/>
        <v>0.15539803896142568</v>
      </c>
      <c r="E1542" s="275">
        <f t="shared" ca="1" si="117"/>
        <v>0.10304926933076915</v>
      </c>
      <c r="F1542" s="275">
        <f t="shared" ca="1" si="118"/>
        <v>4.0309101062041358E-2</v>
      </c>
      <c r="G1542" s="301">
        <f t="array" aca="1" ref="G1542" ca="1">IF(E1542&gt;F1542,('3-Statement Model'!$G$8*(1+'DCF Simulation'!C1542)*'DCF Simulation'!D1542)/('DCF Simulation'!E1542-'DCF Simulation'!F1542))</f>
        <v>14964.661181725627</v>
      </c>
      <c r="H1542" s="302">
        <f ca="1">+G1542-'DCF Analysis'!$C$37+'DCF Analysis'!$C$38+'DCF Analysis'!$C$40-'DCF Analysis'!$C$39</f>
        <v>15876.991181725629</v>
      </c>
      <c r="I1542" s="303">
        <f ca="1">+H1542/'Historical Data'!$L$34</f>
        <v>996.84579042127348</v>
      </c>
    </row>
    <row r="1543" spans="2:9">
      <c r="B1543" s="300">
        <f t="shared" si="119"/>
        <v>1531</v>
      </c>
      <c r="C1543" s="275">
        <f t="shared" ca="1" si="115"/>
        <v>0.27499841795174784</v>
      </c>
      <c r="D1543" s="275">
        <f t="shared" ca="1" si="116"/>
        <v>0.187551093213564</v>
      </c>
      <c r="E1543" s="275">
        <f t="shared" ca="1" si="117"/>
        <v>0.10827100723273216</v>
      </c>
      <c r="F1543" s="275">
        <f t="shared" ca="1" si="118"/>
        <v>3.6685560247716721E-2</v>
      </c>
      <c r="G1543" s="301">
        <f t="array" aca="1" ref="G1543" ca="1">IF(E1543&gt;F1543,('3-Statement Model'!$G$8*(1+'DCF Simulation'!C1543)*'DCF Simulation'!D1543)/('DCF Simulation'!E1543-'DCF Simulation'!F1543))</f>
        <v>16135.55856871741</v>
      </c>
      <c r="H1543" s="302">
        <f ca="1">+G1543-'DCF Analysis'!$C$37+'DCF Analysis'!$C$38+'DCF Analysis'!$C$40-'DCF Analysis'!$C$39</f>
        <v>17047.888568717408</v>
      </c>
      <c r="I1543" s="303">
        <f ca="1">+H1543/'Historical Data'!$L$34</f>
        <v>1070.3612391532392</v>
      </c>
    </row>
    <row r="1544" spans="2:9">
      <c r="B1544" s="300">
        <f t="shared" si="119"/>
        <v>1532</v>
      </c>
      <c r="C1544" s="275">
        <f t="shared" ca="1" si="115"/>
        <v>0.12840781613531879</v>
      </c>
      <c r="D1544" s="275">
        <f t="shared" ca="1" si="116"/>
        <v>0.1729904137895644</v>
      </c>
      <c r="E1544" s="275">
        <f t="shared" ca="1" si="117"/>
        <v>0.1084373598854991</v>
      </c>
      <c r="F1544" s="275">
        <f t="shared" ca="1" si="118"/>
        <v>5.5260005635482126E-2</v>
      </c>
      <c r="G1544" s="301">
        <f t="array" aca="1" ref="G1544" ca="1">IF(E1544&gt;F1544,('3-Statement Model'!$G$8*(1+'DCF Simulation'!C1544)*'DCF Simulation'!D1544)/('DCF Simulation'!E1544-'DCF Simulation'!F1544))</f>
        <v>17731.313016033</v>
      </c>
      <c r="H1544" s="302">
        <f ca="1">+G1544-'DCF Analysis'!$C$37+'DCF Analysis'!$C$38+'DCF Analysis'!$C$40-'DCF Analysis'!$C$39</f>
        <v>18643.643016032998</v>
      </c>
      <c r="I1544" s="303">
        <f ca="1">+H1544/'Historical Data'!$L$34</f>
        <v>1170.5515765506352</v>
      </c>
    </row>
    <row r="1545" spans="2:9">
      <c r="B1545" s="300">
        <f t="shared" si="119"/>
        <v>1533</v>
      </c>
      <c r="C1545" s="275">
        <f t="shared" ca="1" si="115"/>
        <v>0.15320472706915636</v>
      </c>
      <c r="D1545" s="275">
        <f t="shared" ca="1" si="116"/>
        <v>0.16645397778019119</v>
      </c>
      <c r="E1545" s="275">
        <f t="shared" ca="1" si="117"/>
        <v>0.10747280738745463</v>
      </c>
      <c r="F1545" s="275">
        <f t="shared" ca="1" si="118"/>
        <v>4.3864919275238813E-2</v>
      </c>
      <c r="G1545" s="301">
        <f t="array" aca="1" ref="G1545" ca="1">IF(E1545&gt;F1545,('3-Statement Model'!$G$8*(1+'DCF Simulation'!C1545)*'DCF Simulation'!D1545)/('DCF Simulation'!E1545-'DCF Simulation'!F1545))</f>
        <v>14577.032254938682</v>
      </c>
      <c r="H1545" s="302">
        <f ca="1">+G1545-'DCF Analysis'!$C$37+'DCF Analysis'!$C$38+'DCF Analysis'!$C$40-'DCF Analysis'!$C$39</f>
        <v>15489.362254938684</v>
      </c>
      <c r="I1545" s="303">
        <f ca="1">+H1545/'Historical Data'!$L$34</f>
        <v>972.50829098637826</v>
      </c>
    </row>
    <row r="1546" spans="2:9">
      <c r="B1546" s="300">
        <f t="shared" si="119"/>
        <v>1534</v>
      </c>
      <c r="C1546" s="275">
        <f t="shared" ca="1" si="115"/>
        <v>0.25945125103963873</v>
      </c>
      <c r="D1546" s="275">
        <f t="shared" ca="1" si="116"/>
        <v>0.17632660486549473</v>
      </c>
      <c r="E1546" s="275">
        <f t="shared" ca="1" si="117"/>
        <v>0.10405504096382988</v>
      </c>
      <c r="F1546" s="275">
        <f t="shared" ca="1" si="118"/>
        <v>3.8249974647133436E-2</v>
      </c>
      <c r="G1546" s="301">
        <f t="array" aca="1" ref="G1546" ca="1">IF(E1546&gt;F1546,('3-Statement Model'!$G$8*(1+'DCF Simulation'!C1546)*'DCF Simulation'!D1546)/('DCF Simulation'!E1546-'DCF Simulation'!F1546))</f>
        <v>16301.192486822794</v>
      </c>
      <c r="H1546" s="302">
        <f ca="1">+G1546-'DCF Analysis'!$C$37+'DCF Analysis'!$C$38+'DCF Analysis'!$C$40-'DCF Analysis'!$C$39</f>
        <v>17213.522486822792</v>
      </c>
      <c r="I1546" s="303">
        <f ca="1">+H1546/'Historical Data'!$L$34</f>
        <v>1080.7606575395375</v>
      </c>
    </row>
    <row r="1547" spans="2:9">
      <c r="B1547" s="300">
        <f t="shared" si="119"/>
        <v>1535</v>
      </c>
      <c r="C1547" s="275">
        <f t="shared" ca="1" si="115"/>
        <v>0.11751002412342526</v>
      </c>
      <c r="D1547" s="275">
        <f t="shared" ca="1" si="116"/>
        <v>0.16576903047386932</v>
      </c>
      <c r="E1547" s="275">
        <f t="shared" ca="1" si="117"/>
        <v>0.10921685977865553</v>
      </c>
      <c r="F1547" s="275">
        <f t="shared" ca="1" si="118"/>
        <v>3.6660765370949713E-2</v>
      </c>
      <c r="G1547" s="301">
        <f t="array" aca="1" ref="G1547" ca="1">IF(E1547&gt;F1547,('3-Statement Model'!$G$8*(1+'DCF Simulation'!C1547)*'DCF Simulation'!D1547)/('DCF Simulation'!E1547-'DCF Simulation'!F1547))</f>
        <v>12332.764173033347</v>
      </c>
      <c r="H1547" s="302">
        <f ca="1">+G1547-'DCF Analysis'!$C$37+'DCF Analysis'!$C$38+'DCF Analysis'!$C$40-'DCF Analysis'!$C$39</f>
        <v>13245.094173033349</v>
      </c>
      <c r="I1547" s="303">
        <f ca="1">+H1547/'Historical Data'!$L$34</f>
        <v>831.60066154843059</v>
      </c>
    </row>
    <row r="1548" spans="2:9">
      <c r="B1548" s="300">
        <f t="shared" si="119"/>
        <v>1536</v>
      </c>
      <c r="C1548" s="275">
        <f t="shared" ca="1" si="115"/>
        <v>0.25201298195865252</v>
      </c>
      <c r="D1548" s="275">
        <f t="shared" ca="1" si="116"/>
        <v>0.14940365861161217</v>
      </c>
      <c r="E1548" s="275">
        <f t="shared" ca="1" si="117"/>
        <v>0.10635261564972576</v>
      </c>
      <c r="F1548" s="275">
        <f t="shared" ca="1" si="118"/>
        <v>3.3752794324762782E-2</v>
      </c>
      <c r="G1548" s="301">
        <f t="array" aca="1" ref="G1548" ca="1">IF(E1548&gt;F1548,('3-Statement Model'!$G$8*(1+'DCF Simulation'!C1548)*'DCF Simulation'!D1548)/('DCF Simulation'!E1548-'DCF Simulation'!F1548))</f>
        <v>12445.54765661799</v>
      </c>
      <c r="H1548" s="302">
        <f ca="1">+G1548-'DCF Analysis'!$C$37+'DCF Analysis'!$C$38+'DCF Analysis'!$C$40-'DCF Analysis'!$C$39</f>
        <v>13357.877656617991</v>
      </c>
      <c r="I1548" s="303">
        <f ca="1">+H1548/'Historical Data'!$L$34</f>
        <v>838.68183578059882</v>
      </c>
    </row>
    <row r="1549" spans="2:9">
      <c r="B1549" s="300">
        <f t="shared" si="119"/>
        <v>1537</v>
      </c>
      <c r="C1549" s="275">
        <f t="shared" ca="1" si="115"/>
        <v>0.30399294078236122</v>
      </c>
      <c r="D1549" s="275">
        <f t="shared" ca="1" si="116"/>
        <v>0.13721522984970541</v>
      </c>
      <c r="E1549" s="275">
        <f t="shared" ca="1" si="117"/>
        <v>0.10865770175197992</v>
      </c>
      <c r="F1549" s="275">
        <f t="shared" ca="1" si="118"/>
        <v>2.3156706530654346E-2</v>
      </c>
      <c r="G1549" s="301">
        <f t="array" aca="1" ref="G1549" ca="1">IF(E1549&gt;F1549,('3-Statement Model'!$G$8*(1+'DCF Simulation'!C1549)*'DCF Simulation'!D1549)/('DCF Simulation'!E1549-'DCF Simulation'!F1549))</f>
        <v>10108.480722418952</v>
      </c>
      <c r="H1549" s="302">
        <f ca="1">+G1549-'DCF Analysis'!$C$37+'DCF Analysis'!$C$38+'DCF Analysis'!$C$40-'DCF Analysis'!$C$39</f>
        <v>11020.810722418953</v>
      </c>
      <c r="I1549" s="303">
        <f ca="1">+H1549/'Historical Data'!$L$34</f>
        <v>691.9477783874994</v>
      </c>
    </row>
    <row r="1550" spans="2:9">
      <c r="B1550" s="300">
        <f t="shared" si="119"/>
        <v>1538</v>
      </c>
      <c r="C1550" s="275">
        <f t="shared" ref="C1550:C1613" ca="1" si="120">RAND()*($E$6-$D$6)+$D$6</f>
        <v>0.130878515870892</v>
      </c>
      <c r="D1550" s="275">
        <f t="shared" ref="D1550:D1613" ca="1" si="121">RAND()*($E$7-$D$7)+$D$7</f>
        <v>0.13514021323014264</v>
      </c>
      <c r="E1550" s="275">
        <f t="shared" ref="E1550:E1613" ca="1" si="122">RAND()*($E$8-$D$8)+$D$8</f>
        <v>0.10978909400948764</v>
      </c>
      <c r="F1550" s="275">
        <f t="shared" ref="F1550:F1613" ca="1" si="123">RAND()*($E$9-$D$9)+$D$9</f>
        <v>4.028626965309906E-2</v>
      </c>
      <c r="G1550" s="301">
        <f t="array" aca="1" ref="G1550" ca="1">IF(E1550&gt;F1550,('3-Statement Model'!$G$8*(1+'DCF Simulation'!C1550)*'DCF Simulation'!D1550)/('DCF Simulation'!E1550-'DCF Simulation'!F1550))</f>
        <v>10621.29813622071</v>
      </c>
      <c r="H1550" s="302">
        <f ca="1">+G1550-'DCF Analysis'!$C$37+'DCF Analysis'!$C$38+'DCF Analysis'!$C$40-'DCF Analysis'!$C$39</f>
        <v>11533.628136220712</v>
      </c>
      <c r="I1550" s="303">
        <f ca="1">+H1550/'Historical Data'!$L$34</f>
        <v>724.14530714794842</v>
      </c>
    </row>
    <row r="1551" spans="2:9">
      <c r="B1551" s="300">
        <f t="shared" ref="B1551:B1614" si="124">+B1550+1</f>
        <v>1539</v>
      </c>
      <c r="C1551" s="275">
        <f t="shared" ca="1" si="120"/>
        <v>4.4787964640035302E-2</v>
      </c>
      <c r="D1551" s="275">
        <f t="shared" ca="1" si="121"/>
        <v>0.16808928573535362</v>
      </c>
      <c r="E1551" s="275">
        <f t="shared" ca="1" si="122"/>
        <v>0.10910799608313961</v>
      </c>
      <c r="F1551" s="275">
        <f t="shared" ca="1" si="123"/>
        <v>4.4418213320441297E-2</v>
      </c>
      <c r="G1551" s="301">
        <f t="array" aca="1" ref="G1551" ca="1">IF(E1551&gt;F1551,('3-Statement Model'!$G$8*(1+'DCF Simulation'!C1551)*'DCF Simulation'!D1551)/('DCF Simulation'!E1551-'DCF Simulation'!F1551))</f>
        <v>13113.300077292955</v>
      </c>
      <c r="H1551" s="302">
        <f ca="1">+G1551-'DCF Analysis'!$C$37+'DCF Analysis'!$C$38+'DCF Analysis'!$C$40-'DCF Analysis'!$C$39</f>
        <v>14025.630077292957</v>
      </c>
      <c r="I1551" s="303">
        <f ca="1">+H1551/'Historical Data'!$L$34</f>
        <v>880.60704578887874</v>
      </c>
    </row>
    <row r="1552" spans="2:9">
      <c r="B1552" s="300">
        <f t="shared" si="124"/>
        <v>1540</v>
      </c>
      <c r="C1552" s="275">
        <f t="shared" ca="1" si="120"/>
        <v>0.13770583178364926</v>
      </c>
      <c r="D1552" s="275">
        <f t="shared" ca="1" si="121"/>
        <v>0.18352592310215421</v>
      </c>
      <c r="E1552" s="275">
        <f t="shared" ca="1" si="122"/>
        <v>0.10517476484215087</v>
      </c>
      <c r="F1552" s="275">
        <f t="shared" ca="1" si="123"/>
        <v>5.4096634413705727E-2</v>
      </c>
      <c r="G1552" s="301">
        <f t="array" aca="1" ref="G1552" ca="1">IF(E1552&gt;F1552,('3-Statement Model'!$G$8*(1+'DCF Simulation'!C1552)*'DCF Simulation'!D1552)/('DCF Simulation'!E1552-'DCF Simulation'!F1552))</f>
        <v>19745.671518892294</v>
      </c>
      <c r="H1552" s="302">
        <f ca="1">+G1552-'DCF Analysis'!$C$37+'DCF Analysis'!$C$38+'DCF Analysis'!$C$40-'DCF Analysis'!$C$39</f>
        <v>20658.001518892292</v>
      </c>
      <c r="I1552" s="303">
        <f ca="1">+H1552/'Historical Data'!$L$34</f>
        <v>1297.0242042035241</v>
      </c>
    </row>
    <row r="1553" spans="2:9">
      <c r="B1553" s="300">
        <f t="shared" si="124"/>
        <v>1541</v>
      </c>
      <c r="C1553" s="275">
        <f t="shared" ca="1" si="120"/>
        <v>0.24353683023016134</v>
      </c>
      <c r="D1553" s="275">
        <f t="shared" ca="1" si="121"/>
        <v>0.14867530479792718</v>
      </c>
      <c r="E1553" s="275">
        <f t="shared" ca="1" si="122"/>
        <v>0.10932902239916241</v>
      </c>
      <c r="F1553" s="275">
        <f t="shared" ca="1" si="123"/>
        <v>4.7734879011964659E-2</v>
      </c>
      <c r="G1553" s="301">
        <f t="array" aca="1" ref="G1553" ca="1">IF(E1553&gt;F1553,('3-Statement Model'!$G$8*(1+'DCF Simulation'!C1553)*'DCF Simulation'!D1553)/('DCF Simulation'!E1553-'DCF Simulation'!F1553))</f>
        <v>14498.98396539589</v>
      </c>
      <c r="H1553" s="302">
        <f ca="1">+G1553-'DCF Analysis'!$C$37+'DCF Analysis'!$C$38+'DCF Analysis'!$C$40-'DCF Analysis'!$C$39</f>
        <v>15411.313965395892</v>
      </c>
      <c r="I1553" s="303">
        <f ca="1">+H1553/'Historical Data'!$L$34</f>
        <v>967.60798538125437</v>
      </c>
    </row>
    <row r="1554" spans="2:9">
      <c r="B1554" s="300">
        <f t="shared" si="124"/>
        <v>1542</v>
      </c>
      <c r="C1554" s="275">
        <f t="shared" ca="1" si="120"/>
        <v>8.8173073832429019E-2</v>
      </c>
      <c r="D1554" s="275">
        <f t="shared" ca="1" si="121"/>
        <v>0.15873141621257586</v>
      </c>
      <c r="E1554" s="275">
        <f t="shared" ca="1" si="122"/>
        <v>0.10056583788475078</v>
      </c>
      <c r="F1554" s="275">
        <f t="shared" ca="1" si="123"/>
        <v>2.3785654051484376E-2</v>
      </c>
      <c r="G1554" s="301">
        <f t="array" aca="1" ref="G1554" ca="1">IF(E1554&gt;F1554,('3-Statement Model'!$G$8*(1+'DCF Simulation'!C1554)*'DCF Simulation'!D1554)/('DCF Simulation'!E1554-'DCF Simulation'!F1554))</f>
        <v>10866.538377480954</v>
      </c>
      <c r="H1554" s="302">
        <f ca="1">+G1554-'DCF Analysis'!$C$37+'DCF Analysis'!$C$38+'DCF Analysis'!$C$40-'DCF Analysis'!$C$39</f>
        <v>11778.868377480956</v>
      </c>
      <c r="I1554" s="303">
        <f ca="1">+H1554/'Historical Data'!$L$34</f>
        <v>739.54285315298443</v>
      </c>
    </row>
    <row r="1555" spans="2:9">
      <c r="B1555" s="300">
        <f t="shared" si="124"/>
        <v>1543</v>
      </c>
      <c r="C1555" s="275">
        <f t="shared" ca="1" si="120"/>
        <v>0.17574140488852913</v>
      </c>
      <c r="D1555" s="275">
        <f t="shared" ca="1" si="121"/>
        <v>0.18765188242763464</v>
      </c>
      <c r="E1555" s="275">
        <f t="shared" ca="1" si="122"/>
        <v>0.10963788529143655</v>
      </c>
      <c r="F1555" s="275">
        <f t="shared" ca="1" si="123"/>
        <v>3.8186021243344789E-2</v>
      </c>
      <c r="G1555" s="301">
        <f t="array" aca="1" ref="G1555" ca="1">IF(E1555&gt;F1555,('3-Statement Model'!$G$8*(1+'DCF Simulation'!C1555)*'DCF Simulation'!D1555)/('DCF Simulation'!E1555-'DCF Simulation'!F1555))</f>
        <v>14915.254702840642</v>
      </c>
      <c r="H1555" s="302">
        <f ca="1">+G1555-'DCF Analysis'!$C$37+'DCF Analysis'!$C$38+'DCF Analysis'!$C$40-'DCF Analysis'!$C$39</f>
        <v>15827.584702840644</v>
      </c>
      <c r="I1555" s="303">
        <f ca="1">+H1555/'Historical Data'!$L$34</f>
        <v>993.74377695207647</v>
      </c>
    </row>
    <row r="1556" spans="2:9">
      <c r="B1556" s="300">
        <f t="shared" si="124"/>
        <v>1544</v>
      </c>
      <c r="C1556" s="275">
        <f t="shared" ca="1" si="120"/>
        <v>0.23799527440322879</v>
      </c>
      <c r="D1556" s="275">
        <f t="shared" ca="1" si="121"/>
        <v>0.1749219740741704</v>
      </c>
      <c r="E1556" s="275">
        <f t="shared" ca="1" si="122"/>
        <v>0.10177420087779668</v>
      </c>
      <c r="F1556" s="275">
        <f t="shared" ca="1" si="123"/>
        <v>5.4117948020890191E-2</v>
      </c>
      <c r="G1556" s="301">
        <f t="array" aca="1" ref="G1556" ca="1">IF(E1556&gt;F1556,('3-Statement Model'!$G$8*(1+'DCF Simulation'!C1556)*'DCF Simulation'!D1556)/('DCF Simulation'!E1556-'DCF Simulation'!F1556))</f>
        <v>21949.415754410056</v>
      </c>
      <c r="H1556" s="302">
        <f ca="1">+G1556-'DCF Analysis'!$C$37+'DCF Analysis'!$C$38+'DCF Analysis'!$C$40-'DCF Analysis'!$C$39</f>
        <v>22861.745754410054</v>
      </c>
      <c r="I1556" s="303">
        <f ca="1">+H1556/'Historical Data'!$L$34</f>
        <v>1435.3875212323533</v>
      </c>
    </row>
    <row r="1557" spans="2:9">
      <c r="B1557" s="300">
        <f t="shared" si="124"/>
        <v>1545</v>
      </c>
      <c r="C1557" s="275">
        <f t="shared" ca="1" si="120"/>
        <v>0.33006428549994848</v>
      </c>
      <c r="D1557" s="275">
        <f t="shared" ca="1" si="121"/>
        <v>0.1662819884057177</v>
      </c>
      <c r="E1557" s="275">
        <f t="shared" ca="1" si="122"/>
        <v>0.10246962762515631</v>
      </c>
      <c r="F1557" s="275">
        <f t="shared" ca="1" si="123"/>
        <v>2.6965626331142079E-2</v>
      </c>
      <c r="G1557" s="301">
        <f t="array" aca="1" ref="G1557" ca="1">IF(E1557&gt;F1557,('3-Statement Model'!$G$8*(1+'DCF Simulation'!C1557)*'DCF Simulation'!D1557)/('DCF Simulation'!E1557-'DCF Simulation'!F1557))</f>
        <v>14149.052991363991</v>
      </c>
      <c r="H1557" s="302">
        <f ca="1">+G1557-'DCF Analysis'!$C$37+'DCF Analysis'!$C$38+'DCF Analysis'!$C$40-'DCF Analysis'!$C$39</f>
        <v>15061.382991363993</v>
      </c>
      <c r="I1557" s="303">
        <f ca="1">+H1557/'Historical Data'!$L$34</f>
        <v>945.63737303984215</v>
      </c>
    </row>
    <row r="1558" spans="2:9">
      <c r="B1558" s="300">
        <f t="shared" si="124"/>
        <v>1546</v>
      </c>
      <c r="C1558" s="275">
        <f t="shared" ca="1" si="120"/>
        <v>0.2871247728062965</v>
      </c>
      <c r="D1558" s="275">
        <f t="shared" ca="1" si="121"/>
        <v>0.17507213356989285</v>
      </c>
      <c r="E1558" s="275">
        <f t="shared" ca="1" si="122"/>
        <v>0.10940283536009973</v>
      </c>
      <c r="F1558" s="275">
        <f t="shared" ca="1" si="123"/>
        <v>4.6913443204286281E-2</v>
      </c>
      <c r="G1558" s="301">
        <f t="array" aca="1" ref="G1558" ca="1">IF(E1558&gt;F1558,('3-Statement Model'!$G$8*(1+'DCF Simulation'!C1558)*'DCF Simulation'!D1558)/('DCF Simulation'!E1558-'DCF Simulation'!F1558))</f>
        <v>17418.504802788419</v>
      </c>
      <c r="H1558" s="302">
        <f ca="1">+G1558-'DCF Analysis'!$C$37+'DCF Analysis'!$C$38+'DCF Analysis'!$C$40-'DCF Analysis'!$C$39</f>
        <v>18330.834802788417</v>
      </c>
      <c r="I1558" s="303">
        <f ca="1">+H1558/'Historical Data'!$L$34</f>
        <v>1150.9117375526162</v>
      </c>
    </row>
    <row r="1559" spans="2:9">
      <c r="B1559" s="300">
        <f t="shared" si="124"/>
        <v>1547</v>
      </c>
      <c r="C1559" s="275">
        <f t="shared" ca="1" si="120"/>
        <v>0.18574818931370618</v>
      </c>
      <c r="D1559" s="275">
        <f t="shared" ca="1" si="121"/>
        <v>0.16791364893015651</v>
      </c>
      <c r="E1559" s="275">
        <f t="shared" ca="1" si="122"/>
        <v>0.10737851390117946</v>
      </c>
      <c r="F1559" s="275">
        <f t="shared" ca="1" si="123"/>
        <v>3.0476510931437238E-2</v>
      </c>
      <c r="G1559" s="301">
        <f t="array" aca="1" ref="G1559" ca="1">IF(E1559&gt;F1559,('3-Statement Model'!$G$8*(1+'DCF Simulation'!C1559)*'DCF Simulation'!D1559)/('DCF Simulation'!E1559-'DCF Simulation'!F1559))</f>
        <v>12506.054511839229</v>
      </c>
      <c r="H1559" s="302">
        <f ca="1">+G1559-'DCF Analysis'!$C$37+'DCF Analysis'!$C$38+'DCF Analysis'!$C$40-'DCF Analysis'!$C$39</f>
        <v>13418.384511839231</v>
      </c>
      <c r="I1559" s="303">
        <f ca="1">+H1559/'Historical Data'!$L$34</f>
        <v>842.48079259984456</v>
      </c>
    </row>
    <row r="1560" spans="2:9">
      <c r="B1560" s="300">
        <f t="shared" si="124"/>
        <v>1548</v>
      </c>
      <c r="C1560" s="275">
        <f t="shared" ca="1" si="120"/>
        <v>0.31578860591624364</v>
      </c>
      <c r="D1560" s="275">
        <f t="shared" ca="1" si="121"/>
        <v>0.17739791029860913</v>
      </c>
      <c r="E1560" s="275">
        <f t="shared" ca="1" si="122"/>
        <v>0.10723178697088406</v>
      </c>
      <c r="F1560" s="275">
        <f t="shared" ca="1" si="123"/>
        <v>5.1418671000494937E-2</v>
      </c>
      <c r="G1560" s="301">
        <f t="array" aca="1" ref="G1560" ca="1">IF(E1560&gt;F1560,('3-Statement Model'!$G$8*(1+'DCF Simulation'!C1560)*'DCF Simulation'!D1560)/('DCF Simulation'!E1560-'DCF Simulation'!F1560))</f>
        <v>20201.231753640674</v>
      </c>
      <c r="H1560" s="302">
        <f ca="1">+G1560-'DCF Analysis'!$C$37+'DCF Analysis'!$C$38+'DCF Analysis'!$C$40-'DCF Analysis'!$C$39</f>
        <v>21113.561753640672</v>
      </c>
      <c r="I1560" s="303">
        <f ca="1">+H1560/'Historical Data'!$L$34</f>
        <v>1325.6268088843747</v>
      </c>
    </row>
    <row r="1561" spans="2:9">
      <c r="B1561" s="300">
        <f t="shared" si="124"/>
        <v>1549</v>
      </c>
      <c r="C1561" s="275">
        <f t="shared" ca="1" si="120"/>
        <v>0.16508869771394363</v>
      </c>
      <c r="D1561" s="275">
        <f t="shared" ca="1" si="121"/>
        <v>0.16272510533025963</v>
      </c>
      <c r="E1561" s="275">
        <f t="shared" ca="1" si="122"/>
        <v>0.10854026493903299</v>
      </c>
      <c r="F1561" s="275">
        <f t="shared" ca="1" si="123"/>
        <v>5.5816036457304666E-2</v>
      </c>
      <c r="G1561" s="301">
        <f t="array" aca="1" ref="G1561" ca="1">IF(E1561&gt;F1561,('3-Statement Model'!$G$8*(1+'DCF Simulation'!C1561)*'DCF Simulation'!D1561)/('DCF Simulation'!E1561-'DCF Simulation'!F1561))</f>
        <v>17369.320006574348</v>
      </c>
      <c r="H1561" s="302">
        <f ca="1">+G1561-'DCF Analysis'!$C$37+'DCF Analysis'!$C$38+'DCF Analysis'!$C$40-'DCF Analysis'!$C$39</f>
        <v>18281.650006574346</v>
      </c>
      <c r="I1561" s="303">
        <f ca="1">+H1561/'Historical Data'!$L$34</f>
        <v>1147.8236425541659</v>
      </c>
    </row>
    <row r="1562" spans="2:9">
      <c r="B1562" s="300">
        <f t="shared" si="124"/>
        <v>1550</v>
      </c>
      <c r="C1562" s="275">
        <f t="shared" ca="1" si="120"/>
        <v>0.26565268056101271</v>
      </c>
      <c r="D1562" s="275">
        <f t="shared" ca="1" si="121"/>
        <v>0.17701488827818038</v>
      </c>
      <c r="E1562" s="275">
        <f t="shared" ca="1" si="122"/>
        <v>0.10839810714662759</v>
      </c>
      <c r="F1562" s="275">
        <f t="shared" ca="1" si="123"/>
        <v>3.6969612452088019E-2</v>
      </c>
      <c r="G1562" s="301">
        <f t="array" aca="1" ref="G1562" ca="1">IF(E1562&gt;F1562,('3-Statement Model'!$G$8*(1+'DCF Simulation'!C1562)*'DCF Simulation'!D1562)/('DCF Simulation'!E1562-'DCF Simulation'!F1562))</f>
        <v>15150.687488355365</v>
      </c>
      <c r="H1562" s="302">
        <f ca="1">+G1562-'DCF Analysis'!$C$37+'DCF Analysis'!$C$38+'DCF Analysis'!$C$40-'DCF Analysis'!$C$39</f>
        <v>16063.017488355366</v>
      </c>
      <c r="I1562" s="303">
        <f ca="1">+H1562/'Historical Data'!$L$34</f>
        <v>1008.5255563510367</v>
      </c>
    </row>
    <row r="1563" spans="2:9">
      <c r="B1563" s="300">
        <f t="shared" si="124"/>
        <v>1551</v>
      </c>
      <c r="C1563" s="275">
        <f t="shared" ca="1" si="120"/>
        <v>0.11819079484203794</v>
      </c>
      <c r="D1563" s="275">
        <f t="shared" ca="1" si="121"/>
        <v>0.17987862056127049</v>
      </c>
      <c r="E1563" s="275">
        <f t="shared" ca="1" si="122"/>
        <v>0.10011910506119766</v>
      </c>
      <c r="F1563" s="275">
        <f t="shared" ca="1" si="123"/>
        <v>4.0785464821372436E-2</v>
      </c>
      <c r="G1563" s="301">
        <f t="array" aca="1" ref="G1563" ca="1">IF(E1563&gt;F1563,('3-Statement Model'!$G$8*(1+'DCF Simulation'!C1563)*'DCF Simulation'!D1563)/('DCF Simulation'!E1563-'DCF Simulation'!F1563))</f>
        <v>16374.723166633603</v>
      </c>
      <c r="H1563" s="302">
        <f ca="1">+G1563-'DCF Analysis'!$C$37+'DCF Analysis'!$C$38+'DCF Analysis'!$C$40-'DCF Analysis'!$C$39</f>
        <v>17287.053166633603</v>
      </c>
      <c r="I1563" s="303">
        <f ca="1">+H1563/'Historical Data'!$L$34</f>
        <v>1085.3773224855122</v>
      </c>
    </row>
    <row r="1564" spans="2:9">
      <c r="B1564" s="300">
        <f t="shared" si="124"/>
        <v>1552</v>
      </c>
      <c r="C1564" s="275">
        <f t="shared" ca="1" si="120"/>
        <v>0.10888947809411875</v>
      </c>
      <c r="D1564" s="275">
        <f t="shared" ca="1" si="121"/>
        <v>0.1427116692316826</v>
      </c>
      <c r="E1564" s="275">
        <f t="shared" ca="1" si="122"/>
        <v>0.10767018219458398</v>
      </c>
      <c r="F1564" s="275">
        <f t="shared" ca="1" si="123"/>
        <v>3.4660496446632424E-2</v>
      </c>
      <c r="G1564" s="301">
        <f t="array" aca="1" ref="G1564" ca="1">IF(E1564&gt;F1564,('3-Statement Model'!$G$8*(1+'DCF Simulation'!C1564)*'DCF Simulation'!D1564)/('DCF Simulation'!E1564-'DCF Simulation'!F1564))</f>
        <v>10470.002098061303</v>
      </c>
      <c r="H1564" s="302">
        <f ca="1">+G1564-'DCF Analysis'!$C$37+'DCF Analysis'!$C$38+'DCF Analysis'!$C$40-'DCF Analysis'!$C$39</f>
        <v>11382.332098061304</v>
      </c>
      <c r="I1564" s="303">
        <f ca="1">+H1564/'Historical Data'!$L$34</f>
        <v>714.64610059046072</v>
      </c>
    </row>
    <row r="1565" spans="2:9">
      <c r="B1565" s="300">
        <f t="shared" si="124"/>
        <v>1553</v>
      </c>
      <c r="C1565" s="275">
        <f t="shared" ca="1" si="120"/>
        <v>0.12044275919076412</v>
      </c>
      <c r="D1565" s="275">
        <f t="shared" ca="1" si="121"/>
        <v>0.14830463670064284</v>
      </c>
      <c r="E1565" s="275">
        <f t="shared" ca="1" si="122"/>
        <v>0.10482624427150566</v>
      </c>
      <c r="F1565" s="275">
        <f t="shared" ca="1" si="123"/>
        <v>5.6379775187884548E-2</v>
      </c>
      <c r="G1565" s="301">
        <f t="array" aca="1" ref="G1565" ca="1">IF(E1565&gt;F1565,('3-Statement Model'!$G$8*(1+'DCF Simulation'!C1565)*'DCF Simulation'!D1565)/('DCF Simulation'!E1565-'DCF Simulation'!F1565))</f>
        <v>16567.682875554379</v>
      </c>
      <c r="H1565" s="302">
        <f ca="1">+G1565-'DCF Analysis'!$C$37+'DCF Analysis'!$C$38+'DCF Analysis'!$C$40-'DCF Analysis'!$C$39</f>
        <v>17480.012875554377</v>
      </c>
      <c r="I1565" s="303">
        <f ca="1">+H1565/'Historical Data'!$L$34</f>
        <v>1097.4924059643004</v>
      </c>
    </row>
    <row r="1566" spans="2:9">
      <c r="B1566" s="300">
        <f t="shared" si="124"/>
        <v>1554</v>
      </c>
      <c r="C1566" s="275">
        <f t="shared" ca="1" si="120"/>
        <v>0.22720968482031817</v>
      </c>
      <c r="D1566" s="275">
        <f t="shared" ca="1" si="121"/>
        <v>0.1851537019307179</v>
      </c>
      <c r="E1566" s="275">
        <f t="shared" ca="1" si="122"/>
        <v>0.10639446686398948</v>
      </c>
      <c r="F1566" s="275">
        <f t="shared" ca="1" si="123"/>
        <v>2.2741649680675532E-2</v>
      </c>
      <c r="G1566" s="301">
        <f t="array" aca="1" ref="G1566" ca="1">IF(E1566&gt;F1566,('3-Statement Model'!$G$8*(1+'DCF Simulation'!C1566)*'DCF Simulation'!D1566)/('DCF Simulation'!E1566-'DCF Simulation'!F1566))</f>
        <v>13120.491421836583</v>
      </c>
      <c r="H1566" s="302">
        <f ca="1">+G1566-'DCF Analysis'!$C$37+'DCF Analysis'!$C$38+'DCF Analysis'!$C$40-'DCF Analysis'!$C$39</f>
        <v>14032.821421836585</v>
      </c>
      <c r="I1566" s="303">
        <f ca="1">+H1566/'Historical Data'!$L$34</f>
        <v>881.05855838680941</v>
      </c>
    </row>
    <row r="1567" spans="2:9">
      <c r="B1567" s="300">
        <f t="shared" si="124"/>
        <v>1555</v>
      </c>
      <c r="C1567" s="275">
        <f t="shared" ca="1" si="120"/>
        <v>5.3076239785811136E-2</v>
      </c>
      <c r="D1567" s="275">
        <f t="shared" ca="1" si="121"/>
        <v>0.14955166004133952</v>
      </c>
      <c r="E1567" s="275">
        <f t="shared" ca="1" si="122"/>
        <v>0.1077058102966998</v>
      </c>
      <c r="F1567" s="275">
        <f t="shared" ca="1" si="123"/>
        <v>3.7228250695866397E-2</v>
      </c>
      <c r="G1567" s="301">
        <f t="array" aca="1" ref="G1567" ca="1">IF(E1567&gt;F1567,('3-Statement Model'!$G$8*(1+'DCF Simulation'!C1567)*'DCF Simulation'!D1567)/('DCF Simulation'!E1567-'DCF Simulation'!F1567))</f>
        <v>10793.932402584558</v>
      </c>
      <c r="H1567" s="302">
        <f ca="1">+G1567-'DCF Analysis'!$C$37+'DCF Analysis'!$C$38+'DCF Analysis'!$C$40-'DCF Analysis'!$C$39</f>
        <v>11706.26240258456</v>
      </c>
      <c r="I1567" s="303">
        <f ca="1">+H1567/'Historical Data'!$L$34</f>
        <v>734.9842463233598</v>
      </c>
    </row>
    <row r="1568" spans="2:9">
      <c r="B1568" s="300">
        <f t="shared" si="124"/>
        <v>1556</v>
      </c>
      <c r="C1568" s="275">
        <f t="shared" ca="1" si="120"/>
        <v>4.2011872598169804E-2</v>
      </c>
      <c r="D1568" s="275">
        <f t="shared" ca="1" si="121"/>
        <v>0.18844582328014867</v>
      </c>
      <c r="E1568" s="275">
        <f t="shared" ca="1" si="122"/>
        <v>0.10965594668826775</v>
      </c>
      <c r="F1568" s="275">
        <f t="shared" ca="1" si="123"/>
        <v>5.6237155579838424E-2</v>
      </c>
      <c r="G1568" s="301">
        <f t="array" aca="1" ref="G1568" ca="1">IF(E1568&gt;F1568,('3-Statement Model'!$G$8*(1+'DCF Simulation'!C1568)*'DCF Simulation'!D1568)/('DCF Simulation'!E1568-'DCF Simulation'!F1568))</f>
        <v>17755.979187000947</v>
      </c>
      <c r="H1568" s="302">
        <f ca="1">+G1568-'DCF Analysis'!$C$37+'DCF Analysis'!$C$38+'DCF Analysis'!$C$40-'DCF Analysis'!$C$39</f>
        <v>18668.309187000945</v>
      </c>
      <c r="I1568" s="303">
        <f ca="1">+H1568/'Historical Data'!$L$34</f>
        <v>1172.1002559202825</v>
      </c>
    </row>
    <row r="1569" spans="2:9">
      <c r="B1569" s="300">
        <f t="shared" si="124"/>
        <v>1557</v>
      </c>
      <c r="C1569" s="275">
        <f t="shared" ca="1" si="120"/>
        <v>7.2216335420634659E-2</v>
      </c>
      <c r="D1569" s="275">
        <f t="shared" ca="1" si="121"/>
        <v>0.18117119832447015</v>
      </c>
      <c r="E1569" s="275">
        <f t="shared" ca="1" si="122"/>
        <v>0.10224501649936603</v>
      </c>
      <c r="F1569" s="275">
        <f t="shared" ca="1" si="123"/>
        <v>3.6063653694249652E-2</v>
      </c>
      <c r="G1569" s="301">
        <f t="array" aca="1" ref="G1569" ca="1">IF(E1569&gt;F1569,('3-Statement Model'!$G$8*(1+'DCF Simulation'!C1569)*'DCF Simulation'!D1569)/('DCF Simulation'!E1569-'DCF Simulation'!F1569))</f>
        <v>14178.012986799653</v>
      </c>
      <c r="H1569" s="302">
        <f ca="1">+G1569-'DCF Analysis'!$C$37+'DCF Analysis'!$C$38+'DCF Analysis'!$C$40-'DCF Analysis'!$C$39</f>
        <v>15090.342986799655</v>
      </c>
      <c r="I1569" s="303">
        <f ca="1">+H1569/'Historical Data'!$L$34</f>
        <v>947.45564258538968</v>
      </c>
    </row>
    <row r="1570" spans="2:9">
      <c r="B1570" s="300">
        <f t="shared" si="124"/>
        <v>1558</v>
      </c>
      <c r="C1570" s="275">
        <f t="shared" ca="1" si="120"/>
        <v>0.10451218963382744</v>
      </c>
      <c r="D1570" s="275">
        <f t="shared" ca="1" si="121"/>
        <v>0.19257834036222765</v>
      </c>
      <c r="E1570" s="275">
        <f t="shared" ca="1" si="122"/>
        <v>0.1048393500378027</v>
      </c>
      <c r="F1570" s="275">
        <f t="shared" ca="1" si="123"/>
        <v>4.1878380311484761E-2</v>
      </c>
      <c r="G1570" s="301">
        <f t="array" aca="1" ref="G1570" ca="1">IF(E1570&gt;F1570,('3-Statement Model'!$G$8*(1+'DCF Simulation'!C1570)*'DCF Simulation'!D1570)/('DCF Simulation'!E1570-'DCF Simulation'!F1570))</f>
        <v>16318.718233095247</v>
      </c>
      <c r="H1570" s="302">
        <f ca="1">+G1570-'DCF Analysis'!$C$37+'DCF Analysis'!$C$38+'DCF Analysis'!$C$40-'DCF Analysis'!$C$39</f>
        <v>17231.048233095247</v>
      </c>
      <c r="I1570" s="303">
        <f ca="1">+H1570/'Historical Data'!$L$34</f>
        <v>1081.8610213424599</v>
      </c>
    </row>
    <row r="1571" spans="2:9">
      <c r="B1571" s="300">
        <f t="shared" si="124"/>
        <v>1559</v>
      </c>
      <c r="C1571" s="275">
        <f t="shared" ca="1" si="120"/>
        <v>0.27941173333365443</v>
      </c>
      <c r="D1571" s="275">
        <f t="shared" ca="1" si="121"/>
        <v>0.13567356150325793</v>
      </c>
      <c r="E1571" s="275">
        <f t="shared" ca="1" si="122"/>
        <v>0.10323539274830909</v>
      </c>
      <c r="F1571" s="275">
        <f t="shared" ca="1" si="123"/>
        <v>3.2225503957909164E-2</v>
      </c>
      <c r="G1571" s="301">
        <f t="array" aca="1" ref="G1571" ca="1">IF(E1571&gt;F1571,('3-Statement Model'!$G$8*(1+'DCF Simulation'!C1571)*'DCF Simulation'!D1571)/('DCF Simulation'!E1571-'DCF Simulation'!F1571))</f>
        <v>11807.724775748202</v>
      </c>
      <c r="H1571" s="302">
        <f ca="1">+G1571-'DCF Analysis'!$C$37+'DCF Analysis'!$C$38+'DCF Analysis'!$C$40-'DCF Analysis'!$C$39</f>
        <v>12720.054775748204</v>
      </c>
      <c r="I1571" s="303">
        <f ca="1">+H1571/'Historical Data'!$L$34</f>
        <v>798.63576870453755</v>
      </c>
    </row>
    <row r="1572" spans="2:9">
      <c r="B1572" s="300">
        <f t="shared" si="124"/>
        <v>1560</v>
      </c>
      <c r="C1572" s="275">
        <f t="shared" ca="1" si="120"/>
        <v>4.511142363210599E-2</v>
      </c>
      <c r="D1572" s="275">
        <f t="shared" ca="1" si="121"/>
        <v>0.18994623982055897</v>
      </c>
      <c r="E1572" s="275">
        <f t="shared" ca="1" si="122"/>
        <v>0.1053735228198209</v>
      </c>
      <c r="F1572" s="275">
        <f t="shared" ca="1" si="123"/>
        <v>2.0288498038972671E-2</v>
      </c>
      <c r="G1572" s="301">
        <f t="array" aca="1" ref="G1572" ca="1">IF(E1572&gt;F1572,('3-Statement Model'!$G$8*(1+'DCF Simulation'!C1572)*'DCF Simulation'!D1572)/('DCF Simulation'!E1572-'DCF Simulation'!F1572))</f>
        <v>11269.889689254867</v>
      </c>
      <c r="H1572" s="302">
        <f ca="1">+G1572-'DCF Analysis'!$C$37+'DCF Analysis'!$C$38+'DCF Analysis'!$C$40-'DCF Analysis'!$C$39</f>
        <v>12182.219689254869</v>
      </c>
      <c r="I1572" s="303">
        <f ca="1">+H1572/'Historical Data'!$L$34</f>
        <v>764.867491341706</v>
      </c>
    </row>
    <row r="1573" spans="2:9">
      <c r="B1573" s="300">
        <f t="shared" si="124"/>
        <v>1561</v>
      </c>
      <c r="C1573" s="275">
        <f t="shared" ca="1" si="120"/>
        <v>0.19467471585431531</v>
      </c>
      <c r="D1573" s="275">
        <f t="shared" ca="1" si="121"/>
        <v>0.16696310467174905</v>
      </c>
      <c r="E1573" s="275">
        <f t="shared" ca="1" si="122"/>
        <v>0.10188091341419343</v>
      </c>
      <c r="F1573" s="275">
        <f t="shared" ca="1" si="123"/>
        <v>5.8524992188819708E-2</v>
      </c>
      <c r="G1573" s="301">
        <f t="array" aca="1" ref="G1573" ca="1">IF(E1573&gt;F1573,('3-Statement Model'!$G$8*(1+'DCF Simulation'!C1573)*'DCF Simulation'!D1573)/('DCF Simulation'!E1573-'DCF Simulation'!F1573))</f>
        <v>22222.927271902841</v>
      </c>
      <c r="H1573" s="302">
        <f ca="1">+G1573-'DCF Analysis'!$C$37+'DCF Analysis'!$C$38+'DCF Analysis'!$C$40-'DCF Analysis'!$C$39</f>
        <v>23135.257271902839</v>
      </c>
      <c r="I1573" s="303">
        <f ca="1">+H1573/'Historical Data'!$L$34</f>
        <v>1452.5600951617409</v>
      </c>
    </row>
    <row r="1574" spans="2:9">
      <c r="B1574" s="300">
        <f t="shared" si="124"/>
        <v>1562</v>
      </c>
      <c r="C1574" s="275">
        <f t="shared" ca="1" si="120"/>
        <v>0.30419379114609307</v>
      </c>
      <c r="D1574" s="275">
        <f t="shared" ca="1" si="121"/>
        <v>0.19397383948835142</v>
      </c>
      <c r="E1574" s="275">
        <f t="shared" ca="1" si="122"/>
        <v>0.10299048432156034</v>
      </c>
      <c r="F1574" s="275">
        <f t="shared" ca="1" si="123"/>
        <v>2.7006864481293111E-2</v>
      </c>
      <c r="G1574" s="301">
        <f t="array" aca="1" ref="G1574" ca="1">IF(E1574&gt;F1574,('3-Statement Model'!$G$8*(1+'DCF Simulation'!C1574)*'DCF Simulation'!D1574)/('DCF Simulation'!E1574-'DCF Simulation'!F1574))</f>
        <v>16082.175995300844</v>
      </c>
      <c r="H1574" s="302">
        <f ca="1">+G1574-'DCF Analysis'!$C$37+'DCF Analysis'!$C$38+'DCF Analysis'!$C$40-'DCF Analysis'!$C$39</f>
        <v>16994.505995300842</v>
      </c>
      <c r="I1574" s="303">
        <f ca="1">+H1574/'Historical Data'!$L$34</f>
        <v>1067.0095843602701</v>
      </c>
    </row>
    <row r="1575" spans="2:9">
      <c r="B1575" s="300">
        <f t="shared" si="124"/>
        <v>1563</v>
      </c>
      <c r="C1575" s="275">
        <f t="shared" ca="1" si="120"/>
        <v>0.20206830237234394</v>
      </c>
      <c r="D1575" s="275">
        <f t="shared" ca="1" si="121"/>
        <v>0.15630613138640062</v>
      </c>
      <c r="E1575" s="275">
        <f t="shared" ca="1" si="122"/>
        <v>0.10665787192481017</v>
      </c>
      <c r="F1575" s="275">
        <f t="shared" ca="1" si="123"/>
        <v>2.6459001715782259E-2</v>
      </c>
      <c r="G1575" s="301">
        <f t="array" aca="1" ref="G1575" ca="1">IF(E1575&gt;F1575,('3-Statement Model'!$G$8*(1+'DCF Simulation'!C1575)*'DCF Simulation'!D1575)/('DCF Simulation'!E1575-'DCF Simulation'!F1575))</f>
        <v>11316.611549218132</v>
      </c>
      <c r="H1575" s="302">
        <f ca="1">+G1575-'DCF Analysis'!$C$37+'DCF Analysis'!$C$38+'DCF Analysis'!$C$40-'DCF Analysis'!$C$39</f>
        <v>12228.941549218134</v>
      </c>
      <c r="I1575" s="303">
        <f ca="1">+H1575/'Historical Data'!$L$34</f>
        <v>767.80094950717</v>
      </c>
    </row>
    <row r="1576" spans="2:9">
      <c r="B1576" s="300">
        <f t="shared" si="124"/>
        <v>1564</v>
      </c>
      <c r="C1576" s="275">
        <f t="shared" ca="1" si="120"/>
        <v>2.6779845227537825E-2</v>
      </c>
      <c r="D1576" s="275">
        <f t="shared" ca="1" si="121"/>
        <v>0.18849471790997147</v>
      </c>
      <c r="E1576" s="275">
        <f t="shared" ca="1" si="122"/>
        <v>0.10564039227986891</v>
      </c>
      <c r="F1576" s="275">
        <f t="shared" ca="1" si="123"/>
        <v>2.5313218268987116E-2</v>
      </c>
      <c r="G1576" s="301">
        <f t="array" aca="1" ref="G1576" ca="1">IF(E1576&gt;F1576,('3-Statement Model'!$G$8*(1+'DCF Simulation'!C1576)*'DCF Simulation'!D1576)/('DCF Simulation'!E1576-'DCF Simulation'!F1576))</f>
        <v>11638.406742310037</v>
      </c>
      <c r="H1576" s="302">
        <f ca="1">+G1576-'DCF Analysis'!$C$37+'DCF Analysis'!$C$38+'DCF Analysis'!$C$40-'DCF Analysis'!$C$39</f>
        <v>12550.736742310039</v>
      </c>
      <c r="I1576" s="303">
        <f ca="1">+H1576/'Historical Data'!$L$34</f>
        <v>788.00504107211862</v>
      </c>
    </row>
    <row r="1577" spans="2:9">
      <c r="B1577" s="300">
        <f t="shared" si="124"/>
        <v>1565</v>
      </c>
      <c r="C1577" s="275">
        <f t="shared" ca="1" si="120"/>
        <v>0.24545481339428554</v>
      </c>
      <c r="D1577" s="275">
        <f t="shared" ca="1" si="121"/>
        <v>0.14393598070210853</v>
      </c>
      <c r="E1577" s="275">
        <f t="shared" ca="1" si="122"/>
        <v>0.10206578163591989</v>
      </c>
      <c r="F1577" s="275">
        <f t="shared" ca="1" si="123"/>
        <v>5.7506408584865679E-2</v>
      </c>
      <c r="G1577" s="301">
        <f t="array" aca="1" ref="G1577" ca="1">IF(E1577&gt;F1577,('3-Statement Model'!$G$8*(1+'DCF Simulation'!C1577)*'DCF Simulation'!D1577)/('DCF Simulation'!E1577-'DCF Simulation'!F1577))</f>
        <v>19432.907088126485</v>
      </c>
      <c r="H1577" s="302">
        <f ca="1">+G1577-'DCF Analysis'!$C$37+'DCF Analysis'!$C$38+'DCF Analysis'!$C$40-'DCF Analysis'!$C$39</f>
        <v>20345.237088126483</v>
      </c>
      <c r="I1577" s="303">
        <f ca="1">+H1577/'Historical Data'!$L$34</f>
        <v>1277.3871141129748</v>
      </c>
    </row>
    <row r="1578" spans="2:9">
      <c r="B1578" s="300">
        <f t="shared" si="124"/>
        <v>1566</v>
      </c>
      <c r="C1578" s="275">
        <f t="shared" ca="1" si="120"/>
        <v>0.30267058083684523</v>
      </c>
      <c r="D1578" s="275">
        <f t="shared" ca="1" si="121"/>
        <v>0.14208946887999852</v>
      </c>
      <c r="E1578" s="275">
        <f t="shared" ca="1" si="122"/>
        <v>0.10274332899989311</v>
      </c>
      <c r="F1578" s="275">
        <f t="shared" ca="1" si="123"/>
        <v>4.2500090285563806E-2</v>
      </c>
      <c r="G1578" s="301">
        <f t="array" aca="1" ref="G1578" ca="1">IF(E1578&gt;F1578,('3-Statement Model'!$G$8*(1+'DCF Simulation'!C1578)*'DCF Simulation'!D1578)/('DCF Simulation'!E1578-'DCF Simulation'!F1578))</f>
        <v>14841.154414657549</v>
      </c>
      <c r="H1578" s="302">
        <f ca="1">+G1578-'DCF Analysis'!$C$37+'DCF Analysis'!$C$38+'DCF Analysis'!$C$40-'DCF Analysis'!$C$39</f>
        <v>15753.484414657551</v>
      </c>
      <c r="I1578" s="303">
        <f ca="1">+H1578/'Historical Data'!$L$34</f>
        <v>989.09134882518174</v>
      </c>
    </row>
    <row r="1579" spans="2:9">
      <c r="B1579" s="300">
        <f t="shared" si="124"/>
        <v>1567</v>
      </c>
      <c r="C1579" s="275">
        <f t="shared" ca="1" si="120"/>
        <v>0.1466176150773085</v>
      </c>
      <c r="D1579" s="275">
        <f t="shared" ca="1" si="121"/>
        <v>0.1355407980151819</v>
      </c>
      <c r="E1579" s="275">
        <f t="shared" ca="1" si="122"/>
        <v>0.10794138810495581</v>
      </c>
      <c r="F1579" s="275">
        <f t="shared" ca="1" si="123"/>
        <v>2.9190603932070389E-2</v>
      </c>
      <c r="G1579" s="301">
        <f t="array" aca="1" ref="G1579" ca="1">IF(E1579&gt;F1579,('3-Statement Model'!$G$8*(1+'DCF Simulation'!C1579)*'DCF Simulation'!D1579)/('DCF Simulation'!E1579-'DCF Simulation'!F1579))</f>
        <v>9532.6414872635542</v>
      </c>
      <c r="H1579" s="302">
        <f ca="1">+G1579-'DCF Analysis'!$C$37+'DCF Analysis'!$C$38+'DCF Analysis'!$C$40-'DCF Analysis'!$C$39</f>
        <v>10444.971487263556</v>
      </c>
      <c r="I1579" s="303">
        <f ca="1">+H1579/'Historical Data'!$L$34</f>
        <v>655.79338924953959</v>
      </c>
    </row>
    <row r="1580" spans="2:9">
      <c r="B1580" s="300">
        <f t="shared" si="124"/>
        <v>1568</v>
      </c>
      <c r="C1580" s="275">
        <f t="shared" ca="1" si="120"/>
        <v>0.11620580117564863</v>
      </c>
      <c r="D1580" s="275">
        <f t="shared" ca="1" si="121"/>
        <v>0.15567935872176414</v>
      </c>
      <c r="E1580" s="275">
        <f t="shared" ca="1" si="122"/>
        <v>0.10758720358003239</v>
      </c>
      <c r="F1580" s="275">
        <f t="shared" ca="1" si="123"/>
        <v>5.8597016877944441E-2</v>
      </c>
      <c r="G1580" s="301">
        <f t="array" aca="1" ref="G1580" ca="1">IF(E1580&gt;F1580,('3-Statement Model'!$G$8*(1+'DCF Simulation'!C1580)*'DCF Simulation'!D1580)/('DCF Simulation'!E1580-'DCF Simulation'!F1580))</f>
        <v>17133.485211116018</v>
      </c>
      <c r="H1580" s="302">
        <f ca="1">+G1580-'DCF Analysis'!$C$37+'DCF Analysis'!$C$38+'DCF Analysis'!$C$40-'DCF Analysis'!$C$39</f>
        <v>18045.815211116016</v>
      </c>
      <c r="I1580" s="303">
        <f ca="1">+H1580/'Historical Data'!$L$34</f>
        <v>1133.0166227355692</v>
      </c>
    </row>
    <row r="1581" spans="2:9">
      <c r="B1581" s="300">
        <f t="shared" si="124"/>
        <v>1569</v>
      </c>
      <c r="C1581" s="275">
        <f t="shared" ca="1" si="120"/>
        <v>0.2633684601854096</v>
      </c>
      <c r="D1581" s="275">
        <f t="shared" ca="1" si="121"/>
        <v>0.15536294813444973</v>
      </c>
      <c r="E1581" s="275">
        <f t="shared" ca="1" si="122"/>
        <v>0.10077202861872746</v>
      </c>
      <c r="F1581" s="275">
        <f t="shared" ca="1" si="123"/>
        <v>5.3828834081456917E-2</v>
      </c>
      <c r="G1581" s="301">
        <f t="array" aca="1" ref="G1581" ca="1">IF(E1581&gt;F1581,('3-Statement Model'!$G$8*(1+'DCF Simulation'!C1581)*'DCF Simulation'!D1581)/('DCF Simulation'!E1581-'DCF Simulation'!F1581))</f>
        <v>20196.882698276859</v>
      </c>
      <c r="H1581" s="302">
        <f ca="1">+G1581-'DCF Analysis'!$C$37+'DCF Analysis'!$C$38+'DCF Analysis'!$C$40-'DCF Analysis'!$C$39</f>
        <v>21109.212698276857</v>
      </c>
      <c r="I1581" s="303">
        <f ca="1">+H1581/'Historical Data'!$L$34</f>
        <v>1325.3537510057058</v>
      </c>
    </row>
    <row r="1582" spans="2:9">
      <c r="B1582" s="300">
        <f t="shared" si="124"/>
        <v>1570</v>
      </c>
      <c r="C1582" s="275">
        <f t="shared" ca="1" si="120"/>
        <v>0.14983573916604712</v>
      </c>
      <c r="D1582" s="275">
        <f t="shared" ca="1" si="121"/>
        <v>0.13682457815537252</v>
      </c>
      <c r="E1582" s="275">
        <f t="shared" ca="1" si="122"/>
        <v>0.10769746270789353</v>
      </c>
      <c r="F1582" s="275">
        <f t="shared" ca="1" si="123"/>
        <v>5.2594178506938982E-2</v>
      </c>
      <c r="G1582" s="301">
        <f t="array" aca="1" ref="G1582" ca="1">IF(E1582&gt;F1582,('3-Statement Model'!$G$8*(1+'DCF Simulation'!C1582)*'DCF Simulation'!D1582)/('DCF Simulation'!E1582-'DCF Simulation'!F1582))</f>
        <v>13791.196183819397</v>
      </c>
      <c r="H1582" s="302">
        <f ca="1">+G1582-'DCF Analysis'!$C$37+'DCF Analysis'!$C$38+'DCF Analysis'!$C$40-'DCF Analysis'!$C$39</f>
        <v>14703.526183819398</v>
      </c>
      <c r="I1582" s="303">
        <f ca="1">+H1582/'Historical Data'!$L$34</f>
        <v>923.16913279889411</v>
      </c>
    </row>
    <row r="1583" spans="2:9">
      <c r="B1583" s="300">
        <f t="shared" si="124"/>
        <v>1571</v>
      </c>
      <c r="C1583" s="275">
        <f t="shared" ca="1" si="120"/>
        <v>0.3083927194717786</v>
      </c>
      <c r="D1583" s="275">
        <f t="shared" ca="1" si="121"/>
        <v>0.15904187375408957</v>
      </c>
      <c r="E1583" s="275">
        <f t="shared" ca="1" si="122"/>
        <v>0.10653351362045516</v>
      </c>
      <c r="F1583" s="275">
        <f t="shared" ca="1" si="123"/>
        <v>3.1811568625970205E-2</v>
      </c>
      <c r="G1583" s="301">
        <f t="array" aca="1" ref="G1583" ca="1">IF(E1583&gt;F1583,('3-Statement Model'!$G$8*(1+'DCF Simulation'!C1583)*'DCF Simulation'!D1583)/('DCF Simulation'!E1583-'DCF Simulation'!F1583))</f>
        <v>13451.816487124579</v>
      </c>
      <c r="H1583" s="302">
        <f ca="1">+G1583-'DCF Analysis'!$C$37+'DCF Analysis'!$C$38+'DCF Analysis'!$C$40-'DCF Analysis'!$C$39</f>
        <v>14364.146487124581</v>
      </c>
      <c r="I1583" s="303">
        <f ca="1">+H1583/'Historical Data'!$L$34</f>
        <v>901.8609883190968</v>
      </c>
    </row>
    <row r="1584" spans="2:9">
      <c r="B1584" s="300">
        <f t="shared" si="124"/>
        <v>1572</v>
      </c>
      <c r="C1584" s="275">
        <f t="shared" ca="1" si="120"/>
        <v>0.12706683642603553</v>
      </c>
      <c r="D1584" s="275">
        <f t="shared" ca="1" si="121"/>
        <v>0.18592315521399394</v>
      </c>
      <c r="E1584" s="275">
        <f t="shared" ca="1" si="122"/>
        <v>0.10312928976356672</v>
      </c>
      <c r="F1584" s="275">
        <f t="shared" ca="1" si="123"/>
        <v>5.3119503359545975E-2</v>
      </c>
      <c r="G1584" s="301">
        <f t="array" aca="1" ref="G1584" ca="1">IF(E1584&gt;F1584,('3-Statement Model'!$G$8*(1+'DCF Simulation'!C1584)*'DCF Simulation'!D1584)/('DCF Simulation'!E1584-'DCF Simulation'!F1584))</f>
        <v>20239.866874525815</v>
      </c>
      <c r="H1584" s="302">
        <f ca="1">+G1584-'DCF Analysis'!$C$37+'DCF Analysis'!$C$38+'DCF Analysis'!$C$40-'DCF Analysis'!$C$39</f>
        <v>21152.196874525813</v>
      </c>
      <c r="I1584" s="303">
        <f ca="1">+H1584/'Historical Data'!$L$34</f>
        <v>1328.0525366041898</v>
      </c>
    </row>
    <row r="1585" spans="2:9">
      <c r="B1585" s="300">
        <f t="shared" si="124"/>
        <v>1573</v>
      </c>
      <c r="C1585" s="275">
        <f t="shared" ca="1" si="120"/>
        <v>0.21036769719787768</v>
      </c>
      <c r="D1585" s="275">
        <f t="shared" ca="1" si="121"/>
        <v>0.15736452924754146</v>
      </c>
      <c r="E1585" s="275">
        <f t="shared" ca="1" si="122"/>
        <v>0.10213333534931936</v>
      </c>
      <c r="F1585" s="275">
        <f t="shared" ca="1" si="123"/>
        <v>2.8088899993439505E-2</v>
      </c>
      <c r="G1585" s="301">
        <f t="array" aca="1" ref="G1585" ca="1">IF(E1585&gt;F1585,('3-Statement Model'!$G$8*(1+'DCF Simulation'!C1585)*'DCF Simulation'!D1585)/('DCF Simulation'!E1585-'DCF Simulation'!F1585))</f>
        <v>12425.4247944054</v>
      </c>
      <c r="H1585" s="302">
        <f ca="1">+G1585-'DCF Analysis'!$C$37+'DCF Analysis'!$C$38+'DCF Analysis'!$C$40-'DCF Analysis'!$C$39</f>
        <v>13337.754794405402</v>
      </c>
      <c r="I1585" s="303">
        <f ca="1">+H1585/'Historical Data'!$L$34</f>
        <v>837.41841059768785</v>
      </c>
    </row>
    <row r="1586" spans="2:9">
      <c r="B1586" s="300">
        <f t="shared" si="124"/>
        <v>1574</v>
      </c>
      <c r="C1586" s="275">
        <f t="shared" ca="1" si="120"/>
        <v>0.11838516709076018</v>
      </c>
      <c r="D1586" s="275">
        <f t="shared" ca="1" si="121"/>
        <v>0.19127599410737606</v>
      </c>
      <c r="E1586" s="275">
        <f t="shared" ca="1" si="122"/>
        <v>0.10463523887736818</v>
      </c>
      <c r="F1586" s="275">
        <f t="shared" ca="1" si="123"/>
        <v>2.196212507128608E-2</v>
      </c>
      <c r="G1586" s="301">
        <f t="array" aca="1" ref="G1586" ca="1">IF(E1586&gt;F1586,('3-Statement Model'!$G$8*(1+'DCF Simulation'!C1586)*'DCF Simulation'!D1586)/('DCF Simulation'!E1586-'DCF Simulation'!F1586))</f>
        <v>12498.764071862672</v>
      </c>
      <c r="H1586" s="302">
        <f ca="1">+G1586-'DCF Analysis'!$C$37+'DCF Analysis'!$C$38+'DCF Analysis'!$C$40-'DCF Analysis'!$C$39</f>
        <v>13411.094071862673</v>
      </c>
      <c r="I1586" s="303">
        <f ca="1">+H1586/'Historical Data'!$L$34</f>
        <v>842.02305823961422</v>
      </c>
    </row>
    <row r="1587" spans="2:9">
      <c r="B1587" s="300">
        <f t="shared" si="124"/>
        <v>1575</v>
      </c>
      <c r="C1587" s="275">
        <f t="shared" ca="1" si="120"/>
        <v>0.20841549757066277</v>
      </c>
      <c r="D1587" s="275">
        <f t="shared" ca="1" si="121"/>
        <v>0.16572064474941209</v>
      </c>
      <c r="E1587" s="275">
        <f t="shared" ca="1" si="122"/>
        <v>0.10719151053415941</v>
      </c>
      <c r="F1587" s="275">
        <f t="shared" ca="1" si="123"/>
        <v>3.308077626053231E-2</v>
      </c>
      <c r="G1587" s="301">
        <f t="array" aca="1" ref="G1587" ca="1">IF(E1587&gt;F1587,('3-Statement Model'!$G$8*(1+'DCF Simulation'!C1587)*'DCF Simulation'!D1587)/('DCF Simulation'!E1587-'DCF Simulation'!F1587))</f>
        <v>13052.42732461344</v>
      </c>
      <c r="H1587" s="302">
        <f ca="1">+G1587-'DCF Analysis'!$C$37+'DCF Analysis'!$C$38+'DCF Analysis'!$C$40-'DCF Analysis'!$C$39</f>
        <v>13964.757324613442</v>
      </c>
      <c r="I1587" s="303">
        <f ca="1">+H1587/'Historical Data'!$L$34</f>
        <v>876.78511589262894</v>
      </c>
    </row>
    <row r="1588" spans="2:9">
      <c r="B1588" s="300">
        <f t="shared" si="124"/>
        <v>1576</v>
      </c>
      <c r="C1588" s="275">
        <f t="shared" ca="1" si="120"/>
        <v>8.217403373993136E-2</v>
      </c>
      <c r="D1588" s="275">
        <f t="shared" ca="1" si="121"/>
        <v>0.15349797830396089</v>
      </c>
      <c r="E1588" s="275">
        <f t="shared" ca="1" si="122"/>
        <v>0.10005193460365702</v>
      </c>
      <c r="F1588" s="275">
        <f t="shared" ca="1" si="123"/>
        <v>3.7967505809883055E-2</v>
      </c>
      <c r="G1588" s="301">
        <f t="array" aca="1" ref="G1588" ca="1">IF(E1588&gt;F1588,('3-Statement Model'!$G$8*(1+'DCF Simulation'!C1588)*'DCF Simulation'!D1588)/('DCF Simulation'!E1588-'DCF Simulation'!F1588))</f>
        <v>12923.988961797457</v>
      </c>
      <c r="H1588" s="302">
        <f ca="1">+G1588-'DCF Analysis'!$C$37+'DCF Analysis'!$C$38+'DCF Analysis'!$C$40-'DCF Analysis'!$C$39</f>
        <v>13836.318961797459</v>
      </c>
      <c r="I1588" s="303">
        <f ca="1">+H1588/'Historical Data'!$L$34</f>
        <v>868.72104129333843</v>
      </c>
    </row>
    <row r="1589" spans="2:9">
      <c r="B1589" s="300">
        <f t="shared" si="124"/>
        <v>1577</v>
      </c>
      <c r="C1589" s="275">
        <f t="shared" ca="1" si="120"/>
        <v>0.24377111343786578</v>
      </c>
      <c r="D1589" s="275">
        <f t="shared" ca="1" si="121"/>
        <v>0.14067624226675207</v>
      </c>
      <c r="E1589" s="275">
        <f t="shared" ca="1" si="122"/>
        <v>0.10167506168147632</v>
      </c>
      <c r="F1589" s="275">
        <f t="shared" ca="1" si="123"/>
        <v>2.6722320380760327E-2</v>
      </c>
      <c r="G1589" s="301">
        <f t="array" aca="1" ref="G1589" ca="1">IF(E1589&gt;F1589,('3-Statement Model'!$G$8*(1+'DCF Simulation'!C1589)*'DCF Simulation'!D1589)/('DCF Simulation'!E1589-'DCF Simulation'!F1589))</f>
        <v>11275.951602042353</v>
      </c>
      <c r="H1589" s="302">
        <f ca="1">+G1589-'DCF Analysis'!$C$37+'DCF Analysis'!$C$38+'DCF Analysis'!$C$40-'DCF Analysis'!$C$39</f>
        <v>12188.281602042354</v>
      </c>
      <c r="I1589" s="303">
        <f ca="1">+H1589/'Historical Data'!$L$34</f>
        <v>765.24809193377916</v>
      </c>
    </row>
    <row r="1590" spans="2:9">
      <c r="B1590" s="300">
        <f t="shared" si="124"/>
        <v>1578</v>
      </c>
      <c r="C1590" s="275">
        <f t="shared" ca="1" si="120"/>
        <v>0.15522943771217235</v>
      </c>
      <c r="D1590" s="275">
        <f t="shared" ca="1" si="121"/>
        <v>0.16170911165381938</v>
      </c>
      <c r="E1590" s="275">
        <f t="shared" ca="1" si="122"/>
        <v>0.10626891472158305</v>
      </c>
      <c r="F1590" s="275">
        <f t="shared" ca="1" si="123"/>
        <v>2.5767007739813837E-2</v>
      </c>
      <c r="G1590" s="301">
        <f t="array" aca="1" ref="G1590" ca="1">IF(E1590&gt;F1590,('3-Statement Model'!$G$8*(1+'DCF Simulation'!C1590)*'DCF Simulation'!D1590)/('DCF Simulation'!E1590-'DCF Simulation'!F1590))</f>
        <v>11209.237458334383</v>
      </c>
      <c r="H1590" s="302">
        <f ca="1">+G1590-'DCF Analysis'!$C$37+'DCF Analysis'!$C$38+'DCF Analysis'!$C$40-'DCF Analysis'!$C$39</f>
        <v>12121.567458334384</v>
      </c>
      <c r="I1590" s="303">
        <f ca="1">+H1590/'Historical Data'!$L$34</f>
        <v>761.05940702769976</v>
      </c>
    </row>
    <row r="1591" spans="2:9">
      <c r="B1591" s="300">
        <f t="shared" si="124"/>
        <v>1579</v>
      </c>
      <c r="C1591" s="275">
        <f t="shared" ca="1" si="120"/>
        <v>0.17844716107770728</v>
      </c>
      <c r="D1591" s="275">
        <f t="shared" ca="1" si="121"/>
        <v>0.1678071762846558</v>
      </c>
      <c r="E1591" s="275">
        <f t="shared" ca="1" si="122"/>
        <v>0.10533909728706635</v>
      </c>
      <c r="F1591" s="275">
        <f t="shared" ca="1" si="123"/>
        <v>5.0099115684970746E-2</v>
      </c>
      <c r="G1591" s="301">
        <f t="array" aca="1" ref="G1591" ca="1">IF(E1591&gt;F1591,('3-Statement Model'!$G$8*(1+'DCF Simulation'!C1591)*'DCF Simulation'!D1591)/('DCF Simulation'!E1591-'DCF Simulation'!F1591))</f>
        <v>17292.055393529452</v>
      </c>
      <c r="H1591" s="302">
        <f ca="1">+G1591-'DCF Analysis'!$C$37+'DCF Analysis'!$C$38+'DCF Analysis'!$C$40-'DCF Analysis'!$C$39</f>
        <v>18204.38539352945</v>
      </c>
      <c r="I1591" s="303">
        <f ca="1">+H1591/'Historical Data'!$L$34</f>
        <v>1142.9725405172142</v>
      </c>
    </row>
    <row r="1592" spans="2:9">
      <c r="B1592" s="300">
        <f t="shared" si="124"/>
        <v>1580</v>
      </c>
      <c r="C1592" s="275">
        <f t="shared" ca="1" si="120"/>
        <v>0.24621910900575314</v>
      </c>
      <c r="D1592" s="275">
        <f t="shared" ca="1" si="121"/>
        <v>0.17325826718515946</v>
      </c>
      <c r="E1592" s="275">
        <f t="shared" ca="1" si="122"/>
        <v>0.10433404171793038</v>
      </c>
      <c r="F1592" s="275">
        <f t="shared" ca="1" si="123"/>
        <v>4.9356149980101474E-2</v>
      </c>
      <c r="G1592" s="301">
        <f t="array" aca="1" ref="G1592" ca="1">IF(E1592&gt;F1592,('3-Statement Model'!$G$8*(1+'DCF Simulation'!C1592)*'DCF Simulation'!D1592)/('DCF Simulation'!E1592-'DCF Simulation'!F1592))</f>
        <v>18970.544239748142</v>
      </c>
      <c r="H1592" s="302">
        <f ca="1">+G1592-'DCF Analysis'!$C$37+'DCF Analysis'!$C$38+'DCF Analysis'!$C$40-'DCF Analysis'!$C$39</f>
        <v>19882.87423974814</v>
      </c>
      <c r="I1592" s="303">
        <f ca="1">+H1592/'Historical Data'!$L$34</f>
        <v>1248.3574035224922</v>
      </c>
    </row>
    <row r="1593" spans="2:9">
      <c r="B1593" s="300">
        <f t="shared" si="124"/>
        <v>1581</v>
      </c>
      <c r="C1593" s="275">
        <f t="shared" ca="1" si="120"/>
        <v>0.13983796103843874</v>
      </c>
      <c r="D1593" s="275">
        <f t="shared" ca="1" si="121"/>
        <v>0.18117511489779126</v>
      </c>
      <c r="E1593" s="275">
        <f t="shared" ca="1" si="122"/>
        <v>0.10862773652564878</v>
      </c>
      <c r="F1593" s="275">
        <f t="shared" ca="1" si="123"/>
        <v>4.0820217153201263E-2</v>
      </c>
      <c r="G1593" s="301">
        <f t="array" aca="1" ref="G1593" ca="1">IF(E1593&gt;F1593,('3-Statement Model'!$G$8*(1+'DCF Simulation'!C1593)*'DCF Simulation'!D1593)/('DCF Simulation'!E1593-'DCF Simulation'!F1593))</f>
        <v>14711.037569371718</v>
      </c>
      <c r="H1593" s="302">
        <f ca="1">+G1593-'DCF Analysis'!$C$37+'DCF Analysis'!$C$38+'DCF Analysis'!$C$40-'DCF Analysis'!$C$39</f>
        <v>15623.36756937172</v>
      </c>
      <c r="I1593" s="303">
        <f ca="1">+H1593/'Historical Data'!$L$34</f>
        <v>980.92188976322996</v>
      </c>
    </row>
    <row r="1594" spans="2:9">
      <c r="B1594" s="300">
        <f t="shared" si="124"/>
        <v>1582</v>
      </c>
      <c r="C1594" s="275">
        <f t="shared" ca="1" si="120"/>
        <v>0.28460042214973513</v>
      </c>
      <c r="D1594" s="275">
        <f t="shared" ca="1" si="121"/>
        <v>0.17844776381139277</v>
      </c>
      <c r="E1594" s="275">
        <f t="shared" ca="1" si="122"/>
        <v>0.10616780552834397</v>
      </c>
      <c r="F1594" s="275">
        <f t="shared" ca="1" si="123"/>
        <v>2.5104028153991882E-2</v>
      </c>
      <c r="G1594" s="301">
        <f t="array" aca="1" ref="G1594" ca="1">IF(E1594&gt;F1594,('3-Statement Model'!$G$8*(1+'DCF Simulation'!C1594)*'DCF Simulation'!D1594)/('DCF Simulation'!E1594-'DCF Simulation'!F1594))</f>
        <v>13659.406597951458</v>
      </c>
      <c r="H1594" s="302">
        <f ca="1">+G1594-'DCF Analysis'!$C$37+'DCF Analysis'!$C$38+'DCF Analysis'!$C$40-'DCF Analysis'!$C$39</f>
        <v>14571.73659795146</v>
      </c>
      <c r="I1594" s="303">
        <f ca="1">+H1594/'Historical Data'!$L$34</f>
        <v>914.8946497819212</v>
      </c>
    </row>
    <row r="1595" spans="2:9">
      <c r="B1595" s="300">
        <f t="shared" si="124"/>
        <v>1583</v>
      </c>
      <c r="C1595" s="275">
        <f t="shared" ca="1" si="120"/>
        <v>9.6835831784276571E-2</v>
      </c>
      <c r="D1595" s="275">
        <f t="shared" ca="1" si="121"/>
        <v>0.17044642040811597</v>
      </c>
      <c r="E1595" s="275">
        <f t="shared" ca="1" si="122"/>
        <v>0.10799073413651245</v>
      </c>
      <c r="F1595" s="275">
        <f t="shared" ca="1" si="123"/>
        <v>3.8728662171179706E-2</v>
      </c>
      <c r="G1595" s="301">
        <f t="array" aca="1" ref="G1595" ca="1">IF(E1595&gt;F1595,('3-Statement Model'!$G$8*(1+'DCF Simulation'!C1595)*'DCF Simulation'!D1595)/('DCF Simulation'!E1595-'DCF Simulation'!F1595))</f>
        <v>13038.076792913404</v>
      </c>
      <c r="H1595" s="302">
        <f ca="1">+G1595-'DCF Analysis'!$C$37+'DCF Analysis'!$C$38+'DCF Analysis'!$C$40-'DCF Analysis'!$C$39</f>
        <v>13950.406792913405</v>
      </c>
      <c r="I1595" s="303">
        <f ca="1">+H1595/'Historical Data'!$L$34</f>
        <v>875.88410971634835</v>
      </c>
    </row>
    <row r="1596" spans="2:9">
      <c r="B1596" s="300">
        <f t="shared" si="124"/>
        <v>1584</v>
      </c>
      <c r="C1596" s="275">
        <f t="shared" ca="1" si="120"/>
        <v>0.27146768622301765</v>
      </c>
      <c r="D1596" s="275">
        <f t="shared" ca="1" si="121"/>
        <v>0.15404345280316828</v>
      </c>
      <c r="E1596" s="275">
        <f t="shared" ca="1" si="122"/>
        <v>0.10683826684986444</v>
      </c>
      <c r="F1596" s="275">
        <f t="shared" ca="1" si="123"/>
        <v>4.6721232856436673E-2</v>
      </c>
      <c r="G1596" s="301">
        <f t="array" aca="1" ref="G1596" ca="1">IF(E1596&gt;F1596,('3-Statement Model'!$G$8*(1+'DCF Simulation'!C1596)*'DCF Simulation'!D1596)/('DCF Simulation'!E1596-'DCF Simulation'!F1596))</f>
        <v>15737.310932563518</v>
      </c>
      <c r="H1596" s="302">
        <f ca="1">+G1596-'DCF Analysis'!$C$37+'DCF Analysis'!$C$38+'DCF Analysis'!$C$40-'DCF Analysis'!$C$39</f>
        <v>16649.640932563518</v>
      </c>
      <c r="I1596" s="303">
        <f ca="1">+H1596/'Historical Data'!$L$34</f>
        <v>1045.3570380989383</v>
      </c>
    </row>
    <row r="1597" spans="2:9">
      <c r="B1597" s="300">
        <f t="shared" si="124"/>
        <v>1585</v>
      </c>
      <c r="C1597" s="275">
        <f t="shared" ca="1" si="120"/>
        <v>3.9273850427951985E-2</v>
      </c>
      <c r="D1597" s="275">
        <f t="shared" ca="1" si="121"/>
        <v>0.18947368213244961</v>
      </c>
      <c r="E1597" s="275">
        <f t="shared" ca="1" si="122"/>
        <v>0.10470918634106154</v>
      </c>
      <c r="F1597" s="275">
        <f t="shared" ca="1" si="123"/>
        <v>2.9861341754413601E-2</v>
      </c>
      <c r="G1597" s="301">
        <f t="array" aca="1" ref="G1597" ca="1">IF(E1597&gt;F1597,('3-Statement Model'!$G$8*(1+'DCF Simulation'!C1597)*'DCF Simulation'!D1597)/('DCF Simulation'!E1597-'DCF Simulation'!F1597))</f>
        <v>12708.055298717512</v>
      </c>
      <c r="H1597" s="302">
        <f ca="1">+G1597-'DCF Analysis'!$C$37+'DCF Analysis'!$C$38+'DCF Analysis'!$C$40-'DCF Analysis'!$C$39</f>
        <v>13620.385298717514</v>
      </c>
      <c r="I1597" s="303">
        <f ca="1">+H1597/'Historical Data'!$L$34</f>
        <v>855.1635252257322</v>
      </c>
    </row>
    <row r="1598" spans="2:9">
      <c r="B1598" s="300">
        <f t="shared" si="124"/>
        <v>1586</v>
      </c>
      <c r="C1598" s="275">
        <f t="shared" ca="1" si="120"/>
        <v>0.1363875898932719</v>
      </c>
      <c r="D1598" s="275">
        <f t="shared" ca="1" si="121"/>
        <v>0.19145499676703762</v>
      </c>
      <c r="E1598" s="275">
        <f t="shared" ca="1" si="122"/>
        <v>0.1027951177130208</v>
      </c>
      <c r="F1598" s="275">
        <f t="shared" ca="1" si="123"/>
        <v>2.0205606875574024E-2</v>
      </c>
      <c r="G1598" s="301">
        <f t="array" aca="1" ref="G1598" ca="1">IF(E1598&gt;F1598,('3-Statement Model'!$G$8*(1+'DCF Simulation'!C1598)*'DCF Simulation'!D1598)/('DCF Simulation'!E1598-'DCF Simulation'!F1598))</f>
        <v>12724.707063156335</v>
      </c>
      <c r="H1598" s="302">
        <f ca="1">+G1598-'DCF Analysis'!$C$37+'DCF Analysis'!$C$38+'DCF Analysis'!$C$40-'DCF Analysis'!$C$39</f>
        <v>13637.037063156336</v>
      </c>
      <c r="I1598" s="303">
        <f ca="1">+H1598/'Historical Data'!$L$34</f>
        <v>856.2090155893618</v>
      </c>
    </row>
    <row r="1599" spans="2:9">
      <c r="B1599" s="300">
        <f t="shared" si="124"/>
        <v>1587</v>
      </c>
      <c r="C1599" s="275">
        <f t="shared" ca="1" si="120"/>
        <v>0.18084702710803327</v>
      </c>
      <c r="D1599" s="275">
        <f t="shared" ca="1" si="121"/>
        <v>0.13683105792861891</v>
      </c>
      <c r="E1599" s="275">
        <f t="shared" ca="1" si="122"/>
        <v>0.10578372143553691</v>
      </c>
      <c r="F1599" s="275">
        <f t="shared" ca="1" si="123"/>
        <v>2.6215165807605478E-2</v>
      </c>
      <c r="G1599" s="301">
        <f t="array" aca="1" ref="G1599" ca="1">IF(E1599&gt;F1599,('3-Statement Model'!$G$8*(1+'DCF Simulation'!C1599)*'DCF Simulation'!D1599)/('DCF Simulation'!E1599-'DCF Simulation'!F1599))</f>
        <v>9808.8106300059499</v>
      </c>
      <c r="H1599" s="302">
        <f ca="1">+G1599-'DCF Analysis'!$C$37+'DCF Analysis'!$C$38+'DCF Analysis'!$C$40-'DCF Analysis'!$C$39</f>
        <v>10721.140630005952</v>
      </c>
      <c r="I1599" s="303">
        <f ca="1">+H1599/'Historical Data'!$L$34</f>
        <v>673.13282366982673</v>
      </c>
    </row>
    <row r="1600" spans="2:9">
      <c r="B1600" s="300">
        <f t="shared" si="124"/>
        <v>1588</v>
      </c>
      <c r="C1600" s="275">
        <f t="shared" ca="1" si="120"/>
        <v>3.9876640499363139E-2</v>
      </c>
      <c r="D1600" s="275">
        <f t="shared" ca="1" si="121"/>
        <v>0.18291460944591315</v>
      </c>
      <c r="E1600" s="275">
        <f t="shared" ca="1" si="122"/>
        <v>0.10510838731529784</v>
      </c>
      <c r="F1600" s="275">
        <f t="shared" ca="1" si="123"/>
        <v>2.4712673467146548E-2</v>
      </c>
      <c r="G1600" s="301">
        <f t="array" aca="1" ref="G1600" ca="1">IF(E1600&gt;F1600,('3-Statement Model'!$G$8*(1+'DCF Simulation'!C1600)*'DCF Simulation'!D1600)/('DCF Simulation'!E1600-'DCF Simulation'!F1600))</f>
        <v>11428.173368292202</v>
      </c>
      <c r="H1600" s="302">
        <f ca="1">+G1600-'DCF Analysis'!$C$37+'DCF Analysis'!$C$38+'DCF Analysis'!$C$40-'DCF Analysis'!$C$39</f>
        <v>12340.503368292204</v>
      </c>
      <c r="I1600" s="303">
        <f ca="1">+H1600/'Historical Data'!$L$34</f>
        <v>774.80542084829722</v>
      </c>
    </row>
    <row r="1601" spans="2:9">
      <c r="B1601" s="300">
        <f t="shared" si="124"/>
        <v>1589</v>
      </c>
      <c r="C1601" s="275">
        <f t="shared" ca="1" si="120"/>
        <v>0.17257097198047275</v>
      </c>
      <c r="D1601" s="275">
        <f t="shared" ca="1" si="121"/>
        <v>0.14100050705669692</v>
      </c>
      <c r="E1601" s="275">
        <f t="shared" ca="1" si="122"/>
        <v>0.10605500225295129</v>
      </c>
      <c r="F1601" s="275">
        <f t="shared" ca="1" si="123"/>
        <v>2.7092180098164415E-2</v>
      </c>
      <c r="G1601" s="301">
        <f t="array" aca="1" ref="G1601" ca="1">IF(E1601&gt;F1601,('3-Statement Model'!$G$8*(1+'DCF Simulation'!C1601)*'DCF Simulation'!D1601)/('DCF Simulation'!E1601-'DCF Simulation'!F1601))</f>
        <v>10113.853315976659</v>
      </c>
      <c r="H1601" s="302">
        <f ca="1">+G1601-'DCF Analysis'!$C$37+'DCF Analysis'!$C$38+'DCF Analysis'!$C$40-'DCF Analysis'!$C$39</f>
        <v>11026.183315976661</v>
      </c>
      <c r="I1601" s="303">
        <f ca="1">+H1601/'Historical Data'!$L$34</f>
        <v>692.2850996853665</v>
      </c>
    </row>
    <row r="1602" spans="2:9">
      <c r="B1602" s="300">
        <f t="shared" si="124"/>
        <v>1590</v>
      </c>
      <c r="C1602" s="275">
        <f t="shared" ca="1" si="120"/>
        <v>2.9932996469650534E-2</v>
      </c>
      <c r="D1602" s="275">
        <f t="shared" ca="1" si="121"/>
        <v>0.14641491827678291</v>
      </c>
      <c r="E1602" s="275">
        <f t="shared" ca="1" si="122"/>
        <v>0.10299683705622784</v>
      </c>
      <c r="F1602" s="275">
        <f t="shared" ca="1" si="123"/>
        <v>2.5410346115917089E-2</v>
      </c>
      <c r="G1602" s="301">
        <f t="array" aca="1" ref="G1602" ca="1">IF(E1602&gt;F1602,('3-Statement Model'!$G$8*(1+'DCF Simulation'!C1602)*'DCF Simulation'!D1602)/('DCF Simulation'!E1602-'DCF Simulation'!F1602))</f>
        <v>9388.3158188868401</v>
      </c>
      <c r="H1602" s="302">
        <f ca="1">+G1602-'DCF Analysis'!$C$37+'DCF Analysis'!$C$38+'DCF Analysis'!$C$40-'DCF Analysis'!$C$39</f>
        <v>10300.645818886842</v>
      </c>
      <c r="I1602" s="303">
        <f ca="1">+H1602/'Historical Data'!$L$34</f>
        <v>646.7318212657608</v>
      </c>
    </row>
    <row r="1603" spans="2:9">
      <c r="B1603" s="300">
        <f t="shared" si="124"/>
        <v>1591</v>
      </c>
      <c r="C1603" s="275">
        <f t="shared" ca="1" si="120"/>
        <v>0.30202189625177162</v>
      </c>
      <c r="D1603" s="275">
        <f t="shared" ca="1" si="121"/>
        <v>0.17384476481164815</v>
      </c>
      <c r="E1603" s="275">
        <f t="shared" ca="1" si="122"/>
        <v>0.10963146189441621</v>
      </c>
      <c r="F1603" s="275">
        <f t="shared" ca="1" si="123"/>
        <v>2.6409212968449475E-2</v>
      </c>
      <c r="G1603" s="301">
        <f t="array" aca="1" ref="G1603" ca="1">IF(E1603&gt;F1603,('3-Statement Model'!$G$8*(1+'DCF Simulation'!C1603)*'DCF Simulation'!D1603)/('DCF Simulation'!E1603-'DCF Simulation'!F1603))</f>
        <v>13137.718630651032</v>
      </c>
      <c r="H1603" s="302">
        <f ca="1">+G1603-'DCF Analysis'!$C$37+'DCF Analysis'!$C$38+'DCF Analysis'!$C$40-'DCF Analysis'!$C$39</f>
        <v>14050.048630651034</v>
      </c>
      <c r="I1603" s="303">
        <f ca="1">+H1603/'Historical Data'!$L$34</f>
        <v>882.14017834810022</v>
      </c>
    </row>
    <row r="1604" spans="2:9">
      <c r="B1604" s="300">
        <f t="shared" si="124"/>
        <v>1592</v>
      </c>
      <c r="C1604" s="275">
        <f t="shared" ca="1" si="120"/>
        <v>9.6671924190072117E-2</v>
      </c>
      <c r="D1604" s="275">
        <f t="shared" ca="1" si="121"/>
        <v>0.17518482098372667</v>
      </c>
      <c r="E1604" s="275">
        <f t="shared" ca="1" si="122"/>
        <v>0.10401705256174791</v>
      </c>
      <c r="F1604" s="275">
        <f t="shared" ca="1" si="123"/>
        <v>5.6187017095810296E-2</v>
      </c>
      <c r="G1604" s="301">
        <f t="array" aca="1" ref="G1604" ca="1">IF(E1604&gt;F1604,('3-Statement Model'!$G$8*(1+'DCF Simulation'!C1604)*'DCF Simulation'!D1604)/('DCF Simulation'!E1604-'DCF Simulation'!F1604))</f>
        <v>19402.245495792267</v>
      </c>
      <c r="H1604" s="302">
        <f ca="1">+G1604-'DCF Analysis'!$C$37+'DCF Analysis'!$C$38+'DCF Analysis'!$C$40-'DCF Analysis'!$C$39</f>
        <v>20314.575495792265</v>
      </c>
      <c r="I1604" s="303">
        <f ca="1">+H1604/'Historical Data'!$L$34</f>
        <v>1275.4620088524039</v>
      </c>
    </row>
    <row r="1605" spans="2:9">
      <c r="B1605" s="300">
        <f t="shared" si="124"/>
        <v>1593</v>
      </c>
      <c r="C1605" s="275">
        <f t="shared" ca="1" si="120"/>
        <v>0.32150198620930165</v>
      </c>
      <c r="D1605" s="275">
        <f t="shared" ca="1" si="121"/>
        <v>0.17058148349562827</v>
      </c>
      <c r="E1605" s="275">
        <f t="shared" ca="1" si="122"/>
        <v>0.10279611397614369</v>
      </c>
      <c r="F1605" s="275">
        <f t="shared" ca="1" si="123"/>
        <v>2.7002338203823403E-2</v>
      </c>
      <c r="G1605" s="301">
        <f t="array" aca="1" ref="G1605" ca="1">IF(E1605&gt;F1605,('3-Statement Model'!$G$8*(1+'DCF Simulation'!C1605)*'DCF Simulation'!D1605)/('DCF Simulation'!E1605-'DCF Simulation'!F1605))</f>
        <v>14366.324238884206</v>
      </c>
      <c r="H1605" s="302">
        <f ca="1">+G1605-'DCF Analysis'!$C$37+'DCF Analysis'!$C$38+'DCF Analysis'!$C$40-'DCF Analysis'!$C$39</f>
        <v>15278.654238884208</v>
      </c>
      <c r="I1605" s="303">
        <f ca="1">+H1605/'Historical Data'!$L$34</f>
        <v>959.27887009624885</v>
      </c>
    </row>
    <row r="1606" spans="2:9">
      <c r="B1606" s="300">
        <f t="shared" si="124"/>
        <v>1594</v>
      </c>
      <c r="C1606" s="275">
        <f t="shared" ca="1" si="120"/>
        <v>0.23099360796452759</v>
      </c>
      <c r="D1606" s="275">
        <f t="shared" ca="1" si="121"/>
        <v>0.19207426222156435</v>
      </c>
      <c r="E1606" s="275">
        <f t="shared" ca="1" si="122"/>
        <v>0.10647983776540447</v>
      </c>
      <c r="F1606" s="275">
        <f t="shared" ca="1" si="123"/>
        <v>3.1708805765892259E-2</v>
      </c>
      <c r="G1606" s="301">
        <f t="array" aca="1" ref="G1606" ca="1">IF(E1606&gt;F1606,('3-Statement Model'!$G$8*(1+'DCF Simulation'!C1606)*'DCF Simulation'!D1606)/('DCF Simulation'!E1606-'DCF Simulation'!F1606))</f>
        <v>15274.643959754061</v>
      </c>
      <c r="H1606" s="302">
        <f ca="1">+G1606-'DCF Analysis'!$C$37+'DCF Analysis'!$C$38+'DCF Analysis'!$C$40-'DCF Analysis'!$C$39</f>
        <v>16186.973959754063</v>
      </c>
      <c r="I1606" s="303">
        <f ca="1">+H1606/'Historical Data'!$L$34</f>
        <v>1016.3082328855862</v>
      </c>
    </row>
    <row r="1607" spans="2:9">
      <c r="B1607" s="300">
        <f t="shared" si="124"/>
        <v>1595</v>
      </c>
      <c r="C1607" s="275">
        <f t="shared" ca="1" si="120"/>
        <v>0.10708638848358241</v>
      </c>
      <c r="D1607" s="275">
        <f t="shared" ca="1" si="121"/>
        <v>0.15229545749736104</v>
      </c>
      <c r="E1607" s="275">
        <f t="shared" ca="1" si="122"/>
        <v>0.1082928740046902</v>
      </c>
      <c r="F1607" s="275">
        <f t="shared" ca="1" si="123"/>
        <v>5.9227328267369442E-2</v>
      </c>
      <c r="G1607" s="301">
        <f t="array" aca="1" ref="G1607" ca="1">IF(E1607&gt;F1607,('3-Statement Model'!$G$8*(1+'DCF Simulation'!C1607)*'DCF Simulation'!D1607)/('DCF Simulation'!E1607-'DCF Simulation'!F1607))</f>
        <v>16598.594933281511</v>
      </c>
      <c r="H1607" s="302">
        <f ca="1">+G1607-'DCF Analysis'!$C$37+'DCF Analysis'!$C$38+'DCF Analysis'!$C$40-'DCF Analysis'!$C$39</f>
        <v>17510.924933281509</v>
      </c>
      <c r="I1607" s="303">
        <f ca="1">+H1607/'Historical Data'!$L$34</f>
        <v>1099.4332368349515</v>
      </c>
    </row>
    <row r="1608" spans="2:9">
      <c r="B1608" s="300">
        <f t="shared" si="124"/>
        <v>1596</v>
      </c>
      <c r="C1608" s="275">
        <f t="shared" ca="1" si="120"/>
        <v>0.15947392077799438</v>
      </c>
      <c r="D1608" s="275">
        <f t="shared" ca="1" si="121"/>
        <v>0.1878930297625899</v>
      </c>
      <c r="E1608" s="275">
        <f t="shared" ca="1" si="122"/>
        <v>0.10451262881835606</v>
      </c>
      <c r="F1608" s="275">
        <f t="shared" ca="1" si="123"/>
        <v>4.4588243675635124E-2</v>
      </c>
      <c r="G1608" s="301">
        <f t="array" aca="1" ref="G1608" ca="1">IF(E1608&gt;F1608,('3-Statement Model'!$G$8*(1+'DCF Simulation'!C1608)*'DCF Simulation'!D1608)/('DCF Simulation'!E1608-'DCF Simulation'!F1608))</f>
        <v>17560.932231888557</v>
      </c>
      <c r="H1608" s="302">
        <f ca="1">+G1608-'DCF Analysis'!$C$37+'DCF Analysis'!$C$38+'DCF Analysis'!$C$40-'DCF Analysis'!$C$39</f>
        <v>18473.262231888555</v>
      </c>
      <c r="I1608" s="303">
        <f ca="1">+H1608/'Historical Data'!$L$34</f>
        <v>1159.8541235194493</v>
      </c>
    </row>
    <row r="1609" spans="2:9">
      <c r="B1609" s="300">
        <f t="shared" si="124"/>
        <v>1597</v>
      </c>
      <c r="C1609" s="275">
        <f t="shared" ca="1" si="120"/>
        <v>0.11185035571017921</v>
      </c>
      <c r="D1609" s="275">
        <f t="shared" ca="1" si="121"/>
        <v>0.19159983602521657</v>
      </c>
      <c r="E1609" s="275">
        <f t="shared" ca="1" si="122"/>
        <v>0.10367915822541793</v>
      </c>
      <c r="F1609" s="275">
        <f t="shared" ca="1" si="123"/>
        <v>4.5903215501761935E-2</v>
      </c>
      <c r="G1609" s="301">
        <f t="array" aca="1" ref="G1609" ca="1">IF(E1609&gt;F1609,('3-Statement Model'!$G$8*(1+'DCF Simulation'!C1609)*'DCF Simulation'!D1609)/('DCF Simulation'!E1609-'DCF Simulation'!F1609))</f>
        <v>17810.410576024296</v>
      </c>
      <c r="H1609" s="302">
        <f ca="1">+G1609-'DCF Analysis'!$C$37+'DCF Analysis'!$C$38+'DCF Analysis'!$C$40-'DCF Analysis'!$C$39</f>
        <v>18722.740576024295</v>
      </c>
      <c r="I1609" s="303">
        <f ca="1">+H1609/'Historical Data'!$L$34</f>
        <v>1175.517761188986</v>
      </c>
    </row>
    <row r="1610" spans="2:9">
      <c r="B1610" s="300">
        <f t="shared" si="124"/>
        <v>1598</v>
      </c>
      <c r="C1610" s="275">
        <f t="shared" ca="1" si="120"/>
        <v>0.20077739925623037</v>
      </c>
      <c r="D1610" s="275">
        <f t="shared" ca="1" si="121"/>
        <v>0.18165156632374652</v>
      </c>
      <c r="E1610" s="275">
        <f t="shared" ca="1" si="122"/>
        <v>0.10072014225030809</v>
      </c>
      <c r="F1610" s="275">
        <f t="shared" ca="1" si="123"/>
        <v>5.3779465341975877E-2</v>
      </c>
      <c r="G1610" s="301">
        <f t="array" aca="1" ref="G1610" ca="1">IF(E1610&gt;F1610,('3-Statement Model'!$G$8*(1+'DCF Simulation'!C1610)*'DCF Simulation'!D1610)/('DCF Simulation'!E1610-'DCF Simulation'!F1610))</f>
        <v>22445.630195370737</v>
      </c>
      <c r="H1610" s="302">
        <f ca="1">+G1610-'DCF Analysis'!$C$37+'DCF Analysis'!$C$38+'DCF Analysis'!$C$40-'DCF Analysis'!$C$39</f>
        <v>23357.960195370735</v>
      </c>
      <c r="I1610" s="303">
        <f ca="1">+H1610/'Historical Data'!$L$34</f>
        <v>1466.5426230369849</v>
      </c>
    </row>
    <row r="1611" spans="2:9">
      <c r="B1611" s="300">
        <f t="shared" si="124"/>
        <v>1599</v>
      </c>
      <c r="C1611" s="275">
        <f t="shared" ca="1" si="120"/>
        <v>0.16107203704229411</v>
      </c>
      <c r="D1611" s="275">
        <f t="shared" ca="1" si="121"/>
        <v>0.17451038994792212</v>
      </c>
      <c r="E1611" s="275">
        <f t="shared" ca="1" si="122"/>
        <v>0.10743241193893674</v>
      </c>
      <c r="F1611" s="275">
        <f t="shared" ca="1" si="123"/>
        <v>2.7471211077339623E-2</v>
      </c>
      <c r="G1611" s="301">
        <f t="array" aca="1" ref="G1611" ca="1">IF(E1611&gt;F1611,('3-Statement Model'!$G$8*(1+'DCF Simulation'!C1611)*'DCF Simulation'!D1611)/('DCF Simulation'!E1611-'DCF Simulation'!F1611))</f>
        <v>12239.978255473465</v>
      </c>
      <c r="H1611" s="302">
        <f ca="1">+G1611-'DCF Analysis'!$C$37+'DCF Analysis'!$C$38+'DCF Analysis'!$C$40-'DCF Analysis'!$C$39</f>
        <v>13152.308255473466</v>
      </c>
      <c r="I1611" s="303">
        <f ca="1">+H1611/'Historical Data'!$L$34</f>
        <v>825.77504570779172</v>
      </c>
    </row>
    <row r="1612" spans="2:9">
      <c r="B1612" s="300">
        <f t="shared" si="124"/>
        <v>1600</v>
      </c>
      <c r="C1612" s="275">
        <f t="shared" ca="1" si="120"/>
        <v>0.29370211912389493</v>
      </c>
      <c r="D1612" s="275">
        <f t="shared" ca="1" si="121"/>
        <v>0.1645633390117861</v>
      </c>
      <c r="E1612" s="275">
        <f t="shared" ca="1" si="122"/>
        <v>0.10077482800501478</v>
      </c>
      <c r="F1612" s="275">
        <f t="shared" ca="1" si="123"/>
        <v>2.850684719242675E-2</v>
      </c>
      <c r="G1612" s="301">
        <f t="array" aca="1" ref="G1612" ca="1">IF(E1612&gt;F1612,('3-Statement Model'!$G$8*(1+'DCF Simulation'!C1612)*'DCF Simulation'!D1612)/('DCF Simulation'!E1612-'DCF Simulation'!F1612))</f>
        <v>14229.87086610338</v>
      </c>
      <c r="H1612" s="302">
        <f ca="1">+G1612-'DCF Analysis'!$C$37+'DCF Analysis'!$C$38+'DCF Analysis'!$C$40-'DCF Analysis'!$C$39</f>
        <v>15142.200866103381</v>
      </c>
      <c r="I1612" s="303">
        <f ca="1">+H1612/'Historical Data'!$L$34</f>
        <v>950.7115686038909</v>
      </c>
    </row>
    <row r="1613" spans="2:9">
      <c r="B1613" s="300">
        <f t="shared" si="124"/>
        <v>1601</v>
      </c>
      <c r="C1613" s="275">
        <f t="shared" ca="1" si="120"/>
        <v>8.0526181647066444E-2</v>
      </c>
      <c r="D1613" s="275">
        <f t="shared" ca="1" si="121"/>
        <v>0.14823351398074963</v>
      </c>
      <c r="E1613" s="275">
        <f t="shared" ca="1" si="122"/>
        <v>0.10765744120913832</v>
      </c>
      <c r="F1613" s="275">
        <f t="shared" ca="1" si="123"/>
        <v>3.1390513303576784E-2</v>
      </c>
      <c r="G1613" s="301">
        <f t="array" aca="1" ref="G1613" ca="1">IF(E1613&gt;F1613,('3-Statement Model'!$G$8*(1+'DCF Simulation'!C1613)*'DCF Simulation'!D1613)/('DCF Simulation'!E1613-'DCF Simulation'!F1613))</f>
        <v>10144.366817961265</v>
      </c>
      <c r="H1613" s="302">
        <f ca="1">+G1613-'DCF Analysis'!$C$37+'DCF Analysis'!$C$38+'DCF Analysis'!$C$40-'DCF Analysis'!$C$39</f>
        <v>11056.696817961267</v>
      </c>
      <c r="I1613" s="303">
        <f ca="1">+H1613/'Historical Data'!$L$34</f>
        <v>694.20090701033223</v>
      </c>
    </row>
    <row r="1614" spans="2:9">
      <c r="B1614" s="300">
        <f t="shared" si="124"/>
        <v>1602</v>
      </c>
      <c r="C1614" s="275">
        <f t="shared" ref="C1614:C1677" ca="1" si="125">RAND()*($E$6-$D$6)+$D$6</f>
        <v>0.24724417070032403</v>
      </c>
      <c r="D1614" s="275">
        <f t="shared" ref="D1614:D1677" ca="1" si="126">RAND()*($E$7-$D$7)+$D$7</f>
        <v>0.18684634382433224</v>
      </c>
      <c r="E1614" s="275">
        <f t="shared" ref="E1614:E1677" ca="1" si="127">RAND()*($E$8-$D$8)+$D$8</f>
        <v>0.10885346218827469</v>
      </c>
      <c r="F1614" s="275">
        <f t="shared" ref="F1614:F1677" ca="1" si="128">RAND()*($E$9-$D$9)+$D$9</f>
        <v>3.4348036909312082E-2</v>
      </c>
      <c r="G1614" s="301">
        <f t="array" aca="1" ref="G1614" ca="1">IF(E1614&gt;F1614,('3-Statement Model'!$G$8*(1+'DCF Simulation'!C1614)*'DCF Simulation'!D1614)/('DCF Simulation'!E1614-'DCF Simulation'!F1614))</f>
        <v>15108.720536686214</v>
      </c>
      <c r="H1614" s="302">
        <f ca="1">+G1614-'DCF Analysis'!$C$37+'DCF Analysis'!$C$38+'DCF Analysis'!$C$40-'DCF Analysis'!$C$39</f>
        <v>16021.050536686216</v>
      </c>
      <c r="I1614" s="303">
        <f ca="1">+H1614/'Historical Data'!$L$34</f>
        <v>1005.8906377679517</v>
      </c>
    </row>
    <row r="1615" spans="2:9">
      <c r="B1615" s="300">
        <f t="shared" ref="B1615:B1678" si="129">+B1614+1</f>
        <v>1603</v>
      </c>
      <c r="C1615" s="275">
        <f t="shared" ca="1" si="125"/>
        <v>0.22738707309650319</v>
      </c>
      <c r="D1615" s="275">
        <f t="shared" ca="1" si="126"/>
        <v>0.19480538794191959</v>
      </c>
      <c r="E1615" s="275">
        <f t="shared" ca="1" si="127"/>
        <v>0.10245353237136111</v>
      </c>
      <c r="F1615" s="275">
        <f t="shared" ca="1" si="128"/>
        <v>4.6888549824426154E-2</v>
      </c>
      <c r="G1615" s="301">
        <f t="array" aca="1" ref="G1615" ca="1">IF(E1615&gt;F1615,('3-Statement Model'!$G$8*(1+'DCF Simulation'!C1615)*'DCF Simulation'!D1615)/('DCF Simulation'!E1615-'DCF Simulation'!F1615))</f>
        <v>20785.516772458384</v>
      </c>
      <c r="H1615" s="302">
        <f ca="1">+G1615-'DCF Analysis'!$C$37+'DCF Analysis'!$C$38+'DCF Analysis'!$C$40-'DCF Analysis'!$C$39</f>
        <v>21697.846772458382</v>
      </c>
      <c r="I1615" s="303">
        <f ca="1">+H1615/'Historical Data'!$L$34</f>
        <v>1362.3114712834467</v>
      </c>
    </row>
    <row r="1616" spans="2:9">
      <c r="B1616" s="300">
        <f t="shared" si="129"/>
        <v>1604</v>
      </c>
      <c r="C1616" s="275">
        <f t="shared" ca="1" si="125"/>
        <v>0.32754874505813253</v>
      </c>
      <c r="D1616" s="275">
        <f t="shared" ca="1" si="126"/>
        <v>0.15227301899749598</v>
      </c>
      <c r="E1616" s="275">
        <f t="shared" ca="1" si="127"/>
        <v>0.10782349352738362</v>
      </c>
      <c r="F1616" s="275">
        <f t="shared" ca="1" si="128"/>
        <v>3.2574426119910099E-2</v>
      </c>
      <c r="G1616" s="301">
        <f t="array" aca="1" ref="G1616" ca="1">IF(E1616&gt;F1616,('3-Statement Model'!$G$8*(1+'DCF Simulation'!C1616)*'DCF Simulation'!D1616)/('DCF Simulation'!E1616-'DCF Simulation'!F1616))</f>
        <v>12976.327927695193</v>
      </c>
      <c r="H1616" s="302">
        <f ca="1">+G1616-'DCF Analysis'!$C$37+'DCF Analysis'!$C$38+'DCF Analysis'!$C$40-'DCF Analysis'!$C$39</f>
        <v>13888.657927695194</v>
      </c>
      <c r="I1616" s="303">
        <f ca="1">+H1616/'Historical Data'!$L$34</f>
        <v>872.00717260329429</v>
      </c>
    </row>
    <row r="1617" spans="2:9">
      <c r="B1617" s="300">
        <f t="shared" si="129"/>
        <v>1605</v>
      </c>
      <c r="C1617" s="275">
        <f t="shared" ca="1" si="125"/>
        <v>0.23554279857668972</v>
      </c>
      <c r="D1617" s="275">
        <f t="shared" ca="1" si="126"/>
        <v>0.16923535471717696</v>
      </c>
      <c r="E1617" s="275">
        <f t="shared" ca="1" si="127"/>
        <v>0.10238459891922291</v>
      </c>
      <c r="F1617" s="275">
        <f t="shared" ca="1" si="128"/>
        <v>5.9274235372342804E-2</v>
      </c>
      <c r="G1617" s="301">
        <f t="array" aca="1" ref="G1617" ca="1">IF(E1617&gt;F1617,('3-Statement Model'!$G$8*(1+'DCF Simulation'!C1617)*'DCF Simulation'!D1617)/('DCF Simulation'!E1617-'DCF Simulation'!F1617))</f>
        <v>23428.619753893054</v>
      </c>
      <c r="H1617" s="302">
        <f ca="1">+G1617-'DCF Analysis'!$C$37+'DCF Analysis'!$C$38+'DCF Analysis'!$C$40-'DCF Analysis'!$C$39</f>
        <v>24340.949753893052</v>
      </c>
      <c r="I1617" s="303">
        <f ca="1">+H1617/'Historical Data'!$L$34</f>
        <v>1528.2601734358846</v>
      </c>
    </row>
    <row r="1618" spans="2:9">
      <c r="B1618" s="300">
        <f t="shared" si="129"/>
        <v>1606</v>
      </c>
      <c r="C1618" s="275">
        <f t="shared" ca="1" si="125"/>
        <v>0.30331971787174683</v>
      </c>
      <c r="D1618" s="275">
        <f t="shared" ca="1" si="126"/>
        <v>0.13660330038627971</v>
      </c>
      <c r="E1618" s="275">
        <f t="shared" ca="1" si="127"/>
        <v>0.10068449936114586</v>
      </c>
      <c r="F1618" s="275">
        <f t="shared" ca="1" si="128"/>
        <v>2.3229184154390393E-2</v>
      </c>
      <c r="G1618" s="301">
        <f t="array" aca="1" ref="G1618" ca="1">IF(E1618&gt;F1618,('3-Statement Model'!$G$8*(1+'DCF Simulation'!C1618)*'DCF Simulation'!D1618)/('DCF Simulation'!E1618-'DCF Simulation'!F1618))</f>
        <v>11103.002346139541</v>
      </c>
      <c r="H1618" s="302">
        <f ca="1">+G1618-'DCF Analysis'!$C$37+'DCF Analysis'!$C$38+'DCF Analysis'!$C$40-'DCF Analysis'!$C$39</f>
        <v>12015.332346139543</v>
      </c>
      <c r="I1618" s="303">
        <f ca="1">+H1618/'Historical Data'!$L$34</f>
        <v>754.38937596361188</v>
      </c>
    </row>
    <row r="1619" spans="2:9">
      <c r="B1619" s="300">
        <f t="shared" si="129"/>
        <v>1607</v>
      </c>
      <c r="C1619" s="275">
        <f t="shared" ca="1" si="125"/>
        <v>0.27274009991572484</v>
      </c>
      <c r="D1619" s="275">
        <f t="shared" ca="1" si="126"/>
        <v>0.15066565995222103</v>
      </c>
      <c r="E1619" s="275">
        <f t="shared" ca="1" si="127"/>
        <v>0.1075722987129253</v>
      </c>
      <c r="F1619" s="275">
        <f t="shared" ca="1" si="128"/>
        <v>3.4523743072320708E-2</v>
      </c>
      <c r="G1619" s="301">
        <f t="array" aca="1" ref="G1619" ca="1">IF(E1619&gt;F1619,('3-Statement Model'!$G$8*(1+'DCF Simulation'!C1619)*'DCF Simulation'!D1619)/('DCF Simulation'!E1619-'DCF Simulation'!F1619))</f>
        <v>12680.076446945261</v>
      </c>
      <c r="H1619" s="302">
        <f ca="1">+G1619-'DCF Analysis'!$C$37+'DCF Analysis'!$C$38+'DCF Analysis'!$C$40-'DCF Analysis'!$C$39</f>
        <v>13592.406446945262</v>
      </c>
      <c r="I1619" s="303">
        <f ca="1">+H1619/'Historical Data'!$L$34</f>
        <v>853.40685733502426</v>
      </c>
    </row>
    <row r="1620" spans="2:9">
      <c r="B1620" s="300">
        <f t="shared" si="129"/>
        <v>1608</v>
      </c>
      <c r="C1620" s="275">
        <f t="shared" ca="1" si="125"/>
        <v>0.10316391874947439</v>
      </c>
      <c r="D1620" s="275">
        <f t="shared" ca="1" si="126"/>
        <v>0.15491625605511236</v>
      </c>
      <c r="E1620" s="275">
        <f t="shared" ca="1" si="127"/>
        <v>0.10775022634952944</v>
      </c>
      <c r="F1620" s="275">
        <f t="shared" ca="1" si="128"/>
        <v>4.7860210732198566E-2</v>
      </c>
      <c r="G1620" s="301">
        <f t="array" aca="1" ref="G1620" ca="1">IF(E1620&gt;F1620,('3-Statement Model'!$G$8*(1+'DCF Simulation'!C1620)*'DCF Simulation'!D1620)/('DCF Simulation'!E1620-'DCF Simulation'!F1620))</f>
        <v>13783.582642617523</v>
      </c>
      <c r="H1620" s="302">
        <f ca="1">+G1620-'DCF Analysis'!$C$37+'DCF Analysis'!$C$38+'DCF Analysis'!$C$40-'DCF Analysis'!$C$39</f>
        <v>14695.912642617524</v>
      </c>
      <c r="I1620" s="303">
        <f ca="1">+H1620/'Historical Data'!$L$34</f>
        <v>922.69111234713353</v>
      </c>
    </row>
    <row r="1621" spans="2:9">
      <c r="B1621" s="300">
        <f t="shared" si="129"/>
        <v>1609</v>
      </c>
      <c r="C1621" s="275">
        <f t="shared" ca="1" si="125"/>
        <v>0.29448767298683964</v>
      </c>
      <c r="D1621" s="275">
        <f t="shared" ca="1" si="126"/>
        <v>0.15465415349213918</v>
      </c>
      <c r="E1621" s="275">
        <f t="shared" ca="1" si="127"/>
        <v>0.10054291307029797</v>
      </c>
      <c r="F1621" s="275">
        <f t="shared" ca="1" si="128"/>
        <v>3.0796067912628775E-2</v>
      </c>
      <c r="G1621" s="301">
        <f t="array" aca="1" ref="G1621" ca="1">IF(E1621&gt;F1621,('3-Statement Model'!$G$8*(1+'DCF Simulation'!C1621)*'DCF Simulation'!D1621)/('DCF Simulation'!E1621-'DCF Simulation'!F1621))</f>
        <v>13864.82647665255</v>
      </c>
      <c r="H1621" s="302">
        <f ca="1">+G1621-'DCF Analysis'!$C$37+'DCF Analysis'!$C$38+'DCF Analysis'!$C$40-'DCF Analysis'!$C$39</f>
        <v>14777.156476652552</v>
      </c>
      <c r="I1621" s="303">
        <f ca="1">+H1621/'Historical Data'!$L$34</f>
        <v>927.79205200430977</v>
      </c>
    </row>
    <row r="1622" spans="2:9">
      <c r="B1622" s="300">
        <f t="shared" si="129"/>
        <v>1610</v>
      </c>
      <c r="C1622" s="275">
        <f t="shared" ca="1" si="125"/>
        <v>2.3654580602919216E-2</v>
      </c>
      <c r="D1622" s="275">
        <f t="shared" ca="1" si="126"/>
        <v>0.16688539633581256</v>
      </c>
      <c r="E1622" s="275">
        <f t="shared" ca="1" si="127"/>
        <v>0.10983467837367558</v>
      </c>
      <c r="F1622" s="275">
        <f t="shared" ca="1" si="128"/>
        <v>3.1612729968263878E-2</v>
      </c>
      <c r="G1622" s="301">
        <f t="array" aca="1" ref="G1622" ca="1">IF(E1622&gt;F1622,('3-Statement Model'!$G$8*(1+'DCF Simulation'!C1622)*'DCF Simulation'!D1622)/('DCF Simulation'!E1622-'DCF Simulation'!F1622))</f>
        <v>10549.275601147801</v>
      </c>
      <c r="H1622" s="302">
        <f ca="1">+G1622-'DCF Analysis'!$C$37+'DCF Analysis'!$C$38+'DCF Analysis'!$C$40-'DCF Analysis'!$C$39</f>
        <v>11461.605601147803</v>
      </c>
      <c r="I1622" s="303">
        <f ca="1">+H1622/'Historical Data'!$L$34</f>
        <v>719.6233319146603</v>
      </c>
    </row>
    <row r="1623" spans="2:9">
      <c r="B1623" s="300">
        <f t="shared" si="129"/>
        <v>1611</v>
      </c>
      <c r="C1623" s="275">
        <f t="shared" ca="1" si="125"/>
        <v>0.14068665077481041</v>
      </c>
      <c r="D1623" s="275">
        <f t="shared" ca="1" si="126"/>
        <v>0.17836949844882516</v>
      </c>
      <c r="E1623" s="275">
        <f t="shared" ca="1" si="127"/>
        <v>0.10569710133406746</v>
      </c>
      <c r="F1623" s="275">
        <f t="shared" ca="1" si="128"/>
        <v>4.0324282052806054E-2</v>
      </c>
      <c r="G1623" s="301">
        <f t="array" aca="1" ref="G1623" ca="1">IF(E1623&gt;F1623,('3-Statement Model'!$G$8*(1+'DCF Simulation'!C1623)*'DCF Simulation'!D1623)/('DCF Simulation'!E1623-'DCF Simulation'!F1623))</f>
        <v>15033.816143860964</v>
      </c>
      <c r="H1623" s="302">
        <f ca="1">+G1623-'DCF Analysis'!$C$37+'DCF Analysis'!$C$38+'DCF Analysis'!$C$40-'DCF Analysis'!$C$39</f>
        <v>15946.146143860966</v>
      </c>
      <c r="I1623" s="303">
        <f ca="1">+H1623/'Historical Data'!$L$34</f>
        <v>1001.1877234803974</v>
      </c>
    </row>
    <row r="1624" spans="2:9">
      <c r="B1624" s="300">
        <f t="shared" si="129"/>
        <v>1612</v>
      </c>
      <c r="C1624" s="275">
        <f t="shared" ca="1" si="125"/>
        <v>8.8297906297647694E-2</v>
      </c>
      <c r="D1624" s="275">
        <f t="shared" ca="1" si="126"/>
        <v>0.19229511994504866</v>
      </c>
      <c r="E1624" s="275">
        <f t="shared" ca="1" si="127"/>
        <v>0.10164537811275642</v>
      </c>
      <c r="F1624" s="275">
        <f t="shared" ca="1" si="128"/>
        <v>3.7604845613608634E-2</v>
      </c>
      <c r="G1624" s="301">
        <f t="array" aca="1" ref="G1624" ca="1">IF(E1624&gt;F1624,('3-Statement Model'!$G$8*(1+'DCF Simulation'!C1624)*'DCF Simulation'!D1624)/('DCF Simulation'!E1624-'DCF Simulation'!F1624))</f>
        <v>15784.85589471881</v>
      </c>
      <c r="H1624" s="302">
        <f ca="1">+G1624-'DCF Analysis'!$C$37+'DCF Analysis'!$C$38+'DCF Analysis'!$C$40-'DCF Analysis'!$C$39</f>
        <v>16697.185894718808</v>
      </c>
      <c r="I1624" s="303">
        <f ca="1">+H1624/'Historical Data'!$L$34</f>
        <v>1048.3421751968788</v>
      </c>
    </row>
    <row r="1625" spans="2:9">
      <c r="B1625" s="300">
        <f t="shared" si="129"/>
        <v>1613</v>
      </c>
      <c r="C1625" s="275">
        <f t="shared" ca="1" si="125"/>
        <v>0.27800383686483826</v>
      </c>
      <c r="D1625" s="275">
        <f t="shared" ca="1" si="126"/>
        <v>0.18926517538071391</v>
      </c>
      <c r="E1625" s="275">
        <f t="shared" ca="1" si="127"/>
        <v>0.1068669607781368</v>
      </c>
      <c r="F1625" s="275">
        <f t="shared" ca="1" si="128"/>
        <v>3.2778908431752268E-2</v>
      </c>
      <c r="G1625" s="301">
        <f t="array" aca="1" ref="G1625" ca="1">IF(E1625&gt;F1625,('3-Statement Model'!$G$8*(1+'DCF Simulation'!C1625)*'DCF Simulation'!D1625)/('DCF Simulation'!E1625-'DCF Simulation'!F1625))</f>
        <v>15770.090676340071</v>
      </c>
      <c r="H1625" s="302">
        <f ca="1">+G1625-'DCF Analysis'!$C$37+'DCF Analysis'!$C$38+'DCF Analysis'!$C$40-'DCF Analysis'!$C$39</f>
        <v>16682.420676340069</v>
      </c>
      <c r="I1625" s="303">
        <f ca="1">+H1625/'Historical Data'!$L$34</f>
        <v>1047.4151326850433</v>
      </c>
    </row>
    <row r="1626" spans="2:9">
      <c r="B1626" s="300">
        <f t="shared" si="129"/>
        <v>1614</v>
      </c>
      <c r="C1626" s="275">
        <f t="shared" ca="1" si="125"/>
        <v>0.22799136892543159</v>
      </c>
      <c r="D1626" s="275">
        <f t="shared" ca="1" si="126"/>
        <v>0.15216568635061484</v>
      </c>
      <c r="E1626" s="275">
        <f t="shared" ca="1" si="127"/>
        <v>0.10367671015194918</v>
      </c>
      <c r="F1626" s="275">
        <f t="shared" ca="1" si="128"/>
        <v>5.0408639196785877E-2</v>
      </c>
      <c r="G1626" s="301">
        <f t="array" aca="1" ref="G1626" ca="1">IF(E1626&gt;F1626,('3-Statement Model'!$G$8*(1+'DCF Simulation'!C1626)*'DCF Simulation'!D1626)/('DCF Simulation'!E1626-'DCF Simulation'!F1626))</f>
        <v>16944.336724844245</v>
      </c>
      <c r="H1626" s="302">
        <f ca="1">+G1626-'DCF Analysis'!$C$37+'DCF Analysis'!$C$38+'DCF Analysis'!$C$40-'DCF Analysis'!$C$39</f>
        <v>17856.666724844243</v>
      </c>
      <c r="I1626" s="303">
        <f ca="1">+H1626/'Historical Data'!$L$34</f>
        <v>1121.1408290069944</v>
      </c>
    </row>
    <row r="1627" spans="2:9">
      <c r="B1627" s="300">
        <f t="shared" si="129"/>
        <v>1615</v>
      </c>
      <c r="C1627" s="275">
        <f t="shared" ca="1" si="125"/>
        <v>0.1301933771243837</v>
      </c>
      <c r="D1627" s="275">
        <f t="shared" ca="1" si="126"/>
        <v>0.17015150485446123</v>
      </c>
      <c r="E1627" s="275">
        <f t="shared" ca="1" si="127"/>
        <v>0.10858842284280427</v>
      </c>
      <c r="F1627" s="275">
        <f t="shared" ca="1" si="128"/>
        <v>3.0415695054053421E-2</v>
      </c>
      <c r="G1627" s="301">
        <f t="array" aca="1" ref="G1627" ca="1">IF(E1627&gt;F1627,('3-Statement Model'!$G$8*(1+'DCF Simulation'!C1627)*'DCF Simulation'!D1627)/('DCF Simulation'!E1627-'DCF Simulation'!F1627))</f>
        <v>11882.635767768934</v>
      </c>
      <c r="H1627" s="302">
        <f ca="1">+G1627-'DCF Analysis'!$C$37+'DCF Analysis'!$C$38+'DCF Analysis'!$C$40-'DCF Analysis'!$C$39</f>
        <v>12794.965767768936</v>
      </c>
      <c r="I1627" s="303">
        <f ca="1">+H1627/'Historical Data'!$L$34</f>
        <v>803.3390973262791</v>
      </c>
    </row>
    <row r="1628" spans="2:9">
      <c r="B1628" s="300">
        <f t="shared" si="129"/>
        <v>1616</v>
      </c>
      <c r="C1628" s="275">
        <f t="shared" ca="1" si="125"/>
        <v>0.25619516275430998</v>
      </c>
      <c r="D1628" s="275">
        <f t="shared" ca="1" si="126"/>
        <v>0.15250877501270574</v>
      </c>
      <c r="E1628" s="275">
        <f t="shared" ca="1" si="127"/>
        <v>0.1052310001979636</v>
      </c>
      <c r="F1628" s="275">
        <f t="shared" ca="1" si="128"/>
        <v>2.8964100661473754E-2</v>
      </c>
      <c r="G1628" s="301">
        <f t="array" aca="1" ref="G1628" ca="1">IF(E1628&gt;F1628,('3-Statement Model'!$G$8*(1+'DCF Simulation'!C1628)*'DCF Simulation'!D1628)/('DCF Simulation'!E1628-'DCF Simulation'!F1628))</f>
        <v>12133.758792128179</v>
      </c>
      <c r="H1628" s="302">
        <f ca="1">+G1628-'DCF Analysis'!$C$37+'DCF Analysis'!$C$38+'DCF Analysis'!$C$40-'DCF Analysis'!$C$39</f>
        <v>13046.088792128181</v>
      </c>
      <c r="I1628" s="303">
        <f ca="1">+H1628/'Historical Data'!$L$34</f>
        <v>819.10599716549439</v>
      </c>
    </row>
    <row r="1629" spans="2:9">
      <c r="B1629" s="300">
        <f t="shared" si="129"/>
        <v>1617</v>
      </c>
      <c r="C1629" s="275">
        <f t="shared" ca="1" si="125"/>
        <v>1.9235030561092763E-2</v>
      </c>
      <c r="D1629" s="275">
        <f t="shared" ca="1" si="126"/>
        <v>0.15633501972431069</v>
      </c>
      <c r="E1629" s="275">
        <f t="shared" ca="1" si="127"/>
        <v>0.10616564569357265</v>
      </c>
      <c r="F1629" s="275">
        <f t="shared" ca="1" si="128"/>
        <v>2.4301501005893553E-2</v>
      </c>
      <c r="G1629" s="301">
        <f t="array" aca="1" ref="G1629" ca="1">IF(E1629&gt;F1629,('3-Statement Model'!$G$8*(1+'DCF Simulation'!C1629)*'DCF Simulation'!D1629)/('DCF Simulation'!E1629-'DCF Simulation'!F1629))</f>
        <v>9401.9163978564302</v>
      </c>
      <c r="H1629" s="302">
        <f ca="1">+G1629-'DCF Analysis'!$C$37+'DCF Analysis'!$C$38+'DCF Analysis'!$C$40-'DCF Analysis'!$C$39</f>
        <v>10314.246397856432</v>
      </c>
      <c r="I1629" s="303">
        <f ca="1">+H1629/'Historical Data'!$L$34</f>
        <v>647.58574123951075</v>
      </c>
    </row>
    <row r="1630" spans="2:9">
      <c r="B1630" s="300">
        <f t="shared" si="129"/>
        <v>1618</v>
      </c>
      <c r="C1630" s="275">
        <f t="shared" ca="1" si="125"/>
        <v>0.24856592875191186</v>
      </c>
      <c r="D1630" s="275">
        <f t="shared" ca="1" si="126"/>
        <v>0.16724711870098474</v>
      </c>
      <c r="E1630" s="275">
        <f t="shared" ca="1" si="127"/>
        <v>0.10087033371015502</v>
      </c>
      <c r="F1630" s="275">
        <f t="shared" ca="1" si="128"/>
        <v>3.5087765331655862E-2</v>
      </c>
      <c r="G1630" s="301">
        <f t="array" aca="1" ref="G1630" ca="1">IF(E1630&gt;F1630,('3-Statement Model'!$G$8*(1+'DCF Simulation'!C1630)*'DCF Simulation'!D1630)/('DCF Simulation'!E1630-'DCF Simulation'!F1630))</f>
        <v>15333.411737894377</v>
      </c>
      <c r="H1630" s="302">
        <f ca="1">+G1630-'DCF Analysis'!$C$37+'DCF Analysis'!$C$38+'DCF Analysis'!$C$40-'DCF Analysis'!$C$39</f>
        <v>16245.741737894379</v>
      </c>
      <c r="I1630" s="303">
        <f ca="1">+H1630/'Historical Data'!$L$34</f>
        <v>1019.998000775551</v>
      </c>
    </row>
    <row r="1631" spans="2:9">
      <c r="B1631" s="300">
        <f t="shared" si="129"/>
        <v>1619</v>
      </c>
      <c r="C1631" s="275">
        <f t="shared" ca="1" si="125"/>
        <v>2.7843864338566116E-2</v>
      </c>
      <c r="D1631" s="275">
        <f t="shared" ca="1" si="126"/>
        <v>0.15146525022793536</v>
      </c>
      <c r="E1631" s="275">
        <f t="shared" ca="1" si="127"/>
        <v>0.10190607654324128</v>
      </c>
      <c r="F1631" s="275">
        <f t="shared" ca="1" si="128"/>
        <v>3.5772452442066213E-2</v>
      </c>
      <c r="G1631" s="301">
        <f t="array" aca="1" ref="G1631" ca="1">IF(E1631&gt;F1631,('3-Statement Model'!$G$8*(1+'DCF Simulation'!C1631)*'DCF Simulation'!D1631)/('DCF Simulation'!E1631-'DCF Simulation'!F1631))</f>
        <v>11370.965219656888</v>
      </c>
      <c r="H1631" s="302">
        <f ca="1">+G1631-'DCF Analysis'!$C$37+'DCF Analysis'!$C$38+'DCF Analysis'!$C$40-'DCF Analysis'!$C$39</f>
        <v>12283.295219656889</v>
      </c>
      <c r="I1631" s="303">
        <f ca="1">+H1631/'Historical Data'!$L$34</f>
        <v>771.21357517097852</v>
      </c>
    </row>
    <row r="1632" spans="2:9">
      <c r="B1632" s="300">
        <f t="shared" si="129"/>
        <v>1620</v>
      </c>
      <c r="C1632" s="275">
        <f t="shared" ca="1" si="125"/>
        <v>0.17694870889534284</v>
      </c>
      <c r="D1632" s="275">
        <f t="shared" ca="1" si="126"/>
        <v>0.19074419439107584</v>
      </c>
      <c r="E1632" s="275">
        <f t="shared" ca="1" si="127"/>
        <v>0.10025462777312547</v>
      </c>
      <c r="F1632" s="275">
        <f t="shared" ca="1" si="128"/>
        <v>2.6050746786106846E-2</v>
      </c>
      <c r="G1632" s="301">
        <f t="array" aca="1" ref="G1632" ca="1">IF(E1632&gt;F1632,('3-Statement Model'!$G$8*(1+'DCF Simulation'!C1632)*'DCF Simulation'!D1632)/('DCF Simulation'!E1632-'DCF Simulation'!F1632))</f>
        <v>14613.752382075003</v>
      </c>
      <c r="H1632" s="302">
        <f ca="1">+G1632-'DCF Analysis'!$C$37+'DCF Analysis'!$C$38+'DCF Analysis'!$C$40-'DCF Analysis'!$C$39</f>
        <v>15526.082382075005</v>
      </c>
      <c r="I1632" s="303">
        <f ca="1">+H1632/'Historical Data'!$L$34</f>
        <v>974.81378475031681</v>
      </c>
    </row>
    <row r="1633" spans="2:9">
      <c r="B1633" s="300">
        <f t="shared" si="129"/>
        <v>1621</v>
      </c>
      <c r="C1633" s="275">
        <f t="shared" ca="1" si="125"/>
        <v>0.3240676768184696</v>
      </c>
      <c r="D1633" s="275">
        <f t="shared" ca="1" si="126"/>
        <v>0.15204030896660084</v>
      </c>
      <c r="E1633" s="275">
        <f t="shared" ca="1" si="127"/>
        <v>0.10684138296947257</v>
      </c>
      <c r="F1633" s="275">
        <f t="shared" ca="1" si="128"/>
        <v>3.9227523668892178E-2</v>
      </c>
      <c r="G1633" s="301">
        <f t="array" aca="1" ref="G1633" ca="1">IF(E1633&gt;F1633,('3-Statement Model'!$G$8*(1+'DCF Simulation'!C1633)*'DCF Simulation'!D1633)/('DCF Simulation'!E1633-'DCF Simulation'!F1633))</f>
        <v>14381.78198466886</v>
      </c>
      <c r="H1633" s="302">
        <f ca="1">+G1633-'DCF Analysis'!$C$37+'DCF Analysis'!$C$38+'DCF Analysis'!$C$40-'DCF Analysis'!$C$39</f>
        <v>15294.111984668862</v>
      </c>
      <c r="I1633" s="303">
        <f ca="1">+H1633/'Historical Data'!$L$34</f>
        <v>960.24939332942733</v>
      </c>
    </row>
    <row r="1634" spans="2:9">
      <c r="B1634" s="300">
        <f t="shared" si="129"/>
        <v>1622</v>
      </c>
      <c r="C1634" s="275">
        <f t="shared" ca="1" si="125"/>
        <v>0.25140112217562161</v>
      </c>
      <c r="D1634" s="275">
        <f t="shared" ca="1" si="126"/>
        <v>0.14702015989933609</v>
      </c>
      <c r="E1634" s="275">
        <f t="shared" ca="1" si="127"/>
        <v>0.10201935085254833</v>
      </c>
      <c r="F1634" s="275">
        <f t="shared" ca="1" si="128"/>
        <v>5.4003373499677848E-2</v>
      </c>
      <c r="G1634" s="301">
        <f t="array" aca="1" ref="G1634" ca="1">IF(E1634&gt;F1634,('3-Statement Model'!$G$8*(1+'DCF Simulation'!C1634)*'DCF Simulation'!D1634)/('DCF Simulation'!E1634-'DCF Simulation'!F1634))</f>
        <v>18508.326702945764</v>
      </c>
      <c r="H1634" s="302">
        <f ca="1">+G1634-'DCF Analysis'!$C$37+'DCF Analysis'!$C$38+'DCF Analysis'!$C$40-'DCF Analysis'!$C$39</f>
        <v>19420.656702945762</v>
      </c>
      <c r="I1634" s="303">
        <f ca="1">+H1634/'Historical Data'!$L$34</f>
        <v>1219.3368164007538</v>
      </c>
    </row>
    <row r="1635" spans="2:9">
      <c r="B1635" s="300">
        <f t="shared" si="129"/>
        <v>1623</v>
      </c>
      <c r="C1635" s="275">
        <f t="shared" ca="1" si="125"/>
        <v>0.28667298301878569</v>
      </c>
      <c r="D1635" s="275">
        <f t="shared" ca="1" si="126"/>
        <v>0.14658564128979804</v>
      </c>
      <c r="E1635" s="275">
        <f t="shared" ca="1" si="127"/>
        <v>0.10991678184768827</v>
      </c>
      <c r="F1635" s="275">
        <f t="shared" ca="1" si="128"/>
        <v>4.4506656218486887E-2</v>
      </c>
      <c r="G1635" s="301">
        <f t="array" aca="1" ref="G1635" ca="1">IF(E1635&gt;F1635,('3-Statement Model'!$G$8*(1+'DCF Simulation'!C1635)*'DCF Simulation'!D1635)/('DCF Simulation'!E1635-'DCF Simulation'!F1635))</f>
        <v>13928.172258197621</v>
      </c>
      <c r="H1635" s="302">
        <f ca="1">+G1635-'DCF Analysis'!$C$37+'DCF Analysis'!$C$38+'DCF Analysis'!$C$40-'DCF Analysis'!$C$39</f>
        <v>14840.502258197623</v>
      </c>
      <c r="I1635" s="303">
        <f ca="1">+H1635/'Historical Data'!$L$34</f>
        <v>931.76925240401965</v>
      </c>
    </row>
    <row r="1636" spans="2:9">
      <c r="B1636" s="300">
        <f t="shared" si="129"/>
        <v>1624</v>
      </c>
      <c r="C1636" s="275">
        <f t="shared" ca="1" si="125"/>
        <v>0.22538518703006602</v>
      </c>
      <c r="D1636" s="275">
        <f t="shared" ca="1" si="126"/>
        <v>0.15069636642916107</v>
      </c>
      <c r="E1636" s="275">
        <f t="shared" ca="1" si="127"/>
        <v>0.1049021670265665</v>
      </c>
      <c r="F1636" s="275">
        <f t="shared" ca="1" si="128"/>
        <v>3.8119065062651281E-2</v>
      </c>
      <c r="G1636" s="301">
        <f t="array" aca="1" ref="G1636" ca="1">IF(E1636&gt;F1636,('3-Statement Model'!$G$8*(1+'DCF Simulation'!C1636)*'DCF Simulation'!D1636)/('DCF Simulation'!E1636-'DCF Simulation'!F1636))</f>
        <v>13356.366227290562</v>
      </c>
      <c r="H1636" s="302">
        <f ca="1">+G1636-'DCF Analysis'!$C$37+'DCF Analysis'!$C$38+'DCF Analysis'!$C$40-'DCF Analysis'!$C$39</f>
        <v>14268.696227290564</v>
      </c>
      <c r="I1636" s="303">
        <f ca="1">+H1636/'Historical Data'!$L$34</f>
        <v>895.86809025540879</v>
      </c>
    </row>
    <row r="1637" spans="2:9">
      <c r="B1637" s="300">
        <f t="shared" si="129"/>
        <v>1625</v>
      </c>
      <c r="C1637" s="275">
        <f t="shared" ca="1" si="125"/>
        <v>0.16734592920724117</v>
      </c>
      <c r="D1637" s="275">
        <f t="shared" ca="1" si="126"/>
        <v>0.17321936917272249</v>
      </c>
      <c r="E1637" s="275">
        <f t="shared" ca="1" si="127"/>
        <v>0.10398881046883587</v>
      </c>
      <c r="F1637" s="275">
        <f t="shared" ca="1" si="128"/>
        <v>2.9564080224935858E-2</v>
      </c>
      <c r="G1637" s="301">
        <f t="array" aca="1" ref="G1637" ca="1">IF(E1637&gt;F1637,('3-Statement Model'!$G$8*(1+'DCF Simulation'!C1637)*'DCF Simulation'!D1637)/('DCF Simulation'!E1637-'DCF Simulation'!F1637))</f>
        <v>13123.759283797001</v>
      </c>
      <c r="H1637" s="302">
        <f ca="1">+G1637-'DCF Analysis'!$C$37+'DCF Analysis'!$C$38+'DCF Analysis'!$C$40-'DCF Analysis'!$C$39</f>
        <v>14036.089283797002</v>
      </c>
      <c r="I1637" s="303">
        <f ca="1">+H1637/'Historical Data'!$L$34</f>
        <v>881.26373293163567</v>
      </c>
    </row>
    <row r="1638" spans="2:9">
      <c r="B1638" s="300">
        <f t="shared" si="129"/>
        <v>1626</v>
      </c>
      <c r="C1638" s="275">
        <f t="shared" ca="1" si="125"/>
        <v>0.15396629660591679</v>
      </c>
      <c r="D1638" s="275">
        <f t="shared" ca="1" si="126"/>
        <v>0.13879097752518849</v>
      </c>
      <c r="E1638" s="275">
        <f t="shared" ca="1" si="127"/>
        <v>0.10969814585588604</v>
      </c>
      <c r="F1638" s="275">
        <f t="shared" ca="1" si="128"/>
        <v>5.7517698340234097E-2</v>
      </c>
      <c r="G1638" s="301">
        <f t="array" aca="1" ref="G1638" ca="1">IF(E1638&gt;F1638,('3-Statement Model'!$G$8*(1+'DCF Simulation'!C1638)*'DCF Simulation'!D1638)/('DCF Simulation'!E1638-'DCF Simulation'!F1638))</f>
        <v>14826.070442106668</v>
      </c>
      <c r="H1638" s="302">
        <f ca="1">+G1638-'DCF Analysis'!$C$37+'DCF Analysis'!$C$38+'DCF Analysis'!$C$40-'DCF Analysis'!$C$39</f>
        <v>15738.400442106669</v>
      </c>
      <c r="I1638" s="303">
        <f ca="1">+H1638/'Historical Data'!$L$34</f>
        <v>988.14429315398604</v>
      </c>
    </row>
    <row r="1639" spans="2:9">
      <c r="B1639" s="300">
        <f t="shared" si="129"/>
        <v>1627</v>
      </c>
      <c r="C1639" s="275">
        <f t="shared" ca="1" si="125"/>
        <v>0.19923848814996953</v>
      </c>
      <c r="D1639" s="275">
        <f t="shared" ca="1" si="126"/>
        <v>0.14052064074393822</v>
      </c>
      <c r="E1639" s="275">
        <f t="shared" ca="1" si="127"/>
        <v>0.10617780461921807</v>
      </c>
      <c r="F1639" s="275">
        <f t="shared" ca="1" si="128"/>
        <v>3.5797935371631937E-2</v>
      </c>
      <c r="G1639" s="301">
        <f t="array" aca="1" ref="G1639" ca="1">IF(E1639&gt;F1639,('3-Statement Model'!$G$8*(1+'DCF Simulation'!C1639)*'DCF Simulation'!D1639)/('DCF Simulation'!E1639-'DCF Simulation'!F1639))</f>
        <v>11565.82783635653</v>
      </c>
      <c r="H1639" s="302">
        <f ca="1">+G1639-'DCF Analysis'!$C$37+'DCF Analysis'!$C$38+'DCF Analysis'!$C$40-'DCF Analysis'!$C$39</f>
        <v>12478.157836356531</v>
      </c>
      <c r="I1639" s="303">
        <f ca="1">+H1639/'Historical Data'!$L$34</f>
        <v>783.44813378124536</v>
      </c>
    </row>
    <row r="1640" spans="2:9">
      <c r="B1640" s="300">
        <f t="shared" si="129"/>
        <v>1628</v>
      </c>
      <c r="C1640" s="275">
        <f t="shared" ca="1" si="125"/>
        <v>8.5147638839250389E-2</v>
      </c>
      <c r="D1640" s="275">
        <f t="shared" ca="1" si="126"/>
        <v>0.16188918721962947</v>
      </c>
      <c r="E1640" s="275">
        <f t="shared" ca="1" si="127"/>
        <v>0.10609590030590929</v>
      </c>
      <c r="F1640" s="275">
        <f t="shared" ca="1" si="128"/>
        <v>3.8066709793209391E-2</v>
      </c>
      <c r="G1640" s="301">
        <f t="array" aca="1" ref="G1640" ca="1">IF(E1640&gt;F1640,('3-Statement Model'!$G$8*(1+'DCF Simulation'!C1640)*'DCF Simulation'!D1640)/('DCF Simulation'!E1640-'DCF Simulation'!F1640))</f>
        <v>12473.572868876134</v>
      </c>
      <c r="H1640" s="302">
        <f ca="1">+G1640-'DCF Analysis'!$C$37+'DCF Analysis'!$C$38+'DCF Analysis'!$C$40-'DCF Analysis'!$C$39</f>
        <v>13385.902868876135</v>
      </c>
      <c r="I1640" s="303">
        <f ca="1">+H1640/'Historical Data'!$L$34</f>
        <v>840.4414144403986</v>
      </c>
    </row>
    <row r="1641" spans="2:9">
      <c r="B1641" s="300">
        <f t="shared" si="129"/>
        <v>1629</v>
      </c>
      <c r="C1641" s="275">
        <f t="shared" ca="1" si="125"/>
        <v>1.2851472688344367E-2</v>
      </c>
      <c r="D1641" s="275">
        <f t="shared" ca="1" si="126"/>
        <v>0.18587583318526771</v>
      </c>
      <c r="E1641" s="275">
        <f t="shared" ca="1" si="127"/>
        <v>0.10228680400239572</v>
      </c>
      <c r="F1641" s="275">
        <f t="shared" ca="1" si="128"/>
        <v>3.4735504806372601E-2</v>
      </c>
      <c r="G1641" s="301">
        <f t="array" aca="1" ref="G1641" ca="1">IF(E1641&gt;F1641,('3-Statement Model'!$G$8*(1+'DCF Simulation'!C1641)*'DCF Simulation'!D1641)/('DCF Simulation'!E1641-'DCF Simulation'!F1641))</f>
        <v>13462.151861523083</v>
      </c>
      <c r="H1641" s="302">
        <f ca="1">+G1641-'DCF Analysis'!$C$37+'DCF Analysis'!$C$38+'DCF Analysis'!$C$40-'DCF Analysis'!$C$39</f>
        <v>14374.481861523085</v>
      </c>
      <c r="I1641" s="303">
        <f ca="1">+H1641/'Historical Data'!$L$34</f>
        <v>902.50990059369929</v>
      </c>
    </row>
    <row r="1642" spans="2:9">
      <c r="B1642" s="300">
        <f t="shared" si="129"/>
        <v>1630</v>
      </c>
      <c r="C1642" s="275">
        <f t="shared" ca="1" si="125"/>
        <v>0.31342423876327297</v>
      </c>
      <c r="D1642" s="275">
        <f t="shared" ca="1" si="126"/>
        <v>0.17806920126695208</v>
      </c>
      <c r="E1642" s="275">
        <f t="shared" ca="1" si="127"/>
        <v>0.1066228247688458</v>
      </c>
      <c r="F1642" s="275">
        <f t="shared" ca="1" si="128"/>
        <v>3.7877220482138665E-2</v>
      </c>
      <c r="G1642" s="301">
        <f t="array" aca="1" ref="G1642" ca="1">IF(E1642&gt;F1642,('3-Statement Model'!$G$8*(1+'DCF Simulation'!C1642)*'DCF Simulation'!D1642)/('DCF Simulation'!E1642-'DCF Simulation'!F1642))</f>
        <v>16433.436950671112</v>
      </c>
      <c r="H1642" s="302">
        <f ca="1">+G1642-'DCF Analysis'!$C$37+'DCF Analysis'!$C$38+'DCF Analysis'!$C$40-'DCF Analysis'!$C$39</f>
        <v>17345.76695067111</v>
      </c>
      <c r="I1642" s="303">
        <f ca="1">+H1642/'Historical Data'!$L$34</f>
        <v>1089.0637003254683</v>
      </c>
    </row>
    <row r="1643" spans="2:9">
      <c r="B1643" s="300">
        <f t="shared" si="129"/>
        <v>1631</v>
      </c>
      <c r="C1643" s="275">
        <f t="shared" ca="1" si="125"/>
        <v>0.24585688825146315</v>
      </c>
      <c r="D1643" s="275">
        <f t="shared" ca="1" si="126"/>
        <v>0.19252215789736757</v>
      </c>
      <c r="E1643" s="275">
        <f t="shared" ca="1" si="127"/>
        <v>0.10493769623159986</v>
      </c>
      <c r="F1643" s="275">
        <f t="shared" ca="1" si="128"/>
        <v>4.9346561117778631E-2</v>
      </c>
      <c r="G1643" s="301">
        <f t="array" aca="1" ref="G1643" ca="1">IF(E1643&gt;F1643,('3-Statement Model'!$G$8*(1+'DCF Simulation'!C1643)*'DCF Simulation'!D1643)/('DCF Simulation'!E1643-'DCF Simulation'!F1643))</f>
        <v>20841.205501934342</v>
      </c>
      <c r="H1643" s="302">
        <f ca="1">+G1643-'DCF Analysis'!$C$37+'DCF Analysis'!$C$38+'DCF Analysis'!$C$40-'DCF Analysis'!$C$39</f>
        <v>21753.535501934341</v>
      </c>
      <c r="I1643" s="303">
        <f ca="1">+H1643/'Historical Data'!$L$34</f>
        <v>1365.8079193772087</v>
      </c>
    </row>
    <row r="1644" spans="2:9">
      <c r="B1644" s="300">
        <f t="shared" si="129"/>
        <v>1632</v>
      </c>
      <c r="C1644" s="275">
        <f t="shared" ca="1" si="125"/>
        <v>0.27385191873815484</v>
      </c>
      <c r="D1644" s="275">
        <f t="shared" ca="1" si="126"/>
        <v>0.13873968644257284</v>
      </c>
      <c r="E1644" s="275">
        <f t="shared" ca="1" si="127"/>
        <v>0.10422557539985089</v>
      </c>
      <c r="F1644" s="275">
        <f t="shared" ca="1" si="128"/>
        <v>4.793772599792151E-2</v>
      </c>
      <c r="G1644" s="301">
        <f t="array" aca="1" ref="G1644" ca="1">IF(E1644&gt;F1644,('3-Statement Model'!$G$8*(1+'DCF Simulation'!C1644)*'DCF Simulation'!D1644)/('DCF Simulation'!E1644-'DCF Simulation'!F1644))</f>
        <v>15166.469557137239</v>
      </c>
      <c r="H1644" s="302">
        <f ca="1">+G1644-'DCF Analysis'!$C$37+'DCF Analysis'!$C$38+'DCF Analysis'!$C$40-'DCF Analysis'!$C$39</f>
        <v>16078.799557137241</v>
      </c>
      <c r="I1644" s="303">
        <f ca="1">+H1644/'Historical Data'!$L$34</f>
        <v>1009.5164423853792</v>
      </c>
    </row>
    <row r="1645" spans="2:9">
      <c r="B1645" s="300">
        <f t="shared" si="129"/>
        <v>1633</v>
      </c>
      <c r="C1645" s="275">
        <f t="shared" ca="1" si="125"/>
        <v>0.29002210120326155</v>
      </c>
      <c r="D1645" s="275">
        <f t="shared" ca="1" si="126"/>
        <v>0.15377961795184478</v>
      </c>
      <c r="E1645" s="275">
        <f t="shared" ca="1" si="127"/>
        <v>0.10358343596230268</v>
      </c>
      <c r="F1645" s="275">
        <f t="shared" ca="1" si="128"/>
        <v>5.3061027449670908E-2</v>
      </c>
      <c r="G1645" s="301">
        <f t="array" aca="1" ref="G1645" ca="1">IF(E1645&gt;F1645,('3-Statement Model'!$G$8*(1+'DCF Simulation'!C1645)*'DCF Simulation'!D1645)/('DCF Simulation'!E1645-'DCF Simulation'!F1645))</f>
        <v>18966.682825554104</v>
      </c>
      <c r="H1645" s="302">
        <f ca="1">+G1645-'DCF Analysis'!$C$37+'DCF Analysis'!$C$38+'DCF Analysis'!$C$40-'DCF Analysis'!$C$39</f>
        <v>19879.012825554102</v>
      </c>
      <c r="I1645" s="303">
        <f ca="1">+H1645/'Historical Data'!$L$34</f>
        <v>1248.1149624679913</v>
      </c>
    </row>
    <row r="1646" spans="2:9">
      <c r="B1646" s="300">
        <f t="shared" si="129"/>
        <v>1634</v>
      </c>
      <c r="C1646" s="275">
        <f t="shared" ca="1" si="125"/>
        <v>0.25650257743269317</v>
      </c>
      <c r="D1646" s="275">
        <f t="shared" ca="1" si="126"/>
        <v>0.16438253940180131</v>
      </c>
      <c r="E1646" s="275">
        <f t="shared" ca="1" si="127"/>
        <v>0.10262522697997438</v>
      </c>
      <c r="F1646" s="275">
        <f t="shared" ca="1" si="128"/>
        <v>4.4625916584046715E-2</v>
      </c>
      <c r="G1646" s="301">
        <f t="array" aca="1" ref="G1646" ca="1">IF(E1646&gt;F1646,('3-Statement Model'!$G$8*(1+'DCF Simulation'!C1646)*'DCF Simulation'!D1646)/('DCF Simulation'!E1646-'DCF Simulation'!F1646))</f>
        <v>17201.873056779728</v>
      </c>
      <c r="H1646" s="302">
        <f ca="1">+G1646-'DCF Analysis'!$C$37+'DCF Analysis'!$C$38+'DCF Analysis'!$C$40-'DCF Analysis'!$C$39</f>
        <v>18114.203056779726</v>
      </c>
      <c r="I1646" s="303">
        <f ca="1">+H1646/'Historical Data'!$L$34</f>
        <v>1137.3103919570519</v>
      </c>
    </row>
    <row r="1647" spans="2:9">
      <c r="B1647" s="300">
        <f t="shared" si="129"/>
        <v>1635</v>
      </c>
      <c r="C1647" s="275">
        <f t="shared" ca="1" si="125"/>
        <v>4.8885090994762001E-2</v>
      </c>
      <c r="D1647" s="275">
        <f t="shared" ca="1" si="126"/>
        <v>0.17729706572975354</v>
      </c>
      <c r="E1647" s="275">
        <f t="shared" ca="1" si="127"/>
        <v>0.10285784539759811</v>
      </c>
      <c r="F1647" s="275">
        <f t="shared" ca="1" si="128"/>
        <v>4.9456347178156404E-2</v>
      </c>
      <c r="G1647" s="301">
        <f t="array" aca="1" ref="G1647" ca="1">IF(E1647&gt;F1647,('3-Statement Model'!$G$8*(1+'DCF Simulation'!C1647)*'DCF Simulation'!D1647)/('DCF Simulation'!E1647-'DCF Simulation'!F1647))</f>
        <v>16821.143589025454</v>
      </c>
      <c r="H1647" s="302">
        <f ca="1">+G1647-'DCF Analysis'!$C$37+'DCF Analysis'!$C$38+'DCF Analysis'!$C$40-'DCF Analysis'!$C$39</f>
        <v>17733.473589025452</v>
      </c>
      <c r="I1647" s="303">
        <f ca="1">+H1647/'Historical Data'!$L$34</f>
        <v>1113.4060789246801</v>
      </c>
    </row>
    <row r="1648" spans="2:9">
      <c r="B1648" s="300">
        <f t="shared" si="129"/>
        <v>1636</v>
      </c>
      <c r="C1648" s="275">
        <f t="shared" ca="1" si="125"/>
        <v>6.5722238167735772E-2</v>
      </c>
      <c r="D1648" s="275">
        <f t="shared" ca="1" si="126"/>
        <v>0.13828001780682828</v>
      </c>
      <c r="E1648" s="275">
        <f t="shared" ca="1" si="127"/>
        <v>0.10343245727073161</v>
      </c>
      <c r="F1648" s="275">
        <f t="shared" ca="1" si="128"/>
        <v>2.4252319906214122E-2</v>
      </c>
      <c r="G1648" s="301">
        <f t="array" aca="1" ref="G1648" ca="1">IF(E1648&gt;F1648,('3-Statement Model'!$G$8*(1+'DCF Simulation'!C1648)*'DCF Simulation'!D1648)/('DCF Simulation'!E1648-'DCF Simulation'!F1648))</f>
        <v>8990.145145595452</v>
      </c>
      <c r="H1648" s="302">
        <f ca="1">+G1648-'DCF Analysis'!$C$37+'DCF Analysis'!$C$38+'DCF Analysis'!$C$40-'DCF Analysis'!$C$39</f>
        <v>9902.4751455954538</v>
      </c>
      <c r="I1648" s="303">
        <f ca="1">+H1648/'Historical Data'!$L$34</f>
        <v>621.7324523679199</v>
      </c>
    </row>
    <row r="1649" spans="2:9">
      <c r="B1649" s="300">
        <f t="shared" si="129"/>
        <v>1637</v>
      </c>
      <c r="C1649" s="275">
        <f t="shared" ca="1" si="125"/>
        <v>9.9428907963020355E-2</v>
      </c>
      <c r="D1649" s="275">
        <f t="shared" ca="1" si="126"/>
        <v>0.15173916676712926</v>
      </c>
      <c r="E1649" s="275">
        <f t="shared" ca="1" si="127"/>
        <v>0.10638874187406132</v>
      </c>
      <c r="F1649" s="275">
        <f t="shared" ca="1" si="128"/>
        <v>5.3244360368963489E-2</v>
      </c>
      <c r="G1649" s="301">
        <f t="array" aca="1" ref="G1649" ca="1">IF(E1649&gt;F1649,('3-Statement Model'!$G$8*(1+'DCF Simulation'!C1649)*'DCF Simulation'!D1649)/('DCF Simulation'!E1649-'DCF Simulation'!F1649))</f>
        <v>15163.064735560945</v>
      </c>
      <c r="H1649" s="302">
        <f ca="1">+G1649-'DCF Analysis'!$C$37+'DCF Analysis'!$C$38+'DCF Analysis'!$C$40-'DCF Analysis'!$C$39</f>
        <v>16075.394735560947</v>
      </c>
      <c r="I1649" s="303">
        <f ca="1">+H1649/'Historical Data'!$L$34</f>
        <v>1009.3026687543041</v>
      </c>
    </row>
    <row r="1650" spans="2:9">
      <c r="B1650" s="300">
        <f t="shared" si="129"/>
        <v>1638</v>
      </c>
      <c r="C1650" s="275">
        <f t="shared" ca="1" si="125"/>
        <v>0.25025754647234189</v>
      </c>
      <c r="D1650" s="275">
        <f t="shared" ca="1" si="126"/>
        <v>0.14481140121832253</v>
      </c>
      <c r="E1650" s="275">
        <f t="shared" ca="1" si="127"/>
        <v>0.10937625712336928</v>
      </c>
      <c r="F1650" s="275">
        <f t="shared" ca="1" si="128"/>
        <v>5.463837012248593E-2</v>
      </c>
      <c r="G1650" s="301">
        <f t="array" aca="1" ref="G1650" ca="1">IF(E1650&gt;F1650,('3-Statement Model'!$G$8*(1+'DCF Simulation'!C1650)*'DCF Simulation'!D1650)/('DCF Simulation'!E1650-'DCF Simulation'!F1650))</f>
        <v>15976.943930317382</v>
      </c>
      <c r="H1650" s="302">
        <f ca="1">+G1650-'DCF Analysis'!$C$37+'DCF Analysis'!$C$38+'DCF Analysis'!$C$40-'DCF Analysis'!$C$39</f>
        <v>16889.27393031738</v>
      </c>
      <c r="I1650" s="303">
        <f ca="1">+H1650/'Historical Data'!$L$34</f>
        <v>1060.4025301775582</v>
      </c>
    </row>
    <row r="1651" spans="2:9">
      <c r="B1651" s="300">
        <f t="shared" si="129"/>
        <v>1639</v>
      </c>
      <c r="C1651" s="275">
        <f t="shared" ca="1" si="125"/>
        <v>0.20673969435208533</v>
      </c>
      <c r="D1651" s="275">
        <f t="shared" ca="1" si="126"/>
        <v>0.18736958425208472</v>
      </c>
      <c r="E1651" s="275">
        <f t="shared" ca="1" si="127"/>
        <v>0.10250834718138283</v>
      </c>
      <c r="F1651" s="275">
        <f t="shared" ca="1" si="128"/>
        <v>5.4271997284058945E-2</v>
      </c>
      <c r="G1651" s="301">
        <f t="array" aca="1" ref="G1651" ca="1">IF(E1651&gt;F1651,('3-Statement Model'!$G$8*(1+'DCF Simulation'!C1651)*'DCF Simulation'!D1651)/('DCF Simulation'!E1651-'DCF Simulation'!F1651))</f>
        <v>22642.15474912649</v>
      </c>
      <c r="H1651" s="302">
        <f ca="1">+G1651-'DCF Analysis'!$C$37+'DCF Analysis'!$C$38+'DCF Analysis'!$C$40-'DCF Analysis'!$C$39</f>
        <v>23554.484749126488</v>
      </c>
      <c r="I1651" s="303">
        <f ca="1">+H1651/'Historical Data'!$L$34</f>
        <v>1478.8815272968379</v>
      </c>
    </row>
    <row r="1652" spans="2:9">
      <c r="B1652" s="300">
        <f t="shared" si="129"/>
        <v>1640</v>
      </c>
      <c r="C1652" s="275">
        <f t="shared" ca="1" si="125"/>
        <v>0.18847970785934687</v>
      </c>
      <c r="D1652" s="275">
        <f t="shared" ca="1" si="126"/>
        <v>0.17895433873306432</v>
      </c>
      <c r="E1652" s="275">
        <f t="shared" ca="1" si="127"/>
        <v>0.10896163375575033</v>
      </c>
      <c r="F1652" s="275">
        <f t="shared" ca="1" si="128"/>
        <v>3.1161542135368661E-2</v>
      </c>
      <c r="G1652" s="301">
        <f t="array" aca="1" ref="G1652" ca="1">IF(E1652&gt;F1652,('3-Statement Model'!$G$8*(1+'DCF Simulation'!C1652)*'DCF Simulation'!D1652)/('DCF Simulation'!E1652-'DCF Simulation'!F1652))</f>
        <v>13204.847626144925</v>
      </c>
      <c r="H1652" s="302">
        <f ca="1">+G1652-'DCF Analysis'!$C$37+'DCF Analysis'!$C$38+'DCF Analysis'!$C$40-'DCF Analysis'!$C$39</f>
        <v>14117.177626144927</v>
      </c>
      <c r="I1652" s="303">
        <f ca="1">+H1652/'Historical Data'!$L$34</f>
        <v>886.35490995608382</v>
      </c>
    </row>
    <row r="1653" spans="2:9">
      <c r="B1653" s="300">
        <f t="shared" si="129"/>
        <v>1641</v>
      </c>
      <c r="C1653" s="275">
        <f t="shared" ca="1" si="125"/>
        <v>0.12137333965798854</v>
      </c>
      <c r="D1653" s="275">
        <f t="shared" ca="1" si="126"/>
        <v>0.1383846946765413</v>
      </c>
      <c r="E1653" s="275">
        <f t="shared" ca="1" si="127"/>
        <v>0.10127549107168021</v>
      </c>
      <c r="F1653" s="275">
        <f t="shared" ca="1" si="128"/>
        <v>4.5814631421348062E-2</v>
      </c>
      <c r="G1653" s="301">
        <f t="array" aca="1" ref="G1653" ca="1">IF(E1653&gt;F1653,('3-Statement Model'!$G$8*(1+'DCF Simulation'!C1653)*'DCF Simulation'!D1653)/('DCF Simulation'!E1653-'DCF Simulation'!F1653))</f>
        <v>13515.471122497218</v>
      </c>
      <c r="H1653" s="302">
        <f ca="1">+G1653-'DCF Analysis'!$C$37+'DCF Analysis'!$C$38+'DCF Analysis'!$C$40-'DCF Analysis'!$C$39</f>
        <v>14427.80112249722</v>
      </c>
      <c r="I1653" s="303">
        <f ca="1">+H1653/'Historical Data'!$L$34</f>
        <v>905.85758027948361</v>
      </c>
    </row>
    <row r="1654" spans="2:9">
      <c r="B1654" s="300">
        <f t="shared" si="129"/>
        <v>1642</v>
      </c>
      <c r="C1654" s="275">
        <f t="shared" ca="1" si="125"/>
        <v>0.27821975676822075</v>
      </c>
      <c r="D1654" s="275">
        <f t="shared" ca="1" si="126"/>
        <v>0.1513550899871082</v>
      </c>
      <c r="E1654" s="275">
        <f t="shared" ca="1" si="127"/>
        <v>0.10221961257366913</v>
      </c>
      <c r="F1654" s="275">
        <f t="shared" ca="1" si="128"/>
        <v>5.7969064325967892E-2</v>
      </c>
      <c r="G1654" s="301">
        <f t="array" aca="1" ref="G1654" ca="1">IF(E1654&gt;F1654,('3-Statement Model'!$G$8*(1+'DCF Simulation'!C1654)*'DCF Simulation'!D1654)/('DCF Simulation'!E1654-'DCF Simulation'!F1654))</f>
        <v>21118.516147303635</v>
      </c>
      <c r="H1654" s="302">
        <f ca="1">+G1654-'DCF Analysis'!$C$37+'DCF Analysis'!$C$38+'DCF Analysis'!$C$40-'DCF Analysis'!$C$39</f>
        <v>22030.846147303633</v>
      </c>
      <c r="I1654" s="303">
        <f ca="1">+H1654/'Historical Data'!$L$34</f>
        <v>1383.2190236797394</v>
      </c>
    </row>
    <row r="1655" spans="2:9">
      <c r="B1655" s="300">
        <f t="shared" si="129"/>
        <v>1643</v>
      </c>
      <c r="C1655" s="275">
        <f t="shared" ca="1" si="125"/>
        <v>0.16444822215162389</v>
      </c>
      <c r="D1655" s="275">
        <f t="shared" ca="1" si="126"/>
        <v>0.19235800684494614</v>
      </c>
      <c r="E1655" s="275">
        <f t="shared" ca="1" si="127"/>
        <v>0.10511771180167109</v>
      </c>
      <c r="F1655" s="275">
        <f t="shared" ca="1" si="128"/>
        <v>5.9985470146067699E-2</v>
      </c>
      <c r="G1655" s="301">
        <f t="array" aca="1" ref="G1655" ca="1">IF(E1655&gt;F1655,('3-Statement Model'!$G$8*(1+'DCF Simulation'!C1655)*'DCF Simulation'!D1655)/('DCF Simulation'!E1655-'DCF Simulation'!F1655))</f>
        <v>23973.036411211571</v>
      </c>
      <c r="H1655" s="302">
        <f ca="1">+G1655-'DCF Analysis'!$C$37+'DCF Analysis'!$C$38+'DCF Analysis'!$C$40-'DCF Analysis'!$C$39</f>
        <v>24885.366411211569</v>
      </c>
      <c r="I1655" s="303">
        <f ca="1">+H1655/'Historical Data'!$L$34</f>
        <v>1562.4416784119553</v>
      </c>
    </row>
    <row r="1656" spans="2:9">
      <c r="B1656" s="300">
        <f t="shared" si="129"/>
        <v>1644</v>
      </c>
      <c r="C1656" s="275">
        <f t="shared" ca="1" si="125"/>
        <v>7.9439536202985828E-2</v>
      </c>
      <c r="D1656" s="275">
        <f t="shared" ca="1" si="126"/>
        <v>0.17842946829641343</v>
      </c>
      <c r="E1656" s="275">
        <f t="shared" ca="1" si="127"/>
        <v>0.10880801278794965</v>
      </c>
      <c r="F1656" s="275">
        <f t="shared" ca="1" si="128"/>
        <v>2.1368851007991164E-2</v>
      </c>
      <c r="G1656" s="301">
        <f t="array" aca="1" ref="G1656" ca="1">IF(E1656&gt;F1656,('3-Statement Model'!$G$8*(1+'DCF Simulation'!C1656)*'DCF Simulation'!D1656)/('DCF Simulation'!E1656-'DCF Simulation'!F1656))</f>
        <v>10639.921302150338</v>
      </c>
      <c r="H1656" s="302">
        <f ca="1">+G1656-'DCF Analysis'!$C$37+'DCF Analysis'!$C$38+'DCF Analysis'!$C$40-'DCF Analysis'!$C$39</f>
        <v>11552.25130215034</v>
      </c>
      <c r="I1656" s="303">
        <f ca="1">+H1656/'Historical Data'!$L$34</f>
        <v>725.31457305915171</v>
      </c>
    </row>
    <row r="1657" spans="2:9">
      <c r="B1657" s="300">
        <f t="shared" si="129"/>
        <v>1645</v>
      </c>
      <c r="C1657" s="275">
        <f t="shared" ca="1" si="125"/>
        <v>0.2329057521030187</v>
      </c>
      <c r="D1657" s="275">
        <f t="shared" ca="1" si="126"/>
        <v>0.18975286624928295</v>
      </c>
      <c r="E1657" s="275">
        <f t="shared" ca="1" si="127"/>
        <v>0.10662208237394984</v>
      </c>
      <c r="F1657" s="275">
        <f t="shared" ca="1" si="128"/>
        <v>5.9549266360166553E-2</v>
      </c>
      <c r="G1657" s="301">
        <f t="array" aca="1" ref="G1657" ca="1">IF(E1657&gt;F1657,('3-Statement Model'!$G$8*(1+'DCF Simulation'!C1657)*'DCF Simulation'!D1657)/('DCF Simulation'!E1657-'DCF Simulation'!F1657))</f>
        <v>24006.427915212014</v>
      </c>
      <c r="H1657" s="302">
        <f ca="1">+G1657-'DCF Analysis'!$C$37+'DCF Analysis'!$C$38+'DCF Analysis'!$C$40-'DCF Analysis'!$C$39</f>
        <v>24918.757915212012</v>
      </c>
      <c r="I1657" s="303">
        <f ca="1">+H1657/'Historical Data'!$L$34</f>
        <v>1564.5381827066096</v>
      </c>
    </row>
    <row r="1658" spans="2:9">
      <c r="B1658" s="300">
        <f t="shared" si="129"/>
        <v>1646</v>
      </c>
      <c r="C1658" s="275">
        <f t="shared" ca="1" si="125"/>
        <v>7.60293498332483E-2</v>
      </c>
      <c r="D1658" s="275">
        <f t="shared" ca="1" si="126"/>
        <v>0.18228827385631297</v>
      </c>
      <c r="E1658" s="275">
        <f t="shared" ca="1" si="127"/>
        <v>0.10718774285677433</v>
      </c>
      <c r="F1658" s="275">
        <f t="shared" ca="1" si="128"/>
        <v>4.5053447971582714E-2</v>
      </c>
      <c r="G1658" s="301">
        <f t="array" aca="1" ref="G1658" ca="1">IF(E1658&gt;F1658,('3-Statement Model'!$G$8*(1+'DCF Simulation'!C1658)*'DCF Simulation'!D1658)/('DCF Simulation'!E1658-'DCF Simulation'!F1658))</f>
        <v>15248.635206783549</v>
      </c>
      <c r="H1658" s="302">
        <f ca="1">+G1658-'DCF Analysis'!$C$37+'DCF Analysis'!$C$38+'DCF Analysis'!$C$40-'DCF Analysis'!$C$39</f>
        <v>16160.96520678355</v>
      </c>
      <c r="I1658" s="303">
        <f ca="1">+H1658/'Historical Data'!$L$34</f>
        <v>1014.6752587523888</v>
      </c>
    </row>
    <row r="1659" spans="2:9">
      <c r="B1659" s="300">
        <f t="shared" si="129"/>
        <v>1647</v>
      </c>
      <c r="C1659" s="275">
        <f t="shared" ca="1" si="125"/>
        <v>0.1081492452485653</v>
      </c>
      <c r="D1659" s="275">
        <f t="shared" ca="1" si="126"/>
        <v>0.17309850208838462</v>
      </c>
      <c r="E1659" s="275">
        <f t="shared" ca="1" si="127"/>
        <v>0.10992370914562331</v>
      </c>
      <c r="F1659" s="275">
        <f t="shared" ca="1" si="128"/>
        <v>3.7591254948508082E-2</v>
      </c>
      <c r="G1659" s="301">
        <f t="array" aca="1" ref="G1659" ca="1">IF(E1659&gt;F1659,('3-Statement Model'!$G$8*(1+'DCF Simulation'!C1659)*'DCF Simulation'!D1659)/('DCF Simulation'!E1659-'DCF Simulation'!F1659))</f>
        <v>12809.667688932948</v>
      </c>
      <c r="H1659" s="302">
        <f ca="1">+G1659-'DCF Analysis'!$C$37+'DCF Analysis'!$C$38+'DCF Analysis'!$C$40-'DCF Analysis'!$C$39</f>
        <v>13721.99768893295</v>
      </c>
      <c r="I1659" s="303">
        <f ca="1">+H1659/'Historical Data'!$L$34</f>
        <v>861.54331609930068</v>
      </c>
    </row>
    <row r="1660" spans="2:9">
      <c r="B1660" s="300">
        <f t="shared" si="129"/>
        <v>1648</v>
      </c>
      <c r="C1660" s="275">
        <f t="shared" ca="1" si="125"/>
        <v>0.22095077385832221</v>
      </c>
      <c r="D1660" s="275">
        <f t="shared" ca="1" si="126"/>
        <v>0.15588524579233953</v>
      </c>
      <c r="E1660" s="275">
        <f t="shared" ca="1" si="127"/>
        <v>0.10553126767653792</v>
      </c>
      <c r="F1660" s="275">
        <f t="shared" ca="1" si="128"/>
        <v>3.3697737695636422E-2</v>
      </c>
      <c r="G1660" s="301">
        <f t="array" aca="1" ref="G1660" ca="1">IF(E1660&gt;F1660,('3-Statement Model'!$G$8*(1+'DCF Simulation'!C1660)*'DCF Simulation'!D1660)/('DCF Simulation'!E1660-'DCF Simulation'!F1660))</f>
        <v>12798.393450310319</v>
      </c>
      <c r="H1660" s="302">
        <f ca="1">+G1660-'DCF Analysis'!$C$37+'DCF Analysis'!$C$38+'DCF Analysis'!$C$40-'DCF Analysis'!$C$39</f>
        <v>13710.723450310321</v>
      </c>
      <c r="I1660" s="303">
        <f ca="1">+H1660/'Historical Data'!$L$34</f>
        <v>860.83545670815181</v>
      </c>
    </row>
    <row r="1661" spans="2:9">
      <c r="B1661" s="300">
        <f t="shared" si="129"/>
        <v>1649</v>
      </c>
      <c r="C1661" s="275">
        <f t="shared" ca="1" si="125"/>
        <v>0.17175309368887801</v>
      </c>
      <c r="D1661" s="275">
        <f t="shared" ca="1" si="126"/>
        <v>0.19394524720230588</v>
      </c>
      <c r="E1661" s="275">
        <f t="shared" ca="1" si="127"/>
        <v>0.10304930577900476</v>
      </c>
      <c r="F1661" s="275">
        <f t="shared" ca="1" si="128"/>
        <v>3.8231141657714796E-2</v>
      </c>
      <c r="G1661" s="301">
        <f t="array" aca="1" ref="G1661" ca="1">IF(E1661&gt;F1661,('3-Statement Model'!$G$8*(1+'DCF Simulation'!C1661)*'DCF Simulation'!D1661)/('DCF Simulation'!E1661-'DCF Simulation'!F1661))</f>
        <v>16935.500005564172</v>
      </c>
      <c r="H1661" s="302">
        <f ca="1">+G1661-'DCF Analysis'!$C$37+'DCF Analysis'!$C$38+'DCF Analysis'!$C$40-'DCF Analysis'!$C$39</f>
        <v>17847.83000556417</v>
      </c>
      <c r="I1661" s="303">
        <f ca="1">+H1661/'Historical Data'!$L$34</f>
        <v>1120.586010634001</v>
      </c>
    </row>
    <row r="1662" spans="2:9">
      <c r="B1662" s="300">
        <f t="shared" si="129"/>
        <v>1650</v>
      </c>
      <c r="C1662" s="275">
        <f t="shared" ca="1" si="125"/>
        <v>0.2990439379828756</v>
      </c>
      <c r="D1662" s="275">
        <f t="shared" ca="1" si="126"/>
        <v>0.14161520298369359</v>
      </c>
      <c r="E1662" s="275">
        <f t="shared" ca="1" si="127"/>
        <v>0.10481129609461674</v>
      </c>
      <c r="F1662" s="275">
        <f t="shared" ca="1" si="128"/>
        <v>5.4655399430859453E-2</v>
      </c>
      <c r="G1662" s="301">
        <f t="array" aca="1" ref="G1662" ca="1">IF(E1662&gt;F1662,('3-Statement Model'!$G$8*(1+'DCF Simulation'!C1662)*'DCF Simulation'!D1662)/('DCF Simulation'!E1662-'DCF Simulation'!F1662))</f>
        <v>17717.042222933622</v>
      </c>
      <c r="H1662" s="302">
        <f ca="1">+G1662-'DCF Analysis'!$C$37+'DCF Analysis'!$C$38+'DCF Analysis'!$C$40-'DCF Analysis'!$C$39</f>
        <v>18629.37222293362</v>
      </c>
      <c r="I1662" s="303">
        <f ca="1">+H1662/'Historical Data'!$L$34</f>
        <v>1169.6555768070905</v>
      </c>
    </row>
    <row r="1663" spans="2:9">
      <c r="B1663" s="300">
        <f t="shared" si="129"/>
        <v>1651</v>
      </c>
      <c r="C1663" s="275">
        <f t="shared" ca="1" si="125"/>
        <v>1.2515616623148354E-2</v>
      </c>
      <c r="D1663" s="275">
        <f t="shared" ca="1" si="126"/>
        <v>0.15155913262105494</v>
      </c>
      <c r="E1663" s="275">
        <f t="shared" ca="1" si="127"/>
        <v>0.10360449136991944</v>
      </c>
      <c r="F1663" s="275">
        <f t="shared" ca="1" si="128"/>
        <v>4.5271394476557494E-2</v>
      </c>
      <c r="G1663" s="301">
        <f t="array" aca="1" ref="G1663" ca="1">IF(E1663&gt;F1663,('3-Statement Model'!$G$8*(1+'DCF Simulation'!C1663)*'DCF Simulation'!D1663)/('DCF Simulation'!E1663-'DCF Simulation'!F1663))</f>
        <v>12707.154405822812</v>
      </c>
      <c r="H1663" s="302">
        <f ca="1">+G1663-'DCF Analysis'!$C$37+'DCF Analysis'!$C$38+'DCF Analysis'!$C$40-'DCF Analysis'!$C$39</f>
        <v>13619.484405822814</v>
      </c>
      <c r="I1663" s="303">
        <f ca="1">+H1663/'Historical Data'!$L$34</f>
        <v>855.10696216038662</v>
      </c>
    </row>
    <row r="1664" spans="2:9">
      <c r="B1664" s="300">
        <f t="shared" si="129"/>
        <v>1652</v>
      </c>
      <c r="C1664" s="275">
        <f t="shared" ca="1" si="125"/>
        <v>0.26716705079111708</v>
      </c>
      <c r="D1664" s="275">
        <f t="shared" ca="1" si="126"/>
        <v>0.18530254637858698</v>
      </c>
      <c r="E1664" s="275">
        <f t="shared" ca="1" si="127"/>
        <v>0.10514037236265723</v>
      </c>
      <c r="F1664" s="275">
        <f t="shared" ca="1" si="128"/>
        <v>2.7854145766336783E-2</v>
      </c>
      <c r="G1664" s="301">
        <f t="array" aca="1" ref="G1664" ca="1">IF(E1664&gt;F1664,('3-Statement Model'!$G$8*(1+'DCF Simulation'!C1664)*'DCF Simulation'!D1664)/('DCF Simulation'!E1664-'DCF Simulation'!F1664))</f>
        <v>14675.491474759792</v>
      </c>
      <c r="H1664" s="302">
        <f ca="1">+G1664-'DCF Analysis'!$C$37+'DCF Analysis'!$C$38+'DCF Analysis'!$C$40-'DCF Analysis'!$C$39</f>
        <v>15587.821474759794</v>
      </c>
      <c r="I1664" s="303">
        <f ca="1">+H1664/'Historical Data'!$L$34</f>
        <v>978.69010828938247</v>
      </c>
    </row>
    <row r="1665" spans="2:9">
      <c r="B1665" s="300">
        <f t="shared" si="129"/>
        <v>1653</v>
      </c>
      <c r="C1665" s="275">
        <f t="shared" ca="1" si="125"/>
        <v>0.21688326398671792</v>
      </c>
      <c r="D1665" s="275">
        <f t="shared" ca="1" si="126"/>
        <v>0.17226174238624367</v>
      </c>
      <c r="E1665" s="275">
        <f t="shared" ca="1" si="127"/>
        <v>0.10779986384971592</v>
      </c>
      <c r="F1665" s="275">
        <f t="shared" ca="1" si="128"/>
        <v>3.6881107284303605E-2</v>
      </c>
      <c r="G1665" s="301">
        <f t="array" aca="1" ref="G1665" ca="1">IF(E1665&gt;F1665,('3-Statement Model'!$G$8*(1+'DCF Simulation'!C1665)*'DCF Simulation'!D1665)/('DCF Simulation'!E1665-'DCF Simulation'!F1665))</f>
        <v>14277.630579851644</v>
      </c>
      <c r="H1665" s="302">
        <f ca="1">+G1665-'DCF Analysis'!$C$37+'DCF Analysis'!$C$38+'DCF Analysis'!$C$40-'DCF Analysis'!$C$39</f>
        <v>15189.960579851646</v>
      </c>
      <c r="I1665" s="303">
        <f ca="1">+H1665/'Historical Data'!$L$34</f>
        <v>953.71018900096465</v>
      </c>
    </row>
    <row r="1666" spans="2:9">
      <c r="B1666" s="300">
        <f t="shared" si="129"/>
        <v>1654</v>
      </c>
      <c r="C1666" s="275">
        <f t="shared" ca="1" si="125"/>
        <v>5.7333552709199806E-2</v>
      </c>
      <c r="D1666" s="275">
        <f t="shared" ca="1" si="126"/>
        <v>0.16292278957341672</v>
      </c>
      <c r="E1666" s="275">
        <f t="shared" ca="1" si="127"/>
        <v>0.10676149150454579</v>
      </c>
      <c r="F1666" s="275">
        <f t="shared" ca="1" si="128"/>
        <v>2.8328435545004499E-2</v>
      </c>
      <c r="G1666" s="301">
        <f t="array" aca="1" ref="G1666" ca="1">IF(E1666&gt;F1666,('3-Statement Model'!$G$8*(1+'DCF Simulation'!C1666)*'DCF Simulation'!D1666)/('DCF Simulation'!E1666-'DCF Simulation'!F1666))</f>
        <v>10608.99425532526</v>
      </c>
      <c r="H1666" s="302">
        <f ca="1">+G1666-'DCF Analysis'!$C$37+'DCF Analysis'!$C$38+'DCF Analysis'!$C$40-'DCF Analysis'!$C$39</f>
        <v>11521.324255325262</v>
      </c>
      <c r="I1666" s="303">
        <f ca="1">+H1666/'Historical Data'!$L$34</f>
        <v>723.37280108958453</v>
      </c>
    </row>
    <row r="1667" spans="2:9">
      <c r="B1667" s="300">
        <f t="shared" si="129"/>
        <v>1655</v>
      </c>
      <c r="C1667" s="275">
        <f t="shared" ca="1" si="125"/>
        <v>0.11010710682279087</v>
      </c>
      <c r="D1667" s="275">
        <f t="shared" ca="1" si="126"/>
        <v>0.16318688523776215</v>
      </c>
      <c r="E1667" s="275">
        <f t="shared" ca="1" si="127"/>
        <v>0.10547399870508911</v>
      </c>
      <c r="F1667" s="275">
        <f t="shared" ca="1" si="128"/>
        <v>5.5845850459033841E-2</v>
      </c>
      <c r="G1667" s="301">
        <f t="array" aca="1" ref="G1667" ca="1">IF(E1667&gt;F1667,('3-Statement Model'!$G$8*(1+'DCF Simulation'!C1667)*'DCF Simulation'!D1667)/('DCF Simulation'!E1667-'DCF Simulation'!F1667))</f>
        <v>17631.999486852543</v>
      </c>
      <c r="H1667" s="302">
        <f ca="1">+G1667-'DCF Analysis'!$C$37+'DCF Analysis'!$C$38+'DCF Analysis'!$C$40-'DCF Analysis'!$C$39</f>
        <v>18544.329486852541</v>
      </c>
      <c r="I1667" s="303">
        <f ca="1">+H1667/'Historical Data'!$L$34</f>
        <v>1164.3161209556629</v>
      </c>
    </row>
    <row r="1668" spans="2:9">
      <c r="B1668" s="300">
        <f t="shared" si="129"/>
        <v>1656</v>
      </c>
      <c r="C1668" s="275">
        <f t="shared" ca="1" si="125"/>
        <v>0.11267667149544473</v>
      </c>
      <c r="D1668" s="275">
        <f t="shared" ca="1" si="126"/>
        <v>0.17215350047300593</v>
      </c>
      <c r="E1668" s="275">
        <f t="shared" ca="1" si="127"/>
        <v>0.10985165387487486</v>
      </c>
      <c r="F1668" s="275">
        <f t="shared" ca="1" si="128"/>
        <v>2.0239295585171835E-2</v>
      </c>
      <c r="G1668" s="301">
        <f t="array" aca="1" ref="G1668" ca="1">IF(E1668&gt;F1668,('3-Statement Model'!$G$8*(1+'DCF Simulation'!C1668)*'DCF Simulation'!D1668)/('DCF Simulation'!E1668-'DCF Simulation'!F1668))</f>
        <v>10325.151511315004</v>
      </c>
      <c r="H1668" s="302">
        <f ca="1">+G1668-'DCF Analysis'!$C$37+'DCF Analysis'!$C$38+'DCF Analysis'!$C$40-'DCF Analysis'!$C$39</f>
        <v>11237.481511315005</v>
      </c>
      <c r="I1668" s="303">
        <f ca="1">+H1668/'Historical Data'!$L$34</f>
        <v>705.55157531263001</v>
      </c>
    </row>
    <row r="1669" spans="2:9">
      <c r="B1669" s="300">
        <f t="shared" si="129"/>
        <v>1657</v>
      </c>
      <c r="C1669" s="275">
        <f t="shared" ca="1" si="125"/>
        <v>0.13462745972869794</v>
      </c>
      <c r="D1669" s="275">
        <f t="shared" ca="1" si="126"/>
        <v>0.15174731374102465</v>
      </c>
      <c r="E1669" s="275">
        <f t="shared" ca="1" si="127"/>
        <v>0.10813402566494572</v>
      </c>
      <c r="F1669" s="275">
        <f t="shared" ca="1" si="128"/>
        <v>2.1805594734304417E-2</v>
      </c>
      <c r="G1669" s="301">
        <f t="array" aca="1" ref="G1669" ca="1">IF(E1669&gt;F1669,('3-Statement Model'!$G$8*(1+'DCF Simulation'!C1669)*'DCF Simulation'!D1669)/('DCF Simulation'!E1669-'DCF Simulation'!F1669))</f>
        <v>9633.8516342712901</v>
      </c>
      <c r="H1669" s="302">
        <f ca="1">+G1669-'DCF Analysis'!$C$37+'DCF Analysis'!$C$38+'DCF Analysis'!$C$40-'DCF Analysis'!$C$39</f>
        <v>10546.181634271292</v>
      </c>
      <c r="I1669" s="303">
        <f ca="1">+H1669/'Historical Data'!$L$34</f>
        <v>662.14792505785476</v>
      </c>
    </row>
    <row r="1670" spans="2:9">
      <c r="B1670" s="300">
        <f t="shared" si="129"/>
        <v>1658</v>
      </c>
      <c r="C1670" s="275">
        <f t="shared" ca="1" si="125"/>
        <v>0.12680029050477645</v>
      </c>
      <c r="D1670" s="275">
        <f t="shared" ca="1" si="126"/>
        <v>0.14875769673091693</v>
      </c>
      <c r="E1670" s="275">
        <f t="shared" ca="1" si="127"/>
        <v>0.10047138662179404</v>
      </c>
      <c r="F1670" s="275">
        <f t="shared" ca="1" si="128"/>
        <v>3.2335217704860787E-2</v>
      </c>
      <c r="G1670" s="301">
        <f t="array" aca="1" ref="G1670" ca="1">IF(E1670&gt;F1670,('3-Statement Model'!$G$8*(1+'DCF Simulation'!C1670)*'DCF Simulation'!D1670)/('DCF Simulation'!E1670-'DCF Simulation'!F1670))</f>
        <v>11883.057103186911</v>
      </c>
      <c r="H1670" s="302">
        <f ca="1">+G1670-'DCF Analysis'!$C$37+'DCF Analysis'!$C$38+'DCF Analysis'!$C$40-'DCF Analysis'!$C$39</f>
        <v>12795.387103186913</v>
      </c>
      <c r="I1670" s="303">
        <f ca="1">+H1670/'Historical Data'!$L$34</f>
        <v>803.36555110665597</v>
      </c>
    </row>
    <row r="1671" spans="2:9">
      <c r="B1671" s="300">
        <f t="shared" si="129"/>
        <v>1659</v>
      </c>
      <c r="C1671" s="275">
        <f t="shared" ca="1" si="125"/>
        <v>0.12829706087707626</v>
      </c>
      <c r="D1671" s="275">
        <f t="shared" ca="1" si="126"/>
        <v>0.15470374730533468</v>
      </c>
      <c r="E1671" s="275">
        <f t="shared" ca="1" si="127"/>
        <v>0.10093615413714958</v>
      </c>
      <c r="F1671" s="275">
        <f t="shared" ca="1" si="128"/>
        <v>3.5066705095807504E-2</v>
      </c>
      <c r="G1671" s="301">
        <f t="array" aca="1" ref="G1671" ca="1">IF(E1671&gt;F1671,('3-Statement Model'!$G$8*(1+'DCF Simulation'!C1671)*'DCF Simulation'!D1671)/('DCF Simulation'!E1671-'DCF Simulation'!F1671))</f>
        <v>12800.288520596367</v>
      </c>
      <c r="H1671" s="302">
        <f ca="1">+G1671-'DCF Analysis'!$C$37+'DCF Analysis'!$C$38+'DCF Analysis'!$C$40-'DCF Analysis'!$C$39</f>
        <v>13712.618520596368</v>
      </c>
      <c r="I1671" s="303">
        <f ca="1">+H1671/'Historical Data'!$L$34</f>
        <v>860.95443975825094</v>
      </c>
    </row>
    <row r="1672" spans="2:9">
      <c r="B1672" s="300">
        <f t="shared" si="129"/>
        <v>1660</v>
      </c>
      <c r="C1672" s="275">
        <f t="shared" ca="1" si="125"/>
        <v>0.26484967722671038</v>
      </c>
      <c r="D1672" s="275">
        <f t="shared" ca="1" si="126"/>
        <v>0.1718029003156217</v>
      </c>
      <c r="E1672" s="275">
        <f t="shared" ca="1" si="127"/>
        <v>0.10553816392692654</v>
      </c>
      <c r="F1672" s="275">
        <f t="shared" ca="1" si="128"/>
        <v>3.1174003044349897E-2</v>
      </c>
      <c r="G1672" s="301">
        <f t="array" aca="1" ref="G1672" ca="1">IF(E1672&gt;F1672,('3-Statement Model'!$G$8*(1+'DCF Simulation'!C1672)*'DCF Simulation'!D1672)/('DCF Simulation'!E1672-'DCF Simulation'!F1672))</f>
        <v>14115.141071022432</v>
      </c>
      <c r="H1672" s="302">
        <f ca="1">+G1672-'DCF Analysis'!$C$37+'DCF Analysis'!$C$38+'DCF Analysis'!$C$40-'DCF Analysis'!$C$39</f>
        <v>15027.471071022434</v>
      </c>
      <c r="I1672" s="303">
        <f ca="1">+H1672/'Historical Data'!$L$34</f>
        <v>943.50819411351677</v>
      </c>
    </row>
    <row r="1673" spans="2:9">
      <c r="B1673" s="300">
        <f t="shared" si="129"/>
        <v>1661</v>
      </c>
      <c r="C1673" s="275">
        <f t="shared" ca="1" si="125"/>
        <v>0.2863656437501978</v>
      </c>
      <c r="D1673" s="275">
        <f t="shared" ca="1" si="126"/>
        <v>0.14695846286405959</v>
      </c>
      <c r="E1673" s="275">
        <f t="shared" ca="1" si="127"/>
        <v>0.10402703170328878</v>
      </c>
      <c r="F1673" s="275">
        <f t="shared" ca="1" si="128"/>
        <v>3.7299445292527003E-2</v>
      </c>
      <c r="G1673" s="301">
        <f t="array" aca="1" ref="G1673" ca="1">IF(E1673&gt;F1673,('3-Statement Model'!$G$8*(1+'DCF Simulation'!C1673)*'DCF Simulation'!D1673)/('DCF Simulation'!E1673-'DCF Simulation'!F1673))</f>
        <v>13684.631780922482</v>
      </c>
      <c r="H1673" s="302">
        <f ca="1">+G1673-'DCF Analysis'!$C$37+'DCF Analysis'!$C$38+'DCF Analysis'!$C$40-'DCF Analysis'!$C$39</f>
        <v>14596.961780922484</v>
      </c>
      <c r="I1673" s="303">
        <f ca="1">+H1673/'Historical Data'!$L$34</f>
        <v>916.47842703350864</v>
      </c>
    </row>
    <row r="1674" spans="2:9">
      <c r="B1674" s="300">
        <f t="shared" si="129"/>
        <v>1662</v>
      </c>
      <c r="C1674" s="275">
        <f t="shared" ca="1" si="125"/>
        <v>0.25526245205238957</v>
      </c>
      <c r="D1674" s="275">
        <f t="shared" ca="1" si="126"/>
        <v>0.14193441921819261</v>
      </c>
      <c r="E1674" s="275">
        <f t="shared" ca="1" si="127"/>
        <v>0.10350207101265856</v>
      </c>
      <c r="F1674" s="275">
        <f t="shared" ca="1" si="128"/>
        <v>3.0909000988544384E-2</v>
      </c>
      <c r="G1674" s="301">
        <f t="array" aca="1" ref="G1674" ca="1">IF(E1674&gt;F1674,('3-Statement Model'!$G$8*(1+'DCF Simulation'!C1674)*'DCF Simulation'!D1674)/('DCF Simulation'!E1674-'DCF Simulation'!F1674))</f>
        <v>11855.137598955956</v>
      </c>
      <c r="H1674" s="302">
        <f ca="1">+G1674-'DCF Analysis'!$C$37+'DCF Analysis'!$C$38+'DCF Analysis'!$C$40-'DCF Analysis'!$C$39</f>
        <v>12767.467598955958</v>
      </c>
      <c r="I1674" s="303">
        <f ca="1">+H1674/'Historical Data'!$L$34</f>
        <v>801.6126093845927</v>
      </c>
    </row>
    <row r="1675" spans="2:9">
      <c r="B1675" s="300">
        <f t="shared" si="129"/>
        <v>1663</v>
      </c>
      <c r="C1675" s="275">
        <f t="shared" ca="1" si="125"/>
        <v>1.565825189471046E-2</v>
      </c>
      <c r="D1675" s="275">
        <f t="shared" ca="1" si="126"/>
        <v>0.18859975169310994</v>
      </c>
      <c r="E1675" s="275">
        <f t="shared" ca="1" si="127"/>
        <v>0.10521793641224018</v>
      </c>
      <c r="F1675" s="275">
        <f t="shared" ca="1" si="128"/>
        <v>5.6339374062801859E-2</v>
      </c>
      <c r="G1675" s="301">
        <f t="array" aca="1" ref="G1675" ca="1">IF(E1675&gt;F1675,('3-Statement Model'!$G$8*(1+'DCF Simulation'!C1675)*'DCF Simulation'!D1675)/('DCF Simulation'!E1675-'DCF Simulation'!F1675))</f>
        <v>18929.964244650233</v>
      </c>
      <c r="H1675" s="302">
        <f ca="1">+G1675-'DCF Analysis'!$C$37+'DCF Analysis'!$C$38+'DCF Analysis'!$C$40-'DCF Analysis'!$C$39</f>
        <v>19842.294244650231</v>
      </c>
      <c r="I1675" s="303">
        <f ca="1">+H1675/'Historical Data'!$L$34</f>
        <v>1245.8095657851238</v>
      </c>
    </row>
    <row r="1676" spans="2:9">
      <c r="B1676" s="300">
        <f t="shared" si="129"/>
        <v>1664</v>
      </c>
      <c r="C1676" s="275">
        <f t="shared" ca="1" si="125"/>
        <v>0.20767505076702017</v>
      </c>
      <c r="D1676" s="275">
        <f t="shared" ca="1" si="126"/>
        <v>0.16177986113041046</v>
      </c>
      <c r="E1676" s="275">
        <f t="shared" ca="1" si="127"/>
        <v>0.1038706390692543</v>
      </c>
      <c r="F1676" s="275">
        <f t="shared" ca="1" si="128"/>
        <v>4.0912573395368745E-2</v>
      </c>
      <c r="G1676" s="301">
        <f t="array" aca="1" ref="G1676" ca="1">IF(E1676&gt;F1676,('3-Statement Model'!$G$8*(1+'DCF Simulation'!C1676)*'DCF Simulation'!D1676)/('DCF Simulation'!E1676-'DCF Simulation'!F1676))</f>
        <v>14990.035994233063</v>
      </c>
      <c r="H1676" s="302">
        <f ca="1">+G1676-'DCF Analysis'!$C$37+'DCF Analysis'!$C$38+'DCF Analysis'!$C$40-'DCF Analysis'!$C$39</f>
        <v>15902.365994233065</v>
      </c>
      <c r="I1676" s="303">
        <f ca="1">+H1676/'Historical Data'!$L$34</f>
        <v>998.43896224717207</v>
      </c>
    </row>
    <row r="1677" spans="2:9">
      <c r="B1677" s="300">
        <f t="shared" si="129"/>
        <v>1665</v>
      </c>
      <c r="C1677" s="275">
        <f t="shared" ca="1" si="125"/>
        <v>0.11633942920581476</v>
      </c>
      <c r="D1677" s="275">
        <f t="shared" ca="1" si="126"/>
        <v>0.14491096222255595</v>
      </c>
      <c r="E1677" s="275">
        <f t="shared" ca="1" si="127"/>
        <v>0.10860784045943775</v>
      </c>
      <c r="F1677" s="275">
        <f t="shared" ca="1" si="128"/>
        <v>3.3026285352221095E-2</v>
      </c>
      <c r="G1677" s="301">
        <f t="array" aca="1" ref="G1677" ca="1">IF(E1677&gt;F1677,('3-Statement Model'!$G$8*(1+'DCF Simulation'!C1677)*'DCF Simulation'!D1677)/('DCF Simulation'!E1677-'DCF Simulation'!F1677))</f>
        <v>10338.586851619593</v>
      </c>
      <c r="H1677" s="302">
        <f ca="1">+G1677-'DCF Analysis'!$C$37+'DCF Analysis'!$C$38+'DCF Analysis'!$C$40-'DCF Analysis'!$C$39</f>
        <v>11250.916851619595</v>
      </c>
      <c r="I1677" s="303">
        <f ca="1">+H1677/'Historical Data'!$L$34</f>
        <v>706.39512068418151</v>
      </c>
    </row>
    <row r="1678" spans="2:9">
      <c r="B1678" s="300">
        <f t="shared" si="129"/>
        <v>1666</v>
      </c>
      <c r="C1678" s="275">
        <f t="shared" ref="C1678:C1741" ca="1" si="130">RAND()*($E$6-$D$6)+$D$6</f>
        <v>0.25460872804668766</v>
      </c>
      <c r="D1678" s="275">
        <f t="shared" ref="D1678:D1741" ca="1" si="131">RAND()*($E$7-$D$7)+$D$7</f>
        <v>0.18571466189136074</v>
      </c>
      <c r="E1678" s="275">
        <f t="shared" ref="E1678:E1741" ca="1" si="132">RAND()*($E$8-$D$8)+$D$8</f>
        <v>0.10914296328423886</v>
      </c>
      <c r="F1678" s="275">
        <f t="shared" ref="F1678:F1741" ca="1" si="133">RAND()*($E$9-$D$9)+$D$9</f>
        <v>5.1241030677375447E-2</v>
      </c>
      <c r="G1678" s="301">
        <f t="array" aca="1" ref="G1678" ca="1">IF(E1678&gt;F1678,('3-Statement Model'!$G$8*(1+'DCF Simulation'!C1678)*'DCF Simulation'!D1678)/('DCF Simulation'!E1678-'DCF Simulation'!F1678))</f>
        <v>19437.523717337659</v>
      </c>
      <c r="H1678" s="302">
        <f ca="1">+G1678-'DCF Analysis'!$C$37+'DCF Analysis'!$C$38+'DCF Analysis'!$C$40-'DCF Analysis'!$C$39</f>
        <v>20349.853717337657</v>
      </c>
      <c r="I1678" s="303">
        <f ca="1">+H1678/'Historical Data'!$L$34</f>
        <v>1277.6769717656257</v>
      </c>
    </row>
    <row r="1679" spans="2:9">
      <c r="B1679" s="300">
        <f t="shared" ref="B1679:B1742" si="134">+B1678+1</f>
        <v>1667</v>
      </c>
      <c r="C1679" s="275">
        <f t="shared" ca="1" si="130"/>
        <v>0.2795973814578</v>
      </c>
      <c r="D1679" s="275">
        <f t="shared" ca="1" si="131"/>
        <v>0.14642320393344022</v>
      </c>
      <c r="E1679" s="275">
        <f t="shared" ca="1" si="132"/>
        <v>0.10257280730572622</v>
      </c>
      <c r="F1679" s="275">
        <f t="shared" ca="1" si="133"/>
        <v>5.5997466632653398E-2</v>
      </c>
      <c r="G1679" s="301">
        <f t="array" aca="1" ref="G1679" ca="1">IF(E1679&gt;F1679,('3-Statement Model'!$G$8*(1+'DCF Simulation'!C1679)*'DCF Simulation'!D1679)/('DCF Simulation'!E1679-'DCF Simulation'!F1679))</f>
        <v>19431.517021294778</v>
      </c>
      <c r="H1679" s="302">
        <f ca="1">+G1679-'DCF Analysis'!$C$37+'DCF Analysis'!$C$38+'DCF Analysis'!$C$40-'DCF Analysis'!$C$39</f>
        <v>20343.847021294776</v>
      </c>
      <c r="I1679" s="303">
        <f ca="1">+H1679/'Historical Data'!$L$34</f>
        <v>1277.2998379878115</v>
      </c>
    </row>
    <row r="1680" spans="2:9">
      <c r="B1680" s="300">
        <f t="shared" si="134"/>
        <v>1668</v>
      </c>
      <c r="C1680" s="275">
        <f t="shared" ca="1" si="130"/>
        <v>0.22693518036717955</v>
      </c>
      <c r="D1680" s="275">
        <f t="shared" ca="1" si="131"/>
        <v>0.1584558734994703</v>
      </c>
      <c r="E1680" s="275">
        <f t="shared" ca="1" si="132"/>
        <v>0.1096730228842049</v>
      </c>
      <c r="F1680" s="275">
        <f t="shared" ca="1" si="133"/>
        <v>5.0200911904856073E-2</v>
      </c>
      <c r="G1680" s="301">
        <f t="array" aca="1" ref="G1680" ca="1">IF(E1680&gt;F1680,('3-Statement Model'!$G$8*(1+'DCF Simulation'!C1680)*'DCF Simulation'!D1680)/('DCF Simulation'!E1680-'DCF Simulation'!F1680))</f>
        <v>15790.508156739568</v>
      </c>
      <c r="H1680" s="302">
        <f ca="1">+G1680-'DCF Analysis'!$C$37+'DCF Analysis'!$C$38+'DCF Analysis'!$C$40-'DCF Analysis'!$C$39</f>
        <v>16702.838156739566</v>
      </c>
      <c r="I1680" s="303">
        <f ca="1">+H1680/'Historical Data'!$L$34</f>
        <v>1048.6970556359531</v>
      </c>
    </row>
    <row r="1681" spans="2:9">
      <c r="B1681" s="300">
        <f t="shared" si="134"/>
        <v>1669</v>
      </c>
      <c r="C1681" s="275">
        <f t="shared" ca="1" si="130"/>
        <v>0.30928274535634753</v>
      </c>
      <c r="D1681" s="275">
        <f t="shared" ca="1" si="131"/>
        <v>0.16427916892892236</v>
      </c>
      <c r="E1681" s="275">
        <f t="shared" ca="1" si="132"/>
        <v>0.10311431089018386</v>
      </c>
      <c r="F1681" s="275">
        <f t="shared" ca="1" si="133"/>
        <v>3.8506071752601123E-2</v>
      </c>
      <c r="G1681" s="301">
        <f t="array" aca="1" ref="G1681" ca="1">IF(E1681&gt;F1681,('3-Statement Model'!$G$8*(1+'DCF Simulation'!C1681)*'DCF Simulation'!D1681)/('DCF Simulation'!E1681-'DCF Simulation'!F1681))</f>
        <v>16080.795765140745</v>
      </c>
      <c r="H1681" s="302">
        <f ca="1">+G1681-'DCF Analysis'!$C$37+'DCF Analysis'!$C$38+'DCF Analysis'!$C$40-'DCF Analysis'!$C$39</f>
        <v>16993.125765140743</v>
      </c>
      <c r="I1681" s="303">
        <f ca="1">+H1681/'Historical Data'!$L$34</f>
        <v>1066.9229258360474</v>
      </c>
    </row>
    <row r="1682" spans="2:9">
      <c r="B1682" s="300">
        <f t="shared" si="134"/>
        <v>1670</v>
      </c>
      <c r="C1682" s="275">
        <f t="shared" ca="1" si="130"/>
        <v>8.2405136688135983E-2</v>
      </c>
      <c r="D1682" s="275">
        <f t="shared" ca="1" si="131"/>
        <v>0.17898857984994224</v>
      </c>
      <c r="E1682" s="275">
        <f t="shared" ca="1" si="132"/>
        <v>0.10332868182881884</v>
      </c>
      <c r="F1682" s="275">
        <f t="shared" ca="1" si="133"/>
        <v>2.0727341248690006E-2</v>
      </c>
      <c r="G1682" s="301">
        <f t="array" aca="1" ref="G1682" ca="1">IF(E1682&gt;F1682,('3-Statement Model'!$G$8*(1+'DCF Simulation'!C1682)*'DCF Simulation'!D1682)/('DCF Simulation'!E1682-'DCF Simulation'!F1682))</f>
        <v>11329.41721592445</v>
      </c>
      <c r="H1682" s="302">
        <f ca="1">+G1682-'DCF Analysis'!$C$37+'DCF Analysis'!$C$38+'DCF Analysis'!$C$40-'DCF Analysis'!$C$39</f>
        <v>12241.747215924452</v>
      </c>
      <c r="I1682" s="303">
        <f ca="1">+H1682/'Historical Data'!$L$34</f>
        <v>768.60496046892092</v>
      </c>
    </row>
    <row r="1683" spans="2:9">
      <c r="B1683" s="300">
        <f t="shared" si="134"/>
        <v>1671</v>
      </c>
      <c r="C1683" s="275">
        <f t="shared" ca="1" si="130"/>
        <v>0.2824899358571033</v>
      </c>
      <c r="D1683" s="275">
        <f t="shared" ca="1" si="131"/>
        <v>0.1856339520140273</v>
      </c>
      <c r="E1683" s="275">
        <f t="shared" ca="1" si="132"/>
        <v>0.10264855620924175</v>
      </c>
      <c r="F1683" s="275">
        <f t="shared" ca="1" si="133"/>
        <v>3.0177070483624426E-2</v>
      </c>
      <c r="G1683" s="301">
        <f t="array" aca="1" ref="G1683" ca="1">IF(E1683&gt;F1683,('3-Statement Model'!$G$8*(1+'DCF Simulation'!C1683)*'DCF Simulation'!D1683)/('DCF Simulation'!E1683-'DCF Simulation'!F1683))</f>
        <v>15868.055501827504</v>
      </c>
      <c r="H1683" s="302">
        <f ca="1">+G1683-'DCF Analysis'!$C$37+'DCF Analysis'!$C$38+'DCF Analysis'!$C$40-'DCF Analysis'!$C$39</f>
        <v>16780.385501827503</v>
      </c>
      <c r="I1683" s="303">
        <f ca="1">+H1683/'Historical Data'!$L$34</f>
        <v>1053.5659091626987</v>
      </c>
    </row>
    <row r="1684" spans="2:9">
      <c r="B1684" s="300">
        <f t="shared" si="134"/>
        <v>1672</v>
      </c>
      <c r="C1684" s="275">
        <f t="shared" ca="1" si="130"/>
        <v>0.10058754687123354</v>
      </c>
      <c r="D1684" s="275">
        <f t="shared" ca="1" si="131"/>
        <v>0.19117329010298958</v>
      </c>
      <c r="E1684" s="275">
        <f t="shared" ca="1" si="132"/>
        <v>0.10853236379361342</v>
      </c>
      <c r="F1684" s="275">
        <f t="shared" ca="1" si="133"/>
        <v>3.3731906478909252E-2</v>
      </c>
      <c r="G1684" s="301">
        <f t="array" aca="1" ref="G1684" ca="1">IF(E1684&gt;F1684,('3-Statement Model'!$G$8*(1+'DCF Simulation'!C1684)*'DCF Simulation'!D1684)/('DCF Simulation'!E1684-'DCF Simulation'!F1684))</f>
        <v>13587.10886602203</v>
      </c>
      <c r="H1684" s="302">
        <f ca="1">+G1684-'DCF Analysis'!$C$37+'DCF Analysis'!$C$38+'DCF Analysis'!$C$40-'DCF Analysis'!$C$39</f>
        <v>14499.438866022032</v>
      </c>
      <c r="I1684" s="303">
        <f ca="1">+H1684/'Historical Data'!$L$34</f>
        <v>910.35539615974824</v>
      </c>
    </row>
    <row r="1685" spans="2:9">
      <c r="B1685" s="300">
        <f t="shared" si="134"/>
        <v>1673</v>
      </c>
      <c r="C1685" s="275">
        <f t="shared" ca="1" si="130"/>
        <v>0.2189605375327795</v>
      </c>
      <c r="D1685" s="275">
        <f t="shared" ca="1" si="131"/>
        <v>0.16706211644170091</v>
      </c>
      <c r="E1685" s="275">
        <f t="shared" ca="1" si="132"/>
        <v>0.1031265458236188</v>
      </c>
      <c r="F1685" s="275">
        <f t="shared" ca="1" si="133"/>
        <v>5.4405518850604531E-2</v>
      </c>
      <c r="G1685" s="301">
        <f t="array" aca="1" ref="G1685" ca="1">IF(E1685&gt;F1685,('3-Statement Model'!$G$8*(1+'DCF Simulation'!C1685)*'DCF Simulation'!D1685)/('DCF Simulation'!E1685-'DCF Simulation'!F1685))</f>
        <v>20189.738331507095</v>
      </c>
      <c r="H1685" s="302">
        <f ca="1">+G1685-'DCF Analysis'!$C$37+'DCF Analysis'!$C$38+'DCF Analysis'!$C$40-'DCF Analysis'!$C$39</f>
        <v>21102.068331507093</v>
      </c>
      <c r="I1685" s="303">
        <f ca="1">+H1685/'Historical Data'!$L$34</f>
        <v>1324.9051879336382</v>
      </c>
    </row>
    <row r="1686" spans="2:9">
      <c r="B1686" s="300">
        <f t="shared" si="134"/>
        <v>1674</v>
      </c>
      <c r="C1686" s="275">
        <f t="shared" ca="1" si="130"/>
        <v>2.4047115891949859E-2</v>
      </c>
      <c r="D1686" s="275">
        <f t="shared" ca="1" si="131"/>
        <v>0.16779133488134867</v>
      </c>
      <c r="E1686" s="275">
        <f t="shared" ca="1" si="132"/>
        <v>0.10915683655540888</v>
      </c>
      <c r="F1686" s="275">
        <f t="shared" ca="1" si="133"/>
        <v>4.2738732749448838E-2</v>
      </c>
      <c r="G1686" s="301">
        <f t="array" aca="1" ref="G1686" ca="1">IF(E1686&gt;F1686,('3-Statement Model'!$G$8*(1+'DCF Simulation'!C1686)*'DCF Simulation'!D1686)/('DCF Simulation'!E1686-'DCF Simulation'!F1686))</f>
        <v>12496.330264386366</v>
      </c>
      <c r="H1686" s="302">
        <f ca="1">+G1686-'DCF Analysis'!$C$37+'DCF Analysis'!$C$38+'DCF Analysis'!$C$40-'DCF Analysis'!$C$39</f>
        <v>13408.660264386368</v>
      </c>
      <c r="I1686" s="303">
        <f ca="1">+H1686/'Historical Data'!$L$34</f>
        <v>841.87025027306174</v>
      </c>
    </row>
    <row r="1687" spans="2:9">
      <c r="B1687" s="300">
        <f t="shared" si="134"/>
        <v>1675</v>
      </c>
      <c r="C1687" s="275">
        <f t="shared" ca="1" si="130"/>
        <v>0.13732646996765061</v>
      </c>
      <c r="D1687" s="275">
        <f t="shared" ca="1" si="131"/>
        <v>0.14082187383999514</v>
      </c>
      <c r="E1687" s="275">
        <f t="shared" ca="1" si="132"/>
        <v>0.10085097605840398</v>
      </c>
      <c r="F1687" s="275">
        <f t="shared" ca="1" si="133"/>
        <v>3.9712890959946359E-2</v>
      </c>
      <c r="G1687" s="301">
        <f t="array" aca="1" ref="G1687" ca="1">IF(E1687&gt;F1687,('3-Statement Model'!$G$8*(1+'DCF Simulation'!C1687)*'DCF Simulation'!D1687)/('DCF Simulation'!E1687-'DCF Simulation'!F1687))</f>
        <v>12653.85731764244</v>
      </c>
      <c r="H1687" s="302">
        <f ca="1">+G1687-'DCF Analysis'!$C$37+'DCF Analysis'!$C$38+'DCF Analysis'!$C$40-'DCF Analysis'!$C$39</f>
        <v>13566.187317642441</v>
      </c>
      <c r="I1687" s="303">
        <f ca="1">+H1687/'Historical Data'!$L$34</f>
        <v>851.76067460588661</v>
      </c>
    </row>
    <row r="1688" spans="2:9">
      <c r="B1688" s="300">
        <f t="shared" si="134"/>
        <v>1676</v>
      </c>
      <c r="C1688" s="275">
        <f t="shared" ca="1" si="130"/>
        <v>0.23099349425274956</v>
      </c>
      <c r="D1688" s="275">
        <f t="shared" ca="1" si="131"/>
        <v>0.19468522470019295</v>
      </c>
      <c r="E1688" s="275">
        <f t="shared" ca="1" si="132"/>
        <v>0.10103548128494813</v>
      </c>
      <c r="F1688" s="275">
        <f t="shared" ca="1" si="133"/>
        <v>5.5993394704834082E-2</v>
      </c>
      <c r="G1688" s="301">
        <f t="array" aca="1" ref="G1688" ca="1">IF(E1688&gt;F1688,('3-Statement Model'!$G$8*(1+'DCF Simulation'!C1688)*'DCF Simulation'!D1688)/('DCF Simulation'!E1688-'DCF Simulation'!F1688))</f>
        <v>25700.98384982545</v>
      </c>
      <c r="H1688" s="302">
        <f ca="1">+G1688-'DCF Analysis'!$C$37+'DCF Analysis'!$C$38+'DCF Analysis'!$C$40-'DCF Analysis'!$C$39</f>
        <v>26613.313849825448</v>
      </c>
      <c r="I1688" s="303">
        <f ca="1">+H1688/'Historical Data'!$L$34</f>
        <v>1670.9318268623781</v>
      </c>
    </row>
    <row r="1689" spans="2:9">
      <c r="B1689" s="300">
        <f t="shared" si="134"/>
        <v>1677</v>
      </c>
      <c r="C1689" s="275">
        <f t="shared" ca="1" si="130"/>
        <v>0.21782686542410035</v>
      </c>
      <c r="D1689" s="275">
        <f t="shared" ca="1" si="131"/>
        <v>0.14562716405817036</v>
      </c>
      <c r="E1689" s="275">
        <f t="shared" ca="1" si="132"/>
        <v>0.10619786728216157</v>
      </c>
      <c r="F1689" s="275">
        <f t="shared" ca="1" si="133"/>
        <v>4.8161752693078791E-2</v>
      </c>
      <c r="G1689" s="301">
        <f t="array" aca="1" ref="G1689" ca="1">IF(E1689&gt;F1689,('3-Statement Model'!$G$8*(1+'DCF Simulation'!C1689)*'DCF Simulation'!D1689)/('DCF Simulation'!E1689-'DCF Simulation'!F1689))</f>
        <v>14760.773371065681</v>
      </c>
      <c r="H1689" s="302">
        <f ca="1">+G1689-'DCF Analysis'!$C$37+'DCF Analysis'!$C$38+'DCF Analysis'!$C$40-'DCF Analysis'!$C$39</f>
        <v>15673.103371065683</v>
      </c>
      <c r="I1689" s="303">
        <f ca="1">+H1689/'Historical Data'!$L$34</f>
        <v>984.04457994957454</v>
      </c>
    </row>
    <row r="1690" spans="2:9">
      <c r="B1690" s="300">
        <f t="shared" si="134"/>
        <v>1678</v>
      </c>
      <c r="C1690" s="275">
        <f t="shared" ca="1" si="130"/>
        <v>0.32875221914156266</v>
      </c>
      <c r="D1690" s="275">
        <f t="shared" ca="1" si="131"/>
        <v>0.16780598356581899</v>
      </c>
      <c r="E1690" s="275">
        <f t="shared" ca="1" si="132"/>
        <v>0.10340463083723478</v>
      </c>
      <c r="F1690" s="275">
        <f t="shared" ca="1" si="133"/>
        <v>5.0709522684163358E-2</v>
      </c>
      <c r="G1690" s="301">
        <f t="array" aca="1" ref="G1690" ca="1">IF(E1690&gt;F1690,('3-Statement Model'!$G$8*(1+'DCF Simulation'!C1690)*'DCF Simulation'!D1690)/('DCF Simulation'!E1690-'DCF Simulation'!F1690))</f>
        <v>20439.047108908533</v>
      </c>
      <c r="H1690" s="302">
        <f ca="1">+G1690-'DCF Analysis'!$C$37+'DCF Analysis'!$C$38+'DCF Analysis'!$C$40-'DCF Analysis'!$C$39</f>
        <v>21351.377108908531</v>
      </c>
      <c r="I1690" s="303">
        <f ca="1">+H1690/'Historical Data'!$L$34</f>
        <v>1340.5581792607195</v>
      </c>
    </row>
    <row r="1691" spans="2:9">
      <c r="B1691" s="300">
        <f t="shared" si="134"/>
        <v>1679</v>
      </c>
      <c r="C1691" s="275">
        <f t="shared" ca="1" si="130"/>
        <v>0.20020251094679664</v>
      </c>
      <c r="D1691" s="275">
        <f t="shared" ca="1" si="131"/>
        <v>0.13950190054936776</v>
      </c>
      <c r="E1691" s="275">
        <f t="shared" ca="1" si="132"/>
        <v>0.10750471215554244</v>
      </c>
      <c r="F1691" s="275">
        <f t="shared" ca="1" si="133"/>
        <v>3.8251239147342228E-2</v>
      </c>
      <c r="G1691" s="301">
        <f t="array" aca="1" ref="G1691" ca="1">IF(E1691&gt;F1691,('3-Statement Model'!$G$8*(1+'DCF Simulation'!C1691)*'DCF Simulation'!D1691)/('DCF Simulation'!E1691-'DCF Simulation'!F1691))</f>
        <v>11678.110947257703</v>
      </c>
      <c r="H1691" s="302">
        <f ca="1">+G1691-'DCF Analysis'!$C$37+'DCF Analysis'!$C$38+'DCF Analysis'!$C$40-'DCF Analysis'!$C$39</f>
        <v>12590.440947257704</v>
      </c>
      <c r="I1691" s="303">
        <f ca="1">+H1691/'Historical Data'!$L$34</f>
        <v>790.49789183402231</v>
      </c>
    </row>
    <row r="1692" spans="2:9">
      <c r="B1692" s="300">
        <f t="shared" si="134"/>
        <v>1680</v>
      </c>
      <c r="C1692" s="275">
        <f t="shared" ca="1" si="130"/>
        <v>0.10137268074819104</v>
      </c>
      <c r="D1692" s="275">
        <f t="shared" ca="1" si="131"/>
        <v>0.19365405112474821</v>
      </c>
      <c r="E1692" s="275">
        <f t="shared" ca="1" si="132"/>
        <v>0.10101541320690134</v>
      </c>
      <c r="F1692" s="275">
        <f t="shared" ca="1" si="133"/>
        <v>2.2144211894116528E-2</v>
      </c>
      <c r="G1692" s="301">
        <f t="array" aca="1" ref="G1692" ca="1">IF(E1692&gt;F1692,('3-Statement Model'!$G$8*(1+'DCF Simulation'!C1692)*'DCF Simulation'!D1692)/('DCF Simulation'!E1692-'DCF Simulation'!F1692))</f>
        <v>13062.368454341227</v>
      </c>
      <c r="H1692" s="302">
        <f ca="1">+G1692-'DCF Analysis'!$C$37+'DCF Analysis'!$C$38+'DCF Analysis'!$C$40-'DCF Analysis'!$C$39</f>
        <v>13974.698454341229</v>
      </c>
      <c r="I1692" s="303">
        <f ca="1">+H1692/'Historical Data'!$L$34</f>
        <v>877.40927529460578</v>
      </c>
    </row>
    <row r="1693" spans="2:9">
      <c r="B1693" s="300">
        <f t="shared" si="134"/>
        <v>1681</v>
      </c>
      <c r="C1693" s="275">
        <f t="shared" ca="1" si="130"/>
        <v>8.7834367331042926E-2</v>
      </c>
      <c r="D1693" s="275">
        <f t="shared" ca="1" si="131"/>
        <v>0.15408451385439831</v>
      </c>
      <c r="E1693" s="275">
        <f t="shared" ca="1" si="132"/>
        <v>0.10113537764992458</v>
      </c>
      <c r="F1693" s="275">
        <f t="shared" ca="1" si="133"/>
        <v>2.8066039873587013E-2</v>
      </c>
      <c r="G1693" s="301">
        <f t="array" aca="1" ref="G1693" ca="1">IF(E1693&gt;F1693,('3-Statement Model'!$G$8*(1+'DCF Simulation'!C1693)*'DCF Simulation'!D1693)/('DCF Simulation'!E1693-'DCF Simulation'!F1693))</f>
        <v>11080.671899545916</v>
      </c>
      <c r="H1693" s="302">
        <f ca="1">+G1693-'DCF Analysis'!$C$37+'DCF Analysis'!$C$38+'DCF Analysis'!$C$40-'DCF Analysis'!$C$39</f>
        <v>11993.001899545918</v>
      </c>
      <c r="I1693" s="303">
        <f ca="1">+H1693/'Historical Data'!$L$34</f>
        <v>752.98734635798337</v>
      </c>
    </row>
    <row r="1694" spans="2:9">
      <c r="B1694" s="300">
        <f t="shared" si="134"/>
        <v>1682</v>
      </c>
      <c r="C1694" s="275">
        <f t="shared" ca="1" si="130"/>
        <v>0.16463074001535671</v>
      </c>
      <c r="D1694" s="275">
        <f t="shared" ca="1" si="131"/>
        <v>0.19288772579876776</v>
      </c>
      <c r="E1694" s="275">
        <f t="shared" ca="1" si="132"/>
        <v>0.1051921943948573</v>
      </c>
      <c r="F1694" s="275">
        <f t="shared" ca="1" si="133"/>
        <v>2.2227981750677462E-2</v>
      </c>
      <c r="G1694" s="301">
        <f t="array" aca="1" ref="G1694" ca="1">IF(E1694&gt;F1694,('3-Statement Model'!$G$8*(1+'DCF Simulation'!C1694)*'DCF Simulation'!D1694)/('DCF Simulation'!E1694-'DCF Simulation'!F1694))</f>
        <v>13079.210967589195</v>
      </c>
      <c r="H1694" s="302">
        <f ca="1">+G1694-'DCF Analysis'!$C$37+'DCF Analysis'!$C$38+'DCF Analysis'!$C$40-'DCF Analysis'!$C$39</f>
        <v>13991.540967589197</v>
      </c>
      <c r="I1694" s="303">
        <f ca="1">+H1694/'Historical Data'!$L$34</f>
        <v>878.46674192913258</v>
      </c>
    </row>
    <row r="1695" spans="2:9">
      <c r="B1695" s="300">
        <f t="shared" si="134"/>
        <v>1683</v>
      </c>
      <c r="C1695" s="275">
        <f t="shared" ca="1" si="130"/>
        <v>0.17576384274264839</v>
      </c>
      <c r="D1695" s="275">
        <f t="shared" ca="1" si="131"/>
        <v>0.18659906872929619</v>
      </c>
      <c r="E1695" s="275">
        <f t="shared" ca="1" si="132"/>
        <v>0.10494071712972479</v>
      </c>
      <c r="F1695" s="275">
        <f t="shared" ca="1" si="133"/>
        <v>5.9505171231664447E-2</v>
      </c>
      <c r="G1695" s="301">
        <f t="array" aca="1" ref="G1695" ca="1">IF(E1695&gt;F1695,('3-Statement Model'!$G$8*(1+'DCF Simulation'!C1695)*'DCF Simulation'!D1695)/('DCF Simulation'!E1695-'DCF Simulation'!F1695))</f>
        <v>23324.552567827992</v>
      </c>
      <c r="H1695" s="302">
        <f ca="1">+G1695-'DCF Analysis'!$C$37+'DCF Analysis'!$C$38+'DCF Analysis'!$C$40-'DCF Analysis'!$C$39</f>
        <v>24236.88256782799</v>
      </c>
      <c r="I1695" s="303">
        <f ca="1">+H1695/'Historical Data'!$L$34</f>
        <v>1521.7262568289807</v>
      </c>
    </row>
    <row r="1696" spans="2:9">
      <c r="B1696" s="300">
        <f t="shared" si="134"/>
        <v>1684</v>
      </c>
      <c r="C1696" s="275">
        <f t="shared" ca="1" si="130"/>
        <v>0.32361637978247298</v>
      </c>
      <c r="D1696" s="275">
        <f t="shared" ca="1" si="131"/>
        <v>0.14453976875896507</v>
      </c>
      <c r="E1696" s="275">
        <f t="shared" ca="1" si="132"/>
        <v>0.10727593403350644</v>
      </c>
      <c r="F1696" s="275">
        <f t="shared" ca="1" si="133"/>
        <v>3.3192238200551512E-2</v>
      </c>
      <c r="G1696" s="301">
        <f t="array" aca="1" ref="G1696" ca="1">IF(E1696&gt;F1696,('3-Statement Model'!$G$8*(1+'DCF Simulation'!C1696)*'DCF Simulation'!D1696)/('DCF Simulation'!E1696-'DCF Simulation'!F1696))</f>
        <v>12474.017467031972</v>
      </c>
      <c r="H1696" s="302">
        <f ca="1">+G1696-'DCF Analysis'!$C$37+'DCF Analysis'!$C$38+'DCF Analysis'!$C$40-'DCF Analysis'!$C$39</f>
        <v>13386.347467031974</v>
      </c>
      <c r="I1696" s="303">
        <f ca="1">+H1696/'Historical Data'!$L$34</f>
        <v>840.46932878481084</v>
      </c>
    </row>
    <row r="1697" spans="2:9">
      <c r="B1697" s="300">
        <f t="shared" si="134"/>
        <v>1685</v>
      </c>
      <c r="C1697" s="275">
        <f t="shared" ca="1" si="130"/>
        <v>0.13744435289002582</v>
      </c>
      <c r="D1697" s="275">
        <f t="shared" ca="1" si="131"/>
        <v>0.1677681005291502</v>
      </c>
      <c r="E1697" s="275">
        <f t="shared" ca="1" si="132"/>
        <v>0.10769236363957466</v>
      </c>
      <c r="F1697" s="275">
        <f t="shared" ca="1" si="133"/>
        <v>5.9717919876214665E-2</v>
      </c>
      <c r="G1697" s="301">
        <f t="array" aca="1" ref="G1697" ca="1">IF(E1697&gt;F1697,('3-Statement Model'!$G$8*(1+'DCF Simulation'!C1697)*'DCF Simulation'!D1697)/('DCF Simulation'!E1697-'DCF Simulation'!F1697))</f>
        <v>19213.61559876944</v>
      </c>
      <c r="H1697" s="302">
        <f ca="1">+G1697-'DCF Analysis'!$C$37+'DCF Analysis'!$C$38+'DCF Analysis'!$C$40-'DCF Analysis'!$C$39</f>
        <v>20125.945598769438</v>
      </c>
      <c r="I1697" s="303">
        <f ca="1">+H1697/'Historical Data'!$L$34</f>
        <v>1263.6187750404943</v>
      </c>
    </row>
    <row r="1698" spans="2:9">
      <c r="B1698" s="300">
        <f t="shared" si="134"/>
        <v>1686</v>
      </c>
      <c r="C1698" s="275">
        <f t="shared" ca="1" si="130"/>
        <v>1.4763346635170302E-2</v>
      </c>
      <c r="D1698" s="275">
        <f t="shared" ca="1" si="131"/>
        <v>0.13915353943475825</v>
      </c>
      <c r="E1698" s="275">
        <f t="shared" ca="1" si="132"/>
        <v>0.10166602657141087</v>
      </c>
      <c r="F1698" s="275">
        <f t="shared" ca="1" si="133"/>
        <v>2.8926998971338158E-2</v>
      </c>
      <c r="G1698" s="301">
        <f t="array" aca="1" ref="G1698" ca="1">IF(E1698&gt;F1698,('3-Statement Model'!$G$8*(1+'DCF Simulation'!C1698)*'DCF Simulation'!D1698)/('DCF Simulation'!E1698-'DCF Simulation'!F1698))</f>
        <v>9377.1537685325602</v>
      </c>
      <c r="H1698" s="302">
        <f ca="1">+G1698-'DCF Analysis'!$C$37+'DCF Analysis'!$C$38+'DCF Analysis'!$C$40-'DCF Analysis'!$C$39</f>
        <v>10289.483768532562</v>
      </c>
      <c r="I1698" s="303">
        <f ca="1">+H1698/'Historical Data'!$L$34</f>
        <v>646.03100567792183</v>
      </c>
    </row>
    <row r="1699" spans="2:9">
      <c r="B1699" s="300">
        <f t="shared" si="134"/>
        <v>1687</v>
      </c>
      <c r="C1699" s="275">
        <f t="shared" ca="1" si="130"/>
        <v>0.30135021483501928</v>
      </c>
      <c r="D1699" s="275">
        <f t="shared" ca="1" si="131"/>
        <v>0.16705482616360484</v>
      </c>
      <c r="E1699" s="275">
        <f t="shared" ca="1" si="132"/>
        <v>0.10883520864152077</v>
      </c>
      <c r="F1699" s="275">
        <f t="shared" ca="1" si="133"/>
        <v>5.8952942688015236E-2</v>
      </c>
      <c r="G1699" s="301">
        <f t="array" aca="1" ref="G1699" ca="1">IF(E1699&gt;F1699,('3-Statement Model'!$G$8*(1+'DCF Simulation'!C1699)*'DCF Simulation'!D1699)/('DCF Simulation'!E1699-'DCF Simulation'!F1699))</f>
        <v>21051.6693780358</v>
      </c>
      <c r="H1699" s="302">
        <f ca="1">+G1699-'DCF Analysis'!$C$37+'DCF Analysis'!$C$38+'DCF Analysis'!$C$40-'DCF Analysis'!$C$39</f>
        <v>21963.999378035798</v>
      </c>
      <c r="I1699" s="303">
        <f ca="1">+H1699/'Historical Data'!$L$34</f>
        <v>1379.022011803547</v>
      </c>
    </row>
    <row r="1700" spans="2:9">
      <c r="B1700" s="300">
        <f t="shared" si="134"/>
        <v>1688</v>
      </c>
      <c r="C1700" s="275">
        <f t="shared" ca="1" si="130"/>
        <v>0.14612456059976503</v>
      </c>
      <c r="D1700" s="275">
        <f t="shared" ca="1" si="131"/>
        <v>0.16269755846665762</v>
      </c>
      <c r="E1700" s="275">
        <f t="shared" ca="1" si="132"/>
        <v>0.10602231098473645</v>
      </c>
      <c r="F1700" s="275">
        <f t="shared" ca="1" si="133"/>
        <v>5.0149096426213374E-2</v>
      </c>
      <c r="G1700" s="301">
        <f t="array" aca="1" ref="G1700" ca="1">IF(E1700&gt;F1700,('3-Statement Model'!$G$8*(1+'DCF Simulation'!C1700)*'DCF Simulation'!D1700)/('DCF Simulation'!E1700-'DCF Simulation'!F1700))</f>
        <v>16120.878169409625</v>
      </c>
      <c r="H1700" s="302">
        <f ca="1">+G1700-'DCF Analysis'!$C$37+'DCF Analysis'!$C$38+'DCF Analysis'!$C$40-'DCF Analysis'!$C$39</f>
        <v>17033.208169409623</v>
      </c>
      <c r="I1700" s="303">
        <f ca="1">+H1700/'Historical Data'!$L$34</f>
        <v>1069.4395220543149</v>
      </c>
    </row>
    <row r="1701" spans="2:9">
      <c r="B1701" s="300">
        <f t="shared" si="134"/>
        <v>1689</v>
      </c>
      <c r="C1701" s="275">
        <f t="shared" ca="1" si="130"/>
        <v>0.14066950227746491</v>
      </c>
      <c r="D1701" s="275">
        <f t="shared" ca="1" si="131"/>
        <v>0.18340436943498956</v>
      </c>
      <c r="E1701" s="275">
        <f t="shared" ca="1" si="132"/>
        <v>0.10529582845671756</v>
      </c>
      <c r="F1701" s="275">
        <f t="shared" ca="1" si="133"/>
        <v>3.6774679626235665E-2</v>
      </c>
      <c r="G1701" s="301">
        <f t="array" aca="1" ref="G1701" ca="1">IF(E1701&gt;F1701,('3-Statement Model'!$G$8*(1+'DCF Simulation'!C1701)*'DCF Simulation'!D1701)/('DCF Simulation'!E1701-'DCF Simulation'!F1701))</f>
        <v>14747.702622679059</v>
      </c>
      <c r="H1701" s="302">
        <f ca="1">+G1701-'DCF Analysis'!$C$37+'DCF Analysis'!$C$38+'DCF Analysis'!$C$40-'DCF Analysis'!$C$39</f>
        <v>15660.03262267906</v>
      </c>
      <c r="I1701" s="303">
        <f ca="1">+H1701/'Historical Data'!$L$34</f>
        <v>983.22392568594694</v>
      </c>
    </row>
    <row r="1702" spans="2:9">
      <c r="B1702" s="300">
        <f t="shared" si="134"/>
        <v>1690</v>
      </c>
      <c r="C1702" s="275">
        <f t="shared" ca="1" si="130"/>
        <v>6.471819954385663E-2</v>
      </c>
      <c r="D1702" s="275">
        <f t="shared" ca="1" si="131"/>
        <v>0.15070701730361027</v>
      </c>
      <c r="E1702" s="275">
        <f t="shared" ca="1" si="132"/>
        <v>0.10164435654023968</v>
      </c>
      <c r="F1702" s="275">
        <f t="shared" ca="1" si="133"/>
        <v>3.8318317012285025E-2</v>
      </c>
      <c r="G1702" s="301">
        <f t="array" aca="1" ref="G1702" ca="1">IF(E1702&gt;F1702,('3-Statement Model'!$G$8*(1+'DCF Simulation'!C1702)*'DCF Simulation'!D1702)/('DCF Simulation'!E1702-'DCF Simulation'!F1702))</f>
        <v>12239.546424645652</v>
      </c>
      <c r="H1702" s="302">
        <f ca="1">+G1702-'DCF Analysis'!$C$37+'DCF Analysis'!$C$38+'DCF Analysis'!$C$40-'DCF Analysis'!$C$39</f>
        <v>13151.876424645654</v>
      </c>
      <c r="I1702" s="303">
        <f ca="1">+H1702/'Historical Data'!$L$34</f>
        <v>825.74793296722567</v>
      </c>
    </row>
    <row r="1703" spans="2:9">
      <c r="B1703" s="300">
        <f t="shared" si="134"/>
        <v>1691</v>
      </c>
      <c r="C1703" s="275">
        <f t="shared" ca="1" si="130"/>
        <v>5.0756049146281443E-2</v>
      </c>
      <c r="D1703" s="275">
        <f t="shared" ca="1" si="131"/>
        <v>0.14707472915895153</v>
      </c>
      <c r="E1703" s="275">
        <f t="shared" ca="1" si="132"/>
        <v>0.10422876772838921</v>
      </c>
      <c r="F1703" s="275">
        <f t="shared" ca="1" si="133"/>
        <v>4.1500520040955918E-2</v>
      </c>
      <c r="G1703" s="301">
        <f t="array" aca="1" ref="G1703" ca="1">IF(E1703&gt;F1703,('3-Statement Model'!$G$8*(1+'DCF Simulation'!C1703)*'DCF Simulation'!D1703)/('DCF Simulation'!E1703-'DCF Simulation'!F1703))</f>
        <v>11900.255882667863</v>
      </c>
      <c r="H1703" s="302">
        <f ca="1">+G1703-'DCF Analysis'!$C$37+'DCF Analysis'!$C$38+'DCF Analysis'!$C$40-'DCF Analysis'!$C$39</f>
        <v>12812.585882667865</v>
      </c>
      <c r="I1703" s="303">
        <f ca="1">+H1703/'Historical Data'!$L$34</f>
        <v>804.44538611630844</v>
      </c>
    </row>
    <row r="1704" spans="2:9">
      <c r="B1704" s="300">
        <f t="shared" si="134"/>
        <v>1692</v>
      </c>
      <c r="C1704" s="275">
        <f t="shared" ca="1" si="130"/>
        <v>0.1004165938373484</v>
      </c>
      <c r="D1704" s="275">
        <f t="shared" ca="1" si="131"/>
        <v>0.17663209252215839</v>
      </c>
      <c r="E1704" s="275">
        <f t="shared" ca="1" si="132"/>
        <v>0.1097637645070467</v>
      </c>
      <c r="F1704" s="275">
        <f t="shared" ca="1" si="133"/>
        <v>2.5407987431769152E-2</v>
      </c>
      <c r="G1704" s="301">
        <f t="array" aca="1" ref="G1704" ca="1">IF(E1704&gt;F1704,('3-Statement Model'!$G$8*(1+'DCF Simulation'!C1704)*'DCF Simulation'!D1704)/('DCF Simulation'!E1704-'DCF Simulation'!F1704))</f>
        <v>11129.903877055427</v>
      </c>
      <c r="H1704" s="302">
        <f ca="1">+G1704-'DCF Analysis'!$C$37+'DCF Analysis'!$C$38+'DCF Analysis'!$C$40-'DCF Analysis'!$C$39</f>
        <v>12042.233877055429</v>
      </c>
      <c r="I1704" s="303">
        <f ca="1">+H1704/'Historical Data'!$L$34</f>
        <v>756.078403660513</v>
      </c>
    </row>
    <row r="1705" spans="2:9">
      <c r="B1705" s="300">
        <f t="shared" si="134"/>
        <v>1693</v>
      </c>
      <c r="C1705" s="275">
        <f t="shared" ca="1" si="130"/>
        <v>0.13931647831105548</v>
      </c>
      <c r="D1705" s="275">
        <f t="shared" ca="1" si="131"/>
        <v>0.17278533925739475</v>
      </c>
      <c r="E1705" s="275">
        <f t="shared" ca="1" si="132"/>
        <v>0.10748241964659158</v>
      </c>
      <c r="F1705" s="275">
        <f t="shared" ca="1" si="133"/>
        <v>2.5979240685884464E-2</v>
      </c>
      <c r="G1705" s="301">
        <f t="array" aca="1" ref="G1705" ca="1">IF(E1705&gt;F1705,('3-Statement Model'!$G$8*(1+'DCF Simulation'!C1705)*'DCF Simulation'!D1705)/('DCF Simulation'!E1705-'DCF Simulation'!F1705))</f>
        <v>11666.919996566274</v>
      </c>
      <c r="H1705" s="302">
        <f ca="1">+G1705-'DCF Analysis'!$C$37+'DCF Analysis'!$C$38+'DCF Analysis'!$C$40-'DCF Analysis'!$C$39</f>
        <v>12579.249996566276</v>
      </c>
      <c r="I1705" s="303">
        <f ca="1">+H1705/'Historical Data'!$L$34</f>
        <v>789.79526172231681</v>
      </c>
    </row>
    <row r="1706" spans="2:9">
      <c r="B1706" s="300">
        <f t="shared" si="134"/>
        <v>1694</v>
      </c>
      <c r="C1706" s="275">
        <f t="shared" ca="1" si="130"/>
        <v>0.13127993980854</v>
      </c>
      <c r="D1706" s="275">
        <f t="shared" ca="1" si="131"/>
        <v>0.13916985110569635</v>
      </c>
      <c r="E1706" s="275">
        <f t="shared" ca="1" si="132"/>
        <v>0.10684742090908857</v>
      </c>
      <c r="F1706" s="275">
        <f t="shared" ca="1" si="133"/>
        <v>3.8667988016930374E-2</v>
      </c>
      <c r="G1706" s="301">
        <f t="array" aca="1" ref="G1706" ca="1">IF(E1706&gt;F1706,('3-Statement Model'!$G$8*(1+'DCF Simulation'!C1706)*'DCF Simulation'!D1706)/('DCF Simulation'!E1706-'DCF Simulation'!F1706))</f>
        <v>11154.2754132601</v>
      </c>
      <c r="H1706" s="302">
        <f ca="1">+G1706-'DCF Analysis'!$C$37+'DCF Analysis'!$C$38+'DCF Analysis'!$C$40-'DCF Analysis'!$C$39</f>
        <v>12066.605413260102</v>
      </c>
      <c r="I1706" s="303">
        <f ca="1">+H1706/'Historical Data'!$L$34</f>
        <v>757.60858422140484</v>
      </c>
    </row>
    <row r="1707" spans="2:9">
      <c r="B1707" s="300">
        <f t="shared" si="134"/>
        <v>1695</v>
      </c>
      <c r="C1707" s="275">
        <f t="shared" ca="1" si="130"/>
        <v>0.16602068020424798</v>
      </c>
      <c r="D1707" s="275">
        <f t="shared" ca="1" si="131"/>
        <v>0.13801647011830856</v>
      </c>
      <c r="E1707" s="275">
        <f t="shared" ca="1" si="132"/>
        <v>0.10628071333806582</v>
      </c>
      <c r="F1707" s="275">
        <f t="shared" ca="1" si="133"/>
        <v>3.4748147651576536E-2</v>
      </c>
      <c r="G1707" s="301">
        <f t="array" aca="1" ref="G1707" ca="1">IF(E1707&gt;F1707,('3-Statement Model'!$G$8*(1+'DCF Simulation'!C1707)*'DCF Simulation'!D1707)/('DCF Simulation'!E1707-'DCF Simulation'!F1707))</f>
        <v>10867.080039311177</v>
      </c>
      <c r="H1707" s="302">
        <f ca="1">+G1707-'DCF Analysis'!$C$37+'DCF Analysis'!$C$38+'DCF Analysis'!$C$40-'DCF Analysis'!$C$39</f>
        <v>11779.410039311178</v>
      </c>
      <c r="I1707" s="303">
        <f ca="1">+H1707/'Historical Data'!$L$34</f>
        <v>739.57686169459726</v>
      </c>
    </row>
    <row r="1708" spans="2:9">
      <c r="B1708" s="300">
        <f t="shared" si="134"/>
        <v>1696</v>
      </c>
      <c r="C1708" s="275">
        <f t="shared" ca="1" si="130"/>
        <v>7.6604405421134239E-2</v>
      </c>
      <c r="D1708" s="275">
        <f t="shared" ca="1" si="131"/>
        <v>0.14527221416390684</v>
      </c>
      <c r="E1708" s="275">
        <f t="shared" ca="1" si="132"/>
        <v>0.10938766123824185</v>
      </c>
      <c r="F1708" s="275">
        <f t="shared" ca="1" si="133"/>
        <v>5.5923086468577105E-2</v>
      </c>
      <c r="G1708" s="301">
        <f t="array" aca="1" ref="G1708" ca="1">IF(E1708&gt;F1708,('3-Statement Model'!$G$8*(1+'DCF Simulation'!C1708)*'DCF Simulation'!D1708)/('DCF Simulation'!E1708-'DCF Simulation'!F1708))</f>
        <v>14130.323046639787</v>
      </c>
      <c r="H1708" s="302">
        <f ca="1">+G1708-'DCF Analysis'!$C$37+'DCF Analysis'!$C$38+'DCF Analysis'!$C$40-'DCF Analysis'!$C$39</f>
        <v>15042.653046639789</v>
      </c>
      <c r="I1708" s="303">
        <f ca="1">+H1708/'Historical Data'!$L$34</f>
        <v>944.46140296217175</v>
      </c>
    </row>
    <row r="1709" spans="2:9">
      <c r="B1709" s="300">
        <f t="shared" si="134"/>
        <v>1697</v>
      </c>
      <c r="C1709" s="275">
        <f t="shared" ca="1" si="130"/>
        <v>4.8143105859853152E-2</v>
      </c>
      <c r="D1709" s="275">
        <f t="shared" ca="1" si="131"/>
        <v>0.15040653345221708</v>
      </c>
      <c r="E1709" s="275">
        <f t="shared" ca="1" si="132"/>
        <v>0.1099856890876634</v>
      </c>
      <c r="F1709" s="275">
        <f t="shared" ca="1" si="133"/>
        <v>5.8240000631928607E-2</v>
      </c>
      <c r="G1709" s="301">
        <f t="array" aca="1" ref="G1709" ca="1">IF(E1709&gt;F1709,('3-Statement Model'!$G$8*(1+'DCF Simulation'!C1709)*'DCF Simulation'!D1709)/('DCF Simulation'!E1709-'DCF Simulation'!F1709))</f>
        <v>14716.096052305847</v>
      </c>
      <c r="H1709" s="302">
        <f ca="1">+G1709-'DCF Analysis'!$C$37+'DCF Analysis'!$C$38+'DCF Analysis'!$C$40-'DCF Analysis'!$C$39</f>
        <v>15628.426052305849</v>
      </c>
      <c r="I1709" s="303">
        <f ca="1">+H1709/'Historical Data'!$L$34</f>
        <v>981.23948944953634</v>
      </c>
    </row>
    <row r="1710" spans="2:9">
      <c r="B1710" s="300">
        <f t="shared" si="134"/>
        <v>1698</v>
      </c>
      <c r="C1710" s="275">
        <f t="shared" ca="1" si="130"/>
        <v>0.20737394650536917</v>
      </c>
      <c r="D1710" s="275">
        <f t="shared" ca="1" si="131"/>
        <v>0.18499169930097029</v>
      </c>
      <c r="E1710" s="275">
        <f t="shared" ca="1" si="132"/>
        <v>0.10385243586117623</v>
      </c>
      <c r="F1710" s="275">
        <f t="shared" ca="1" si="133"/>
        <v>5.9354746345632828E-2</v>
      </c>
      <c r="G1710" s="301">
        <f t="array" aca="1" ref="G1710" ca="1">IF(E1710&gt;F1710,('3-Statement Model'!$G$8*(1+'DCF Simulation'!C1710)*'DCF Simulation'!D1710)/('DCF Simulation'!E1710-'DCF Simulation'!F1710))</f>
        <v>24245.775514463425</v>
      </c>
      <c r="H1710" s="302">
        <f ca="1">+G1710-'DCF Analysis'!$C$37+'DCF Analysis'!$C$38+'DCF Analysis'!$C$40-'DCF Analysis'!$C$39</f>
        <v>25158.105514463423</v>
      </c>
      <c r="I1710" s="303">
        <f ca="1">+H1710/'Historical Data'!$L$34</f>
        <v>1579.5657558802866</v>
      </c>
    </row>
    <row r="1711" spans="2:9">
      <c r="B1711" s="300">
        <f t="shared" si="134"/>
        <v>1699</v>
      </c>
      <c r="C1711" s="275">
        <f t="shared" ca="1" si="130"/>
        <v>2.2711019782016749E-2</v>
      </c>
      <c r="D1711" s="275">
        <f t="shared" ca="1" si="131"/>
        <v>0.19000129536950947</v>
      </c>
      <c r="E1711" s="275">
        <f t="shared" ca="1" si="132"/>
        <v>0.10077043444149321</v>
      </c>
      <c r="F1711" s="275">
        <f t="shared" ca="1" si="133"/>
        <v>4.2105216001002727E-2</v>
      </c>
      <c r="G1711" s="301">
        <f t="array" aca="1" ref="G1711" ca="1">IF(E1711&gt;F1711,('3-Statement Model'!$G$8*(1+'DCF Simulation'!C1711)*'DCF Simulation'!D1711)/('DCF Simulation'!E1711-'DCF Simulation'!F1711))</f>
        <v>15999.569769710246</v>
      </c>
      <c r="H1711" s="302">
        <f ca="1">+G1711-'DCF Analysis'!$C$37+'DCF Analysis'!$C$38+'DCF Analysis'!$C$40-'DCF Analysis'!$C$39</f>
        <v>16911.899769710246</v>
      </c>
      <c r="I1711" s="303">
        <f ca="1">+H1711/'Historical Data'!$L$34</f>
        <v>1061.8231061856552</v>
      </c>
    </row>
    <row r="1712" spans="2:9">
      <c r="B1712" s="300">
        <f t="shared" si="134"/>
        <v>1700</v>
      </c>
      <c r="C1712" s="275">
        <f t="shared" ca="1" si="130"/>
        <v>0.22609487030948236</v>
      </c>
      <c r="D1712" s="275">
        <f t="shared" ca="1" si="131"/>
        <v>0.14125068182691042</v>
      </c>
      <c r="E1712" s="275">
        <f t="shared" ca="1" si="132"/>
        <v>0.10471155464631912</v>
      </c>
      <c r="F1712" s="275">
        <f t="shared" ca="1" si="133"/>
        <v>4.6768533633143511E-2</v>
      </c>
      <c r="G1712" s="301">
        <f t="array" aca="1" ref="G1712" ca="1">IF(E1712&gt;F1712,('3-Statement Model'!$G$8*(1+'DCF Simulation'!C1712)*'DCF Simulation'!D1712)/('DCF Simulation'!E1712-'DCF Simulation'!F1712))</f>
        <v>14437.533105543065</v>
      </c>
      <c r="H1712" s="302">
        <f ca="1">+G1712-'DCF Analysis'!$C$37+'DCF Analysis'!$C$38+'DCF Analysis'!$C$40-'DCF Analysis'!$C$39</f>
        <v>15349.863105543067</v>
      </c>
      <c r="I1712" s="303">
        <f ca="1">+H1712/'Historical Data'!$L$34</f>
        <v>963.74975870209857</v>
      </c>
    </row>
    <row r="1713" spans="2:9">
      <c r="B1713" s="300">
        <f t="shared" si="134"/>
        <v>1701</v>
      </c>
      <c r="C1713" s="275">
        <f t="shared" ca="1" si="130"/>
        <v>2.6663634771694943E-2</v>
      </c>
      <c r="D1713" s="275">
        <f t="shared" ca="1" si="131"/>
        <v>0.19246663305226461</v>
      </c>
      <c r="E1713" s="275">
        <f t="shared" ca="1" si="132"/>
        <v>0.1069646622107091</v>
      </c>
      <c r="F1713" s="275">
        <f t="shared" ca="1" si="133"/>
        <v>2.3115396857213553E-2</v>
      </c>
      <c r="G1713" s="301">
        <f t="array" aca="1" ref="G1713" ca="1">IF(E1713&gt;F1713,('3-Statement Model'!$G$8*(1+'DCF Simulation'!C1713)*'DCF Simulation'!D1713)/('DCF Simulation'!E1713-'DCF Simulation'!F1713))</f>
        <v>11383.186876135955</v>
      </c>
      <c r="H1713" s="302">
        <f ca="1">+G1713-'DCF Analysis'!$C$37+'DCF Analysis'!$C$38+'DCF Analysis'!$C$40-'DCF Analysis'!$C$39</f>
        <v>12295.516876135956</v>
      </c>
      <c r="I1713" s="303">
        <f ca="1">+H1713/'Historical Data'!$L$34</f>
        <v>771.98091872327291</v>
      </c>
    </row>
    <row r="1714" spans="2:9">
      <c r="B1714" s="300">
        <f t="shared" si="134"/>
        <v>1702</v>
      </c>
      <c r="C1714" s="275">
        <f t="shared" ca="1" si="130"/>
        <v>0.20485461048879045</v>
      </c>
      <c r="D1714" s="275">
        <f t="shared" ca="1" si="131"/>
        <v>0.13808144483555856</v>
      </c>
      <c r="E1714" s="275">
        <f t="shared" ca="1" si="132"/>
        <v>0.10239158924330502</v>
      </c>
      <c r="F1714" s="275">
        <f t="shared" ca="1" si="133"/>
        <v>4.2372341833643953E-2</v>
      </c>
      <c r="G1714" s="301">
        <f t="array" aca="1" ref="G1714" ca="1">IF(E1714&gt;F1714,('3-Statement Model'!$G$8*(1+'DCF Simulation'!C1714)*'DCF Simulation'!D1714)/('DCF Simulation'!E1714-'DCF Simulation'!F1714))</f>
        <v>13389.332309687697</v>
      </c>
      <c r="H1714" s="302">
        <f ca="1">+G1714-'DCF Analysis'!$C$37+'DCF Analysis'!$C$38+'DCF Analysis'!$C$40-'DCF Analysis'!$C$39</f>
        <v>14301.662309687699</v>
      </c>
      <c r="I1714" s="303">
        <f ca="1">+H1714/'Historical Data'!$L$34</f>
        <v>897.93788421624993</v>
      </c>
    </row>
    <row r="1715" spans="2:9">
      <c r="B1715" s="300">
        <f t="shared" si="134"/>
        <v>1703</v>
      </c>
      <c r="C1715" s="275">
        <f t="shared" ca="1" si="130"/>
        <v>2.4057398226805665E-2</v>
      </c>
      <c r="D1715" s="275">
        <f t="shared" ca="1" si="131"/>
        <v>0.14973704181107952</v>
      </c>
      <c r="E1715" s="275">
        <f t="shared" ca="1" si="132"/>
        <v>0.10429572106420283</v>
      </c>
      <c r="F1715" s="275">
        <f t="shared" ca="1" si="133"/>
        <v>5.6013738981044031E-2</v>
      </c>
      <c r="G1715" s="301">
        <f t="array" aca="1" ref="G1715" ca="1">IF(E1715&gt;F1715,('3-Statement Model'!$G$8*(1+'DCF Simulation'!C1715)*'DCF Simulation'!D1715)/('DCF Simulation'!E1715-'DCF Simulation'!F1715))</f>
        <v>15340.798205637346</v>
      </c>
      <c r="H1715" s="302">
        <f ca="1">+G1715-'DCF Analysis'!$C$37+'DCF Analysis'!$C$38+'DCF Analysis'!$C$40-'DCF Analysis'!$C$39</f>
        <v>16253.128205637347</v>
      </c>
      <c r="I1715" s="303">
        <f ca="1">+H1715/'Historical Data'!$L$34</f>
        <v>1020.4617642929192</v>
      </c>
    </row>
    <row r="1716" spans="2:9">
      <c r="B1716" s="300">
        <f t="shared" si="134"/>
        <v>1704</v>
      </c>
      <c r="C1716" s="275">
        <f t="shared" ca="1" si="130"/>
        <v>0.11559276826977723</v>
      </c>
      <c r="D1716" s="275">
        <f t="shared" ca="1" si="131"/>
        <v>0.15313065016521199</v>
      </c>
      <c r="E1716" s="275">
        <f t="shared" ca="1" si="132"/>
        <v>0.10908868677192532</v>
      </c>
      <c r="F1716" s="275">
        <f t="shared" ca="1" si="133"/>
        <v>3.5121164150648247E-2</v>
      </c>
      <c r="G1716" s="301">
        <f t="array" aca="1" ref="G1716" ca="1">IF(E1716&gt;F1716,('3-Statement Model'!$G$8*(1+'DCF Simulation'!C1716)*'DCF Simulation'!D1716)/('DCF Simulation'!E1716-'DCF Simulation'!F1716))</f>
        <v>11155.941876844152</v>
      </c>
      <c r="H1716" s="302">
        <f ca="1">+G1716-'DCF Analysis'!$C$37+'DCF Analysis'!$C$38+'DCF Analysis'!$C$40-'DCF Analysis'!$C$39</f>
        <v>12068.271876844154</v>
      </c>
      <c r="I1716" s="303">
        <f ca="1">+H1716/'Historical Data'!$L$34</f>
        <v>757.71321407158473</v>
      </c>
    </row>
    <row r="1717" spans="2:9">
      <c r="B1717" s="300">
        <f t="shared" si="134"/>
        <v>1705</v>
      </c>
      <c r="C1717" s="275">
        <f t="shared" ca="1" si="130"/>
        <v>0.14669365748040325</v>
      </c>
      <c r="D1717" s="275">
        <f t="shared" ca="1" si="131"/>
        <v>0.18179327258669195</v>
      </c>
      <c r="E1717" s="275">
        <f t="shared" ca="1" si="132"/>
        <v>0.10481118518747923</v>
      </c>
      <c r="F1717" s="275">
        <f t="shared" ca="1" si="133"/>
        <v>4.1668146559051336E-2</v>
      </c>
      <c r="G1717" s="301">
        <f t="array" aca="1" ref="G1717" ca="1">IF(E1717&gt;F1717,('3-Statement Model'!$G$8*(1+'DCF Simulation'!C1717)*'DCF Simulation'!D1717)/('DCF Simulation'!E1717-'DCF Simulation'!F1717))</f>
        <v>15947.00901937148</v>
      </c>
      <c r="H1717" s="302">
        <f ca="1">+G1717-'DCF Analysis'!$C$37+'DCF Analysis'!$C$38+'DCF Analysis'!$C$40-'DCF Analysis'!$C$39</f>
        <v>16859.33901937148</v>
      </c>
      <c r="I1717" s="303">
        <f ca="1">+H1717/'Historical Data'!$L$34</f>
        <v>1058.5230500152588</v>
      </c>
    </row>
    <row r="1718" spans="2:9">
      <c r="B1718" s="300">
        <f t="shared" si="134"/>
        <v>1706</v>
      </c>
      <c r="C1718" s="275">
        <f t="shared" ca="1" si="130"/>
        <v>0.20664312401538787</v>
      </c>
      <c r="D1718" s="275">
        <f t="shared" ca="1" si="131"/>
        <v>0.13697817301846801</v>
      </c>
      <c r="E1718" s="275">
        <f t="shared" ca="1" si="132"/>
        <v>0.1087324635581757</v>
      </c>
      <c r="F1718" s="275">
        <f t="shared" ca="1" si="133"/>
        <v>2.1378851474925638E-2</v>
      </c>
      <c r="G1718" s="301">
        <f t="array" aca="1" ref="G1718" ca="1">IF(E1718&gt;F1718,('3-Statement Model'!$G$8*(1+'DCF Simulation'!C1718)*'DCF Simulation'!D1718)/('DCF Simulation'!E1718-'DCF Simulation'!F1718))</f>
        <v>9139.6348150660433</v>
      </c>
      <c r="H1718" s="302">
        <f ca="1">+G1718-'DCF Analysis'!$C$37+'DCF Analysis'!$C$38+'DCF Analysis'!$C$40-'DCF Analysis'!$C$39</f>
        <v>10051.964815066045</v>
      </c>
      <c r="I1718" s="303">
        <f ca="1">+H1718/'Historical Data'!$L$34</f>
        <v>631.11824505480797</v>
      </c>
    </row>
    <row r="1719" spans="2:9">
      <c r="B1719" s="300">
        <f t="shared" si="134"/>
        <v>1707</v>
      </c>
      <c r="C1719" s="275">
        <f t="shared" ca="1" si="130"/>
        <v>0.17336019973289107</v>
      </c>
      <c r="D1719" s="275">
        <f t="shared" ca="1" si="131"/>
        <v>0.15140875608515708</v>
      </c>
      <c r="E1719" s="275">
        <f t="shared" ca="1" si="132"/>
        <v>0.10511205825441476</v>
      </c>
      <c r="F1719" s="275">
        <f t="shared" ca="1" si="133"/>
        <v>3.2382599691143453E-2</v>
      </c>
      <c r="G1719" s="301">
        <f t="array" aca="1" ref="G1719" ca="1">IF(E1719&gt;F1719,('3-Statement Model'!$G$8*(1+'DCF Simulation'!C1719)*'DCF Simulation'!D1719)/('DCF Simulation'!E1719-'DCF Simulation'!F1719))</f>
        <v>11799.170837708611</v>
      </c>
      <c r="H1719" s="302">
        <f ca="1">+G1719-'DCF Analysis'!$C$37+'DCF Analysis'!$C$38+'DCF Analysis'!$C$40-'DCF Analysis'!$C$39</f>
        <v>12711.500837708612</v>
      </c>
      <c r="I1719" s="303">
        <f ca="1">+H1719/'Historical Data'!$L$34</f>
        <v>798.09870491022718</v>
      </c>
    </row>
    <row r="1720" spans="2:9">
      <c r="B1720" s="300">
        <f t="shared" si="134"/>
        <v>1708</v>
      </c>
      <c r="C1720" s="275">
        <f t="shared" ca="1" si="130"/>
        <v>0.17961153408022212</v>
      </c>
      <c r="D1720" s="275">
        <f t="shared" ca="1" si="131"/>
        <v>0.1669208813209655</v>
      </c>
      <c r="E1720" s="275">
        <f t="shared" ca="1" si="132"/>
        <v>0.10031776656776249</v>
      </c>
      <c r="F1720" s="275">
        <f t="shared" ca="1" si="133"/>
        <v>4.067876949305807E-2</v>
      </c>
      <c r="G1720" s="301">
        <f t="array" aca="1" ref="G1720" ca="1">IF(E1720&gt;F1720,('3-Statement Model'!$G$8*(1+'DCF Simulation'!C1720)*'DCF Simulation'!D1720)/('DCF Simulation'!E1720-'DCF Simulation'!F1720))</f>
        <v>15947.729007083884</v>
      </c>
      <c r="H1720" s="302">
        <f ca="1">+G1720-'DCF Analysis'!$C$37+'DCF Analysis'!$C$38+'DCF Analysis'!$C$40-'DCF Analysis'!$C$39</f>
        <v>16860.059007083884</v>
      </c>
      <c r="I1720" s="303">
        <f ca="1">+H1720/'Historical Data'!$L$34</f>
        <v>1058.5682548473362</v>
      </c>
    </row>
    <row r="1721" spans="2:9">
      <c r="B1721" s="300">
        <f t="shared" si="134"/>
        <v>1709</v>
      </c>
      <c r="C1721" s="275">
        <f t="shared" ca="1" si="130"/>
        <v>1.7230908877194445E-2</v>
      </c>
      <c r="D1721" s="275">
        <f t="shared" ca="1" si="131"/>
        <v>0.14701667650465997</v>
      </c>
      <c r="E1721" s="275">
        <f t="shared" ca="1" si="132"/>
        <v>0.10985722904152893</v>
      </c>
      <c r="F1721" s="275">
        <f t="shared" ca="1" si="133"/>
        <v>5.1904489871700057E-2</v>
      </c>
      <c r="G1721" s="301">
        <f t="array" aca="1" ref="G1721" ca="1">IF(E1721&gt;F1721,('3-Statement Model'!$G$8*(1+'DCF Simulation'!C1721)*'DCF Simulation'!D1721)/('DCF Simulation'!E1721-'DCF Simulation'!F1721))</f>
        <v>12464.982697126892</v>
      </c>
      <c r="H1721" s="302">
        <f ca="1">+G1721-'DCF Analysis'!$C$37+'DCF Analysis'!$C$38+'DCF Analysis'!$C$40-'DCF Analysis'!$C$39</f>
        <v>13377.312697126894</v>
      </c>
      <c r="I1721" s="303">
        <f ca="1">+H1721/'Historical Data'!$L$34</f>
        <v>839.9020756923187</v>
      </c>
    </row>
    <row r="1722" spans="2:9">
      <c r="B1722" s="300">
        <f t="shared" si="134"/>
        <v>1710</v>
      </c>
      <c r="C1722" s="275">
        <f t="shared" ca="1" si="130"/>
        <v>8.3435722987196898E-2</v>
      </c>
      <c r="D1722" s="275">
        <f t="shared" ca="1" si="131"/>
        <v>0.18906674729005302</v>
      </c>
      <c r="E1722" s="275">
        <f t="shared" ca="1" si="132"/>
        <v>0.10613185684402329</v>
      </c>
      <c r="F1722" s="275">
        <f t="shared" ca="1" si="133"/>
        <v>5.5184248488188231E-2</v>
      </c>
      <c r="G1722" s="301">
        <f t="array" aca="1" ref="G1722" ca="1">IF(E1722&gt;F1722,('3-Statement Model'!$G$8*(1+'DCF Simulation'!C1722)*'DCF Simulation'!D1722)/('DCF Simulation'!E1722-'DCF Simulation'!F1722))</f>
        <v>19421.107910260467</v>
      </c>
      <c r="H1722" s="302">
        <f ca="1">+G1722-'DCF Analysis'!$C$37+'DCF Analysis'!$C$38+'DCF Analysis'!$C$40-'DCF Analysis'!$C$39</f>
        <v>20333.437910260465</v>
      </c>
      <c r="I1722" s="303">
        <f ca="1">+H1722/'Historical Data'!$L$34</f>
        <v>1276.6462961172006</v>
      </c>
    </row>
    <row r="1723" spans="2:9">
      <c r="B1723" s="300">
        <f t="shared" si="134"/>
        <v>1711</v>
      </c>
      <c r="C1723" s="275">
        <f t="shared" ca="1" si="130"/>
        <v>0.30592388417192645</v>
      </c>
      <c r="D1723" s="275">
        <f t="shared" ca="1" si="131"/>
        <v>0.14526225305743665</v>
      </c>
      <c r="E1723" s="275">
        <f t="shared" ca="1" si="132"/>
        <v>0.1014546936917177</v>
      </c>
      <c r="F1723" s="275">
        <f t="shared" ca="1" si="133"/>
        <v>5.0072787250559858E-2</v>
      </c>
      <c r="G1723" s="301">
        <f t="array" aca="1" ref="G1723" ca="1">IF(E1723&gt;F1723,('3-Statement Model'!$G$8*(1+'DCF Simulation'!C1723)*'DCF Simulation'!D1723)/('DCF Simulation'!E1723-'DCF Simulation'!F1723))</f>
        <v>17833.637147666428</v>
      </c>
      <c r="H1723" s="302">
        <f ca="1">+G1723-'DCF Analysis'!$C$37+'DCF Analysis'!$C$38+'DCF Analysis'!$C$40-'DCF Analysis'!$C$39</f>
        <v>18745.967147666426</v>
      </c>
      <c r="I1723" s="303">
        <f ca="1">+H1723/'Historical Data'!$L$34</f>
        <v>1176.9760545080644</v>
      </c>
    </row>
    <row r="1724" spans="2:9">
      <c r="B1724" s="300">
        <f t="shared" si="134"/>
        <v>1712</v>
      </c>
      <c r="C1724" s="275">
        <f t="shared" ca="1" si="130"/>
        <v>0.16814723790069963</v>
      </c>
      <c r="D1724" s="275">
        <f t="shared" ca="1" si="131"/>
        <v>0.15394951900756246</v>
      </c>
      <c r="E1724" s="275">
        <f t="shared" ca="1" si="132"/>
        <v>0.10229247115966136</v>
      </c>
      <c r="F1724" s="275">
        <f t="shared" ca="1" si="133"/>
        <v>5.2830487580258892E-2</v>
      </c>
      <c r="G1724" s="301">
        <f t="array" aca="1" ref="G1724" ca="1">IF(E1724&gt;F1724,('3-Statement Model'!$G$8*(1+'DCF Simulation'!C1724)*'DCF Simulation'!D1724)/('DCF Simulation'!E1724-'DCF Simulation'!F1724))</f>
        <v>17562.40116340571</v>
      </c>
      <c r="H1724" s="302">
        <f ca="1">+G1724-'DCF Analysis'!$C$37+'DCF Analysis'!$C$38+'DCF Analysis'!$C$40-'DCF Analysis'!$C$39</f>
        <v>18474.731163405708</v>
      </c>
      <c r="I1724" s="303">
        <f ca="1">+H1724/'Historical Data'!$L$34</f>
        <v>1159.946351208092</v>
      </c>
    </row>
    <row r="1725" spans="2:9">
      <c r="B1725" s="300">
        <f t="shared" si="134"/>
        <v>1713</v>
      </c>
      <c r="C1725" s="275">
        <f t="shared" ca="1" si="130"/>
        <v>0.15108475191954923</v>
      </c>
      <c r="D1725" s="275">
        <f t="shared" ca="1" si="131"/>
        <v>0.14125974268291888</v>
      </c>
      <c r="E1725" s="275">
        <f t="shared" ca="1" si="132"/>
        <v>0.10718252721458797</v>
      </c>
      <c r="F1725" s="275">
        <f t="shared" ca="1" si="133"/>
        <v>2.6712377406278999E-2</v>
      </c>
      <c r="G1725" s="301">
        <f t="array" aca="1" ref="G1725" ca="1">IF(E1725&gt;F1725,('3-Statement Model'!$G$8*(1+'DCF Simulation'!C1725)*'DCF Simulation'!D1725)/('DCF Simulation'!E1725-'DCF Simulation'!F1725))</f>
        <v>9760.4625911997555</v>
      </c>
      <c r="H1725" s="302">
        <f ca="1">+G1725-'DCF Analysis'!$C$37+'DCF Analysis'!$C$38+'DCF Analysis'!$C$40-'DCF Analysis'!$C$39</f>
        <v>10672.792591199757</v>
      </c>
      <c r="I1725" s="303">
        <f ca="1">+H1725/'Historical Data'!$L$34</f>
        <v>670.09726495423388</v>
      </c>
    </row>
    <row r="1726" spans="2:9">
      <c r="B1726" s="300">
        <f t="shared" si="134"/>
        <v>1714</v>
      </c>
      <c r="C1726" s="275">
        <f t="shared" ca="1" si="130"/>
        <v>0.16662032820342729</v>
      </c>
      <c r="D1726" s="275">
        <f t="shared" ca="1" si="131"/>
        <v>0.1805989848898148</v>
      </c>
      <c r="E1726" s="275">
        <f t="shared" ca="1" si="132"/>
        <v>0.10130613073038458</v>
      </c>
      <c r="F1726" s="275">
        <f t="shared" ca="1" si="133"/>
        <v>2.6243316129696541E-2</v>
      </c>
      <c r="G1726" s="301">
        <f t="array" aca="1" ref="G1726" ca="1">IF(E1726&gt;F1726,('3-Statement Model'!$G$8*(1+'DCF Simulation'!C1726)*'DCF Simulation'!D1726)/('DCF Simulation'!E1726-'DCF Simulation'!F1726))</f>
        <v>13558.12079666004</v>
      </c>
      <c r="H1726" s="302">
        <f ca="1">+G1726-'DCF Analysis'!$C$37+'DCF Analysis'!$C$38+'DCF Analysis'!$C$40-'DCF Analysis'!$C$39</f>
        <v>14470.450796660041</v>
      </c>
      <c r="I1726" s="303">
        <f ca="1">+H1726/'Historical Data'!$L$34</f>
        <v>908.53536397700066</v>
      </c>
    </row>
    <row r="1727" spans="2:9">
      <c r="B1727" s="300">
        <f t="shared" si="134"/>
        <v>1715</v>
      </c>
      <c r="C1727" s="275">
        <f t="shared" ca="1" si="130"/>
        <v>7.2437943023737933E-2</v>
      </c>
      <c r="D1727" s="275">
        <f t="shared" ca="1" si="131"/>
        <v>0.1537892768174858</v>
      </c>
      <c r="E1727" s="275">
        <f t="shared" ca="1" si="132"/>
        <v>0.1057078477773063</v>
      </c>
      <c r="F1727" s="275">
        <f t="shared" ca="1" si="133"/>
        <v>2.241988667371014E-2</v>
      </c>
      <c r="G1727" s="301">
        <f t="array" aca="1" ref="G1727" ca="1">IF(E1727&gt;F1727,('3-Statement Model'!$G$8*(1+'DCF Simulation'!C1727)*'DCF Simulation'!D1727)/('DCF Simulation'!E1727-'DCF Simulation'!F1727))</f>
        <v>9565.2316976785805</v>
      </c>
      <c r="H1727" s="302">
        <f ca="1">+G1727-'DCF Analysis'!$C$37+'DCF Analysis'!$C$38+'DCF Analysis'!$C$40-'DCF Analysis'!$C$39</f>
        <v>10477.561697678582</v>
      </c>
      <c r="I1727" s="303">
        <f ca="1">+H1727/'Historical Data'!$L$34</f>
        <v>657.83958387730729</v>
      </c>
    </row>
    <row r="1728" spans="2:9">
      <c r="B1728" s="300">
        <f t="shared" si="134"/>
        <v>1716</v>
      </c>
      <c r="C1728" s="275">
        <f t="shared" ca="1" si="130"/>
        <v>6.925996082146281E-2</v>
      </c>
      <c r="D1728" s="275">
        <f t="shared" ca="1" si="131"/>
        <v>0.14602395722353356</v>
      </c>
      <c r="E1728" s="275">
        <f t="shared" ca="1" si="132"/>
        <v>0.10076348899476169</v>
      </c>
      <c r="F1728" s="275">
        <f t="shared" ca="1" si="133"/>
        <v>2.7017501138885548E-2</v>
      </c>
      <c r="G1728" s="301">
        <f t="array" aca="1" ref="G1728" ca="1">IF(E1728&gt;F1728,('3-Statement Model'!$G$8*(1+'DCF Simulation'!C1728)*'DCF Simulation'!D1728)/('DCF Simulation'!E1728-'DCF Simulation'!F1728))</f>
        <v>10227.006218508015</v>
      </c>
      <c r="H1728" s="302">
        <f ca="1">+G1728-'DCF Analysis'!$C$37+'DCF Analysis'!$C$38+'DCF Analysis'!$C$40-'DCF Analysis'!$C$39</f>
        <v>11139.336218508017</v>
      </c>
      <c r="I1728" s="303">
        <f ca="1">+H1728/'Historical Data'!$L$34</f>
        <v>699.38946809316406</v>
      </c>
    </row>
    <row r="1729" spans="2:9">
      <c r="B1729" s="300">
        <f t="shared" si="134"/>
        <v>1717</v>
      </c>
      <c r="C1729" s="275">
        <f t="shared" ca="1" si="130"/>
        <v>8.773606428512036E-2</v>
      </c>
      <c r="D1729" s="275">
        <f t="shared" ca="1" si="131"/>
        <v>0.14445284756241641</v>
      </c>
      <c r="E1729" s="275">
        <f t="shared" ca="1" si="132"/>
        <v>0.10616062650010219</v>
      </c>
      <c r="F1729" s="275">
        <f t="shared" ca="1" si="133"/>
        <v>2.6723258016786024E-2</v>
      </c>
      <c r="G1729" s="301">
        <f t="array" aca="1" ref="G1729" ca="1">IF(E1729&gt;F1729,('3-Statement Model'!$G$8*(1+'DCF Simulation'!C1729)*'DCF Simulation'!D1729)/('DCF Simulation'!E1729-'DCF Simulation'!F1729))</f>
        <v>9554.4190630747489</v>
      </c>
      <c r="H1729" s="302">
        <f ca="1">+G1729-'DCF Analysis'!$C$37+'DCF Analysis'!$C$38+'DCF Analysis'!$C$40-'DCF Analysis'!$C$39</f>
        <v>10466.749063074751</v>
      </c>
      <c r="I1729" s="303">
        <f ca="1">+H1729/'Historical Data'!$L$34</f>
        <v>657.16070655320834</v>
      </c>
    </row>
    <row r="1730" spans="2:9">
      <c r="B1730" s="300">
        <f t="shared" si="134"/>
        <v>1718</v>
      </c>
      <c r="C1730" s="275">
        <f t="shared" ca="1" si="130"/>
        <v>4.9860863472198189E-2</v>
      </c>
      <c r="D1730" s="275">
        <f t="shared" ca="1" si="131"/>
        <v>0.14071789506905985</v>
      </c>
      <c r="E1730" s="275">
        <f t="shared" ca="1" si="132"/>
        <v>0.10751582523522958</v>
      </c>
      <c r="F1730" s="275">
        <f t="shared" ca="1" si="133"/>
        <v>2.1206972720643365E-2</v>
      </c>
      <c r="G1730" s="301">
        <f t="array" aca="1" ref="G1730" ca="1">IF(E1730&gt;F1730,('3-Statement Model'!$G$8*(1+'DCF Simulation'!C1730)*'DCF Simulation'!D1730)/('DCF Simulation'!E1730-'DCF Simulation'!F1730))</f>
        <v>8268.0907207209148</v>
      </c>
      <c r="H1730" s="302">
        <f ca="1">+G1730-'DCF Analysis'!$C$37+'DCF Analysis'!$C$38+'DCF Analysis'!$C$40-'DCF Analysis'!$C$39</f>
        <v>9180.4207207209165</v>
      </c>
      <c r="I1730" s="303">
        <f ca="1">+H1730/'Historical Data'!$L$34</f>
        <v>576.39786058961772</v>
      </c>
    </row>
    <row r="1731" spans="2:9">
      <c r="B1731" s="300">
        <f t="shared" si="134"/>
        <v>1719</v>
      </c>
      <c r="C1731" s="275">
        <f t="shared" ca="1" si="130"/>
        <v>0.27675097916646568</v>
      </c>
      <c r="D1731" s="275">
        <f t="shared" ca="1" si="131"/>
        <v>0.17032196105517386</v>
      </c>
      <c r="E1731" s="275">
        <f t="shared" ca="1" si="132"/>
        <v>0.10107177364816521</v>
      </c>
      <c r="F1731" s="275">
        <f t="shared" ca="1" si="133"/>
        <v>4.6267925670321369E-2</v>
      </c>
      <c r="G1731" s="301">
        <f t="array" aca="1" ref="G1731" ca="1">IF(E1731&gt;F1731,('3-Statement Model'!$G$8*(1+'DCF Simulation'!C1731)*'DCF Simulation'!D1731)/('DCF Simulation'!E1731-'DCF Simulation'!F1731))</f>
        <v>19166.609507561574</v>
      </c>
      <c r="H1731" s="302">
        <f ca="1">+G1731-'DCF Analysis'!$C$37+'DCF Analysis'!$C$38+'DCF Analysis'!$C$40-'DCF Analysis'!$C$39</f>
        <v>20078.939507561572</v>
      </c>
      <c r="I1731" s="303">
        <f ca="1">+H1731/'Historical Data'!$L$34</f>
        <v>1260.6674712570261</v>
      </c>
    </row>
    <row r="1732" spans="2:9">
      <c r="B1732" s="300">
        <f t="shared" si="134"/>
        <v>1720</v>
      </c>
      <c r="C1732" s="275">
        <f t="shared" ca="1" si="130"/>
        <v>8.8444918321734081E-2</v>
      </c>
      <c r="D1732" s="275">
        <f t="shared" ca="1" si="131"/>
        <v>0.19184355036587791</v>
      </c>
      <c r="E1732" s="275">
        <f t="shared" ca="1" si="132"/>
        <v>0.10219530840387736</v>
      </c>
      <c r="F1732" s="275">
        <f t="shared" ca="1" si="133"/>
        <v>2.9105834579275215E-2</v>
      </c>
      <c r="G1732" s="301">
        <f t="array" aca="1" ref="G1732" ca="1">IF(E1732&gt;F1732,('3-Statement Model'!$G$8*(1+'DCF Simulation'!C1732)*'DCF Simulation'!D1732)/('DCF Simulation'!E1732-'DCF Simulation'!F1732))</f>
        <v>13799.975747482253</v>
      </c>
      <c r="H1732" s="302">
        <f ca="1">+G1732-'DCF Analysis'!$C$37+'DCF Analysis'!$C$38+'DCF Analysis'!$C$40-'DCF Analysis'!$C$39</f>
        <v>14712.305747482254</v>
      </c>
      <c r="I1732" s="303">
        <f ca="1">+H1732/'Historical Data'!$L$34</f>
        <v>923.72036262442475</v>
      </c>
    </row>
    <row r="1733" spans="2:9">
      <c r="B1733" s="300">
        <f t="shared" si="134"/>
        <v>1721</v>
      </c>
      <c r="C1733" s="275">
        <f t="shared" ca="1" si="130"/>
        <v>0.25863490593992255</v>
      </c>
      <c r="D1733" s="275">
        <f t="shared" ca="1" si="131"/>
        <v>0.18737056876393635</v>
      </c>
      <c r="E1733" s="275">
        <f t="shared" ca="1" si="132"/>
        <v>0.10520882237305645</v>
      </c>
      <c r="F1733" s="275">
        <f t="shared" ca="1" si="133"/>
        <v>5.1068578506866691E-2</v>
      </c>
      <c r="G1733" s="301">
        <f t="array" aca="1" ref="G1733" ca="1">IF(E1733&gt;F1733,('3-Statement Model'!$G$8*(1+'DCF Simulation'!C1733)*'DCF Simulation'!D1733)/('DCF Simulation'!E1733-'DCF Simulation'!F1733))</f>
        <v>21040.712330241578</v>
      </c>
      <c r="H1733" s="302">
        <f ca="1">+G1733-'DCF Analysis'!$C$37+'DCF Analysis'!$C$38+'DCF Analysis'!$C$40-'DCF Analysis'!$C$39</f>
        <v>21953.042330241577</v>
      </c>
      <c r="I1733" s="303">
        <f ca="1">+H1733/'Historical Data'!$L$34</f>
        <v>1378.3340674163458</v>
      </c>
    </row>
    <row r="1734" spans="2:9">
      <c r="B1734" s="300">
        <f t="shared" si="134"/>
        <v>1722</v>
      </c>
      <c r="C1734" s="275">
        <f t="shared" ca="1" si="130"/>
        <v>0.32928407408216792</v>
      </c>
      <c r="D1734" s="275">
        <f t="shared" ca="1" si="131"/>
        <v>0.14505332111178423</v>
      </c>
      <c r="E1734" s="275">
        <f t="shared" ca="1" si="132"/>
        <v>0.10187786975800991</v>
      </c>
      <c r="F1734" s="275">
        <f t="shared" ca="1" si="133"/>
        <v>3.5294927031343883E-2</v>
      </c>
      <c r="G1734" s="301">
        <f t="array" aca="1" ref="G1734" ca="1">IF(E1734&gt;F1734,('3-Statement Model'!$G$8*(1+'DCF Simulation'!C1734)*'DCF Simulation'!D1734)/('DCF Simulation'!E1734-'DCF Simulation'!F1734))</f>
        <v>13988.205122770045</v>
      </c>
      <c r="H1734" s="302">
        <f ca="1">+G1734-'DCF Analysis'!$C$37+'DCF Analysis'!$C$38+'DCF Analysis'!$C$40-'DCF Analysis'!$C$39</f>
        <v>14900.535122770047</v>
      </c>
      <c r="I1734" s="303">
        <f ca="1">+H1734/'Historical Data'!$L$34</f>
        <v>935.53844945470712</v>
      </c>
    </row>
    <row r="1735" spans="2:9">
      <c r="B1735" s="300">
        <f t="shared" si="134"/>
        <v>1723</v>
      </c>
      <c r="C1735" s="275">
        <f t="shared" ca="1" si="130"/>
        <v>5.4195800606985894E-2</v>
      </c>
      <c r="D1735" s="275">
        <f t="shared" ca="1" si="131"/>
        <v>0.18865771363811185</v>
      </c>
      <c r="E1735" s="275">
        <f t="shared" ca="1" si="132"/>
        <v>0.10503757566917693</v>
      </c>
      <c r="F1735" s="275">
        <f t="shared" ca="1" si="133"/>
        <v>3.3589453783192114E-2</v>
      </c>
      <c r="G1735" s="301">
        <f t="array" aca="1" ref="G1735" ca="1">IF(E1735&gt;F1735,('3-Statement Model'!$G$8*(1+'DCF Simulation'!C1735)*'DCF Simulation'!D1735)/('DCF Simulation'!E1735-'DCF Simulation'!F1735))</f>
        <v>13445.734482024462</v>
      </c>
      <c r="H1735" s="302">
        <f ca="1">+G1735-'DCF Analysis'!$C$37+'DCF Analysis'!$C$38+'DCF Analysis'!$C$40-'DCF Analysis'!$C$39</f>
        <v>14358.064482024463</v>
      </c>
      <c r="I1735" s="303">
        <f ca="1">+H1735/'Historical Data'!$L$34</f>
        <v>901.47912621991327</v>
      </c>
    </row>
    <row r="1736" spans="2:9">
      <c r="B1736" s="300">
        <f t="shared" si="134"/>
        <v>1724</v>
      </c>
      <c r="C1736" s="275">
        <f t="shared" ca="1" si="130"/>
        <v>0.13130683981352287</v>
      </c>
      <c r="D1736" s="275">
        <f t="shared" ca="1" si="131"/>
        <v>0.14298348520238643</v>
      </c>
      <c r="E1736" s="275">
        <f t="shared" ca="1" si="132"/>
        <v>0.10487631797196552</v>
      </c>
      <c r="F1736" s="275">
        <f t="shared" ca="1" si="133"/>
        <v>5.0574101412665315E-2</v>
      </c>
      <c r="G1736" s="301">
        <f t="array" aca="1" ref="G1736" ca="1">IF(E1736&gt;F1736,('3-Statement Model'!$G$8*(1+'DCF Simulation'!C1736)*'DCF Simulation'!D1736)/('DCF Simulation'!E1736-'DCF Simulation'!F1736))</f>
        <v>14388.921176574133</v>
      </c>
      <c r="H1736" s="302">
        <f ca="1">+G1736-'DCF Analysis'!$C$37+'DCF Analysis'!$C$38+'DCF Analysis'!$C$40-'DCF Analysis'!$C$39</f>
        <v>15301.251176574135</v>
      </c>
      <c r="I1736" s="303">
        <f ca="1">+H1736/'Historical Data'!$L$34</f>
        <v>960.69763149472726</v>
      </c>
    </row>
    <row r="1737" spans="2:9">
      <c r="B1737" s="300">
        <f t="shared" si="134"/>
        <v>1725</v>
      </c>
      <c r="C1737" s="275">
        <f t="shared" ca="1" si="130"/>
        <v>1.7347787615746214E-2</v>
      </c>
      <c r="D1737" s="275">
        <f t="shared" ca="1" si="131"/>
        <v>0.17245519986368252</v>
      </c>
      <c r="E1737" s="275">
        <f t="shared" ca="1" si="132"/>
        <v>0.10458126242772817</v>
      </c>
      <c r="F1737" s="275">
        <f t="shared" ca="1" si="133"/>
        <v>4.502627954751294E-2</v>
      </c>
      <c r="G1737" s="301">
        <f t="array" aca="1" ref="G1737" ca="1">IF(E1737&gt;F1737,('3-Statement Model'!$G$8*(1+'DCF Simulation'!C1737)*'DCF Simulation'!D1737)/('DCF Simulation'!E1737-'DCF Simulation'!F1737))</f>
        <v>14230.073192826876</v>
      </c>
      <c r="H1737" s="302">
        <f ca="1">+G1737-'DCF Analysis'!$C$37+'DCF Analysis'!$C$38+'DCF Analysis'!$C$40-'DCF Analysis'!$C$39</f>
        <v>15142.403192826878</v>
      </c>
      <c r="I1737" s="303">
        <f ca="1">+H1737/'Historical Data'!$L$34</f>
        <v>950.72427180063005</v>
      </c>
    </row>
    <row r="1738" spans="2:9">
      <c r="B1738" s="300">
        <f t="shared" si="134"/>
        <v>1726</v>
      </c>
      <c r="C1738" s="275">
        <f t="shared" ca="1" si="130"/>
        <v>5.4948897378747225E-2</v>
      </c>
      <c r="D1738" s="275">
        <f t="shared" ca="1" si="131"/>
        <v>0.15516035886606006</v>
      </c>
      <c r="E1738" s="275">
        <f t="shared" ca="1" si="132"/>
        <v>0.10576076842008059</v>
      </c>
      <c r="F1738" s="275">
        <f t="shared" ca="1" si="133"/>
        <v>3.7793799721383803E-2</v>
      </c>
      <c r="G1738" s="301">
        <f t="array" aca="1" ref="G1738" ca="1">IF(E1738&gt;F1738,('3-Statement Model'!$G$8*(1+'DCF Simulation'!C1738)*'DCF Simulation'!D1738)/('DCF Simulation'!E1738-'DCF Simulation'!F1738))</f>
        <v>11633.055398610653</v>
      </c>
      <c r="H1738" s="302">
        <f ca="1">+G1738-'DCF Analysis'!$C$37+'DCF Analysis'!$C$38+'DCF Analysis'!$C$40-'DCF Analysis'!$C$39</f>
        <v>12545.385398610655</v>
      </c>
      <c r="I1738" s="303">
        <f ca="1">+H1738/'Historical Data'!$L$34</f>
        <v>787.66905395851688</v>
      </c>
    </row>
    <row r="1739" spans="2:9">
      <c r="B1739" s="300">
        <f t="shared" si="134"/>
        <v>1727</v>
      </c>
      <c r="C1739" s="275">
        <f t="shared" ca="1" si="130"/>
        <v>2.7990599221227874E-2</v>
      </c>
      <c r="D1739" s="275">
        <f t="shared" ca="1" si="131"/>
        <v>0.16347838380191118</v>
      </c>
      <c r="E1739" s="275">
        <f t="shared" ca="1" si="132"/>
        <v>0.1020257161901582</v>
      </c>
      <c r="F1739" s="275">
        <f t="shared" ca="1" si="133"/>
        <v>4.7673266444291137E-2</v>
      </c>
      <c r="G1739" s="301">
        <f t="array" aca="1" ref="G1739" ca="1">IF(E1739&gt;F1739,('3-Statement Model'!$G$8*(1+'DCF Simulation'!C1739)*'DCF Simulation'!D1739)/('DCF Simulation'!E1739-'DCF Simulation'!F1739))</f>
        <v>14935.159148311395</v>
      </c>
      <c r="H1739" s="302">
        <f ca="1">+G1739-'DCF Analysis'!$C$37+'DCF Analysis'!$C$38+'DCF Analysis'!$C$40-'DCF Analysis'!$C$39</f>
        <v>15847.489148311397</v>
      </c>
      <c r="I1739" s="303">
        <f ca="1">+H1739/'Historical Data'!$L$34</f>
        <v>994.99348871742825</v>
      </c>
    </row>
    <row r="1740" spans="2:9">
      <c r="B1740" s="300">
        <f t="shared" si="134"/>
        <v>1728</v>
      </c>
      <c r="C1740" s="275">
        <f t="shared" ca="1" si="130"/>
        <v>0.21157807860786063</v>
      </c>
      <c r="D1740" s="275">
        <f t="shared" ca="1" si="131"/>
        <v>0.15923391254584834</v>
      </c>
      <c r="E1740" s="275">
        <f t="shared" ca="1" si="132"/>
        <v>0.10960670492692624</v>
      </c>
      <c r="F1740" s="275">
        <f t="shared" ca="1" si="133"/>
        <v>4.2040953747215407E-2</v>
      </c>
      <c r="G1740" s="301">
        <f t="array" aca="1" ref="G1740" ca="1">IF(E1740&gt;F1740,('3-Statement Model'!$G$8*(1+'DCF Simulation'!C1740)*'DCF Simulation'!D1740)/('DCF Simulation'!E1740-'DCF Simulation'!F1740))</f>
        <v>13792.400609968305</v>
      </c>
      <c r="H1740" s="302">
        <f ca="1">+G1740-'DCF Analysis'!$C$37+'DCF Analysis'!$C$38+'DCF Analysis'!$C$40-'DCF Analysis'!$C$39</f>
        <v>14704.730609968306</v>
      </c>
      <c r="I1740" s="303">
        <f ca="1">+H1740/'Historical Data'!$L$34</f>
        <v>923.24475336973592</v>
      </c>
    </row>
    <row r="1741" spans="2:9">
      <c r="B1741" s="300">
        <f t="shared" si="134"/>
        <v>1729</v>
      </c>
      <c r="C1741" s="275">
        <f t="shared" ca="1" si="130"/>
        <v>0.18925515710025306</v>
      </c>
      <c r="D1741" s="275">
        <f t="shared" ca="1" si="131"/>
        <v>0.14482823413576251</v>
      </c>
      <c r="E1741" s="275">
        <f t="shared" ca="1" si="132"/>
        <v>0.10162460103729262</v>
      </c>
      <c r="F1741" s="275">
        <f t="shared" ca="1" si="133"/>
        <v>3.6647227739053295E-2</v>
      </c>
      <c r="G1741" s="301">
        <f t="array" aca="1" ref="G1741" ca="1">IF(E1741&gt;F1741,('3-Statement Model'!$G$8*(1+'DCF Simulation'!C1741)*'DCF Simulation'!D1741)/('DCF Simulation'!E1741-'DCF Simulation'!F1741))</f>
        <v>12803.998867771295</v>
      </c>
      <c r="H1741" s="302">
        <f ca="1">+G1741-'DCF Analysis'!$C$37+'DCF Analysis'!$C$38+'DCF Analysis'!$C$40-'DCF Analysis'!$C$39</f>
        <v>13716.328867771297</v>
      </c>
      <c r="I1741" s="303">
        <f ca="1">+H1741/'Historical Data'!$L$34</f>
        <v>861.18739598528384</v>
      </c>
    </row>
    <row r="1742" spans="2:9">
      <c r="B1742" s="300">
        <f t="shared" si="134"/>
        <v>1730</v>
      </c>
      <c r="C1742" s="275">
        <f t="shared" ref="C1742:C1805" ca="1" si="135">RAND()*($E$6-$D$6)+$D$6</f>
        <v>0.18095084123040445</v>
      </c>
      <c r="D1742" s="275">
        <f t="shared" ref="D1742:D1805" ca="1" si="136">RAND()*($E$7-$D$7)+$D$7</f>
        <v>0.17200548794265394</v>
      </c>
      <c r="E1742" s="275">
        <f t="shared" ref="E1742:E1805" ca="1" si="137">RAND()*($E$8-$D$8)+$D$8</f>
        <v>0.104255789303144</v>
      </c>
      <c r="F1742" s="275">
        <f t="shared" ref="F1742:F1805" ca="1" si="138">RAND()*($E$9-$D$9)+$D$9</f>
        <v>4.7192208259795955E-2</v>
      </c>
      <c r="G1742" s="301">
        <f t="array" aca="1" ref="G1742" ca="1">IF(E1742&gt;F1742,('3-Statement Model'!$G$8*(1+'DCF Simulation'!C1742)*'DCF Simulation'!D1742)/('DCF Simulation'!E1742-'DCF Simulation'!F1742))</f>
        <v>17194.699892888682</v>
      </c>
      <c r="H1742" s="302">
        <f ca="1">+G1742-'DCF Analysis'!$C$37+'DCF Analysis'!$C$38+'DCF Analysis'!$C$40-'DCF Analysis'!$C$39</f>
        <v>18107.02989288868</v>
      </c>
      <c r="I1742" s="303">
        <f ca="1">+H1742/'Historical Data'!$L$34</f>
        <v>1136.8600208415839</v>
      </c>
    </row>
    <row r="1743" spans="2:9">
      <c r="B1743" s="300">
        <f t="shared" ref="B1743:B1806" si="139">+B1742+1</f>
        <v>1731</v>
      </c>
      <c r="C1743" s="275">
        <f t="shared" ca="1" si="135"/>
        <v>0.2378630545067543</v>
      </c>
      <c r="D1743" s="275">
        <f t="shared" ca="1" si="136"/>
        <v>0.18528110508562834</v>
      </c>
      <c r="E1743" s="275">
        <f t="shared" ca="1" si="137"/>
        <v>0.10413196845041213</v>
      </c>
      <c r="F1743" s="275">
        <f t="shared" ca="1" si="138"/>
        <v>4.6610296394514042E-2</v>
      </c>
      <c r="G1743" s="301">
        <f t="array" aca="1" ref="G1743" ca="1">IF(E1743&gt;F1743,('3-Statement Model'!$G$8*(1+'DCF Simulation'!C1743)*'DCF Simulation'!D1743)/('DCF Simulation'!E1743-'DCF Simulation'!F1743))</f>
        <v>19259.798139979106</v>
      </c>
      <c r="H1743" s="302">
        <f ca="1">+G1743-'DCF Analysis'!$C$37+'DCF Analysis'!$C$38+'DCF Analysis'!$C$40-'DCF Analysis'!$C$39</f>
        <v>20172.128139979104</v>
      </c>
      <c r="I1743" s="303">
        <f ca="1">+H1743/'Historical Data'!$L$34</f>
        <v>1266.5183717757247</v>
      </c>
    </row>
    <row r="1744" spans="2:9">
      <c r="B1744" s="300">
        <f t="shared" si="139"/>
        <v>1732</v>
      </c>
      <c r="C1744" s="275">
        <f t="shared" ca="1" si="135"/>
        <v>0.14916023986357804</v>
      </c>
      <c r="D1744" s="275">
        <f t="shared" ca="1" si="136"/>
        <v>0.16710852074233318</v>
      </c>
      <c r="E1744" s="275">
        <f t="shared" ca="1" si="137"/>
        <v>0.10709134383268724</v>
      </c>
      <c r="F1744" s="275">
        <f t="shared" ca="1" si="138"/>
        <v>5.0935562237986919E-2</v>
      </c>
      <c r="G1744" s="301">
        <f t="array" aca="1" ref="G1744" ca="1">IF(E1744&gt;F1744,('3-Statement Model'!$G$8*(1+'DCF Simulation'!C1744)*'DCF Simulation'!D1744)/('DCF Simulation'!E1744-'DCF Simulation'!F1744))</f>
        <v>16518.256632563054</v>
      </c>
      <c r="H1744" s="302">
        <f ca="1">+G1744-'DCF Analysis'!$C$37+'DCF Analysis'!$C$38+'DCF Analysis'!$C$40-'DCF Analysis'!$C$39</f>
        <v>17430.586632563052</v>
      </c>
      <c r="I1744" s="303">
        <f ca="1">+H1744/'Historical Data'!$L$34</f>
        <v>1094.3891515946088</v>
      </c>
    </row>
    <row r="1745" spans="2:9">
      <c r="B1745" s="300">
        <f t="shared" si="139"/>
        <v>1733</v>
      </c>
      <c r="C1745" s="275">
        <f t="shared" ca="1" si="135"/>
        <v>0.15959860811955559</v>
      </c>
      <c r="D1745" s="275">
        <f t="shared" ca="1" si="136"/>
        <v>0.16524518022138343</v>
      </c>
      <c r="E1745" s="275">
        <f t="shared" ca="1" si="137"/>
        <v>0.1071442514354262</v>
      </c>
      <c r="F1745" s="275">
        <f t="shared" ca="1" si="138"/>
        <v>5.9456988816733974E-2</v>
      </c>
      <c r="G1745" s="301">
        <f t="array" aca="1" ref="G1745" ca="1">IF(E1745&gt;F1745,('3-Statement Model'!$G$8*(1+'DCF Simulation'!C1745)*'DCF Simulation'!D1745)/('DCF Simulation'!E1745-'DCF Simulation'!F1745))</f>
        <v>19409.466235436914</v>
      </c>
      <c r="H1745" s="302">
        <f ca="1">+G1745-'DCF Analysis'!$C$37+'DCF Analysis'!$C$38+'DCF Analysis'!$C$40-'DCF Analysis'!$C$39</f>
        <v>20321.796235436912</v>
      </c>
      <c r="I1745" s="303">
        <f ca="1">+H1745/'Historical Data'!$L$34</f>
        <v>1275.9153670382282</v>
      </c>
    </row>
    <row r="1746" spans="2:9">
      <c r="B1746" s="300">
        <f t="shared" si="139"/>
        <v>1734</v>
      </c>
      <c r="C1746" s="275">
        <f t="shared" ca="1" si="135"/>
        <v>0.11814534285258699</v>
      </c>
      <c r="D1746" s="275">
        <f t="shared" ca="1" si="136"/>
        <v>0.16848906282323059</v>
      </c>
      <c r="E1746" s="275">
        <f t="shared" ca="1" si="137"/>
        <v>0.1070247914781403</v>
      </c>
      <c r="F1746" s="275">
        <f t="shared" ca="1" si="138"/>
        <v>2.561632757387531E-2</v>
      </c>
      <c r="G1746" s="301">
        <f t="array" aca="1" ref="G1746" ca="1">IF(E1746&gt;F1746,('3-Statement Model'!$G$8*(1+'DCF Simulation'!C1746)*'DCF Simulation'!D1746)/('DCF Simulation'!E1746-'DCF Simulation'!F1746))</f>
        <v>11178.406874193077</v>
      </c>
      <c r="H1746" s="302">
        <f ca="1">+G1746-'DCF Analysis'!$C$37+'DCF Analysis'!$C$38+'DCF Analysis'!$C$40-'DCF Analysis'!$C$39</f>
        <v>12090.736874193079</v>
      </c>
      <c r="I1746" s="303">
        <f ca="1">+H1746/'Historical Data'!$L$34</f>
        <v>759.12369152180065</v>
      </c>
    </row>
    <row r="1747" spans="2:9">
      <c r="B1747" s="300">
        <f t="shared" si="139"/>
        <v>1735</v>
      </c>
      <c r="C1747" s="275">
        <f t="shared" ca="1" si="135"/>
        <v>0.27281130792509817</v>
      </c>
      <c r="D1747" s="275">
        <f t="shared" ca="1" si="136"/>
        <v>0.18021027354178942</v>
      </c>
      <c r="E1747" s="275">
        <f t="shared" ca="1" si="137"/>
        <v>0.10482284782665163</v>
      </c>
      <c r="F1747" s="275">
        <f t="shared" ca="1" si="138"/>
        <v>3.8596566346016492E-2</v>
      </c>
      <c r="G1747" s="301">
        <f t="array" aca="1" ref="G1747" ca="1">IF(E1747&gt;F1747,('3-Statement Model'!$G$8*(1+'DCF Simulation'!C1747)*'DCF Simulation'!D1747)/('DCF Simulation'!E1747-'DCF Simulation'!F1747))</f>
        <v>16729.875134440681</v>
      </c>
      <c r="H1747" s="302">
        <f ca="1">+G1747-'DCF Analysis'!$C$37+'DCF Analysis'!$C$38+'DCF Analysis'!$C$40-'DCF Analysis'!$C$39</f>
        <v>17642.205134440679</v>
      </c>
      <c r="I1747" s="303">
        <f ca="1">+H1747/'Historical Data'!$L$34</f>
        <v>1107.6757378474736</v>
      </c>
    </row>
    <row r="1748" spans="2:9">
      <c r="B1748" s="300">
        <f t="shared" si="139"/>
        <v>1736</v>
      </c>
      <c r="C1748" s="275">
        <f t="shared" ca="1" si="135"/>
        <v>0.27204488675363342</v>
      </c>
      <c r="D1748" s="275">
        <f t="shared" ca="1" si="136"/>
        <v>0.1511488985409509</v>
      </c>
      <c r="E1748" s="275">
        <f t="shared" ca="1" si="137"/>
        <v>0.10435270494499936</v>
      </c>
      <c r="F1748" s="275">
        <f t="shared" ca="1" si="138"/>
        <v>3.7647225878690169E-2</v>
      </c>
      <c r="G1748" s="301">
        <f t="array" aca="1" ref="G1748" ca="1">IF(E1748&gt;F1748,('3-Statement Model'!$G$8*(1+'DCF Simulation'!C1748)*'DCF Simulation'!D1748)/('DCF Simulation'!E1748-'DCF Simulation'!F1748))</f>
        <v>13922.762507417057</v>
      </c>
      <c r="H1748" s="302">
        <f ca="1">+G1748-'DCF Analysis'!$C$37+'DCF Analysis'!$C$38+'DCF Analysis'!$C$40-'DCF Analysis'!$C$39</f>
        <v>14835.092507417059</v>
      </c>
      <c r="I1748" s="303">
        <f ca="1">+H1748/'Historical Data'!$L$34</f>
        <v>931.42959816908888</v>
      </c>
    </row>
    <row r="1749" spans="2:9">
      <c r="B1749" s="300">
        <f t="shared" si="139"/>
        <v>1737</v>
      </c>
      <c r="C1749" s="275">
        <f t="shared" ca="1" si="135"/>
        <v>7.7162574969643918E-2</v>
      </c>
      <c r="D1749" s="275">
        <f t="shared" ca="1" si="136"/>
        <v>0.15316900145378193</v>
      </c>
      <c r="E1749" s="275">
        <f t="shared" ca="1" si="137"/>
        <v>0.10851007738802905</v>
      </c>
      <c r="F1749" s="275">
        <f t="shared" ca="1" si="138"/>
        <v>2.9927242931294836E-2</v>
      </c>
      <c r="G1749" s="301">
        <f t="array" aca="1" ref="G1749" ca="1">IF(E1749&gt;F1749,('3-Statement Model'!$G$8*(1+'DCF Simulation'!C1749)*'DCF Simulation'!D1749)/('DCF Simulation'!E1749-'DCF Simulation'!F1749))</f>
        <v>10141.540903872812</v>
      </c>
      <c r="H1749" s="302">
        <f ca="1">+G1749-'DCF Analysis'!$C$37+'DCF Analysis'!$C$38+'DCF Analysis'!$C$40-'DCF Analysis'!$C$39</f>
        <v>11053.870903872814</v>
      </c>
      <c r="I1749" s="303">
        <f ca="1">+H1749/'Historical Data'!$L$34</f>
        <v>694.02348041035975</v>
      </c>
    </row>
    <row r="1750" spans="2:9">
      <c r="B1750" s="300">
        <f t="shared" si="139"/>
        <v>1738</v>
      </c>
      <c r="C1750" s="275">
        <f t="shared" ca="1" si="135"/>
        <v>9.5758151966129149E-2</v>
      </c>
      <c r="D1750" s="275">
        <f t="shared" ca="1" si="136"/>
        <v>0.14986622990609996</v>
      </c>
      <c r="E1750" s="275">
        <f t="shared" ca="1" si="137"/>
        <v>0.10345281315787706</v>
      </c>
      <c r="F1750" s="275">
        <f t="shared" ca="1" si="138"/>
        <v>3.2091692247457407E-2</v>
      </c>
      <c r="G1750" s="301">
        <f t="array" aca="1" ref="G1750" ca="1">IF(E1750&gt;F1750,('3-Statement Model'!$G$8*(1+'DCF Simulation'!C1750)*'DCF Simulation'!D1750)/('DCF Simulation'!E1750-'DCF Simulation'!F1750))</f>
        <v>11115.687496786672</v>
      </c>
      <c r="H1750" s="302">
        <f ca="1">+G1750-'DCF Analysis'!$C$37+'DCF Analysis'!$C$38+'DCF Analysis'!$C$40-'DCF Analysis'!$C$39</f>
        <v>12028.017496786673</v>
      </c>
      <c r="I1750" s="303">
        <f ca="1">+H1750/'Historical Data'!$L$34</f>
        <v>755.18582025703734</v>
      </c>
    </row>
    <row r="1751" spans="2:9">
      <c r="B1751" s="300">
        <f t="shared" si="139"/>
        <v>1739</v>
      </c>
      <c r="C1751" s="275">
        <f t="shared" ca="1" si="135"/>
        <v>0.32760117074228928</v>
      </c>
      <c r="D1751" s="275">
        <f t="shared" ca="1" si="136"/>
        <v>0.18510340514209156</v>
      </c>
      <c r="E1751" s="275">
        <f t="shared" ca="1" si="137"/>
        <v>0.10437507135389822</v>
      </c>
      <c r="F1751" s="275">
        <f t="shared" ca="1" si="138"/>
        <v>5.559889819621304E-2</v>
      </c>
      <c r="G1751" s="301">
        <f t="array" aca="1" ref="G1751" ca="1">IF(E1751&gt;F1751,('3-Statement Model'!$G$8*(1+'DCF Simulation'!C1751)*'DCF Simulation'!D1751)/('DCF Simulation'!E1751-'DCF Simulation'!F1751))</f>
        <v>24336.258528174374</v>
      </c>
      <c r="H1751" s="302">
        <f ca="1">+G1751-'DCF Analysis'!$C$37+'DCF Analysis'!$C$38+'DCF Analysis'!$C$40-'DCF Analysis'!$C$39</f>
        <v>25248.588528174372</v>
      </c>
      <c r="I1751" s="303">
        <f ca="1">+H1751/'Historical Data'!$L$34</f>
        <v>1585.2467826119894</v>
      </c>
    </row>
    <row r="1752" spans="2:9">
      <c r="B1752" s="300">
        <f t="shared" si="139"/>
        <v>1740</v>
      </c>
      <c r="C1752" s="275">
        <f t="shared" ca="1" si="135"/>
        <v>0.2947979376992777</v>
      </c>
      <c r="D1752" s="275">
        <f t="shared" ca="1" si="136"/>
        <v>0.19357423437691113</v>
      </c>
      <c r="E1752" s="275">
        <f t="shared" ca="1" si="137"/>
        <v>0.10997350412231276</v>
      </c>
      <c r="F1752" s="275">
        <f t="shared" ca="1" si="138"/>
        <v>4.4579827382297807E-2</v>
      </c>
      <c r="G1752" s="301">
        <f t="array" aca="1" ref="G1752" ca="1">IF(E1752&gt;F1752,('3-Statement Model'!$G$8*(1+'DCF Simulation'!C1752)*'DCF Simulation'!D1752)/('DCF Simulation'!E1752-'DCF Simulation'!F1752))</f>
        <v>18513.7029998527</v>
      </c>
      <c r="H1752" s="302">
        <f ca="1">+G1752-'DCF Analysis'!$C$37+'DCF Analysis'!$C$38+'DCF Analysis'!$C$40-'DCF Analysis'!$C$39</f>
        <v>19426.032999852698</v>
      </c>
      <c r="I1752" s="303">
        <f ca="1">+H1752/'Historical Data'!$L$34</f>
        <v>1219.6743702154779</v>
      </c>
    </row>
    <row r="1753" spans="2:9">
      <c r="B1753" s="300">
        <f t="shared" si="139"/>
        <v>1741</v>
      </c>
      <c r="C1753" s="275">
        <f t="shared" ca="1" si="135"/>
        <v>0.15981861407837256</v>
      </c>
      <c r="D1753" s="275">
        <f t="shared" ca="1" si="136"/>
        <v>0.14546895973221874</v>
      </c>
      <c r="E1753" s="275">
        <f t="shared" ca="1" si="137"/>
        <v>0.10858567209889898</v>
      </c>
      <c r="F1753" s="275">
        <f t="shared" ca="1" si="138"/>
        <v>4.5271740102519283E-2</v>
      </c>
      <c r="G1753" s="301">
        <f t="array" aca="1" ref="G1753" ca="1">IF(E1753&gt;F1753,('3-Statement Model'!$G$8*(1+'DCF Simulation'!C1753)*'DCF Simulation'!D1753)/('DCF Simulation'!E1753-'DCF Simulation'!F1753))</f>
        <v>12871.839668556226</v>
      </c>
      <c r="H1753" s="302">
        <f ca="1">+G1753-'DCF Analysis'!$C$37+'DCF Analysis'!$C$38+'DCF Analysis'!$C$40-'DCF Analysis'!$C$39</f>
        <v>13784.169668556227</v>
      </c>
      <c r="I1753" s="303">
        <f ca="1">+H1753/'Historical Data'!$L$34</f>
        <v>865.44681868743316</v>
      </c>
    </row>
    <row r="1754" spans="2:9">
      <c r="B1754" s="300">
        <f t="shared" si="139"/>
        <v>1742</v>
      </c>
      <c r="C1754" s="275">
        <f t="shared" ca="1" si="135"/>
        <v>0.14411273917643458</v>
      </c>
      <c r="D1754" s="275">
        <f t="shared" ca="1" si="136"/>
        <v>0.1755654019612205</v>
      </c>
      <c r="E1754" s="275">
        <f t="shared" ca="1" si="137"/>
        <v>0.1092164870899202</v>
      </c>
      <c r="F1754" s="275">
        <f t="shared" ca="1" si="138"/>
        <v>3.0681320643746457E-2</v>
      </c>
      <c r="G1754" s="301">
        <f t="array" aca="1" ref="G1754" ca="1">IF(E1754&gt;F1754,('3-Statement Model'!$G$8*(1+'DCF Simulation'!C1754)*'DCF Simulation'!D1754)/('DCF Simulation'!E1754-'DCF Simulation'!F1754))</f>
        <v>12354.440646124465</v>
      </c>
      <c r="H1754" s="302">
        <f ca="1">+G1754-'DCF Analysis'!$C$37+'DCF Analysis'!$C$38+'DCF Analysis'!$C$40-'DCF Analysis'!$C$39</f>
        <v>13266.770646124467</v>
      </c>
      <c r="I1754" s="303">
        <f ca="1">+H1754/'Historical Data'!$L$34</f>
        <v>832.96163106115114</v>
      </c>
    </row>
    <row r="1755" spans="2:9">
      <c r="B1755" s="300">
        <f t="shared" si="139"/>
        <v>1743</v>
      </c>
      <c r="C1755" s="275">
        <f t="shared" ca="1" si="135"/>
        <v>1.3765549334898894E-2</v>
      </c>
      <c r="D1755" s="275">
        <f t="shared" ca="1" si="136"/>
        <v>0.18786625401795282</v>
      </c>
      <c r="E1755" s="275">
        <f t="shared" ca="1" si="137"/>
        <v>0.1034913194282825</v>
      </c>
      <c r="F1755" s="275">
        <f t="shared" ca="1" si="138"/>
        <v>2.7992021080098985E-2</v>
      </c>
      <c r="G1755" s="301">
        <f t="array" aca="1" ref="G1755" ca="1">IF(E1755&gt;F1755,('3-Statement Model'!$G$8*(1+'DCF Simulation'!C1755)*'DCF Simulation'!D1755)/('DCF Simulation'!E1755-'DCF Simulation'!F1755))</f>
        <v>12184.925778692959</v>
      </c>
      <c r="H1755" s="302">
        <f ca="1">+G1755-'DCF Analysis'!$C$37+'DCF Analysis'!$C$38+'DCF Analysis'!$C$40-'DCF Analysis'!$C$39</f>
        <v>13097.255778692961</v>
      </c>
      <c r="I1755" s="303">
        <f ca="1">+H1755/'Historical Data'!$L$34</f>
        <v>822.31854509613447</v>
      </c>
    </row>
    <row r="1756" spans="2:9">
      <c r="B1756" s="300">
        <f t="shared" si="139"/>
        <v>1744</v>
      </c>
      <c r="C1756" s="275">
        <f t="shared" ca="1" si="135"/>
        <v>0.15283759441472047</v>
      </c>
      <c r="D1756" s="275">
        <f t="shared" ca="1" si="136"/>
        <v>0.14252873145568878</v>
      </c>
      <c r="E1756" s="275">
        <f t="shared" ca="1" si="137"/>
        <v>0.10821955432249342</v>
      </c>
      <c r="F1756" s="275">
        <f t="shared" ca="1" si="138"/>
        <v>3.8390621643054887E-2</v>
      </c>
      <c r="G1756" s="301">
        <f t="array" aca="1" ref="G1756" ca="1">IF(E1756&gt;F1756,('3-Statement Model'!$G$8*(1+'DCF Simulation'!C1756)*'DCF Simulation'!D1756)/('DCF Simulation'!E1756-'DCF Simulation'!F1756))</f>
        <v>11366.183041691838</v>
      </c>
      <c r="H1756" s="302">
        <f ca="1">+G1756-'DCF Analysis'!$C$37+'DCF Analysis'!$C$38+'DCF Analysis'!$C$40-'DCF Analysis'!$C$39</f>
        <v>12278.51304169184</v>
      </c>
      <c r="I1756" s="303">
        <f ca="1">+H1756/'Historical Data'!$L$34</f>
        <v>770.91332344702516</v>
      </c>
    </row>
    <row r="1757" spans="2:9">
      <c r="B1757" s="300">
        <f t="shared" si="139"/>
        <v>1745</v>
      </c>
      <c r="C1757" s="275">
        <f t="shared" ca="1" si="135"/>
        <v>0.30268859466184544</v>
      </c>
      <c r="D1757" s="275">
        <f t="shared" ca="1" si="136"/>
        <v>0.16891889692959161</v>
      </c>
      <c r="E1757" s="275">
        <f t="shared" ca="1" si="137"/>
        <v>0.10695354934200245</v>
      </c>
      <c r="F1757" s="275">
        <f t="shared" ca="1" si="138"/>
        <v>5.1811297625147953E-2</v>
      </c>
      <c r="G1757" s="301">
        <f t="array" aca="1" ref="G1757" ca="1">IF(E1757&gt;F1757,('3-Statement Model'!$G$8*(1+'DCF Simulation'!C1757)*'DCF Simulation'!D1757)/('DCF Simulation'!E1757-'DCF Simulation'!F1757))</f>
        <v>19275.863865433257</v>
      </c>
      <c r="H1757" s="302">
        <f ca="1">+G1757-'DCF Analysis'!$C$37+'DCF Analysis'!$C$38+'DCF Analysis'!$C$40-'DCF Analysis'!$C$39</f>
        <v>20188.193865433255</v>
      </c>
      <c r="I1757" s="303">
        <f ca="1">+H1757/'Historical Data'!$L$34</f>
        <v>1267.5270673532259</v>
      </c>
    </row>
    <row r="1758" spans="2:9">
      <c r="B1758" s="300">
        <f t="shared" si="139"/>
        <v>1746</v>
      </c>
      <c r="C1758" s="275">
        <f t="shared" ca="1" si="135"/>
        <v>0.32583513441559003</v>
      </c>
      <c r="D1758" s="275">
        <f t="shared" ca="1" si="136"/>
        <v>0.16877582880868222</v>
      </c>
      <c r="E1758" s="275">
        <f t="shared" ca="1" si="137"/>
        <v>0.10248822468021265</v>
      </c>
      <c r="F1758" s="275">
        <f t="shared" ca="1" si="138"/>
        <v>2.9273252069744099E-2</v>
      </c>
      <c r="G1758" s="301">
        <f t="array" aca="1" ref="G1758" ca="1">IF(E1758&gt;F1758,('3-Statement Model'!$G$8*(1+'DCF Simulation'!C1758)*'DCF Simulation'!D1758)/('DCF Simulation'!E1758-'DCF Simulation'!F1758))</f>
        <v>14763.161408416485</v>
      </c>
      <c r="H1758" s="302">
        <f ca="1">+G1758-'DCF Analysis'!$C$37+'DCF Analysis'!$C$38+'DCF Analysis'!$C$40-'DCF Analysis'!$C$39</f>
        <v>15675.491408416487</v>
      </c>
      <c r="I1758" s="303">
        <f ca="1">+H1758/'Historical Data'!$L$34</f>
        <v>984.19451421314318</v>
      </c>
    </row>
    <row r="1759" spans="2:9">
      <c r="B1759" s="300">
        <f t="shared" si="139"/>
        <v>1747</v>
      </c>
      <c r="C1759" s="275">
        <f t="shared" ca="1" si="135"/>
        <v>0.2010504187653224</v>
      </c>
      <c r="D1759" s="275">
        <f t="shared" ca="1" si="136"/>
        <v>0.19208456757878389</v>
      </c>
      <c r="E1759" s="275">
        <f t="shared" ca="1" si="137"/>
        <v>0.10669575777615108</v>
      </c>
      <c r="F1759" s="275">
        <f t="shared" ca="1" si="138"/>
        <v>4.4266432053146079E-2</v>
      </c>
      <c r="G1759" s="301">
        <f t="array" aca="1" ref="G1759" ca="1">IF(E1759&gt;F1759,('3-Statement Model'!$G$8*(1+'DCF Simulation'!C1759)*'DCF Simulation'!D1759)/('DCF Simulation'!E1759-'DCF Simulation'!F1759))</f>
        <v>17850.260904673509</v>
      </c>
      <c r="H1759" s="302">
        <f ca="1">+G1759-'DCF Analysis'!$C$37+'DCF Analysis'!$C$38+'DCF Analysis'!$C$40-'DCF Analysis'!$C$39</f>
        <v>18762.590904673507</v>
      </c>
      <c r="I1759" s="303">
        <f ca="1">+H1759/'Historical Data'!$L$34</f>
        <v>1178.0197864093941</v>
      </c>
    </row>
    <row r="1760" spans="2:9">
      <c r="B1760" s="300">
        <f t="shared" si="139"/>
        <v>1748</v>
      </c>
      <c r="C1760" s="275">
        <f t="shared" ca="1" si="135"/>
        <v>0.13343954832064367</v>
      </c>
      <c r="D1760" s="275">
        <f t="shared" ca="1" si="136"/>
        <v>0.15448610858962211</v>
      </c>
      <c r="E1760" s="275">
        <f t="shared" ca="1" si="137"/>
        <v>0.10322091644863285</v>
      </c>
      <c r="F1760" s="275">
        <f t="shared" ca="1" si="138"/>
        <v>2.7466704492540114E-2</v>
      </c>
      <c r="G1760" s="301">
        <f t="array" aca="1" ref="G1760" ca="1">IF(E1760&gt;F1760,('3-Statement Model'!$G$8*(1+'DCF Simulation'!C1760)*'DCF Simulation'!D1760)/('DCF Simulation'!E1760-'DCF Simulation'!F1760))</f>
        <v>11165.045837501095</v>
      </c>
      <c r="H1760" s="302">
        <f ca="1">+G1760-'DCF Analysis'!$C$37+'DCF Analysis'!$C$38+'DCF Analysis'!$C$40-'DCF Analysis'!$C$39</f>
        <v>12077.375837501097</v>
      </c>
      <c r="I1760" s="303">
        <f ca="1">+H1760/'Historical Data'!$L$34</f>
        <v>758.28481134421418</v>
      </c>
    </row>
    <row r="1761" spans="2:9">
      <c r="B1761" s="300">
        <f t="shared" si="139"/>
        <v>1749</v>
      </c>
      <c r="C1761" s="275">
        <f t="shared" ca="1" si="135"/>
        <v>1.3088780668289324E-2</v>
      </c>
      <c r="D1761" s="275">
        <f t="shared" ca="1" si="136"/>
        <v>0.18050058061182045</v>
      </c>
      <c r="E1761" s="275">
        <f t="shared" ca="1" si="137"/>
        <v>0.10450104353530669</v>
      </c>
      <c r="F1761" s="275">
        <f t="shared" ca="1" si="138"/>
        <v>3.8227803803516577E-2</v>
      </c>
      <c r="G1761" s="301">
        <f t="array" aca="1" ref="G1761" ca="1">IF(E1761&gt;F1761,('3-Statement Model'!$G$8*(1+'DCF Simulation'!C1761)*'DCF Simulation'!D1761)/('DCF Simulation'!E1761-'DCF Simulation'!F1761))</f>
        <v>13328.074358133861</v>
      </c>
      <c r="H1761" s="302">
        <f ca="1">+G1761-'DCF Analysis'!$C$37+'DCF Analysis'!$C$38+'DCF Analysis'!$C$40-'DCF Analysis'!$C$39</f>
        <v>14240.404358133863</v>
      </c>
      <c r="I1761" s="303">
        <f ca="1">+H1761/'Historical Data'!$L$34</f>
        <v>894.09176939277154</v>
      </c>
    </row>
    <row r="1762" spans="2:9">
      <c r="B1762" s="300">
        <f t="shared" si="139"/>
        <v>1750</v>
      </c>
      <c r="C1762" s="275">
        <f t="shared" ca="1" si="135"/>
        <v>0.2973779918547238</v>
      </c>
      <c r="D1762" s="275">
        <f t="shared" ca="1" si="136"/>
        <v>0.13830705689528852</v>
      </c>
      <c r="E1762" s="275">
        <f t="shared" ca="1" si="137"/>
        <v>0.10109027256490197</v>
      </c>
      <c r="F1762" s="275">
        <f t="shared" ca="1" si="138"/>
        <v>5.0117206576258837E-2</v>
      </c>
      <c r="G1762" s="301">
        <f t="array" aca="1" ref="G1762" ca="1">IF(E1762&gt;F1762,('3-Statement Model'!$G$8*(1+'DCF Simulation'!C1762)*'DCF Simulation'!D1762)/('DCF Simulation'!E1762-'DCF Simulation'!F1762))</f>
        <v>17003.941760545917</v>
      </c>
      <c r="H1762" s="302">
        <f ca="1">+G1762-'DCF Analysis'!$C$37+'DCF Analysis'!$C$38+'DCF Analysis'!$C$40-'DCF Analysis'!$C$39</f>
        <v>17916.271760545915</v>
      </c>
      <c r="I1762" s="303">
        <f ca="1">+H1762/'Historical Data'!$L$34</f>
        <v>1124.8831645822329</v>
      </c>
    </row>
    <row r="1763" spans="2:9">
      <c r="B1763" s="300">
        <f t="shared" si="139"/>
        <v>1751</v>
      </c>
      <c r="C1763" s="275">
        <f t="shared" ca="1" si="135"/>
        <v>9.3734092020969453E-2</v>
      </c>
      <c r="D1763" s="275">
        <f t="shared" ca="1" si="136"/>
        <v>0.19093508059261977</v>
      </c>
      <c r="E1763" s="275">
        <f t="shared" ca="1" si="137"/>
        <v>0.1030638953136128</v>
      </c>
      <c r="F1763" s="275">
        <f t="shared" ca="1" si="138"/>
        <v>5.5197448142506836E-2</v>
      </c>
      <c r="G1763" s="301">
        <f t="array" aca="1" ref="G1763" ca="1">IF(E1763&gt;F1763,('3-Statement Model'!$G$8*(1+'DCF Simulation'!C1763)*'DCF Simulation'!D1763)/('DCF Simulation'!E1763-'DCF Simulation'!F1763))</f>
        <v>21073.942167298668</v>
      </c>
      <c r="H1763" s="302">
        <f ca="1">+G1763-'DCF Analysis'!$C$37+'DCF Analysis'!$C$38+'DCF Analysis'!$C$40-'DCF Analysis'!$C$39</f>
        <v>21986.272167298666</v>
      </c>
      <c r="I1763" s="303">
        <f ca="1">+H1763/'Historical Data'!$L$34</f>
        <v>1380.4204213613471</v>
      </c>
    </row>
    <row r="1764" spans="2:9">
      <c r="B1764" s="300">
        <f t="shared" si="139"/>
        <v>1752</v>
      </c>
      <c r="C1764" s="275">
        <f t="shared" ca="1" si="135"/>
        <v>0.21096903499870012</v>
      </c>
      <c r="D1764" s="275">
        <f t="shared" ca="1" si="136"/>
        <v>0.13956178736916303</v>
      </c>
      <c r="E1764" s="275">
        <f t="shared" ca="1" si="137"/>
        <v>0.10250393675793856</v>
      </c>
      <c r="F1764" s="275">
        <f t="shared" ca="1" si="138"/>
        <v>4.107328062413227E-2</v>
      </c>
      <c r="G1764" s="301">
        <f t="array" aca="1" ref="G1764" ca="1">IF(E1764&gt;F1764,('3-Statement Model'!$G$8*(1+'DCF Simulation'!C1764)*'DCF Simulation'!D1764)/('DCF Simulation'!E1764-'DCF Simulation'!F1764))</f>
        <v>13289.049109016931</v>
      </c>
      <c r="H1764" s="302">
        <f ca="1">+G1764-'DCF Analysis'!$C$37+'DCF Analysis'!$C$38+'DCF Analysis'!$C$40-'DCF Analysis'!$C$39</f>
        <v>14201.379109016932</v>
      </c>
      <c r="I1764" s="303">
        <f ca="1">+H1764/'Historical Data'!$L$34</f>
        <v>891.64154725325614</v>
      </c>
    </row>
    <row r="1765" spans="2:9">
      <c r="B1765" s="300">
        <f t="shared" si="139"/>
        <v>1753</v>
      </c>
      <c r="C1765" s="275">
        <f t="shared" ca="1" si="135"/>
        <v>7.9389509491819082E-2</v>
      </c>
      <c r="D1765" s="275">
        <f t="shared" ca="1" si="136"/>
        <v>0.16713013250046799</v>
      </c>
      <c r="E1765" s="275">
        <f t="shared" ca="1" si="137"/>
        <v>0.10844125198331758</v>
      </c>
      <c r="F1765" s="275">
        <f t="shared" ca="1" si="138"/>
        <v>2.4512814834008627E-2</v>
      </c>
      <c r="G1765" s="301">
        <f t="array" aca="1" ref="G1765" ca="1">IF(E1765&gt;F1765,('3-Statement Model'!$G$8*(1+'DCF Simulation'!C1765)*'DCF Simulation'!D1765)/('DCF Simulation'!E1765-'DCF Simulation'!F1765))</f>
        <v>10382.532843105002</v>
      </c>
      <c r="H1765" s="302">
        <f ca="1">+G1765-'DCF Analysis'!$C$37+'DCF Analysis'!$C$38+'DCF Analysis'!$C$40-'DCF Analysis'!$C$39</f>
        <v>11294.862843105004</v>
      </c>
      <c r="I1765" s="303">
        <f ca="1">+H1765/'Historical Data'!$L$34</f>
        <v>709.15429439138495</v>
      </c>
    </row>
    <row r="1766" spans="2:9">
      <c r="B1766" s="300">
        <f t="shared" si="139"/>
        <v>1754</v>
      </c>
      <c r="C1766" s="275">
        <f t="shared" ca="1" si="135"/>
        <v>0.30187302584462478</v>
      </c>
      <c r="D1766" s="275">
        <f t="shared" ca="1" si="136"/>
        <v>0.15203342049360122</v>
      </c>
      <c r="E1766" s="275">
        <f t="shared" ca="1" si="137"/>
        <v>0.10945589531248763</v>
      </c>
      <c r="F1766" s="275">
        <f t="shared" ca="1" si="138"/>
        <v>3.0389549694279799E-2</v>
      </c>
      <c r="G1766" s="301">
        <f t="array" aca="1" ref="G1766" ca="1">IF(E1766&gt;F1766,('3-Statement Model'!$G$8*(1+'DCF Simulation'!C1766)*'DCF Simulation'!D1766)/('DCF Simulation'!E1766-'DCF Simulation'!F1766))</f>
        <v>12091.927316977442</v>
      </c>
      <c r="H1766" s="302">
        <f ca="1">+G1766-'DCF Analysis'!$C$37+'DCF Analysis'!$C$38+'DCF Analysis'!$C$40-'DCF Analysis'!$C$39</f>
        <v>13004.257316977444</v>
      </c>
      <c r="I1766" s="303">
        <f ca="1">+H1766/'Historical Data'!$L$34</f>
        <v>816.47958455155276</v>
      </c>
    </row>
    <row r="1767" spans="2:9">
      <c r="B1767" s="300">
        <f t="shared" si="139"/>
        <v>1755</v>
      </c>
      <c r="C1767" s="275">
        <f t="shared" ca="1" si="135"/>
        <v>0.19972179697851375</v>
      </c>
      <c r="D1767" s="275">
        <f t="shared" ca="1" si="136"/>
        <v>0.15193945392844971</v>
      </c>
      <c r="E1767" s="275">
        <f t="shared" ca="1" si="137"/>
        <v>0.10499425855495545</v>
      </c>
      <c r="F1767" s="275">
        <f t="shared" ca="1" si="138"/>
        <v>5.5290954907904546E-2</v>
      </c>
      <c r="G1767" s="301">
        <f t="array" aca="1" ref="G1767" ca="1">IF(E1767&gt;F1767,('3-Statement Model'!$G$8*(1+'DCF Simulation'!C1767)*'DCF Simulation'!D1767)/('DCF Simulation'!E1767-'DCF Simulation'!F1767))</f>
        <v>17715.171202209989</v>
      </c>
      <c r="H1767" s="302">
        <f ca="1">+G1767-'DCF Analysis'!$C$37+'DCF Analysis'!$C$38+'DCF Analysis'!$C$40-'DCF Analysis'!$C$39</f>
        <v>18627.501202209987</v>
      </c>
      <c r="I1767" s="303">
        <f ca="1">+H1767/'Historical Data'!$L$34</f>
        <v>1169.5381037222473</v>
      </c>
    </row>
    <row r="1768" spans="2:9">
      <c r="B1768" s="300">
        <f t="shared" si="139"/>
        <v>1756</v>
      </c>
      <c r="C1768" s="275">
        <f t="shared" ca="1" si="135"/>
        <v>6.8000929593969639E-2</v>
      </c>
      <c r="D1768" s="275">
        <f t="shared" ca="1" si="136"/>
        <v>0.18036917467267063</v>
      </c>
      <c r="E1768" s="275">
        <f t="shared" ca="1" si="137"/>
        <v>0.10097173096931827</v>
      </c>
      <c r="F1768" s="275">
        <f t="shared" ca="1" si="138"/>
        <v>4.2722856238516176E-2</v>
      </c>
      <c r="G1768" s="301">
        <f t="array" aca="1" ref="G1768" ca="1">IF(E1768&gt;F1768,('3-Statement Model'!$G$8*(1+'DCF Simulation'!C1768)*'DCF Simulation'!D1768)/('DCF Simulation'!E1768-'DCF Simulation'!F1768))</f>
        <v>15974.449771707827</v>
      </c>
      <c r="H1768" s="302">
        <f ca="1">+G1768-'DCF Analysis'!$C$37+'DCF Analysis'!$C$38+'DCF Analysis'!$C$40-'DCF Analysis'!$C$39</f>
        <v>16886.779771707825</v>
      </c>
      <c r="I1768" s="303">
        <f ca="1">+H1768/'Historical Data'!$L$34</f>
        <v>1060.2459330312777</v>
      </c>
    </row>
    <row r="1769" spans="2:9">
      <c r="B1769" s="300">
        <f t="shared" si="139"/>
        <v>1757</v>
      </c>
      <c r="C1769" s="275">
        <f t="shared" ca="1" si="135"/>
        <v>5.6712298666045421E-2</v>
      </c>
      <c r="D1769" s="275">
        <f t="shared" ca="1" si="136"/>
        <v>0.17254503548070221</v>
      </c>
      <c r="E1769" s="275">
        <f t="shared" ca="1" si="137"/>
        <v>0.1098603314529575</v>
      </c>
      <c r="F1769" s="275">
        <f t="shared" ca="1" si="138"/>
        <v>5.8218537746826088E-2</v>
      </c>
      <c r="G1769" s="301">
        <f t="array" aca="1" ref="G1769" ca="1">IF(E1769&gt;F1769,('3-Statement Model'!$G$8*(1+'DCF Simulation'!C1769)*'DCF Simulation'!D1769)/('DCF Simulation'!E1769-'DCF Simulation'!F1769))</f>
        <v>17054.437940859003</v>
      </c>
      <c r="H1769" s="302">
        <f ca="1">+G1769-'DCF Analysis'!$C$37+'DCF Analysis'!$C$38+'DCF Analysis'!$C$40-'DCF Analysis'!$C$39</f>
        <v>17966.767940859001</v>
      </c>
      <c r="I1769" s="303">
        <f ca="1">+H1769/'Historical Data'!$L$34</f>
        <v>1128.0535955663725</v>
      </c>
    </row>
    <row r="1770" spans="2:9">
      <c r="B1770" s="300">
        <f t="shared" si="139"/>
        <v>1758</v>
      </c>
      <c r="C1770" s="275">
        <f t="shared" ca="1" si="135"/>
        <v>3.8716377838270803E-2</v>
      </c>
      <c r="D1770" s="275">
        <f t="shared" ca="1" si="136"/>
        <v>0.1794700317471945</v>
      </c>
      <c r="E1770" s="275">
        <f t="shared" ca="1" si="137"/>
        <v>0.10801647911526248</v>
      </c>
      <c r="F1770" s="275">
        <f t="shared" ca="1" si="138"/>
        <v>4.1049185260375223E-2</v>
      </c>
      <c r="G1770" s="301">
        <f t="array" aca="1" ref="G1770" ca="1">IF(E1770&gt;F1770,('3-Statement Model'!$G$8*(1+'DCF Simulation'!C1770)*'DCF Simulation'!D1770)/('DCF Simulation'!E1770-'DCF Simulation'!F1770))</f>
        <v>13446.388929944751</v>
      </c>
      <c r="H1770" s="302">
        <f ca="1">+G1770-'DCF Analysis'!$C$37+'DCF Analysis'!$C$38+'DCF Analysis'!$C$40-'DCF Analysis'!$C$39</f>
        <v>14358.718929944753</v>
      </c>
      <c r="I1770" s="303">
        <f ca="1">+H1770/'Historical Data'!$L$34</f>
        <v>901.52021609940766</v>
      </c>
    </row>
    <row r="1771" spans="2:9">
      <c r="B1771" s="300">
        <f t="shared" si="139"/>
        <v>1759</v>
      </c>
      <c r="C1771" s="275">
        <f t="shared" ca="1" si="135"/>
        <v>0.26378025873121125</v>
      </c>
      <c r="D1771" s="275">
        <f t="shared" ca="1" si="136"/>
        <v>0.15299360017725638</v>
      </c>
      <c r="E1771" s="275">
        <f t="shared" ca="1" si="137"/>
        <v>0.10325716019716705</v>
      </c>
      <c r="F1771" s="275">
        <f t="shared" ca="1" si="138"/>
        <v>2.5449752094872588E-2</v>
      </c>
      <c r="G1771" s="301">
        <f t="array" aca="1" ref="G1771" ca="1">IF(E1771&gt;F1771,('3-Statement Model'!$G$8*(1+'DCF Simulation'!C1771)*'DCF Simulation'!D1771)/('DCF Simulation'!E1771-'DCF Simulation'!F1771))</f>
        <v>12003.375223391406</v>
      </c>
      <c r="H1771" s="302">
        <f ca="1">+G1771-'DCF Analysis'!$C$37+'DCF Analysis'!$C$38+'DCF Analysis'!$C$40-'DCF Analysis'!$C$39</f>
        <v>12915.705223391407</v>
      </c>
      <c r="I1771" s="303">
        <f ca="1">+H1771/'Historical Data'!$L$34</f>
        <v>810.91979172217634</v>
      </c>
    </row>
    <row r="1772" spans="2:9">
      <c r="B1772" s="300">
        <f t="shared" si="139"/>
        <v>1760</v>
      </c>
      <c r="C1772" s="275">
        <f t="shared" ca="1" si="135"/>
        <v>6.822317604411475E-2</v>
      </c>
      <c r="D1772" s="275">
        <f t="shared" ca="1" si="136"/>
        <v>0.14121723015820309</v>
      </c>
      <c r="E1772" s="275">
        <f t="shared" ca="1" si="137"/>
        <v>0.10508236061551561</v>
      </c>
      <c r="F1772" s="275">
        <f t="shared" ca="1" si="138"/>
        <v>2.5257769297877972E-2</v>
      </c>
      <c r="G1772" s="301">
        <f t="array" aca="1" ref="G1772" ca="1">IF(E1772&gt;F1772,('3-Statement Model'!$G$8*(1+'DCF Simulation'!C1772)*'DCF Simulation'!D1772)/('DCF Simulation'!E1772-'DCF Simulation'!F1772))</f>
        <v>9128.3541449871809</v>
      </c>
      <c r="H1772" s="302">
        <f ca="1">+G1772-'DCF Analysis'!$C$37+'DCF Analysis'!$C$38+'DCF Analysis'!$C$40-'DCF Analysis'!$C$39</f>
        <v>10040.684144987183</v>
      </c>
      <c r="I1772" s="303">
        <f ca="1">+H1772/'Historical Data'!$L$34</f>
        <v>630.4099818610747</v>
      </c>
    </row>
    <row r="1773" spans="2:9">
      <c r="B1773" s="300">
        <f t="shared" si="139"/>
        <v>1761</v>
      </c>
      <c r="C1773" s="275">
        <f t="shared" ca="1" si="135"/>
        <v>0.33187244968159652</v>
      </c>
      <c r="D1773" s="275">
        <f t="shared" ca="1" si="136"/>
        <v>0.16039094272840621</v>
      </c>
      <c r="E1773" s="275">
        <f t="shared" ca="1" si="137"/>
        <v>0.10165268141771559</v>
      </c>
      <c r="F1773" s="275">
        <f t="shared" ca="1" si="138"/>
        <v>2.4673069189672228E-2</v>
      </c>
      <c r="G1773" s="301">
        <f t="array" aca="1" ref="G1773" ca="1">IF(E1773&gt;F1773,('3-Statement Model'!$G$8*(1+'DCF Simulation'!C1773)*'DCF Simulation'!D1773)/('DCF Simulation'!E1773-'DCF Simulation'!F1773))</f>
        <v>13404.365327401418</v>
      </c>
      <c r="H1773" s="302">
        <f ca="1">+G1773-'DCF Analysis'!$C$37+'DCF Analysis'!$C$38+'DCF Analysis'!$C$40-'DCF Analysis'!$C$39</f>
        <v>14316.695327401419</v>
      </c>
      <c r="I1773" s="303">
        <f ca="1">+H1773/'Historical Data'!$L$34</f>
        <v>898.88174065943417</v>
      </c>
    </row>
    <row r="1774" spans="2:9">
      <c r="B1774" s="300">
        <f t="shared" si="139"/>
        <v>1762</v>
      </c>
      <c r="C1774" s="275">
        <f t="shared" ca="1" si="135"/>
        <v>0.28234436525938883</v>
      </c>
      <c r="D1774" s="275">
        <f t="shared" ca="1" si="136"/>
        <v>0.14795404429276676</v>
      </c>
      <c r="E1774" s="275">
        <f t="shared" ca="1" si="137"/>
        <v>0.10638923364984254</v>
      </c>
      <c r="F1774" s="275">
        <f t="shared" ca="1" si="138"/>
        <v>2.7946130234261027E-2</v>
      </c>
      <c r="G1774" s="301">
        <f t="array" aca="1" ref="G1774" ca="1">IF(E1774&gt;F1774,('3-Statement Model'!$G$8*(1+'DCF Simulation'!C1774)*'DCF Simulation'!D1774)/('DCF Simulation'!E1774-'DCF Simulation'!F1774))</f>
        <v>11683.050151208772</v>
      </c>
      <c r="H1774" s="302">
        <f ca="1">+G1774-'DCF Analysis'!$C$37+'DCF Analysis'!$C$38+'DCF Analysis'!$C$40-'DCF Analysis'!$C$39</f>
        <v>12595.380151208774</v>
      </c>
      <c r="I1774" s="303">
        <f ca="1">+H1774/'Historical Data'!$L$34</f>
        <v>790.80800252252129</v>
      </c>
    </row>
    <row r="1775" spans="2:9">
      <c r="B1775" s="300">
        <f t="shared" si="139"/>
        <v>1763</v>
      </c>
      <c r="C1775" s="275">
        <f t="shared" ca="1" si="135"/>
        <v>0.29341603331561533</v>
      </c>
      <c r="D1775" s="275">
        <f t="shared" ca="1" si="136"/>
        <v>0.17447150853386809</v>
      </c>
      <c r="E1775" s="275">
        <f t="shared" ca="1" si="137"/>
        <v>0.10175790987670179</v>
      </c>
      <c r="F1775" s="275">
        <f t="shared" ca="1" si="138"/>
        <v>2.1039800170393193E-2</v>
      </c>
      <c r="G1775" s="301">
        <f t="array" aca="1" ref="G1775" ca="1">IF(E1775&gt;F1775,('3-Statement Model'!$G$8*(1+'DCF Simulation'!C1775)*'DCF Simulation'!D1775)/('DCF Simulation'!E1775-'DCF Simulation'!F1775))</f>
        <v>13504.274984425476</v>
      </c>
      <c r="H1775" s="302">
        <f ca="1">+G1775-'DCF Analysis'!$C$37+'DCF Analysis'!$C$38+'DCF Analysis'!$C$40-'DCF Analysis'!$C$39</f>
        <v>14416.604984425478</v>
      </c>
      <c r="I1775" s="303">
        <f ca="1">+H1775/'Historical Data'!$L$34</f>
        <v>905.15462447519758</v>
      </c>
    </row>
    <row r="1776" spans="2:9">
      <c r="B1776" s="300">
        <f t="shared" si="139"/>
        <v>1764</v>
      </c>
      <c r="C1776" s="275">
        <f t="shared" ca="1" si="135"/>
        <v>0.22042097006227815</v>
      </c>
      <c r="D1776" s="275">
        <f t="shared" ca="1" si="136"/>
        <v>0.18759571565727901</v>
      </c>
      <c r="E1776" s="275">
        <f t="shared" ca="1" si="137"/>
        <v>0.10694621374899443</v>
      </c>
      <c r="F1776" s="275">
        <f t="shared" ca="1" si="138"/>
        <v>2.406891080431698E-2</v>
      </c>
      <c r="G1776" s="301">
        <f t="array" aca="1" ref="G1776" ca="1">IF(E1776&gt;F1776,('3-Statement Model'!$G$8*(1+'DCF Simulation'!C1776)*'DCF Simulation'!D1776)/('DCF Simulation'!E1776-'DCF Simulation'!F1776))</f>
        <v>13343.706067733534</v>
      </c>
      <c r="H1776" s="302">
        <f ca="1">+G1776-'DCF Analysis'!$C$37+'DCF Analysis'!$C$38+'DCF Analysis'!$C$40-'DCF Analysis'!$C$39</f>
        <v>14256.036067733536</v>
      </c>
      <c r="I1776" s="303">
        <f ca="1">+H1776/'Historical Data'!$L$34</f>
        <v>895.0732150415829</v>
      </c>
    </row>
    <row r="1777" spans="2:9">
      <c r="B1777" s="300">
        <f t="shared" si="139"/>
        <v>1765</v>
      </c>
      <c r="C1777" s="275">
        <f t="shared" ca="1" si="135"/>
        <v>5.591561804761E-2</v>
      </c>
      <c r="D1777" s="275">
        <f t="shared" ca="1" si="136"/>
        <v>0.15939845835684063</v>
      </c>
      <c r="E1777" s="275">
        <f t="shared" ca="1" si="137"/>
        <v>0.10057970277799709</v>
      </c>
      <c r="F1777" s="275">
        <f t="shared" ca="1" si="138"/>
        <v>5.1625284057760942E-2</v>
      </c>
      <c r="G1777" s="301">
        <f t="array" aca="1" ref="G1777" ca="1">IF(E1777&gt;F1777,('3-Statement Model'!$G$8*(1+'DCF Simulation'!C1777)*'DCF Simulation'!D1777)/('DCF Simulation'!E1777-'DCF Simulation'!F1777))</f>
        <v>16607.372674492435</v>
      </c>
      <c r="H1777" s="302">
        <f ca="1">+G1777-'DCF Analysis'!$C$37+'DCF Analysis'!$C$38+'DCF Analysis'!$C$40-'DCF Analysis'!$C$39</f>
        <v>17519.702674492433</v>
      </c>
      <c r="I1777" s="303">
        <f ca="1">+H1777/'Historical Data'!$L$34</f>
        <v>1099.9843522368162</v>
      </c>
    </row>
    <row r="1778" spans="2:9">
      <c r="B1778" s="300">
        <f t="shared" si="139"/>
        <v>1766</v>
      </c>
      <c r="C1778" s="275">
        <f t="shared" ca="1" si="135"/>
        <v>0.15268729776052709</v>
      </c>
      <c r="D1778" s="275">
        <f t="shared" ca="1" si="136"/>
        <v>0.14211444563610245</v>
      </c>
      <c r="E1778" s="275">
        <f t="shared" ca="1" si="137"/>
        <v>0.10549818438102818</v>
      </c>
      <c r="F1778" s="275">
        <f t="shared" ca="1" si="138"/>
        <v>5.5602105033511179E-2</v>
      </c>
      <c r="G1778" s="301">
        <f t="array" aca="1" ref="G1778" ca="1">IF(E1778&gt;F1778,('3-Statement Model'!$G$8*(1+'DCF Simulation'!C1778)*'DCF Simulation'!D1778)/('DCF Simulation'!E1778-'DCF Simulation'!F1778))</f>
        <v>15858.525699917711</v>
      </c>
      <c r="H1778" s="302">
        <f ca="1">+G1778-'DCF Analysis'!$C$37+'DCF Analysis'!$C$38+'DCF Analysis'!$C$40-'DCF Analysis'!$C$39</f>
        <v>16770.855699917709</v>
      </c>
      <c r="I1778" s="303">
        <f ca="1">+H1778/'Historical Data'!$L$34</f>
        <v>1052.9675752083247</v>
      </c>
    </row>
    <row r="1779" spans="2:9">
      <c r="B1779" s="300">
        <f t="shared" si="139"/>
        <v>1767</v>
      </c>
      <c r="C1779" s="275">
        <f t="shared" ca="1" si="135"/>
        <v>0.17337956057153056</v>
      </c>
      <c r="D1779" s="275">
        <f t="shared" ca="1" si="136"/>
        <v>0.15983734336211264</v>
      </c>
      <c r="E1779" s="275">
        <f t="shared" ca="1" si="137"/>
        <v>0.10978361663790315</v>
      </c>
      <c r="F1779" s="275">
        <f t="shared" ca="1" si="138"/>
        <v>4.9084452507671857E-2</v>
      </c>
      <c r="G1779" s="301">
        <f t="array" aca="1" ref="G1779" ca="1">IF(E1779&gt;F1779,('3-Statement Model'!$G$8*(1+'DCF Simulation'!C1779)*'DCF Simulation'!D1779)/('DCF Simulation'!E1779-'DCF Simulation'!F1779))</f>
        <v>14924.97320727491</v>
      </c>
      <c r="H1779" s="302">
        <f ca="1">+G1779-'DCF Analysis'!$C$37+'DCF Analysis'!$C$38+'DCF Analysis'!$C$40-'DCF Analysis'!$C$39</f>
        <v>15837.303207274912</v>
      </c>
      <c r="I1779" s="303">
        <f ca="1">+H1779/'Historical Data'!$L$34</f>
        <v>994.35395870021785</v>
      </c>
    </row>
    <row r="1780" spans="2:9">
      <c r="B1780" s="300">
        <f t="shared" si="139"/>
        <v>1768</v>
      </c>
      <c r="C1780" s="275">
        <f t="shared" ca="1" si="135"/>
        <v>2.4251461469929198E-2</v>
      </c>
      <c r="D1780" s="275">
        <f t="shared" ca="1" si="136"/>
        <v>0.13659153558038559</v>
      </c>
      <c r="E1780" s="275">
        <f t="shared" ca="1" si="137"/>
        <v>0.10309693735023337</v>
      </c>
      <c r="F1780" s="275">
        <f t="shared" ca="1" si="138"/>
        <v>3.7091202953097667E-2</v>
      </c>
      <c r="G1780" s="301">
        <f t="array" aca="1" ref="G1780" ca="1">IF(E1780&gt;F1780,('3-Statement Model'!$G$8*(1+'DCF Simulation'!C1780)*'DCF Simulation'!D1780)/('DCF Simulation'!E1780-'DCF Simulation'!F1780))</f>
        <v>10238.308500981035</v>
      </c>
      <c r="H1780" s="302">
        <f ca="1">+G1780-'DCF Analysis'!$C$37+'DCF Analysis'!$C$38+'DCF Analysis'!$C$40-'DCF Analysis'!$C$39</f>
        <v>11150.638500981036</v>
      </c>
      <c r="I1780" s="303">
        <f ca="1">+H1780/'Historical Data'!$L$34</f>
        <v>700.09908823317835</v>
      </c>
    </row>
    <row r="1781" spans="2:9">
      <c r="B1781" s="300">
        <f t="shared" si="139"/>
        <v>1769</v>
      </c>
      <c r="C1781" s="275">
        <f t="shared" ca="1" si="135"/>
        <v>0.10128479098374446</v>
      </c>
      <c r="D1781" s="275">
        <f t="shared" ca="1" si="136"/>
        <v>0.17780187269541453</v>
      </c>
      <c r="E1781" s="275">
        <f t="shared" ca="1" si="137"/>
        <v>0.10038984346009953</v>
      </c>
      <c r="F1781" s="275">
        <f t="shared" ca="1" si="138"/>
        <v>5.334564830735096E-2</v>
      </c>
      <c r="G1781" s="301">
        <f t="array" aca="1" ref="G1781" ca="1">IF(E1781&gt;F1781,('3-Statement Model'!$G$8*(1+'DCF Simulation'!C1781)*'DCF Simulation'!D1781)/('DCF Simulation'!E1781-'DCF Simulation'!F1781))</f>
        <v>20105.247736780395</v>
      </c>
      <c r="H1781" s="302">
        <f ca="1">+G1781-'DCF Analysis'!$C$37+'DCF Analysis'!$C$38+'DCF Analysis'!$C$40-'DCF Analysis'!$C$39</f>
        <v>21017.577736780393</v>
      </c>
      <c r="I1781" s="303">
        <f ca="1">+H1781/'Historical Data'!$L$34</f>
        <v>1319.6003985866212</v>
      </c>
    </row>
    <row r="1782" spans="2:9">
      <c r="B1782" s="300">
        <f t="shared" si="139"/>
        <v>1770</v>
      </c>
      <c r="C1782" s="275">
        <f t="shared" ca="1" si="135"/>
        <v>0.17029068835409297</v>
      </c>
      <c r="D1782" s="275">
        <f t="shared" ca="1" si="136"/>
        <v>0.1419080642301962</v>
      </c>
      <c r="E1782" s="275">
        <f t="shared" ca="1" si="137"/>
        <v>0.10852427654883491</v>
      </c>
      <c r="F1782" s="275">
        <f t="shared" ca="1" si="138"/>
        <v>3.1540269688742309E-2</v>
      </c>
      <c r="G1782" s="301">
        <f t="array" aca="1" ref="G1782" ca="1">IF(E1782&gt;F1782,('3-Statement Model'!$G$8*(1+'DCF Simulation'!C1782)*'DCF Simulation'!D1782)/('DCF Simulation'!E1782-'DCF Simulation'!F1782))</f>
        <v>10420.29018040852</v>
      </c>
      <c r="H1782" s="302">
        <f ca="1">+G1782-'DCF Analysis'!$C$37+'DCF Analysis'!$C$38+'DCF Analysis'!$C$40-'DCF Analysis'!$C$39</f>
        <v>11332.620180408521</v>
      </c>
      <c r="I1782" s="303">
        <f ca="1">+H1782/'Historical Data'!$L$34</f>
        <v>711.52490997702876</v>
      </c>
    </row>
    <row r="1783" spans="2:9">
      <c r="B1783" s="300">
        <f t="shared" si="139"/>
        <v>1771</v>
      </c>
      <c r="C1783" s="275">
        <f t="shared" ca="1" si="135"/>
        <v>8.8224341163463199E-2</v>
      </c>
      <c r="D1783" s="275">
        <f t="shared" ca="1" si="136"/>
        <v>0.14207187209525715</v>
      </c>
      <c r="E1783" s="275">
        <f t="shared" ca="1" si="137"/>
        <v>0.10220119698035662</v>
      </c>
      <c r="F1783" s="275">
        <f t="shared" ca="1" si="138"/>
        <v>5.4106606517380793E-2</v>
      </c>
      <c r="G1783" s="301">
        <f t="array" aca="1" ref="G1783" ca="1">IF(E1783&gt;F1783,('3-Statement Model'!$G$8*(1+'DCF Simulation'!C1783)*'DCF Simulation'!D1783)/('DCF Simulation'!E1783-'DCF Simulation'!F1783))</f>
        <v>15527.795667664814</v>
      </c>
      <c r="H1783" s="302">
        <f ca="1">+G1783-'DCF Analysis'!$C$37+'DCF Analysis'!$C$38+'DCF Analysis'!$C$40-'DCF Analysis'!$C$39</f>
        <v>16440.125667664812</v>
      </c>
      <c r="I1783" s="303">
        <f ca="1">+H1783/'Historical Data'!$L$34</f>
        <v>1032.2025047586628</v>
      </c>
    </row>
    <row r="1784" spans="2:9">
      <c r="B1784" s="300">
        <f t="shared" si="139"/>
        <v>1772</v>
      </c>
      <c r="C1784" s="275">
        <f t="shared" ca="1" si="135"/>
        <v>0.11073743139173686</v>
      </c>
      <c r="D1784" s="275">
        <f t="shared" ca="1" si="136"/>
        <v>0.178929128923767</v>
      </c>
      <c r="E1784" s="275">
        <f t="shared" ca="1" si="137"/>
        <v>0.1079357501557007</v>
      </c>
      <c r="F1784" s="275">
        <f t="shared" ca="1" si="138"/>
        <v>4.6900036492819625E-2</v>
      </c>
      <c r="G1784" s="301">
        <f t="array" aca="1" ref="G1784" ca="1">IF(E1784&gt;F1784,('3-Statement Model'!$G$8*(1+'DCF Simulation'!C1784)*'DCF Simulation'!D1784)/('DCF Simulation'!E1784-'DCF Simulation'!F1784))</f>
        <v>15728.522491155971</v>
      </c>
      <c r="H1784" s="302">
        <f ca="1">+G1784-'DCF Analysis'!$C$37+'DCF Analysis'!$C$38+'DCF Analysis'!$C$40-'DCF Analysis'!$C$39</f>
        <v>16640.852491155969</v>
      </c>
      <c r="I1784" s="303">
        <f ca="1">+H1784/'Historical Data'!$L$34</f>
        <v>1044.8052508792314</v>
      </c>
    </row>
    <row r="1785" spans="2:9">
      <c r="B1785" s="300">
        <f t="shared" si="139"/>
        <v>1773</v>
      </c>
      <c r="C1785" s="275">
        <f t="shared" ca="1" si="135"/>
        <v>0.32979247163112468</v>
      </c>
      <c r="D1785" s="275">
        <f t="shared" ca="1" si="136"/>
        <v>0.18832565908165008</v>
      </c>
      <c r="E1785" s="275">
        <f t="shared" ca="1" si="137"/>
        <v>0.10293618615275651</v>
      </c>
      <c r="F1785" s="275">
        <f t="shared" ca="1" si="138"/>
        <v>5.8526696484338878E-2</v>
      </c>
      <c r="G1785" s="301">
        <f t="array" aca="1" ref="G1785" ca="1">IF(E1785&gt;F1785,('3-Statement Model'!$G$8*(1+'DCF Simulation'!C1785)*'DCF Simulation'!D1785)/('DCF Simulation'!E1785-'DCF Simulation'!F1785))</f>
        <v>27239.371498615641</v>
      </c>
      <c r="H1785" s="302">
        <f ca="1">+G1785-'DCF Analysis'!$C$37+'DCF Analysis'!$C$38+'DCF Analysis'!$C$40-'DCF Analysis'!$C$39</f>
        <v>28151.701498615639</v>
      </c>
      <c r="I1785" s="303">
        <f ca="1">+H1785/'Historical Data'!$L$34</f>
        <v>1767.520357660183</v>
      </c>
    </row>
    <row r="1786" spans="2:9">
      <c r="B1786" s="300">
        <f t="shared" si="139"/>
        <v>1774</v>
      </c>
      <c r="C1786" s="275">
        <f t="shared" ca="1" si="135"/>
        <v>9.4780521332102269E-2</v>
      </c>
      <c r="D1786" s="275">
        <f t="shared" ca="1" si="136"/>
        <v>0.17221973874170121</v>
      </c>
      <c r="E1786" s="275">
        <f t="shared" ca="1" si="137"/>
        <v>0.10954457414842064</v>
      </c>
      <c r="F1786" s="275">
        <f t="shared" ca="1" si="138"/>
        <v>3.1211745175983106E-2</v>
      </c>
      <c r="G1786" s="301">
        <f t="array" aca="1" ref="G1786" ca="1">IF(E1786&gt;F1786,('3-Statement Model'!$G$8*(1+'DCF Simulation'!C1786)*'DCF Simulation'!D1786)/('DCF Simulation'!E1786-'DCF Simulation'!F1786))</f>
        <v>11626.411117346594</v>
      </c>
      <c r="H1786" s="302">
        <f ca="1">+G1786-'DCF Analysis'!$C$37+'DCF Analysis'!$C$38+'DCF Analysis'!$C$40-'DCF Analysis'!$C$39</f>
        <v>12538.741117346595</v>
      </c>
      <c r="I1786" s="303">
        <f ca="1">+H1786/'Historical Data'!$L$34</f>
        <v>787.2518890352236</v>
      </c>
    </row>
    <row r="1787" spans="2:9">
      <c r="B1787" s="300">
        <f t="shared" si="139"/>
        <v>1775</v>
      </c>
      <c r="C1787" s="275">
        <f t="shared" ca="1" si="135"/>
        <v>0.17610544633383124</v>
      </c>
      <c r="D1787" s="275">
        <f t="shared" ca="1" si="136"/>
        <v>0.18846100228126417</v>
      </c>
      <c r="E1787" s="275">
        <f t="shared" ca="1" si="137"/>
        <v>0.10075693674222808</v>
      </c>
      <c r="F1787" s="275">
        <f t="shared" ca="1" si="138"/>
        <v>4.2699419126442151E-2</v>
      </c>
      <c r="G1787" s="301">
        <f t="array" aca="1" ref="G1787" ca="1">IF(E1787&gt;F1787,('3-Statement Model'!$G$8*(1+'DCF Simulation'!C1787)*'DCF Simulation'!D1787)/('DCF Simulation'!E1787-'DCF Simulation'!F1787))</f>
        <v>18441.183710389811</v>
      </c>
      <c r="H1787" s="302">
        <f ca="1">+G1787-'DCF Analysis'!$C$37+'DCF Analysis'!$C$38+'DCF Analysis'!$C$40-'DCF Analysis'!$C$39</f>
        <v>19353.513710389809</v>
      </c>
      <c r="I1787" s="303">
        <f ca="1">+H1787/'Historical Data'!$L$34</f>
        <v>1215.1212059793834</v>
      </c>
    </row>
    <row r="1788" spans="2:9">
      <c r="B1788" s="300">
        <f t="shared" si="139"/>
        <v>1776</v>
      </c>
      <c r="C1788" s="275">
        <f t="shared" ca="1" si="135"/>
        <v>0.30876388475895572</v>
      </c>
      <c r="D1788" s="275">
        <f t="shared" ca="1" si="136"/>
        <v>0.14620759716808868</v>
      </c>
      <c r="E1788" s="275">
        <f t="shared" ca="1" si="137"/>
        <v>0.10439676927913287</v>
      </c>
      <c r="F1788" s="275">
        <f t="shared" ca="1" si="138"/>
        <v>5.0002008636072272E-2</v>
      </c>
      <c r="G1788" s="301">
        <f t="array" aca="1" ref="G1788" ca="1">IF(E1788&gt;F1788,('3-Statement Model'!$G$8*(1+'DCF Simulation'!C1788)*'DCF Simulation'!D1788)/('DCF Simulation'!E1788-'DCF Simulation'!F1788))</f>
        <v>16992.358857422008</v>
      </c>
      <c r="H1788" s="302">
        <f ca="1">+G1788-'DCF Analysis'!$C$37+'DCF Analysis'!$C$38+'DCF Analysis'!$C$40-'DCF Analysis'!$C$39</f>
        <v>17904.688857422007</v>
      </c>
      <c r="I1788" s="303">
        <f ca="1">+H1788/'Historical Data'!$L$34</f>
        <v>1124.1559255173643</v>
      </c>
    </row>
    <row r="1789" spans="2:9">
      <c r="B1789" s="300">
        <f t="shared" si="139"/>
        <v>1777</v>
      </c>
      <c r="C1789" s="275">
        <f t="shared" ca="1" si="135"/>
        <v>0.20969869036135286</v>
      </c>
      <c r="D1789" s="275">
        <f t="shared" ca="1" si="136"/>
        <v>0.19113480109951853</v>
      </c>
      <c r="E1789" s="275">
        <f t="shared" ca="1" si="137"/>
        <v>0.10805178174084258</v>
      </c>
      <c r="F1789" s="275">
        <f t="shared" ca="1" si="138"/>
        <v>4.5758323452053287E-2</v>
      </c>
      <c r="G1789" s="301">
        <f t="array" aca="1" ref="G1789" ca="1">IF(E1789&gt;F1789,('3-Statement Model'!$G$8*(1+'DCF Simulation'!C1789)*'DCF Simulation'!D1789)/('DCF Simulation'!E1789-'DCF Simulation'!F1789))</f>
        <v>17928.916181126067</v>
      </c>
      <c r="H1789" s="302">
        <f ca="1">+G1789-'DCF Analysis'!$C$37+'DCF Analysis'!$C$38+'DCF Analysis'!$C$40-'DCF Analysis'!$C$39</f>
        <v>18841.246181126065</v>
      </c>
      <c r="I1789" s="303">
        <f ca="1">+H1789/'Historical Data'!$L$34</f>
        <v>1182.9582020278647</v>
      </c>
    </row>
    <row r="1790" spans="2:9">
      <c r="B1790" s="300">
        <f t="shared" si="139"/>
        <v>1778</v>
      </c>
      <c r="C1790" s="275">
        <f t="shared" ca="1" si="135"/>
        <v>0.2174931668407139</v>
      </c>
      <c r="D1790" s="275">
        <f t="shared" ca="1" si="136"/>
        <v>0.18357804527959143</v>
      </c>
      <c r="E1790" s="275">
        <f t="shared" ca="1" si="137"/>
        <v>0.10303789622873308</v>
      </c>
      <c r="F1790" s="275">
        <f t="shared" ca="1" si="138"/>
        <v>5.012105086428667E-2</v>
      </c>
      <c r="G1790" s="301">
        <f t="array" aca="1" ref="G1790" ca="1">IF(E1790&gt;F1790,('3-Statement Model'!$G$8*(1+'DCF Simulation'!C1790)*'DCF Simulation'!D1790)/('DCF Simulation'!E1790-'DCF Simulation'!F1790))</f>
        <v>20402.003941257793</v>
      </c>
      <c r="H1790" s="302">
        <f ca="1">+G1790-'DCF Analysis'!$C$37+'DCF Analysis'!$C$38+'DCF Analysis'!$C$40-'DCF Analysis'!$C$39</f>
        <v>21314.333941257792</v>
      </c>
      <c r="I1790" s="303">
        <f ca="1">+H1790/'Historical Data'!$L$34</f>
        <v>1338.2324032170186</v>
      </c>
    </row>
    <row r="1791" spans="2:9">
      <c r="B1791" s="300">
        <f t="shared" si="139"/>
        <v>1779</v>
      </c>
      <c r="C1791" s="275">
        <f t="shared" ca="1" si="135"/>
        <v>0.30152072223956428</v>
      </c>
      <c r="D1791" s="275">
        <f t="shared" ca="1" si="136"/>
        <v>0.15365945208753917</v>
      </c>
      <c r="E1791" s="275">
        <f t="shared" ca="1" si="137"/>
        <v>0.10061877980126049</v>
      </c>
      <c r="F1791" s="275">
        <f t="shared" ca="1" si="138"/>
        <v>3.9751633607409416E-2</v>
      </c>
      <c r="G1791" s="301">
        <f t="array" aca="1" ref="G1791" ca="1">IF(E1791&gt;F1791,('3-Statement Model'!$G$8*(1+'DCF Simulation'!C1791)*'DCF Simulation'!D1791)/('DCF Simulation'!E1791-'DCF Simulation'!F1791))</f>
        <v>15871.096298629087</v>
      </c>
      <c r="H1791" s="302">
        <f ca="1">+G1791-'DCF Analysis'!$C$37+'DCF Analysis'!$C$38+'DCF Analysis'!$C$40-'DCF Analysis'!$C$39</f>
        <v>16783.426298629085</v>
      </c>
      <c r="I1791" s="303">
        <f ca="1">+H1791/'Historical Data'!$L$34</f>
        <v>1053.7568272942572</v>
      </c>
    </row>
    <row r="1792" spans="2:9">
      <c r="B1792" s="300">
        <f t="shared" si="139"/>
        <v>1780</v>
      </c>
      <c r="C1792" s="275">
        <f t="shared" ca="1" si="135"/>
        <v>0.16874337994468078</v>
      </c>
      <c r="D1792" s="275">
        <f t="shared" ca="1" si="136"/>
        <v>0.16811281617105273</v>
      </c>
      <c r="E1792" s="275">
        <f t="shared" ca="1" si="137"/>
        <v>0.10419988297933411</v>
      </c>
      <c r="F1792" s="275">
        <f t="shared" ca="1" si="138"/>
        <v>3.6397709973274142E-2</v>
      </c>
      <c r="G1792" s="301">
        <f t="array" aca="1" ref="G1792" ca="1">IF(E1792&gt;F1792,('3-Statement Model'!$G$8*(1+'DCF Simulation'!C1792)*'DCF Simulation'!D1792)/('DCF Simulation'!E1792-'DCF Simulation'!F1792))</f>
        <v>13997.673967375082</v>
      </c>
      <c r="H1792" s="302">
        <f ca="1">+G1792-'DCF Analysis'!$C$37+'DCF Analysis'!$C$38+'DCF Analysis'!$C$40-'DCF Analysis'!$C$39</f>
        <v>14910.003967375083</v>
      </c>
      <c r="I1792" s="303">
        <f ca="1">+H1792/'Historical Data'!$L$34</f>
        <v>936.13295617053552</v>
      </c>
    </row>
    <row r="1793" spans="2:9">
      <c r="B1793" s="300">
        <f t="shared" si="139"/>
        <v>1781</v>
      </c>
      <c r="C1793" s="275">
        <f t="shared" ca="1" si="135"/>
        <v>0.1546872845871656</v>
      </c>
      <c r="D1793" s="275">
        <f t="shared" ca="1" si="136"/>
        <v>0.15028729272631147</v>
      </c>
      <c r="E1793" s="275">
        <f t="shared" ca="1" si="137"/>
        <v>0.10542741663118003</v>
      </c>
      <c r="F1793" s="275">
        <f t="shared" ca="1" si="138"/>
        <v>2.635082240526378E-2</v>
      </c>
      <c r="G1793" s="301">
        <f t="array" aca="1" ref="G1793" ca="1">IF(E1793&gt;F1793,('3-Statement Model'!$G$8*(1+'DCF Simulation'!C1793)*'DCF Simulation'!D1793)/('DCF Simulation'!E1793-'DCF Simulation'!F1793))</f>
        <v>10600.300759820642</v>
      </c>
      <c r="H1793" s="302">
        <f ca="1">+G1793-'DCF Analysis'!$C$37+'DCF Analysis'!$C$38+'DCF Analysis'!$C$40-'DCF Analysis'!$C$39</f>
        <v>11512.630759820644</v>
      </c>
      <c r="I1793" s="303">
        <f ca="1">+H1793/'Historical Data'!$L$34</f>
        <v>722.82697510161017</v>
      </c>
    </row>
    <row r="1794" spans="2:9">
      <c r="B1794" s="300">
        <f t="shared" si="139"/>
        <v>1782</v>
      </c>
      <c r="C1794" s="275">
        <f t="shared" ca="1" si="135"/>
        <v>4.232849962462823E-2</v>
      </c>
      <c r="D1794" s="275">
        <f t="shared" ca="1" si="136"/>
        <v>0.19174504484956156</v>
      </c>
      <c r="E1794" s="275">
        <f t="shared" ca="1" si="137"/>
        <v>0.10163003042705297</v>
      </c>
      <c r="F1794" s="275">
        <f t="shared" ca="1" si="138"/>
        <v>5.4754868217433791E-2</v>
      </c>
      <c r="G1794" s="301">
        <f t="array" aca="1" ref="G1794" ca="1">IF(E1794&gt;F1794,('3-Statement Model'!$G$8*(1+'DCF Simulation'!C1794)*'DCF Simulation'!D1794)/('DCF Simulation'!E1794-'DCF Simulation'!F1794))</f>
        <v>20595.174584524764</v>
      </c>
      <c r="H1794" s="302">
        <f ca="1">+G1794-'DCF Analysis'!$C$37+'DCF Analysis'!$C$38+'DCF Analysis'!$C$40-'DCF Analysis'!$C$39</f>
        <v>21507.504584524762</v>
      </c>
      <c r="I1794" s="303">
        <f ca="1">+H1794/'Historical Data'!$L$34</f>
        <v>1350.3607303269616</v>
      </c>
    </row>
    <row r="1795" spans="2:9">
      <c r="B1795" s="300">
        <f t="shared" si="139"/>
        <v>1783</v>
      </c>
      <c r="C1795" s="275">
        <f t="shared" ca="1" si="135"/>
        <v>6.2311355728288276E-2</v>
      </c>
      <c r="D1795" s="275">
        <f t="shared" ca="1" si="136"/>
        <v>0.1718043220972886</v>
      </c>
      <c r="E1795" s="275">
        <f t="shared" ca="1" si="137"/>
        <v>0.10751570642964313</v>
      </c>
      <c r="F1795" s="275">
        <f t="shared" ca="1" si="138"/>
        <v>2.7912745396655007E-2</v>
      </c>
      <c r="G1795" s="301">
        <f t="array" aca="1" ref="G1795" ca="1">IF(E1795&gt;F1795,('3-Statement Model'!$G$8*(1+'DCF Simulation'!C1795)*'DCF Simulation'!D1795)/('DCF Simulation'!E1795-'DCF Simulation'!F1795))</f>
        <v>11074.807490646435</v>
      </c>
      <c r="H1795" s="302">
        <f ca="1">+G1795-'DCF Analysis'!$C$37+'DCF Analysis'!$C$38+'DCF Analysis'!$C$40-'DCF Analysis'!$C$39</f>
        <v>11987.137490646437</v>
      </c>
      <c r="I1795" s="303">
        <f ca="1">+H1795/'Historical Data'!$L$34</f>
        <v>752.61914615821979</v>
      </c>
    </row>
    <row r="1796" spans="2:9">
      <c r="B1796" s="300">
        <f t="shared" si="139"/>
        <v>1784</v>
      </c>
      <c r="C1796" s="275">
        <f t="shared" ca="1" si="135"/>
        <v>0.18692673129785822</v>
      </c>
      <c r="D1796" s="275">
        <f t="shared" ca="1" si="136"/>
        <v>0.18606617961859534</v>
      </c>
      <c r="E1796" s="275">
        <f t="shared" ca="1" si="137"/>
        <v>0.10435318017500243</v>
      </c>
      <c r="F1796" s="275">
        <f t="shared" ca="1" si="138"/>
        <v>2.8805767914585723E-2</v>
      </c>
      <c r="G1796" s="301">
        <f t="array" aca="1" ref="G1796" ca="1">IF(E1796&gt;F1796,('3-Statement Model'!$G$8*(1+'DCF Simulation'!C1796)*'DCF Simulation'!D1796)/('DCF Simulation'!E1796-'DCF Simulation'!F1796))</f>
        <v>14120.538454833735</v>
      </c>
      <c r="H1796" s="302">
        <f ca="1">+G1796-'DCF Analysis'!$C$37+'DCF Analysis'!$C$38+'DCF Analysis'!$C$40-'DCF Analysis'!$C$39</f>
        <v>15032.868454833737</v>
      </c>
      <c r="I1796" s="303">
        <f ca="1">+H1796/'Historical Data'!$L$34</f>
        <v>943.84707188135087</v>
      </c>
    </row>
    <row r="1797" spans="2:9">
      <c r="B1797" s="300">
        <f t="shared" si="139"/>
        <v>1785</v>
      </c>
      <c r="C1797" s="275">
        <f t="shared" ca="1" si="135"/>
        <v>5.5642101203348421E-2</v>
      </c>
      <c r="D1797" s="275">
        <f t="shared" ca="1" si="136"/>
        <v>0.17009946414240606</v>
      </c>
      <c r="E1797" s="275">
        <f t="shared" ca="1" si="137"/>
        <v>0.10520001896770957</v>
      </c>
      <c r="F1797" s="275">
        <f t="shared" ca="1" si="138"/>
        <v>5.813608325656372E-2</v>
      </c>
      <c r="G1797" s="301">
        <f t="array" aca="1" ref="G1797" ca="1">IF(E1797&gt;F1797,('3-Statement Model'!$G$8*(1+'DCF Simulation'!C1797)*'DCF Simulation'!D1797)/('DCF Simulation'!E1797-'DCF Simulation'!F1797))</f>
        <v>18429.387645091825</v>
      </c>
      <c r="H1797" s="302">
        <f ca="1">+G1797-'DCF Analysis'!$C$37+'DCF Analysis'!$C$38+'DCF Analysis'!$C$40-'DCF Analysis'!$C$39</f>
        <v>19341.717645091823</v>
      </c>
      <c r="I1797" s="303">
        <f ca="1">+H1797/'Historical Data'!$L$34</f>
        <v>1214.3805834079376</v>
      </c>
    </row>
    <row r="1798" spans="2:9">
      <c r="B1798" s="300">
        <f t="shared" si="139"/>
        <v>1786</v>
      </c>
      <c r="C1798" s="275">
        <f t="shared" ca="1" si="135"/>
        <v>8.1561495824325342E-2</v>
      </c>
      <c r="D1798" s="275">
        <f t="shared" ca="1" si="136"/>
        <v>0.18794901781316886</v>
      </c>
      <c r="E1798" s="275">
        <f t="shared" ca="1" si="137"/>
        <v>0.10849804932952059</v>
      </c>
      <c r="F1798" s="275">
        <f t="shared" ca="1" si="138"/>
        <v>5.7368268866686153E-2</v>
      </c>
      <c r="G1798" s="301">
        <f t="array" aca="1" ref="G1798" ca="1">IF(E1798&gt;F1798,('3-Statement Model'!$G$8*(1+'DCF Simulation'!C1798)*'DCF Simulation'!D1798)/('DCF Simulation'!E1798-'DCF Simulation'!F1798))</f>
        <v>19204.227830104908</v>
      </c>
      <c r="H1798" s="302">
        <f ca="1">+G1798-'DCF Analysis'!$C$37+'DCF Analysis'!$C$38+'DCF Analysis'!$C$40-'DCF Analysis'!$C$39</f>
        <v>20116.557830104906</v>
      </c>
      <c r="I1798" s="303">
        <f ca="1">+H1798/'Historical Data'!$L$34</f>
        <v>1263.0293587230337</v>
      </c>
    </row>
    <row r="1799" spans="2:9">
      <c r="B1799" s="300">
        <f t="shared" si="139"/>
        <v>1787</v>
      </c>
      <c r="C1799" s="275">
        <f t="shared" ca="1" si="135"/>
        <v>0.21211511731982577</v>
      </c>
      <c r="D1799" s="275">
        <f t="shared" ca="1" si="136"/>
        <v>0.19365229383094085</v>
      </c>
      <c r="E1799" s="275">
        <f t="shared" ca="1" si="137"/>
        <v>0.10845424229200744</v>
      </c>
      <c r="F1799" s="275">
        <f t="shared" ca="1" si="138"/>
        <v>5.2875025928054709E-2</v>
      </c>
      <c r="G1799" s="301">
        <f t="array" aca="1" ref="G1799" ca="1">IF(E1799&gt;F1799,('3-Statement Model'!$G$8*(1+'DCF Simulation'!C1799)*'DCF Simulation'!D1799)/('DCF Simulation'!E1799-'DCF Simulation'!F1799))</f>
        <v>20400.160931825856</v>
      </c>
      <c r="H1799" s="302">
        <f ca="1">+G1799-'DCF Analysis'!$C$37+'DCF Analysis'!$C$38+'DCF Analysis'!$C$40-'DCF Analysis'!$C$39</f>
        <v>21312.490931825854</v>
      </c>
      <c r="I1799" s="303">
        <f ca="1">+H1799/'Historical Data'!$L$34</f>
        <v>1338.1166888368248</v>
      </c>
    </row>
    <row r="1800" spans="2:9">
      <c r="B1800" s="300">
        <f t="shared" si="139"/>
        <v>1788</v>
      </c>
      <c r="C1800" s="275">
        <f t="shared" ca="1" si="135"/>
        <v>4.7644275754131632E-2</v>
      </c>
      <c r="D1800" s="275">
        <f t="shared" ca="1" si="136"/>
        <v>0.14147658339299671</v>
      </c>
      <c r="E1800" s="275">
        <f t="shared" ca="1" si="137"/>
        <v>0.10371852376908994</v>
      </c>
      <c r="F1800" s="275">
        <f t="shared" ca="1" si="138"/>
        <v>2.4686497220518064E-2</v>
      </c>
      <c r="G1800" s="301">
        <f t="array" aca="1" ref="G1800" ca="1">IF(E1800&gt;F1800,('3-Statement Model'!$G$8*(1+'DCF Simulation'!C1800)*'DCF Simulation'!D1800)/('DCF Simulation'!E1800-'DCF Simulation'!F1800))</f>
        <v>9058.8858794576008</v>
      </c>
      <c r="H1800" s="302">
        <f ca="1">+G1800-'DCF Analysis'!$C$37+'DCF Analysis'!$C$38+'DCF Analysis'!$C$40-'DCF Analysis'!$C$39</f>
        <v>9971.2158794576026</v>
      </c>
      <c r="I1800" s="303">
        <f ca="1">+H1800/'Historical Data'!$L$34</f>
        <v>626.04837787273618</v>
      </c>
    </row>
    <row r="1801" spans="2:9">
      <c r="B1801" s="300">
        <f t="shared" si="139"/>
        <v>1789</v>
      </c>
      <c r="C1801" s="275">
        <f t="shared" ca="1" si="135"/>
        <v>0.10377312293477335</v>
      </c>
      <c r="D1801" s="275">
        <f t="shared" ca="1" si="136"/>
        <v>0.16373835317443525</v>
      </c>
      <c r="E1801" s="275">
        <f t="shared" ca="1" si="137"/>
        <v>0.10606807279273731</v>
      </c>
      <c r="F1801" s="275">
        <f t="shared" ca="1" si="138"/>
        <v>5.5387696052785526E-2</v>
      </c>
      <c r="G1801" s="301">
        <f t="array" aca="1" ref="G1801" ca="1">IF(E1801&gt;F1801,('3-Statement Model'!$G$8*(1+'DCF Simulation'!C1801)*'DCF Simulation'!D1801)/('DCF Simulation'!E1801-'DCF Simulation'!F1801))</f>
        <v>17225.423077103558</v>
      </c>
      <c r="H1801" s="302">
        <f ca="1">+G1801-'DCF Analysis'!$C$37+'DCF Analysis'!$C$38+'DCF Analysis'!$C$40-'DCF Analysis'!$C$39</f>
        <v>18137.753077103556</v>
      </c>
      <c r="I1801" s="303">
        <f ca="1">+H1801/'Historical Data'!$L$34</f>
        <v>1138.7889931829043</v>
      </c>
    </row>
    <row r="1802" spans="2:9">
      <c r="B1802" s="300">
        <f t="shared" si="139"/>
        <v>1790</v>
      </c>
      <c r="C1802" s="275">
        <f t="shared" ca="1" si="135"/>
        <v>0.17833318037112234</v>
      </c>
      <c r="D1802" s="275">
        <f t="shared" ca="1" si="136"/>
        <v>0.15187790375574589</v>
      </c>
      <c r="E1802" s="275">
        <f t="shared" ca="1" si="137"/>
        <v>0.10888284522211253</v>
      </c>
      <c r="F1802" s="275">
        <f t="shared" ca="1" si="138"/>
        <v>4.410857294248012E-2</v>
      </c>
      <c r="G1802" s="301">
        <f t="array" aca="1" ref="G1802" ca="1">IF(E1802&gt;F1802,('3-Statement Model'!$G$8*(1+'DCF Simulation'!C1802)*'DCF Simulation'!D1802)/('DCF Simulation'!E1802-'DCF Simulation'!F1802))</f>
        <v>13345.647762714605</v>
      </c>
      <c r="H1802" s="302">
        <f ca="1">+G1802-'DCF Analysis'!$C$37+'DCF Analysis'!$C$38+'DCF Analysis'!$C$40-'DCF Analysis'!$C$39</f>
        <v>14257.977762714607</v>
      </c>
      <c r="I1802" s="303">
        <f ca="1">+H1802/'Historical Data'!$L$34</f>
        <v>895.19512544929228</v>
      </c>
    </row>
    <row r="1803" spans="2:9">
      <c r="B1803" s="300">
        <f t="shared" si="139"/>
        <v>1791</v>
      </c>
      <c r="C1803" s="275">
        <f t="shared" ca="1" si="135"/>
        <v>0.17999267642543318</v>
      </c>
      <c r="D1803" s="275">
        <f t="shared" ca="1" si="136"/>
        <v>0.15364739446457906</v>
      </c>
      <c r="E1803" s="275">
        <f t="shared" ca="1" si="137"/>
        <v>0.10631186589410299</v>
      </c>
      <c r="F1803" s="275">
        <f t="shared" ca="1" si="138"/>
        <v>5.1781570005239266E-2</v>
      </c>
      <c r="G1803" s="301">
        <f t="array" aca="1" ref="G1803" ca="1">IF(E1803&gt;F1803,('3-Statement Model'!$G$8*(1+'DCF Simulation'!C1803)*'DCF Simulation'!D1803)/('DCF Simulation'!E1803-'DCF Simulation'!F1803))</f>
        <v>16060.022778086257</v>
      </c>
      <c r="H1803" s="302">
        <f ca="1">+G1803-'DCF Analysis'!$C$37+'DCF Analysis'!$C$38+'DCF Analysis'!$C$40-'DCF Analysis'!$C$39</f>
        <v>16972.352778086257</v>
      </c>
      <c r="I1803" s="303">
        <f ca="1">+H1803/'Historical Data'!$L$34</f>
        <v>1065.618682200542</v>
      </c>
    </row>
    <row r="1804" spans="2:9">
      <c r="B1804" s="300">
        <f t="shared" si="139"/>
        <v>1792</v>
      </c>
      <c r="C1804" s="275">
        <f t="shared" ca="1" si="135"/>
        <v>0.29850524472307438</v>
      </c>
      <c r="D1804" s="275">
        <f t="shared" ca="1" si="136"/>
        <v>0.16960624964937468</v>
      </c>
      <c r="E1804" s="275">
        <f t="shared" ca="1" si="137"/>
        <v>0.10352001563463067</v>
      </c>
      <c r="F1804" s="275">
        <f t="shared" ca="1" si="138"/>
        <v>2.5241966915266496E-2</v>
      </c>
      <c r="G1804" s="301">
        <f t="array" aca="1" ref="G1804" ca="1">IF(E1804&gt;F1804,('3-Statement Model'!$G$8*(1+'DCF Simulation'!C1804)*'DCF Simulation'!D1804)/('DCF Simulation'!E1804-'DCF Simulation'!F1804))</f>
        <v>13590.175567724305</v>
      </c>
      <c r="H1804" s="302">
        <f ca="1">+G1804-'DCF Analysis'!$C$37+'DCF Analysis'!$C$38+'DCF Analysis'!$C$40-'DCF Analysis'!$C$39</f>
        <v>14502.505567724307</v>
      </c>
      <c r="I1804" s="303">
        <f ca="1">+H1804/'Historical Data'!$L$34</f>
        <v>910.54794074501638</v>
      </c>
    </row>
    <row r="1805" spans="2:9">
      <c r="B1805" s="300">
        <f t="shared" si="139"/>
        <v>1793</v>
      </c>
      <c r="C1805" s="275">
        <f t="shared" ca="1" si="135"/>
        <v>0.2639437209563486</v>
      </c>
      <c r="D1805" s="275">
        <f t="shared" ca="1" si="136"/>
        <v>0.19204916825516571</v>
      </c>
      <c r="E1805" s="275">
        <f t="shared" ca="1" si="137"/>
        <v>0.10974939895233758</v>
      </c>
      <c r="F1805" s="275">
        <f t="shared" ca="1" si="138"/>
        <v>2.4984248548950573E-2</v>
      </c>
      <c r="G1805" s="301">
        <f t="array" aca="1" ref="G1805" ca="1">IF(E1805&gt;F1805,('3-Statement Model'!$G$8*(1+'DCF Simulation'!C1805)*'DCF Simulation'!D1805)/('DCF Simulation'!E1805-'DCF Simulation'!F1805))</f>
        <v>13832.552580646719</v>
      </c>
      <c r="H1805" s="302">
        <f ca="1">+G1805-'DCF Analysis'!$C$37+'DCF Analysis'!$C$38+'DCF Analysis'!$C$40-'DCF Analysis'!$C$39</f>
        <v>14744.882580646721</v>
      </c>
      <c r="I1805" s="303">
        <f ca="1">+H1805/'Historical Data'!$L$34</f>
        <v>925.76571735401808</v>
      </c>
    </row>
    <row r="1806" spans="2:9">
      <c r="B1806" s="300">
        <f t="shared" si="139"/>
        <v>1794</v>
      </c>
      <c r="C1806" s="275">
        <f t="shared" ref="C1806:C1869" ca="1" si="140">RAND()*($E$6-$D$6)+$D$6</f>
        <v>9.0743590947555935E-2</v>
      </c>
      <c r="D1806" s="275">
        <f t="shared" ref="D1806:D1869" ca="1" si="141">RAND()*($E$7-$D$7)+$D$7</f>
        <v>0.17498369499151425</v>
      </c>
      <c r="E1806" s="275">
        <f t="shared" ref="E1806:E1869" ca="1" si="142">RAND()*($E$8-$D$8)+$D$8</f>
        <v>0.10583630778513453</v>
      </c>
      <c r="F1806" s="275">
        <f t="shared" ref="F1806:F1869" ca="1" si="143">RAND()*($E$9-$D$9)+$D$9</f>
        <v>5.9484451589273318E-2</v>
      </c>
      <c r="G1806" s="301">
        <f t="array" aca="1" ref="G1806" ca="1">IF(E1806&gt;F1806,('3-Statement Model'!$G$8*(1+'DCF Simulation'!C1806)*'DCF Simulation'!D1806)/('DCF Simulation'!E1806-'DCF Simulation'!F1806))</f>
        <v>19889.901005435604</v>
      </c>
      <c r="H1806" s="302">
        <f ca="1">+G1806-'DCF Analysis'!$C$37+'DCF Analysis'!$C$38+'DCF Analysis'!$C$40-'DCF Analysis'!$C$39</f>
        <v>20802.231005435602</v>
      </c>
      <c r="I1806" s="303">
        <f ca="1">+H1806/'Historical Data'!$L$34</f>
        <v>1306.0797333569826</v>
      </c>
    </row>
    <row r="1807" spans="2:9">
      <c r="B1807" s="300">
        <f t="shared" ref="B1807:B1870" si="144">+B1806+1</f>
        <v>1795</v>
      </c>
      <c r="C1807" s="275">
        <f t="shared" ca="1" si="140"/>
        <v>0.27386990132699446</v>
      </c>
      <c r="D1807" s="275">
        <f t="shared" ca="1" si="141"/>
        <v>0.15409024057174622</v>
      </c>
      <c r="E1807" s="275">
        <f t="shared" ca="1" si="142"/>
        <v>0.10932856642418914</v>
      </c>
      <c r="F1807" s="275">
        <f t="shared" ca="1" si="143"/>
        <v>4.2895939499842391E-2</v>
      </c>
      <c r="G1807" s="301">
        <f t="array" aca="1" ref="G1807" ca="1">IF(E1807&gt;F1807,('3-Statement Model'!$G$8*(1+'DCF Simulation'!C1807)*'DCF Simulation'!D1807)/('DCF Simulation'!E1807-'DCF Simulation'!F1807))</f>
        <v>14272.441871819583</v>
      </c>
      <c r="H1807" s="302">
        <f ca="1">+G1807-'DCF Analysis'!$C$37+'DCF Analysis'!$C$38+'DCF Analysis'!$C$40-'DCF Analysis'!$C$39</f>
        <v>15184.771871819585</v>
      </c>
      <c r="I1807" s="303">
        <f ca="1">+H1807/'Historical Data'!$L$34</f>
        <v>953.3844130588933</v>
      </c>
    </row>
    <row r="1808" spans="2:9">
      <c r="B1808" s="300">
        <f t="shared" si="144"/>
        <v>1796</v>
      </c>
      <c r="C1808" s="275">
        <f t="shared" ca="1" si="140"/>
        <v>0.12673406295558773</v>
      </c>
      <c r="D1808" s="275">
        <f t="shared" ca="1" si="141"/>
        <v>0.18493077095910568</v>
      </c>
      <c r="E1808" s="275">
        <f t="shared" ca="1" si="142"/>
        <v>0.10297415417021016</v>
      </c>
      <c r="F1808" s="275">
        <f t="shared" ca="1" si="143"/>
        <v>5.5400905793491301E-2</v>
      </c>
      <c r="G1808" s="301">
        <f t="array" aca="1" ref="G1808" ca="1">IF(E1808&gt;F1808,('3-Statement Model'!$G$8*(1+'DCF Simulation'!C1808)*'DCF Simulation'!D1808)/('DCF Simulation'!E1808-'DCF Simulation'!F1808))</f>
        <v>21156.669253715976</v>
      </c>
      <c r="H1808" s="302">
        <f ca="1">+G1808-'DCF Analysis'!$C$37+'DCF Analysis'!$C$38+'DCF Analysis'!$C$40-'DCF Analysis'!$C$39</f>
        <v>22068.999253715974</v>
      </c>
      <c r="I1808" s="303">
        <f ca="1">+H1808/'Historical Data'!$L$34</f>
        <v>1385.6144878507098</v>
      </c>
    </row>
    <row r="1809" spans="2:9">
      <c r="B1809" s="300">
        <f t="shared" si="144"/>
        <v>1797</v>
      </c>
      <c r="C1809" s="275">
        <f t="shared" ca="1" si="140"/>
        <v>7.2114298782145037E-2</v>
      </c>
      <c r="D1809" s="275">
        <f t="shared" ca="1" si="141"/>
        <v>0.15729292989246671</v>
      </c>
      <c r="E1809" s="275">
        <f t="shared" ca="1" si="142"/>
        <v>0.10875549924936245</v>
      </c>
      <c r="F1809" s="275">
        <f t="shared" ca="1" si="143"/>
        <v>3.1775079522636432E-2</v>
      </c>
      <c r="G1809" s="301">
        <f t="array" aca="1" ref="G1809" ca="1">IF(E1809&gt;F1809,('3-Statement Model'!$G$8*(1+'DCF Simulation'!C1809)*'DCF Simulation'!D1809)/('DCF Simulation'!E1809-'DCF Simulation'!F1809))</f>
        <v>10581.555519659218</v>
      </c>
      <c r="H1809" s="302">
        <f ca="1">+G1809-'DCF Analysis'!$C$37+'DCF Analysis'!$C$38+'DCF Analysis'!$C$40-'DCF Analysis'!$C$39</f>
        <v>11493.885519659219</v>
      </c>
      <c r="I1809" s="303">
        <f ca="1">+H1809/'Historical Data'!$L$34</f>
        <v>721.65004469134078</v>
      </c>
    </row>
    <row r="1810" spans="2:9">
      <c r="B1810" s="300">
        <f t="shared" si="144"/>
        <v>1798</v>
      </c>
      <c r="C1810" s="275">
        <f t="shared" ca="1" si="140"/>
        <v>0.21889836550309252</v>
      </c>
      <c r="D1810" s="275">
        <f t="shared" ca="1" si="141"/>
        <v>0.18512386612424708</v>
      </c>
      <c r="E1810" s="275">
        <f t="shared" ca="1" si="142"/>
        <v>0.10450863435111805</v>
      </c>
      <c r="F1810" s="275">
        <f t="shared" ca="1" si="143"/>
        <v>2.4862516014310984E-2</v>
      </c>
      <c r="G1810" s="301">
        <f t="array" aca="1" ref="G1810" ca="1">IF(E1810&gt;F1810,('3-Statement Model'!$G$8*(1+'DCF Simulation'!C1810)*'DCF Simulation'!D1810)/('DCF Simulation'!E1810-'DCF Simulation'!F1810))</f>
        <v>13684.999654537442</v>
      </c>
      <c r="H1810" s="302">
        <f ca="1">+G1810-'DCF Analysis'!$C$37+'DCF Analysis'!$C$38+'DCF Analysis'!$C$40-'DCF Analysis'!$C$39</f>
        <v>14597.329654537443</v>
      </c>
      <c r="I1810" s="303">
        <f ca="1">+H1810/'Historical Data'!$L$34</f>
        <v>916.50152418461755</v>
      </c>
    </row>
    <row r="1811" spans="2:9">
      <c r="B1811" s="300">
        <f t="shared" si="144"/>
        <v>1799</v>
      </c>
      <c r="C1811" s="275">
        <f t="shared" ca="1" si="140"/>
        <v>0.16656561886361171</v>
      </c>
      <c r="D1811" s="275">
        <f t="shared" ca="1" si="141"/>
        <v>0.16021165019638878</v>
      </c>
      <c r="E1811" s="275">
        <f t="shared" ca="1" si="142"/>
        <v>0.10489748090142165</v>
      </c>
      <c r="F1811" s="275">
        <f t="shared" ca="1" si="143"/>
        <v>3.7253204940403073E-2</v>
      </c>
      <c r="G1811" s="301">
        <f t="array" aca="1" ref="G1811" ca="1">IF(E1811&gt;F1811,('3-Statement Model'!$G$8*(1+'DCF Simulation'!C1811)*'DCF Simulation'!D1811)/('DCF Simulation'!E1811-'DCF Simulation'!F1811))</f>
        <v>13346.018211526774</v>
      </c>
      <c r="H1811" s="302">
        <f ca="1">+G1811-'DCF Analysis'!$C$37+'DCF Analysis'!$C$38+'DCF Analysis'!$C$40-'DCF Analysis'!$C$39</f>
        <v>14258.348211526776</v>
      </c>
      <c r="I1811" s="303">
        <f ca="1">+H1811/'Historical Data'!$L$34</f>
        <v>895.21838428560147</v>
      </c>
    </row>
    <row r="1812" spans="2:9">
      <c r="B1812" s="300">
        <f t="shared" si="144"/>
        <v>1800</v>
      </c>
      <c r="C1812" s="275">
        <f t="shared" ca="1" si="140"/>
        <v>0.17396777977743172</v>
      </c>
      <c r="D1812" s="275">
        <f t="shared" ca="1" si="141"/>
        <v>0.18132703107625958</v>
      </c>
      <c r="E1812" s="275">
        <f t="shared" ca="1" si="142"/>
        <v>0.10417081972836054</v>
      </c>
      <c r="F1812" s="275">
        <f t="shared" ca="1" si="143"/>
        <v>5.5322553961612161E-2</v>
      </c>
      <c r="G1812" s="301">
        <f t="array" aca="1" ref="G1812" ca="1">IF(E1812&gt;F1812,('3-Statement Model'!$G$8*(1+'DCF Simulation'!C1812)*'DCF Simulation'!D1812)/('DCF Simulation'!E1812-'DCF Simulation'!F1812))</f>
        <v>21049.853512498346</v>
      </c>
      <c r="H1812" s="302">
        <f ca="1">+G1812-'DCF Analysis'!$C$37+'DCF Analysis'!$C$38+'DCF Analysis'!$C$40-'DCF Analysis'!$C$39</f>
        <v>21962.183512498344</v>
      </c>
      <c r="I1812" s="303">
        <f ca="1">+H1812/'Historical Data'!$L$34</f>
        <v>1378.9080016679827</v>
      </c>
    </row>
    <row r="1813" spans="2:9">
      <c r="B1813" s="300">
        <f t="shared" si="144"/>
        <v>1801</v>
      </c>
      <c r="C1813" s="275">
        <f t="shared" ca="1" si="140"/>
        <v>0.26733063046322136</v>
      </c>
      <c r="D1813" s="275">
        <f t="shared" ca="1" si="141"/>
        <v>0.17377250042276149</v>
      </c>
      <c r="E1813" s="275">
        <f t="shared" ca="1" si="142"/>
        <v>0.10337074995657955</v>
      </c>
      <c r="F1813" s="275">
        <f t="shared" ca="1" si="143"/>
        <v>3.0215900268735822E-2</v>
      </c>
      <c r="G1813" s="301">
        <f t="array" aca="1" ref="G1813" ca="1">IF(E1813&gt;F1813,('3-Statement Model'!$G$8*(1+'DCF Simulation'!C1813)*'DCF Simulation'!D1813)/('DCF Simulation'!E1813-'DCF Simulation'!F1813))</f>
        <v>14541.438097370168</v>
      </c>
      <c r="H1813" s="302">
        <f ca="1">+G1813-'DCF Analysis'!$C$37+'DCF Analysis'!$C$38+'DCF Analysis'!$C$40-'DCF Analysis'!$C$39</f>
        <v>15453.76809737017</v>
      </c>
      <c r="I1813" s="303">
        <f ca="1">+H1813/'Historical Data'!$L$34</f>
        <v>970.27349185286209</v>
      </c>
    </row>
    <row r="1814" spans="2:9">
      <c r="B1814" s="300">
        <f t="shared" si="144"/>
        <v>1802</v>
      </c>
      <c r="C1814" s="275">
        <f t="shared" ca="1" si="140"/>
        <v>0.14367835854868141</v>
      </c>
      <c r="D1814" s="275">
        <f t="shared" ca="1" si="141"/>
        <v>0.15265631743818259</v>
      </c>
      <c r="E1814" s="275">
        <f t="shared" ca="1" si="142"/>
        <v>0.10337647199837334</v>
      </c>
      <c r="F1814" s="275">
        <f t="shared" ca="1" si="143"/>
        <v>4.4907130617141716E-2</v>
      </c>
      <c r="G1814" s="301">
        <f t="array" aca="1" ref="G1814" ca="1">IF(E1814&gt;F1814,('3-Statement Model'!$G$8*(1+'DCF Simulation'!C1814)*'DCF Simulation'!D1814)/('DCF Simulation'!E1814-'DCF Simulation'!F1814))</f>
        <v>14423.477528818801</v>
      </c>
      <c r="H1814" s="302">
        <f ca="1">+G1814-'DCF Analysis'!$C$37+'DCF Analysis'!$C$38+'DCF Analysis'!$C$40-'DCF Analysis'!$C$39</f>
        <v>15335.807528818803</v>
      </c>
      <c r="I1814" s="303">
        <f ca="1">+H1814/'Historical Data'!$L$34</f>
        <v>962.86727143929443</v>
      </c>
    </row>
    <row r="1815" spans="2:9">
      <c r="B1815" s="300">
        <f t="shared" si="144"/>
        <v>1803</v>
      </c>
      <c r="C1815" s="275">
        <f t="shared" ca="1" si="140"/>
        <v>0.18407717071107599</v>
      </c>
      <c r="D1815" s="275">
        <f t="shared" ca="1" si="141"/>
        <v>0.18160342043239702</v>
      </c>
      <c r="E1815" s="275">
        <f t="shared" ca="1" si="142"/>
        <v>0.10685069148022931</v>
      </c>
      <c r="F1815" s="275">
        <f t="shared" ca="1" si="143"/>
        <v>2.7838108384132702E-2</v>
      </c>
      <c r="G1815" s="301">
        <f t="array" aca="1" ref="G1815" ca="1">IF(E1815&gt;F1815,('3-Statement Model'!$G$8*(1+'DCF Simulation'!C1815)*'DCF Simulation'!D1815)/('DCF Simulation'!E1815-'DCF Simulation'!F1815))</f>
        <v>13145.807583399728</v>
      </c>
      <c r="H1815" s="302">
        <f ca="1">+G1815-'DCF Analysis'!$C$37+'DCF Analysis'!$C$38+'DCF Analysis'!$C$40-'DCF Analysis'!$C$39</f>
        <v>14058.13758339973</v>
      </c>
      <c r="I1815" s="303">
        <f ca="1">+H1815/'Historical Data'!$L$34</f>
        <v>882.64804778029679</v>
      </c>
    </row>
    <row r="1816" spans="2:9">
      <c r="B1816" s="300">
        <f t="shared" si="144"/>
        <v>1804</v>
      </c>
      <c r="C1816" s="275">
        <f t="shared" ca="1" si="140"/>
        <v>6.0462390874202479E-2</v>
      </c>
      <c r="D1816" s="275">
        <f t="shared" ca="1" si="141"/>
        <v>0.17571698772087033</v>
      </c>
      <c r="E1816" s="275">
        <f t="shared" ca="1" si="142"/>
        <v>0.10611322014265763</v>
      </c>
      <c r="F1816" s="275">
        <f t="shared" ca="1" si="143"/>
        <v>5.3886640300439395E-2</v>
      </c>
      <c r="G1816" s="301">
        <f t="array" aca="1" ref="G1816" ca="1">IF(E1816&gt;F1816,('3-Statement Model'!$G$8*(1+'DCF Simulation'!C1816)*'DCF Simulation'!D1816)/('DCF Simulation'!E1816-'DCF Simulation'!F1816))</f>
        <v>17234.430370024937</v>
      </c>
      <c r="H1816" s="302">
        <f ca="1">+G1816-'DCF Analysis'!$C$37+'DCF Analysis'!$C$38+'DCF Analysis'!$C$40-'DCF Analysis'!$C$39</f>
        <v>18146.760370024935</v>
      </c>
      <c r="I1816" s="303">
        <f ca="1">+H1816/'Historical Data'!$L$34</f>
        <v>1139.3545211175738</v>
      </c>
    </row>
    <row r="1817" spans="2:9">
      <c r="B1817" s="300">
        <f t="shared" si="144"/>
        <v>1805</v>
      </c>
      <c r="C1817" s="275">
        <f t="shared" ca="1" si="140"/>
        <v>6.158521603205451E-2</v>
      </c>
      <c r="D1817" s="275">
        <f t="shared" ca="1" si="141"/>
        <v>0.16698723258342008</v>
      </c>
      <c r="E1817" s="275">
        <f t="shared" ca="1" si="142"/>
        <v>0.10726258014131154</v>
      </c>
      <c r="F1817" s="275">
        <f t="shared" ca="1" si="143"/>
        <v>4.7697220135102178E-2</v>
      </c>
      <c r="G1817" s="301">
        <f t="array" aca="1" ref="G1817" ca="1">IF(E1817&gt;F1817,('3-Statement Model'!$G$8*(1+'DCF Simulation'!C1817)*'DCF Simulation'!D1817)/('DCF Simulation'!E1817-'DCF Simulation'!F1817))</f>
        <v>14375.529741848019</v>
      </c>
      <c r="H1817" s="302">
        <f ca="1">+G1817-'DCF Analysis'!$C$37+'DCF Analysis'!$C$38+'DCF Analysis'!$C$40-'DCF Analysis'!$C$39</f>
        <v>15287.85974184802</v>
      </c>
      <c r="I1817" s="303">
        <f ca="1">+H1817/'Historical Data'!$L$34</f>
        <v>959.85684275952963</v>
      </c>
    </row>
    <row r="1818" spans="2:9">
      <c r="B1818" s="300">
        <f t="shared" si="144"/>
        <v>1806</v>
      </c>
      <c r="C1818" s="275">
        <f t="shared" ca="1" si="140"/>
        <v>0.12086093808908914</v>
      </c>
      <c r="D1818" s="275">
        <f t="shared" ca="1" si="141"/>
        <v>0.15863355236237997</v>
      </c>
      <c r="E1818" s="275">
        <f t="shared" ca="1" si="142"/>
        <v>0.10701797124760376</v>
      </c>
      <c r="F1818" s="275">
        <f t="shared" ca="1" si="143"/>
        <v>2.6565272184002325E-2</v>
      </c>
      <c r="G1818" s="301">
        <f t="array" aca="1" ref="G1818" ca="1">IF(E1818&gt;F1818,('3-Statement Model'!$G$8*(1+'DCF Simulation'!C1818)*'DCF Simulation'!D1818)/('DCF Simulation'!E1818-'DCF Simulation'!F1818))</f>
        <v>10675.437069042364</v>
      </c>
      <c r="H1818" s="302">
        <f ca="1">+G1818-'DCF Analysis'!$C$37+'DCF Analysis'!$C$38+'DCF Analysis'!$C$40-'DCF Analysis'!$C$39</f>
        <v>11587.767069042366</v>
      </c>
      <c r="I1818" s="303">
        <f ca="1">+H1818/'Historical Data'!$L$34</f>
        <v>727.54445039010648</v>
      </c>
    </row>
    <row r="1819" spans="2:9">
      <c r="B1819" s="300">
        <f t="shared" si="144"/>
        <v>1807</v>
      </c>
      <c r="C1819" s="275">
        <f t="shared" ca="1" si="140"/>
        <v>0.20984078883181193</v>
      </c>
      <c r="D1819" s="275">
        <f t="shared" ca="1" si="141"/>
        <v>0.1374836352166259</v>
      </c>
      <c r="E1819" s="275">
        <f t="shared" ca="1" si="142"/>
        <v>0.1032956463594191</v>
      </c>
      <c r="F1819" s="275">
        <f t="shared" ca="1" si="143"/>
        <v>3.5043707262613494E-2</v>
      </c>
      <c r="G1819" s="301">
        <f t="array" aca="1" ref="G1819" ca="1">IF(E1819&gt;F1819,('3-Statement Model'!$G$8*(1+'DCF Simulation'!C1819)*'DCF Simulation'!D1819)/('DCF Simulation'!E1819-'DCF Simulation'!F1819))</f>
        <v>11771.823282789295</v>
      </c>
      <c r="H1819" s="302">
        <f ca="1">+G1819-'DCF Analysis'!$C$37+'DCF Analysis'!$C$38+'DCF Analysis'!$C$40-'DCF Analysis'!$C$39</f>
        <v>12684.153282789297</v>
      </c>
      <c r="I1819" s="303">
        <f ca="1">+H1819/'Historical Data'!$L$34</f>
        <v>796.3816733462736</v>
      </c>
    </row>
    <row r="1820" spans="2:9">
      <c r="B1820" s="300">
        <f t="shared" si="144"/>
        <v>1808</v>
      </c>
      <c r="C1820" s="275">
        <f t="shared" ca="1" si="140"/>
        <v>0.3062087860559119</v>
      </c>
      <c r="D1820" s="275">
        <f t="shared" ca="1" si="141"/>
        <v>0.19227436583152566</v>
      </c>
      <c r="E1820" s="275">
        <f t="shared" ca="1" si="142"/>
        <v>0.10338413183935151</v>
      </c>
      <c r="F1820" s="275">
        <f t="shared" ca="1" si="143"/>
        <v>3.0052134297662136E-2</v>
      </c>
      <c r="G1820" s="301">
        <f t="array" aca="1" ref="G1820" ca="1">IF(E1820&gt;F1820,('3-Statement Model'!$G$8*(1+'DCF Simulation'!C1820)*'DCF Simulation'!D1820)/('DCF Simulation'!E1820-'DCF Simulation'!F1820))</f>
        <v>16543.217224832788</v>
      </c>
      <c r="H1820" s="302">
        <f ca="1">+G1820-'DCF Analysis'!$C$37+'DCF Analysis'!$C$38+'DCF Analysis'!$C$40-'DCF Analysis'!$C$39</f>
        <v>17455.547224832786</v>
      </c>
      <c r="I1820" s="303">
        <f ca="1">+H1820/'Historical Data'!$L$34</f>
        <v>1095.9563163707123</v>
      </c>
    </row>
    <row r="1821" spans="2:9">
      <c r="B1821" s="300">
        <f t="shared" si="144"/>
        <v>1809</v>
      </c>
      <c r="C1821" s="275">
        <f t="shared" ca="1" si="140"/>
        <v>0.22165930652017765</v>
      </c>
      <c r="D1821" s="275">
        <f t="shared" ca="1" si="141"/>
        <v>0.19458949691390162</v>
      </c>
      <c r="E1821" s="275">
        <f t="shared" ca="1" si="142"/>
        <v>0.10210912034369708</v>
      </c>
      <c r="F1821" s="275">
        <f t="shared" ca="1" si="143"/>
        <v>2.9831597265903696E-2</v>
      </c>
      <c r="G1821" s="301">
        <f t="array" aca="1" ref="G1821" ca="1">IF(E1821&gt;F1821,('3-Statement Model'!$G$8*(1+'DCF Simulation'!C1821)*'DCF Simulation'!D1821)/('DCF Simulation'!E1821-'DCF Simulation'!F1821))</f>
        <v>15887.140682912708</v>
      </c>
      <c r="H1821" s="302">
        <f ca="1">+G1821-'DCF Analysis'!$C$37+'DCF Analysis'!$C$38+'DCF Analysis'!$C$40-'DCF Analysis'!$C$39</f>
        <v>16799.470682912706</v>
      </c>
      <c r="I1821" s="303">
        <f ca="1">+H1821/'Historical Data'!$L$34</f>
        <v>1054.764182954405</v>
      </c>
    </row>
    <row r="1822" spans="2:9">
      <c r="B1822" s="300">
        <f t="shared" si="144"/>
        <v>1810</v>
      </c>
      <c r="C1822" s="275">
        <f t="shared" ca="1" si="140"/>
        <v>0.15759139090822308</v>
      </c>
      <c r="D1822" s="275">
        <f t="shared" ca="1" si="141"/>
        <v>0.16226218922506605</v>
      </c>
      <c r="E1822" s="275">
        <f t="shared" ca="1" si="142"/>
        <v>0.10314000181292476</v>
      </c>
      <c r="F1822" s="275">
        <f t="shared" ca="1" si="143"/>
        <v>2.2437321357919995E-2</v>
      </c>
      <c r="G1822" s="301">
        <f t="array" aca="1" ref="G1822" ca="1">IF(E1822&gt;F1822,('3-Statement Model'!$G$8*(1+'DCF Simulation'!C1822)*'DCF Simulation'!D1822)/('DCF Simulation'!E1822-'DCF Simulation'!F1822))</f>
        <v>11242.532691576162</v>
      </c>
      <c r="H1822" s="302">
        <f ca="1">+G1822-'DCF Analysis'!$C$37+'DCF Analysis'!$C$38+'DCF Analysis'!$C$40-'DCF Analysis'!$C$39</f>
        <v>12154.862691576163</v>
      </c>
      <c r="I1822" s="303">
        <f ca="1">+H1822/'Historical Data'!$L$34</f>
        <v>763.14986690881153</v>
      </c>
    </row>
    <row r="1823" spans="2:9">
      <c r="B1823" s="300">
        <f t="shared" si="144"/>
        <v>1811</v>
      </c>
      <c r="C1823" s="275">
        <f t="shared" ca="1" si="140"/>
        <v>3.7617518140841612E-2</v>
      </c>
      <c r="D1823" s="275">
        <f t="shared" ca="1" si="141"/>
        <v>0.17568562714833438</v>
      </c>
      <c r="E1823" s="275">
        <f t="shared" ca="1" si="142"/>
        <v>0.10203384853489753</v>
      </c>
      <c r="F1823" s="275">
        <f t="shared" ca="1" si="143"/>
        <v>3.7696160437147311E-2</v>
      </c>
      <c r="G1823" s="301">
        <f t="array" aca="1" ref="G1823" ca="1">IF(E1823&gt;F1823,('3-Statement Model'!$G$8*(1+'DCF Simulation'!C1823)*'DCF Simulation'!D1823)/('DCF Simulation'!E1823-'DCF Simulation'!F1823))</f>
        <v>13686.347952065225</v>
      </c>
      <c r="H1823" s="302">
        <f ca="1">+G1823-'DCF Analysis'!$C$37+'DCF Analysis'!$C$38+'DCF Analysis'!$C$40-'DCF Analysis'!$C$39</f>
        <v>14598.677952065227</v>
      </c>
      <c r="I1823" s="303">
        <f ca="1">+H1823/'Historical Data'!$L$34</f>
        <v>916.58617780062218</v>
      </c>
    </row>
    <row r="1824" spans="2:9">
      <c r="B1824" s="300">
        <f t="shared" si="144"/>
        <v>1812</v>
      </c>
      <c r="C1824" s="275">
        <f t="shared" ca="1" si="140"/>
        <v>0.27441850243950033</v>
      </c>
      <c r="D1824" s="275">
        <f t="shared" ca="1" si="141"/>
        <v>0.16879639399925825</v>
      </c>
      <c r="E1824" s="275">
        <f t="shared" ca="1" si="142"/>
        <v>0.10446693886422695</v>
      </c>
      <c r="F1824" s="275">
        <f t="shared" ca="1" si="143"/>
        <v>2.4293354132714273E-2</v>
      </c>
      <c r="G1824" s="301">
        <f t="array" aca="1" ref="G1824" ca="1">IF(E1824&gt;F1824,('3-Statement Model'!$G$8*(1+'DCF Simulation'!C1824)*'DCF Simulation'!D1824)/('DCF Simulation'!E1824-'DCF Simulation'!F1824))</f>
        <v>12960.549935190002</v>
      </c>
      <c r="H1824" s="302">
        <f ca="1">+G1824-'DCF Analysis'!$C$37+'DCF Analysis'!$C$38+'DCF Analysis'!$C$40-'DCF Analysis'!$C$39</f>
        <v>13872.879935190003</v>
      </c>
      <c r="I1824" s="303">
        <f ca="1">+H1824/'Historical Data'!$L$34</f>
        <v>871.01654250026809</v>
      </c>
    </row>
    <row r="1825" spans="2:9">
      <c r="B1825" s="300">
        <f t="shared" si="144"/>
        <v>1813</v>
      </c>
      <c r="C1825" s="275">
        <f t="shared" ca="1" si="140"/>
        <v>0.24705662937896514</v>
      </c>
      <c r="D1825" s="275">
        <f t="shared" ca="1" si="141"/>
        <v>0.14706028050826453</v>
      </c>
      <c r="E1825" s="275">
        <f t="shared" ca="1" si="142"/>
        <v>0.10715596294982693</v>
      </c>
      <c r="F1825" s="275">
        <f t="shared" ca="1" si="143"/>
        <v>5.2091931460536062E-2</v>
      </c>
      <c r="G1825" s="301">
        <f t="array" aca="1" ref="G1825" ca="1">IF(E1825&gt;F1825,('3-Statement Model'!$G$8*(1+'DCF Simulation'!C1825)*'DCF Simulation'!D1825)/('DCF Simulation'!E1825-'DCF Simulation'!F1825))</f>
        <v>16087.66669198252</v>
      </c>
      <c r="H1825" s="302">
        <f ca="1">+G1825-'DCF Analysis'!$C$37+'DCF Analysis'!$C$38+'DCF Analysis'!$C$40-'DCF Analysis'!$C$39</f>
        <v>16999.99669198252</v>
      </c>
      <c r="I1825" s="303">
        <f ca="1">+H1825/'Historical Data'!$L$34</f>
        <v>1067.3543208289727</v>
      </c>
    </row>
    <row r="1826" spans="2:9">
      <c r="B1826" s="300">
        <f t="shared" si="144"/>
        <v>1814</v>
      </c>
      <c r="C1826" s="275">
        <f t="shared" ca="1" si="140"/>
        <v>0.20714873317545918</v>
      </c>
      <c r="D1826" s="275">
        <f t="shared" ca="1" si="141"/>
        <v>0.19043433779382143</v>
      </c>
      <c r="E1826" s="275">
        <f t="shared" ca="1" si="142"/>
        <v>0.10063993287829871</v>
      </c>
      <c r="F1826" s="275">
        <f t="shared" ca="1" si="143"/>
        <v>4.1739069636766012E-2</v>
      </c>
      <c r="G1826" s="301">
        <f t="array" aca="1" ref="G1826" ca="1">IF(E1826&gt;F1826,('3-Statement Model'!$G$8*(1+'DCF Simulation'!C1826)*'DCF Simulation'!D1826)/('DCF Simulation'!E1826-'DCF Simulation'!F1826))</f>
        <v>18852.280049626097</v>
      </c>
      <c r="H1826" s="302">
        <f ca="1">+G1826-'DCF Analysis'!$C$37+'DCF Analysis'!$C$38+'DCF Analysis'!$C$40-'DCF Analysis'!$C$39</f>
        <v>19764.610049626095</v>
      </c>
      <c r="I1826" s="303">
        <f ca="1">+H1826/'Historical Data'!$L$34</f>
        <v>1240.9321200584291</v>
      </c>
    </row>
    <row r="1827" spans="2:9">
      <c r="B1827" s="300">
        <f t="shared" si="144"/>
        <v>1815</v>
      </c>
      <c r="C1827" s="275">
        <f t="shared" ca="1" si="140"/>
        <v>0.25332937267784117</v>
      </c>
      <c r="D1827" s="275">
        <f t="shared" ca="1" si="141"/>
        <v>0.19251448752456354</v>
      </c>
      <c r="E1827" s="275">
        <f t="shared" ca="1" si="142"/>
        <v>0.10881053483278125</v>
      </c>
      <c r="F1827" s="275">
        <f t="shared" ca="1" si="143"/>
        <v>2.8522369920632798E-2</v>
      </c>
      <c r="G1827" s="301">
        <f t="array" aca="1" ref="G1827" ca="1">IF(E1827&gt;F1827,('3-Statement Model'!$G$8*(1+'DCF Simulation'!C1827)*'DCF Simulation'!D1827)/('DCF Simulation'!E1827-'DCF Simulation'!F1827))</f>
        <v>14516.322329955483</v>
      </c>
      <c r="H1827" s="302">
        <f ca="1">+G1827-'DCF Analysis'!$C$37+'DCF Analysis'!$C$38+'DCF Analysis'!$C$40-'DCF Analysis'!$C$39</f>
        <v>15428.652329955485</v>
      </c>
      <c r="I1827" s="303">
        <f ca="1">+H1827/'Historical Data'!$L$34</f>
        <v>968.69658431830703</v>
      </c>
    </row>
    <row r="1828" spans="2:9">
      <c r="B1828" s="300">
        <f t="shared" si="144"/>
        <v>1816</v>
      </c>
      <c r="C1828" s="275">
        <f t="shared" ca="1" si="140"/>
        <v>0.281746325497158</v>
      </c>
      <c r="D1828" s="275">
        <f t="shared" ca="1" si="141"/>
        <v>0.19233911536791226</v>
      </c>
      <c r="E1828" s="275">
        <f t="shared" ca="1" si="142"/>
        <v>0.10199190325642626</v>
      </c>
      <c r="F1828" s="275">
        <f t="shared" ca="1" si="143"/>
        <v>3.4124498418661456E-2</v>
      </c>
      <c r="G1828" s="301">
        <f t="array" aca="1" ref="G1828" ca="1">IF(E1828&gt;F1828,('3-Statement Model'!$G$8*(1+'DCF Simulation'!C1828)*'DCF Simulation'!D1828)/('DCF Simulation'!E1828-'DCF Simulation'!F1828))</f>
        <v>17546.397025905459</v>
      </c>
      <c r="H1828" s="302">
        <f ca="1">+G1828-'DCF Analysis'!$C$37+'DCF Analysis'!$C$38+'DCF Analysis'!$C$40-'DCF Analysis'!$C$39</f>
        <v>18458.727025905457</v>
      </c>
      <c r="I1828" s="303">
        <f ca="1">+H1828/'Historical Data'!$L$34</f>
        <v>1158.9415224647964</v>
      </c>
    </row>
    <row r="1829" spans="2:9">
      <c r="B1829" s="300">
        <f t="shared" si="144"/>
        <v>1817</v>
      </c>
      <c r="C1829" s="275">
        <f t="shared" ca="1" si="140"/>
        <v>0.26190697096086996</v>
      </c>
      <c r="D1829" s="275">
        <f t="shared" ca="1" si="141"/>
        <v>0.14043021891296187</v>
      </c>
      <c r="E1829" s="275">
        <f t="shared" ca="1" si="142"/>
        <v>0.10327520675322105</v>
      </c>
      <c r="F1829" s="275">
        <f t="shared" ca="1" si="143"/>
        <v>4.2427389172090275E-2</v>
      </c>
      <c r="G1829" s="301">
        <f t="array" aca="1" ref="G1829" ca="1">IF(E1829&gt;F1829,('3-Statement Model'!$G$8*(1+'DCF Simulation'!C1829)*'DCF Simulation'!D1829)/('DCF Simulation'!E1829-'DCF Simulation'!F1829))</f>
        <v>14067.677563640311</v>
      </c>
      <c r="H1829" s="302">
        <f ca="1">+G1829-'DCF Analysis'!$C$37+'DCF Analysis'!$C$38+'DCF Analysis'!$C$40-'DCF Analysis'!$C$39</f>
        <v>14980.007563640313</v>
      </c>
      <c r="I1829" s="303">
        <f ca="1">+H1829/'Historical Data'!$L$34</f>
        <v>940.5281711991654</v>
      </c>
    </row>
    <row r="1830" spans="2:9">
      <c r="B1830" s="300">
        <f t="shared" si="144"/>
        <v>1818</v>
      </c>
      <c r="C1830" s="275">
        <f t="shared" ca="1" si="140"/>
        <v>0.31888266517019875</v>
      </c>
      <c r="D1830" s="275">
        <f t="shared" ca="1" si="141"/>
        <v>0.17394425169059724</v>
      </c>
      <c r="E1830" s="275">
        <f t="shared" ca="1" si="142"/>
        <v>0.10902650761613253</v>
      </c>
      <c r="F1830" s="275">
        <f t="shared" ca="1" si="143"/>
        <v>3.5978350605513465E-2</v>
      </c>
      <c r="G1830" s="301">
        <f t="array" aca="1" ref="G1830" ca="1">IF(E1830&gt;F1830,('3-Statement Model'!$G$8*(1+'DCF Simulation'!C1830)*'DCF Simulation'!D1830)/('DCF Simulation'!E1830-'DCF Simulation'!F1830))</f>
        <v>15170.031320286585</v>
      </c>
      <c r="H1830" s="302">
        <f ca="1">+G1830-'DCF Analysis'!$C$37+'DCF Analysis'!$C$38+'DCF Analysis'!$C$40-'DCF Analysis'!$C$39</f>
        <v>16082.361320286587</v>
      </c>
      <c r="I1830" s="303">
        <f ca="1">+H1830/'Historical Data'!$L$34</f>
        <v>1009.7400696810843</v>
      </c>
    </row>
    <row r="1831" spans="2:9">
      <c r="B1831" s="300">
        <f t="shared" si="144"/>
        <v>1819</v>
      </c>
      <c r="C1831" s="275">
        <f t="shared" ca="1" si="140"/>
        <v>2.5762585434763324E-2</v>
      </c>
      <c r="D1831" s="275">
        <f t="shared" ca="1" si="141"/>
        <v>0.1879059085496847</v>
      </c>
      <c r="E1831" s="275">
        <f t="shared" ca="1" si="142"/>
        <v>0.10381886129512767</v>
      </c>
      <c r="F1831" s="275">
        <f t="shared" ca="1" si="143"/>
        <v>3.1377693096378501E-2</v>
      </c>
      <c r="G1831" s="301">
        <f t="array" aca="1" ref="G1831" ca="1">IF(E1831&gt;F1831,('3-Statement Model'!$G$8*(1+'DCF Simulation'!C1831)*'DCF Simulation'!D1831)/('DCF Simulation'!E1831-'DCF Simulation'!F1831))</f>
        <v>12852.314509568321</v>
      </c>
      <c r="H1831" s="302">
        <f ca="1">+G1831-'DCF Analysis'!$C$37+'DCF Analysis'!$C$38+'DCF Analysis'!$C$40-'DCF Analysis'!$C$39</f>
        <v>13764.644509568323</v>
      </c>
      <c r="I1831" s="303">
        <f ca="1">+H1831/'Historical Data'!$L$34</f>
        <v>864.22092063649757</v>
      </c>
    </row>
    <row r="1832" spans="2:9">
      <c r="B1832" s="300">
        <f t="shared" si="144"/>
        <v>1820</v>
      </c>
      <c r="C1832" s="275">
        <f t="shared" ca="1" si="140"/>
        <v>9.5984804106877458E-2</v>
      </c>
      <c r="D1832" s="275">
        <f t="shared" ca="1" si="141"/>
        <v>0.17489295163436547</v>
      </c>
      <c r="E1832" s="275">
        <f t="shared" ca="1" si="142"/>
        <v>0.1071113948477483</v>
      </c>
      <c r="F1832" s="275">
        <f t="shared" ca="1" si="143"/>
        <v>3.5155950450682157E-2</v>
      </c>
      <c r="G1832" s="301">
        <f t="array" aca="1" ref="G1832" ca="1">IF(E1832&gt;F1832,('3-Statement Model'!$G$8*(1+'DCF Simulation'!C1832)*'DCF Simulation'!D1832)/('DCF Simulation'!E1832-'DCF Simulation'!F1832))</f>
        <v>12867.455635922357</v>
      </c>
      <c r="H1832" s="302">
        <f ca="1">+G1832-'DCF Analysis'!$C$37+'DCF Analysis'!$C$38+'DCF Analysis'!$C$40-'DCF Analysis'!$C$39</f>
        <v>13779.785635922359</v>
      </c>
      <c r="I1832" s="303">
        <f ca="1">+H1832/'Historical Data'!$L$34</f>
        <v>865.17156474125898</v>
      </c>
    </row>
    <row r="1833" spans="2:9">
      <c r="B1833" s="300">
        <f t="shared" si="144"/>
        <v>1821</v>
      </c>
      <c r="C1833" s="275">
        <f t="shared" ca="1" si="140"/>
        <v>0.10792493239685857</v>
      </c>
      <c r="D1833" s="275">
        <f t="shared" ca="1" si="141"/>
        <v>0.16754243773123095</v>
      </c>
      <c r="E1833" s="275">
        <f t="shared" ca="1" si="142"/>
        <v>0.10310632432618902</v>
      </c>
      <c r="F1833" s="275">
        <f t="shared" ca="1" si="143"/>
        <v>5.4227224164807325E-2</v>
      </c>
      <c r="G1833" s="301">
        <f t="array" aca="1" ref="G1833" ca="1">IF(E1833&gt;F1833,('3-Statement Model'!$G$8*(1+'DCF Simulation'!C1833)*'DCF Simulation'!D1833)/('DCF Simulation'!E1833-'DCF Simulation'!F1833))</f>
        <v>18343.891077063181</v>
      </c>
      <c r="H1833" s="302">
        <f ca="1">+G1833-'DCF Analysis'!$C$37+'DCF Analysis'!$C$38+'DCF Analysis'!$C$40-'DCF Analysis'!$C$39</f>
        <v>19256.221077063179</v>
      </c>
      <c r="I1833" s="303">
        <f ca="1">+H1833/'Historical Data'!$L$34</f>
        <v>1209.0126334633085</v>
      </c>
    </row>
    <row r="1834" spans="2:9">
      <c r="B1834" s="300">
        <f t="shared" si="144"/>
        <v>1822</v>
      </c>
      <c r="C1834" s="275">
        <f t="shared" ca="1" si="140"/>
        <v>0.24402045486154833</v>
      </c>
      <c r="D1834" s="275">
        <f t="shared" ca="1" si="141"/>
        <v>0.15905581294317822</v>
      </c>
      <c r="E1834" s="275">
        <f t="shared" ca="1" si="142"/>
        <v>0.1067497800261699</v>
      </c>
      <c r="F1834" s="275">
        <f t="shared" ca="1" si="143"/>
        <v>2.3659566410230971E-2</v>
      </c>
      <c r="G1834" s="301">
        <f t="array" aca="1" ref="G1834" ca="1">IF(E1834&gt;F1834,('3-Statement Model'!$G$8*(1+'DCF Simulation'!C1834)*'DCF Simulation'!D1834)/('DCF Simulation'!E1834-'DCF Simulation'!F1834))</f>
        <v>11502.882692826424</v>
      </c>
      <c r="H1834" s="302">
        <f ca="1">+G1834-'DCF Analysis'!$C$37+'DCF Analysis'!$C$38+'DCF Analysis'!$C$40-'DCF Analysis'!$C$39</f>
        <v>12415.212692826426</v>
      </c>
      <c r="I1834" s="303">
        <f ca="1">+H1834/'Historical Data'!$L$34</f>
        <v>779.49608766386325</v>
      </c>
    </row>
    <row r="1835" spans="2:9">
      <c r="B1835" s="300">
        <f t="shared" si="144"/>
        <v>1823</v>
      </c>
      <c r="C1835" s="275">
        <f t="shared" ca="1" si="140"/>
        <v>0.26301845466496637</v>
      </c>
      <c r="D1835" s="275">
        <f t="shared" ca="1" si="141"/>
        <v>0.16373409038586173</v>
      </c>
      <c r="E1835" s="275">
        <f t="shared" ca="1" si="142"/>
        <v>0.10812717389455595</v>
      </c>
      <c r="F1835" s="275">
        <f t="shared" ca="1" si="143"/>
        <v>4.4121799953434251E-2</v>
      </c>
      <c r="G1835" s="301">
        <f t="array" aca="1" ref="G1835" ca="1">IF(E1835&gt;F1835,('3-Statement Model'!$G$8*(1+'DCF Simulation'!C1835)*'DCF Simulation'!D1835)/('DCF Simulation'!E1835-'DCF Simulation'!F1835))</f>
        <v>15606.728233006883</v>
      </c>
      <c r="H1835" s="302">
        <f ca="1">+G1835-'DCF Analysis'!$C$37+'DCF Analysis'!$C$38+'DCF Analysis'!$C$40-'DCF Analysis'!$C$39</f>
        <v>16519.058233006883</v>
      </c>
      <c r="I1835" s="303">
        <f ca="1">+H1835/'Historical Data'!$L$34</f>
        <v>1037.1583301154822</v>
      </c>
    </row>
    <row r="1836" spans="2:9">
      <c r="B1836" s="300">
        <f t="shared" si="144"/>
        <v>1824</v>
      </c>
      <c r="C1836" s="275">
        <f t="shared" ca="1" si="140"/>
        <v>0.10581834574057752</v>
      </c>
      <c r="D1836" s="275">
        <f t="shared" ca="1" si="141"/>
        <v>0.192071525152849</v>
      </c>
      <c r="E1836" s="275">
        <f t="shared" ca="1" si="142"/>
        <v>0.10865825817358532</v>
      </c>
      <c r="F1836" s="275">
        <f t="shared" ca="1" si="143"/>
        <v>4.7852251717532983E-2</v>
      </c>
      <c r="G1836" s="301">
        <f t="array" aca="1" ref="G1836" ca="1">IF(E1836&gt;F1836,('3-Statement Model'!$G$8*(1+'DCF Simulation'!C1836)*'DCF Simulation'!D1836)/('DCF Simulation'!E1836-'DCF Simulation'!F1836))</f>
        <v>16872.513863673674</v>
      </c>
      <c r="H1836" s="302">
        <f ca="1">+G1836-'DCF Analysis'!$C$37+'DCF Analysis'!$C$38+'DCF Analysis'!$C$40-'DCF Analysis'!$C$39</f>
        <v>17784.843863673672</v>
      </c>
      <c r="I1836" s="303">
        <f ca="1">+H1836/'Historical Data'!$L$34</f>
        <v>1116.6313904115821</v>
      </c>
    </row>
    <row r="1837" spans="2:9">
      <c r="B1837" s="300">
        <f t="shared" si="144"/>
        <v>1825</v>
      </c>
      <c r="C1837" s="275">
        <f t="shared" ca="1" si="140"/>
        <v>0.14192282228349923</v>
      </c>
      <c r="D1837" s="275">
        <f t="shared" ca="1" si="141"/>
        <v>0.18204604359452825</v>
      </c>
      <c r="E1837" s="275">
        <f t="shared" ca="1" si="142"/>
        <v>0.10997115124613542</v>
      </c>
      <c r="F1837" s="275">
        <f t="shared" ca="1" si="143"/>
        <v>2.533099954134729E-2</v>
      </c>
      <c r="G1837" s="301">
        <f t="array" aca="1" ref="G1837" ca="1">IF(E1837&gt;F1837,('3-Statement Model'!$G$8*(1+'DCF Simulation'!C1837)*'DCF Simulation'!D1837)/('DCF Simulation'!E1837-'DCF Simulation'!F1837))</f>
        <v>11863.724798462594</v>
      </c>
      <c r="H1837" s="302">
        <f ca="1">+G1837-'DCF Analysis'!$C$37+'DCF Analysis'!$C$38+'DCF Analysis'!$C$40-'DCF Analysis'!$C$39</f>
        <v>12776.054798462595</v>
      </c>
      <c r="I1837" s="303">
        <f ca="1">+H1837/'Historical Data'!$L$34</f>
        <v>802.15176151875482</v>
      </c>
    </row>
    <row r="1838" spans="2:9">
      <c r="B1838" s="300">
        <f t="shared" si="144"/>
        <v>1826</v>
      </c>
      <c r="C1838" s="275">
        <f t="shared" ca="1" si="140"/>
        <v>0.2275603307046733</v>
      </c>
      <c r="D1838" s="275">
        <f t="shared" ca="1" si="141"/>
        <v>0.15256131728624844</v>
      </c>
      <c r="E1838" s="275">
        <f t="shared" ca="1" si="142"/>
        <v>0.10162247672391539</v>
      </c>
      <c r="F1838" s="275">
        <f t="shared" ca="1" si="143"/>
        <v>2.6332457047009292E-2</v>
      </c>
      <c r="G1838" s="301">
        <f t="array" aca="1" ref="G1838" ca="1">IF(E1838&gt;F1838,('3-Statement Model'!$G$8*(1+'DCF Simulation'!C1838)*'DCF Simulation'!D1838)/('DCF Simulation'!E1838-'DCF Simulation'!F1838))</f>
        <v>12015.154624181903</v>
      </c>
      <c r="H1838" s="302">
        <f ca="1">+G1838-'DCF Analysis'!$C$37+'DCF Analysis'!$C$38+'DCF Analysis'!$C$40-'DCF Analysis'!$C$39</f>
        <v>12927.484624181905</v>
      </c>
      <c r="I1838" s="303">
        <f ca="1">+H1838/'Historical Data'!$L$34</f>
        <v>811.659368003179</v>
      </c>
    </row>
    <row r="1839" spans="2:9">
      <c r="B1839" s="300">
        <f t="shared" si="144"/>
        <v>1827</v>
      </c>
      <c r="C1839" s="275">
        <f t="shared" ca="1" si="140"/>
        <v>0.19869765137410417</v>
      </c>
      <c r="D1839" s="275">
        <f t="shared" ca="1" si="141"/>
        <v>0.17600509021388644</v>
      </c>
      <c r="E1839" s="275">
        <f t="shared" ca="1" si="142"/>
        <v>0.10963225231716413</v>
      </c>
      <c r="F1839" s="275">
        <f t="shared" ca="1" si="143"/>
        <v>3.9556580354398088E-2</v>
      </c>
      <c r="G1839" s="301">
        <f t="array" aca="1" ref="G1839" ca="1">IF(E1839&gt;F1839,('3-Statement Model'!$G$8*(1+'DCF Simulation'!C1839)*'DCF Simulation'!D1839)/('DCF Simulation'!E1839-'DCF Simulation'!F1839))</f>
        <v>14542.769173328088</v>
      </c>
      <c r="H1839" s="302">
        <f ca="1">+G1839-'DCF Analysis'!$C$37+'DCF Analysis'!$C$38+'DCF Analysis'!$C$40-'DCF Analysis'!$C$39</f>
        <v>15455.09917332809</v>
      </c>
      <c r="I1839" s="303">
        <f ca="1">+H1839/'Historical Data'!$L$34</f>
        <v>970.35706420295014</v>
      </c>
    </row>
    <row r="1840" spans="2:9">
      <c r="B1840" s="300">
        <f t="shared" si="144"/>
        <v>1828</v>
      </c>
      <c r="C1840" s="275">
        <f t="shared" ca="1" si="140"/>
        <v>0.19872770000423109</v>
      </c>
      <c r="D1840" s="275">
        <f t="shared" ca="1" si="141"/>
        <v>0.15786590562290542</v>
      </c>
      <c r="E1840" s="275">
        <f t="shared" ca="1" si="142"/>
        <v>0.10621723128853806</v>
      </c>
      <c r="F1840" s="275">
        <f t="shared" ca="1" si="143"/>
        <v>5.6239033499555516E-2</v>
      </c>
      <c r="G1840" s="301">
        <f t="array" aca="1" ref="G1840" ca="1">IF(E1840&gt;F1840,('3-Statement Model'!$G$8*(1+'DCF Simulation'!C1840)*'DCF Simulation'!D1840)/('DCF Simulation'!E1840-'DCF Simulation'!F1840))</f>
        <v>18289.751055715133</v>
      </c>
      <c r="H1840" s="302">
        <f ca="1">+G1840-'DCF Analysis'!$C$37+'DCF Analysis'!$C$38+'DCF Analysis'!$C$40-'DCF Analysis'!$C$39</f>
        <v>19202.081055715131</v>
      </c>
      <c r="I1840" s="303">
        <f ca="1">+H1840/'Historical Data'!$L$34</f>
        <v>1205.6134218774107</v>
      </c>
    </row>
    <row r="1841" spans="2:9">
      <c r="B1841" s="300">
        <f t="shared" si="144"/>
        <v>1829</v>
      </c>
      <c r="C1841" s="275">
        <f t="shared" ca="1" si="140"/>
        <v>0.27652091923750777</v>
      </c>
      <c r="D1841" s="275">
        <f t="shared" ca="1" si="141"/>
        <v>0.16018568572745903</v>
      </c>
      <c r="E1841" s="275">
        <f t="shared" ca="1" si="142"/>
        <v>0.10497048294733864</v>
      </c>
      <c r="F1841" s="275">
        <f t="shared" ca="1" si="143"/>
        <v>3.2470298185219675E-2</v>
      </c>
      <c r="G1841" s="301">
        <f t="array" aca="1" ref="G1841" ca="1">IF(E1841&gt;F1841,('3-Statement Model'!$G$8*(1+'DCF Simulation'!C1841)*'DCF Simulation'!D1841)/('DCF Simulation'!E1841-'DCF Simulation'!F1841))</f>
        <v>13623.604488040952</v>
      </c>
      <c r="H1841" s="302">
        <f ca="1">+G1841-'DCF Analysis'!$C$37+'DCF Analysis'!$C$38+'DCF Analysis'!$C$40-'DCF Analysis'!$C$39</f>
        <v>14535.934488040954</v>
      </c>
      <c r="I1841" s="303">
        <f ca="1">+H1841/'Historical Data'!$L$34</f>
        <v>912.6467942440554</v>
      </c>
    </row>
    <row r="1842" spans="2:9">
      <c r="B1842" s="300">
        <f t="shared" si="144"/>
        <v>1830</v>
      </c>
      <c r="C1842" s="275">
        <f t="shared" ca="1" si="140"/>
        <v>0.33059705418098945</v>
      </c>
      <c r="D1842" s="275">
        <f t="shared" ca="1" si="141"/>
        <v>0.19125761438087138</v>
      </c>
      <c r="E1842" s="275">
        <f t="shared" ca="1" si="142"/>
        <v>0.10413319366788153</v>
      </c>
      <c r="F1842" s="275">
        <f t="shared" ca="1" si="143"/>
        <v>3.5014052813399074E-2</v>
      </c>
      <c r="G1842" s="301">
        <f t="array" aca="1" ref="G1842" ca="1">IF(E1842&gt;F1842,('3-Statement Model'!$G$8*(1+'DCF Simulation'!C1842)*'DCF Simulation'!D1842)/('DCF Simulation'!E1842-'DCF Simulation'!F1842))</f>
        <v>17784.696574260022</v>
      </c>
      <c r="H1842" s="302">
        <f ca="1">+G1842-'DCF Analysis'!$C$37+'DCF Analysis'!$C$38+'DCF Analysis'!$C$40-'DCF Analysis'!$C$39</f>
        <v>18697.02657426002</v>
      </c>
      <c r="I1842" s="303">
        <f ca="1">+H1842/'Historical Data'!$L$34</f>
        <v>1173.9032931754807</v>
      </c>
    </row>
    <row r="1843" spans="2:9">
      <c r="B1843" s="300">
        <f t="shared" si="144"/>
        <v>1831</v>
      </c>
      <c r="C1843" s="275">
        <f t="shared" ca="1" si="140"/>
        <v>0.17950683580921653</v>
      </c>
      <c r="D1843" s="275">
        <f t="shared" ca="1" si="141"/>
        <v>0.14536699074832532</v>
      </c>
      <c r="E1843" s="275">
        <f t="shared" ca="1" si="142"/>
        <v>0.10750430379260034</v>
      </c>
      <c r="F1843" s="275">
        <f t="shared" ca="1" si="143"/>
        <v>2.221072819986334E-2</v>
      </c>
      <c r="G1843" s="301">
        <f t="array" aca="1" ref="G1843" ca="1">IF(E1843&gt;F1843,('3-Statement Model'!$G$8*(1+'DCF Simulation'!C1843)*'DCF Simulation'!D1843)/('DCF Simulation'!E1843-'DCF Simulation'!F1843))</f>
        <v>9710.2282991184675</v>
      </c>
      <c r="H1843" s="302">
        <f ca="1">+G1843-'DCF Analysis'!$C$37+'DCF Analysis'!$C$38+'DCF Analysis'!$C$40-'DCF Analysis'!$C$39</f>
        <v>10622.558299118469</v>
      </c>
      <c r="I1843" s="303">
        <f ca="1">+H1843/'Historical Data'!$L$34</f>
        <v>666.9432767695165</v>
      </c>
    </row>
    <row r="1844" spans="2:9">
      <c r="B1844" s="300">
        <f t="shared" si="144"/>
        <v>1832</v>
      </c>
      <c r="C1844" s="275">
        <f t="shared" ca="1" si="140"/>
        <v>0.20895904356253747</v>
      </c>
      <c r="D1844" s="275">
        <f t="shared" ca="1" si="141"/>
        <v>0.19301440876844583</v>
      </c>
      <c r="E1844" s="275">
        <f t="shared" ca="1" si="142"/>
        <v>0.10650092650763801</v>
      </c>
      <c r="F1844" s="275">
        <f t="shared" ca="1" si="143"/>
        <v>2.8056862007058782E-2</v>
      </c>
      <c r="G1844" s="301">
        <f t="array" aca="1" ref="G1844" ca="1">IF(E1844&gt;F1844,('3-Statement Model'!$G$8*(1+'DCF Simulation'!C1844)*'DCF Simulation'!D1844)/('DCF Simulation'!E1844-'DCF Simulation'!F1844))</f>
        <v>14368.807626947802</v>
      </c>
      <c r="H1844" s="302">
        <f ca="1">+G1844-'DCF Analysis'!$C$37+'DCF Analysis'!$C$38+'DCF Analysis'!$C$40-'DCF Analysis'!$C$39</f>
        <v>15281.137626947804</v>
      </c>
      <c r="I1844" s="303">
        <f ca="1">+H1844/'Historical Data'!$L$34</f>
        <v>959.43479100776437</v>
      </c>
    </row>
    <row r="1845" spans="2:9">
      <c r="B1845" s="300">
        <f t="shared" si="144"/>
        <v>1833</v>
      </c>
      <c r="C1845" s="275">
        <f t="shared" ca="1" si="140"/>
        <v>8.6195014212740562E-2</v>
      </c>
      <c r="D1845" s="275">
        <f t="shared" ca="1" si="141"/>
        <v>0.16371834394463447</v>
      </c>
      <c r="E1845" s="275">
        <f t="shared" ca="1" si="142"/>
        <v>0.10164905257217256</v>
      </c>
      <c r="F1845" s="275">
        <f t="shared" ca="1" si="143"/>
        <v>3.9157230043146099E-2</v>
      </c>
      <c r="G1845" s="301">
        <f t="array" aca="1" ref="G1845" ca="1">IF(E1845&gt;F1845,('3-Statement Model'!$G$8*(1+'DCF Simulation'!C1845)*'DCF Simulation'!D1845)/('DCF Simulation'!E1845-'DCF Simulation'!F1845))</f>
        <v>13745.528940847291</v>
      </c>
      <c r="H1845" s="302">
        <f ca="1">+G1845-'DCF Analysis'!$C$37+'DCF Analysis'!$C$38+'DCF Analysis'!$C$40-'DCF Analysis'!$C$39</f>
        <v>14657.858940847293</v>
      </c>
      <c r="I1845" s="303">
        <f ca="1">+H1845/'Historical Data'!$L$34</f>
        <v>920.30188935233446</v>
      </c>
    </row>
    <row r="1846" spans="2:9">
      <c r="B1846" s="300">
        <f t="shared" si="144"/>
        <v>1834</v>
      </c>
      <c r="C1846" s="275">
        <f t="shared" ca="1" si="140"/>
        <v>0.15448024365491206</v>
      </c>
      <c r="D1846" s="275">
        <f t="shared" ca="1" si="141"/>
        <v>0.18242562859962869</v>
      </c>
      <c r="E1846" s="275">
        <f t="shared" ca="1" si="142"/>
        <v>0.10604297439919574</v>
      </c>
      <c r="F1846" s="275">
        <f t="shared" ca="1" si="143"/>
        <v>3.9678311170565486E-2</v>
      </c>
      <c r="G1846" s="301">
        <f t="array" aca="1" ref="G1846" ca="1">IF(E1846&gt;F1846,('3-Statement Model'!$G$8*(1+'DCF Simulation'!C1846)*'DCF Simulation'!D1846)/('DCF Simulation'!E1846-'DCF Simulation'!F1846))</f>
        <v>15329.040130955389</v>
      </c>
      <c r="H1846" s="302">
        <f ca="1">+G1846-'DCF Analysis'!$C$37+'DCF Analysis'!$C$38+'DCF Analysis'!$C$40-'DCF Analysis'!$C$39</f>
        <v>16241.370130955391</v>
      </c>
      <c r="I1846" s="303">
        <f ca="1">+H1846/'Historical Data'!$L$34</f>
        <v>1019.7235269835946</v>
      </c>
    </row>
    <row r="1847" spans="2:9">
      <c r="B1847" s="300">
        <f t="shared" si="144"/>
        <v>1835</v>
      </c>
      <c r="C1847" s="275">
        <f t="shared" ca="1" si="140"/>
        <v>0.17785707752212035</v>
      </c>
      <c r="D1847" s="275">
        <f t="shared" ca="1" si="141"/>
        <v>0.1907888496074599</v>
      </c>
      <c r="E1847" s="275">
        <f t="shared" ca="1" si="142"/>
        <v>0.10174253649230962</v>
      </c>
      <c r="F1847" s="275">
        <f t="shared" ca="1" si="143"/>
        <v>3.214849580453958E-2</v>
      </c>
      <c r="G1847" s="301">
        <f t="array" aca="1" ref="G1847" ca="1">IF(E1847&gt;F1847,('3-Statement Model'!$G$8*(1+'DCF Simulation'!C1847)*'DCF Simulation'!D1847)/('DCF Simulation'!E1847-'DCF Simulation'!F1847))</f>
        <v>15597.429519019808</v>
      </c>
      <c r="H1847" s="302">
        <f ca="1">+G1847-'DCF Analysis'!$C$37+'DCF Analysis'!$C$38+'DCF Analysis'!$C$40-'DCF Analysis'!$C$39</f>
        <v>16509.759519019808</v>
      </c>
      <c r="I1847" s="303">
        <f ca="1">+H1847/'Historical Data'!$L$34</f>
        <v>1036.5745051458612</v>
      </c>
    </row>
    <row r="1848" spans="2:9">
      <c r="B1848" s="300">
        <f t="shared" si="144"/>
        <v>1836</v>
      </c>
      <c r="C1848" s="275">
        <f t="shared" ca="1" si="140"/>
        <v>0.32152830161469681</v>
      </c>
      <c r="D1848" s="275">
        <f t="shared" ca="1" si="141"/>
        <v>0.15662598824460303</v>
      </c>
      <c r="E1848" s="275">
        <f t="shared" ca="1" si="142"/>
        <v>0.10003088170330343</v>
      </c>
      <c r="F1848" s="275">
        <f t="shared" ca="1" si="143"/>
        <v>2.3674146075394503E-2</v>
      </c>
      <c r="G1848" s="301">
        <f t="array" aca="1" ref="G1848" ca="1">IF(E1848&gt;F1848,('3-Statement Model'!$G$8*(1+'DCF Simulation'!C1848)*'DCF Simulation'!D1848)/('DCF Simulation'!E1848-'DCF Simulation'!F1848))</f>
        <v>13094.003074253458</v>
      </c>
      <c r="H1848" s="302">
        <f ca="1">+G1848-'DCF Analysis'!$C$37+'DCF Analysis'!$C$38+'DCF Analysis'!$C$40-'DCF Analysis'!$C$39</f>
        <v>14006.33307425346</v>
      </c>
      <c r="I1848" s="303">
        <f ca="1">+H1848/'Historical Data'!$L$34</f>
        <v>879.3954726370456</v>
      </c>
    </row>
    <row r="1849" spans="2:9">
      <c r="B1849" s="300">
        <f t="shared" si="144"/>
        <v>1837</v>
      </c>
      <c r="C1849" s="275">
        <f t="shared" ca="1" si="140"/>
        <v>0.11677343005245665</v>
      </c>
      <c r="D1849" s="275">
        <f t="shared" ca="1" si="141"/>
        <v>0.175435530837035</v>
      </c>
      <c r="E1849" s="275">
        <f t="shared" ca="1" si="142"/>
        <v>0.10708166634049172</v>
      </c>
      <c r="F1849" s="275">
        <f t="shared" ca="1" si="143"/>
        <v>5.3140425703215449E-2</v>
      </c>
      <c r="G1849" s="301">
        <f t="array" aca="1" ref="G1849" ca="1">IF(E1849&gt;F1849,('3-Statement Model'!$G$8*(1+'DCF Simulation'!C1849)*'DCF Simulation'!D1849)/('DCF Simulation'!E1849-'DCF Simulation'!F1849))</f>
        <v>17544.508108376162</v>
      </c>
      <c r="H1849" s="302">
        <f ca="1">+G1849-'DCF Analysis'!$C$37+'DCF Analysis'!$C$38+'DCF Analysis'!$C$40-'DCF Analysis'!$C$39</f>
        <v>18456.83810837616</v>
      </c>
      <c r="I1849" s="303">
        <f ca="1">+H1849/'Historical Data'!$L$34</f>
        <v>1158.8229257189785</v>
      </c>
    </row>
    <row r="1850" spans="2:9">
      <c r="B1850" s="300">
        <f t="shared" si="144"/>
        <v>1838</v>
      </c>
      <c r="C1850" s="275">
        <f t="shared" ca="1" si="140"/>
        <v>6.0615855002676189E-2</v>
      </c>
      <c r="D1850" s="275">
        <f t="shared" ca="1" si="141"/>
        <v>0.18472951199732213</v>
      </c>
      <c r="E1850" s="275">
        <f t="shared" ca="1" si="142"/>
        <v>0.10579512472581716</v>
      </c>
      <c r="F1850" s="275">
        <f t="shared" ca="1" si="143"/>
        <v>4.6487830635851997E-2</v>
      </c>
      <c r="G1850" s="301">
        <f t="array" aca="1" ref="G1850" ca="1">IF(E1850&gt;F1850,('3-Statement Model'!$G$8*(1+'DCF Simulation'!C1850)*'DCF Simulation'!D1850)/('DCF Simulation'!E1850-'DCF Simulation'!F1850))</f>
        <v>15957.534337606921</v>
      </c>
      <c r="H1850" s="302">
        <f ca="1">+G1850-'DCF Analysis'!$C$37+'DCF Analysis'!$C$38+'DCF Analysis'!$C$40-'DCF Analysis'!$C$39</f>
        <v>16869.864337606919</v>
      </c>
      <c r="I1850" s="303">
        <f ca="1">+H1850/'Historical Data'!$L$34</f>
        <v>1059.1838880201269</v>
      </c>
    </row>
    <row r="1851" spans="2:9">
      <c r="B1851" s="300">
        <f t="shared" si="144"/>
        <v>1839</v>
      </c>
      <c r="C1851" s="275">
        <f t="shared" ca="1" si="140"/>
        <v>0.19771556528992754</v>
      </c>
      <c r="D1851" s="275">
        <f t="shared" ca="1" si="141"/>
        <v>0.1609895947810667</v>
      </c>
      <c r="E1851" s="275">
        <f t="shared" ca="1" si="142"/>
        <v>0.10869212995168392</v>
      </c>
      <c r="F1851" s="275">
        <f t="shared" ca="1" si="143"/>
        <v>2.3664199423024529E-2</v>
      </c>
      <c r="G1851" s="301">
        <f t="array" aca="1" ref="G1851" ca="1">IF(E1851&gt;F1851,('3-Statement Model'!$G$8*(1+'DCF Simulation'!C1851)*'DCF Simulation'!D1851)/('DCF Simulation'!E1851-'DCF Simulation'!F1851))</f>
        <v>10953.915619415344</v>
      </c>
      <c r="H1851" s="302">
        <f ca="1">+G1851-'DCF Analysis'!$C$37+'DCF Analysis'!$C$38+'DCF Analysis'!$C$40-'DCF Analysis'!$C$39</f>
        <v>11866.245619415346</v>
      </c>
      <c r="I1851" s="303">
        <f ca="1">+H1851/'Historical Data'!$L$34</f>
        <v>745.02888226290622</v>
      </c>
    </row>
    <row r="1852" spans="2:9">
      <c r="B1852" s="300">
        <f t="shared" si="144"/>
        <v>1840</v>
      </c>
      <c r="C1852" s="275">
        <f t="shared" ca="1" si="140"/>
        <v>8.4989529320489587E-2</v>
      </c>
      <c r="D1852" s="275">
        <f t="shared" ca="1" si="141"/>
        <v>0.17314171971388004</v>
      </c>
      <c r="E1852" s="275">
        <f t="shared" ca="1" si="142"/>
        <v>0.10087722304227802</v>
      </c>
      <c r="F1852" s="275">
        <f t="shared" ca="1" si="143"/>
        <v>3.5659659071871075E-2</v>
      </c>
      <c r="G1852" s="301">
        <f t="array" aca="1" ref="G1852" ca="1">IF(E1852&gt;F1852,('3-Statement Model'!$G$8*(1+'DCF Simulation'!C1852)*'DCF Simulation'!D1852)/('DCF Simulation'!E1852-'DCF Simulation'!F1852))</f>
        <v>13913.686070811496</v>
      </c>
      <c r="H1852" s="302">
        <f ca="1">+G1852-'DCF Analysis'!$C$37+'DCF Analysis'!$C$38+'DCF Analysis'!$C$40-'DCF Analysis'!$C$39</f>
        <v>14826.016070811498</v>
      </c>
      <c r="I1852" s="303">
        <f ca="1">+H1852/'Historical Data'!$L$34</f>
        <v>930.85972900945274</v>
      </c>
    </row>
    <row r="1853" spans="2:9">
      <c r="B1853" s="300">
        <f t="shared" si="144"/>
        <v>1841</v>
      </c>
      <c r="C1853" s="275">
        <f t="shared" ca="1" si="140"/>
        <v>0.1063957032726852</v>
      </c>
      <c r="D1853" s="275">
        <f t="shared" ca="1" si="141"/>
        <v>0.14385734525012475</v>
      </c>
      <c r="E1853" s="275">
        <f t="shared" ca="1" si="142"/>
        <v>0.10735500177505533</v>
      </c>
      <c r="F1853" s="275">
        <f t="shared" ca="1" si="143"/>
        <v>5.7983395745377531E-2</v>
      </c>
      <c r="G1853" s="301">
        <f t="array" aca="1" ref="G1853" ca="1">IF(E1853&gt;F1853,('3-Statement Model'!$G$8*(1+'DCF Simulation'!C1853)*'DCF Simulation'!D1853)/('DCF Simulation'!E1853-'DCF Simulation'!F1853))</f>
        <v>15572.013321633125</v>
      </c>
      <c r="H1853" s="302">
        <f ca="1">+G1853-'DCF Analysis'!$C$37+'DCF Analysis'!$C$38+'DCF Analysis'!$C$40-'DCF Analysis'!$C$39</f>
        <v>16484.343321633125</v>
      </c>
      <c r="I1853" s="303">
        <f ca="1">+H1853/'Historical Data'!$L$34</f>
        <v>1034.9787349471226</v>
      </c>
    </row>
    <row r="1854" spans="2:9">
      <c r="B1854" s="300">
        <f t="shared" si="144"/>
        <v>1842</v>
      </c>
      <c r="C1854" s="275">
        <f t="shared" ca="1" si="140"/>
        <v>0.26424158331957665</v>
      </c>
      <c r="D1854" s="275">
        <f t="shared" ca="1" si="141"/>
        <v>0.17384992195232846</v>
      </c>
      <c r="E1854" s="275">
        <f t="shared" ca="1" si="142"/>
        <v>0.10089500952725329</v>
      </c>
      <c r="F1854" s="275">
        <f t="shared" ca="1" si="143"/>
        <v>2.6646196341293938E-2</v>
      </c>
      <c r="G1854" s="301">
        <f t="array" aca="1" ref="G1854" ca="1">IF(E1854&gt;F1854,('3-Statement Model'!$G$8*(1+'DCF Simulation'!C1854)*'DCF Simulation'!D1854)/('DCF Simulation'!E1854-'DCF Simulation'!F1854))</f>
        <v>14298.63414751291</v>
      </c>
      <c r="H1854" s="302">
        <f ca="1">+G1854-'DCF Analysis'!$C$37+'DCF Analysis'!$C$38+'DCF Analysis'!$C$40-'DCF Analysis'!$C$39</f>
        <v>15210.964147512912</v>
      </c>
      <c r="I1854" s="303">
        <f ca="1">+H1854/'Historical Data'!$L$34</f>
        <v>955.02890976910749</v>
      </c>
    </row>
    <row r="1855" spans="2:9">
      <c r="B1855" s="300">
        <f t="shared" si="144"/>
        <v>1843</v>
      </c>
      <c r="C1855" s="275">
        <f t="shared" ca="1" si="140"/>
        <v>0.26357905172594986</v>
      </c>
      <c r="D1855" s="275">
        <f t="shared" ca="1" si="141"/>
        <v>0.14963367373272643</v>
      </c>
      <c r="E1855" s="275">
        <f t="shared" ca="1" si="142"/>
        <v>0.10901656202581332</v>
      </c>
      <c r="F1855" s="275">
        <f t="shared" ca="1" si="143"/>
        <v>2.6167678699323363E-2</v>
      </c>
      <c r="G1855" s="301">
        <f t="array" aca="1" ref="G1855" ca="1">IF(E1855&gt;F1855,('3-Statement Model'!$G$8*(1+'DCF Simulation'!C1855)*'DCF Simulation'!D1855)/('DCF Simulation'!E1855-'DCF Simulation'!F1855))</f>
        <v>11023.629189955298</v>
      </c>
      <c r="H1855" s="302">
        <f ca="1">+G1855-'DCF Analysis'!$C$37+'DCF Analysis'!$C$38+'DCF Analysis'!$C$40-'DCF Analysis'!$C$39</f>
        <v>11935.9591899553</v>
      </c>
      <c r="I1855" s="303">
        <f ca="1">+H1855/'Historical Data'!$L$34</f>
        <v>749.40588786381477</v>
      </c>
    </row>
    <row r="1856" spans="2:9">
      <c r="B1856" s="300">
        <f t="shared" si="144"/>
        <v>1844</v>
      </c>
      <c r="C1856" s="275">
        <f t="shared" ca="1" si="140"/>
        <v>0.26239803915984239</v>
      </c>
      <c r="D1856" s="275">
        <f t="shared" ca="1" si="141"/>
        <v>0.15393073714459976</v>
      </c>
      <c r="E1856" s="275">
        <f t="shared" ca="1" si="142"/>
        <v>0.10886417235684946</v>
      </c>
      <c r="F1856" s="275">
        <f t="shared" ca="1" si="143"/>
        <v>2.652902805950556E-2</v>
      </c>
      <c r="G1856" s="301">
        <f t="array" aca="1" ref="G1856" ca="1">IF(E1856&gt;F1856,('3-Statement Model'!$G$8*(1+'DCF Simulation'!C1856)*'DCF Simulation'!D1856)/('DCF Simulation'!E1856-'DCF Simulation'!F1856))</f>
        <v>11400.290255683489</v>
      </c>
      <c r="H1856" s="302">
        <f ca="1">+G1856-'DCF Analysis'!$C$37+'DCF Analysis'!$C$38+'DCF Analysis'!$C$40-'DCF Analysis'!$C$39</f>
        <v>12312.620255683491</v>
      </c>
      <c r="I1856" s="303">
        <f ca="1">+H1856/'Historical Data'!$L$34</f>
        <v>773.05476399463396</v>
      </c>
    </row>
    <row r="1857" spans="2:9">
      <c r="B1857" s="300">
        <f t="shared" si="144"/>
        <v>1845</v>
      </c>
      <c r="C1857" s="275">
        <f t="shared" ca="1" si="140"/>
        <v>0.26136035950619851</v>
      </c>
      <c r="D1857" s="275">
        <f t="shared" ca="1" si="141"/>
        <v>0.13606550039280527</v>
      </c>
      <c r="E1857" s="275">
        <f t="shared" ca="1" si="142"/>
        <v>0.10928871735744812</v>
      </c>
      <c r="F1857" s="275">
        <f t="shared" ca="1" si="143"/>
        <v>3.0558674183533328E-2</v>
      </c>
      <c r="G1857" s="301">
        <f t="array" aca="1" ref="G1857" ca="1">IF(E1857&gt;F1857,('3-Statement Model'!$G$8*(1+'DCF Simulation'!C1857)*'DCF Simulation'!D1857)/('DCF Simulation'!E1857-'DCF Simulation'!F1857))</f>
        <v>10529.947630418865</v>
      </c>
      <c r="H1857" s="302">
        <f ca="1">+G1857-'DCF Analysis'!$C$37+'DCF Analysis'!$C$38+'DCF Analysis'!$C$40-'DCF Analysis'!$C$39</f>
        <v>11442.277630418866</v>
      </c>
      <c r="I1857" s="303">
        <f ca="1">+H1857/'Historical Data'!$L$34</f>
        <v>718.40981443908834</v>
      </c>
    </row>
    <row r="1858" spans="2:9">
      <c r="B1858" s="300">
        <f t="shared" si="144"/>
        <v>1846</v>
      </c>
      <c r="C1858" s="275">
        <f t="shared" ca="1" si="140"/>
        <v>0.11431782139271868</v>
      </c>
      <c r="D1858" s="275">
        <f t="shared" ca="1" si="141"/>
        <v>0.177546416679007</v>
      </c>
      <c r="E1858" s="275">
        <f t="shared" ca="1" si="142"/>
        <v>0.10035476969863735</v>
      </c>
      <c r="F1858" s="275">
        <f t="shared" ca="1" si="143"/>
        <v>2.4257473481655859E-2</v>
      </c>
      <c r="G1858" s="301">
        <f t="array" aca="1" ref="G1858" ca="1">IF(E1858&gt;F1858,('3-Statement Model'!$G$8*(1+'DCF Simulation'!C1858)*'DCF Simulation'!D1858)/('DCF Simulation'!E1858-'DCF Simulation'!F1858))</f>
        <v>12558.311780148197</v>
      </c>
      <c r="H1858" s="302">
        <f ca="1">+G1858-'DCF Analysis'!$C$37+'DCF Analysis'!$C$38+'DCF Analysis'!$C$40-'DCF Analysis'!$C$39</f>
        <v>13470.641780148198</v>
      </c>
      <c r="I1858" s="303">
        <f ca="1">+H1858/'Historical Data'!$L$34</f>
        <v>845.76179448089795</v>
      </c>
    </row>
    <row r="1859" spans="2:9">
      <c r="B1859" s="300">
        <f t="shared" si="144"/>
        <v>1847</v>
      </c>
      <c r="C1859" s="275">
        <f t="shared" ca="1" si="140"/>
        <v>8.279459666810049E-2</v>
      </c>
      <c r="D1859" s="275">
        <f t="shared" ca="1" si="141"/>
        <v>0.16275736516011841</v>
      </c>
      <c r="E1859" s="275">
        <f t="shared" ca="1" si="142"/>
        <v>0.1002478008543418</v>
      </c>
      <c r="F1859" s="275">
        <f t="shared" ca="1" si="143"/>
        <v>4.3130658286125514E-2</v>
      </c>
      <c r="G1859" s="301">
        <f t="array" aca="1" ref="G1859" ca="1">IF(E1859&gt;F1859,('3-Statement Model'!$G$8*(1+'DCF Simulation'!C1859)*'DCF Simulation'!D1859)/('DCF Simulation'!E1859-'DCF Simulation'!F1859))</f>
        <v>14903.894139321079</v>
      </c>
      <c r="H1859" s="302">
        <f ca="1">+G1859-'DCF Analysis'!$C$37+'DCF Analysis'!$C$38+'DCF Analysis'!$C$40-'DCF Analysis'!$C$39</f>
        <v>15816.224139321081</v>
      </c>
      <c r="I1859" s="303">
        <f ca="1">+H1859/'Historical Data'!$L$34</f>
        <v>993.03049760388831</v>
      </c>
    </row>
    <row r="1860" spans="2:9">
      <c r="B1860" s="300">
        <f t="shared" si="144"/>
        <v>1848</v>
      </c>
      <c r="C1860" s="275">
        <f t="shared" ca="1" si="140"/>
        <v>6.1379032860735497E-2</v>
      </c>
      <c r="D1860" s="275">
        <f t="shared" ca="1" si="141"/>
        <v>0.1905213856762866</v>
      </c>
      <c r="E1860" s="275">
        <f t="shared" ca="1" si="142"/>
        <v>0.10000364037557841</v>
      </c>
      <c r="F1860" s="275">
        <f t="shared" ca="1" si="143"/>
        <v>3.8022393844679578E-2</v>
      </c>
      <c r="G1860" s="301">
        <f t="array" aca="1" ref="G1860" ca="1">IF(E1860&gt;F1860,('3-Statement Model'!$G$8*(1+'DCF Simulation'!C1860)*'DCF Simulation'!D1860)/('DCF Simulation'!E1860-'DCF Simulation'!F1860))</f>
        <v>15759.17319940993</v>
      </c>
      <c r="H1860" s="302">
        <f ca="1">+G1860-'DCF Analysis'!$C$37+'DCF Analysis'!$C$38+'DCF Analysis'!$C$40-'DCF Analysis'!$C$39</f>
        <v>16671.50319940993</v>
      </c>
      <c r="I1860" s="303">
        <f ca="1">+H1860/'Historical Data'!$L$34</f>
        <v>1046.7296727767227</v>
      </c>
    </row>
    <row r="1861" spans="2:9">
      <c r="B1861" s="300">
        <f t="shared" si="144"/>
        <v>1849</v>
      </c>
      <c r="C1861" s="275">
        <f t="shared" ca="1" si="140"/>
        <v>5.7114101592558669E-2</v>
      </c>
      <c r="D1861" s="275">
        <f t="shared" ca="1" si="141"/>
        <v>0.1739543004993459</v>
      </c>
      <c r="E1861" s="275">
        <f t="shared" ca="1" si="142"/>
        <v>0.10237343542857323</v>
      </c>
      <c r="F1861" s="275">
        <f t="shared" ca="1" si="143"/>
        <v>5.1565795037529213E-2</v>
      </c>
      <c r="G1861" s="301">
        <f t="array" aca="1" ref="G1861" ca="1">IF(E1861&gt;F1861,('3-Statement Model'!$G$8*(1+'DCF Simulation'!C1861)*'DCF Simulation'!D1861)/('DCF Simulation'!E1861-'DCF Simulation'!F1861))</f>
        <v>17482.659918009052</v>
      </c>
      <c r="H1861" s="302">
        <f ca="1">+G1861-'DCF Analysis'!$C$37+'DCF Analysis'!$C$38+'DCF Analysis'!$C$40-'DCF Analysis'!$C$39</f>
        <v>18394.989918009051</v>
      </c>
      <c r="I1861" s="303">
        <f ca="1">+H1861/'Historical Data'!$L$34</f>
        <v>1154.9397524207789</v>
      </c>
    </row>
    <row r="1862" spans="2:9">
      <c r="B1862" s="300">
        <f t="shared" si="144"/>
        <v>1850</v>
      </c>
      <c r="C1862" s="275">
        <f t="shared" ca="1" si="140"/>
        <v>0.28020019178397415</v>
      </c>
      <c r="D1862" s="275">
        <f t="shared" ca="1" si="141"/>
        <v>0.18821491489965728</v>
      </c>
      <c r="E1862" s="275">
        <f t="shared" ca="1" si="142"/>
        <v>0.10744590405296672</v>
      </c>
      <c r="F1862" s="275">
        <f t="shared" ca="1" si="143"/>
        <v>4.3514711317062825E-2</v>
      </c>
      <c r="G1862" s="301">
        <f t="array" aca="1" ref="G1862" ca="1">IF(E1862&gt;F1862,('3-Statement Model'!$G$8*(1+'DCF Simulation'!C1862)*'DCF Simulation'!D1862)/('DCF Simulation'!E1862-'DCF Simulation'!F1862))</f>
        <v>18205.33253047922</v>
      </c>
      <c r="H1862" s="302">
        <f ca="1">+G1862-'DCF Analysis'!$C$37+'DCF Analysis'!$C$38+'DCF Analysis'!$C$40-'DCF Analysis'!$C$39</f>
        <v>19117.662530479218</v>
      </c>
      <c r="I1862" s="303">
        <f ca="1">+H1862/'Historical Data'!$L$34</f>
        <v>1200.3131574537679</v>
      </c>
    </row>
    <row r="1863" spans="2:9">
      <c r="B1863" s="300">
        <f t="shared" si="144"/>
        <v>1851</v>
      </c>
      <c r="C1863" s="275">
        <f t="shared" ca="1" si="140"/>
        <v>0.20194808821796403</v>
      </c>
      <c r="D1863" s="275">
        <f t="shared" ca="1" si="141"/>
        <v>0.13958274762929579</v>
      </c>
      <c r="E1863" s="275">
        <f t="shared" ca="1" si="142"/>
        <v>0.10787148256711926</v>
      </c>
      <c r="F1863" s="275">
        <f t="shared" ca="1" si="143"/>
        <v>4.6125986606236374E-2</v>
      </c>
      <c r="G1863" s="301">
        <f t="array" aca="1" ref="G1863" ca="1">IF(E1863&gt;F1863,('3-Statement Model'!$G$8*(1+'DCF Simulation'!C1863)*'DCF Simulation'!D1863)/('DCF Simulation'!E1863-'DCF Simulation'!F1863))</f>
        <v>13124.769045910702</v>
      </c>
      <c r="H1863" s="302">
        <f ca="1">+G1863-'DCF Analysis'!$C$37+'DCF Analysis'!$C$38+'DCF Analysis'!$C$40-'DCF Analysis'!$C$39</f>
        <v>14037.099045910703</v>
      </c>
      <c r="I1863" s="303">
        <f ca="1">+H1863/'Historical Data'!$L$34</f>
        <v>881.32713141191743</v>
      </c>
    </row>
    <row r="1864" spans="2:9">
      <c r="B1864" s="300">
        <f t="shared" si="144"/>
        <v>1852</v>
      </c>
      <c r="C1864" s="275">
        <f t="shared" ca="1" si="140"/>
        <v>0.28965792171761451</v>
      </c>
      <c r="D1864" s="275">
        <f t="shared" ca="1" si="141"/>
        <v>0.17549527437160881</v>
      </c>
      <c r="E1864" s="275">
        <f t="shared" ca="1" si="142"/>
        <v>0.10844277899163515</v>
      </c>
      <c r="F1864" s="275">
        <f t="shared" ca="1" si="143"/>
        <v>5.2082662716221112E-2</v>
      </c>
      <c r="G1864" s="301">
        <f t="array" aca="1" ref="G1864" ca="1">IF(E1864&gt;F1864,('3-Statement Model'!$G$8*(1+'DCF Simulation'!C1864)*'DCF Simulation'!D1864)/('DCF Simulation'!E1864-'DCF Simulation'!F1864))</f>
        <v>19397.581067770265</v>
      </c>
      <c r="H1864" s="302">
        <f ca="1">+G1864-'DCF Analysis'!$C$37+'DCF Analysis'!$C$38+'DCF Analysis'!$C$40-'DCF Analysis'!$C$39</f>
        <v>20309.911067770263</v>
      </c>
      <c r="I1864" s="303">
        <f ca="1">+H1864/'Historical Data'!$L$34</f>
        <v>1275.1691501246239</v>
      </c>
    </row>
    <row r="1865" spans="2:9">
      <c r="B1865" s="300">
        <f t="shared" si="144"/>
        <v>1853</v>
      </c>
      <c r="C1865" s="275">
        <f t="shared" ca="1" si="140"/>
        <v>0.17611943218357592</v>
      </c>
      <c r="D1865" s="275">
        <f t="shared" ca="1" si="141"/>
        <v>0.17015873205214774</v>
      </c>
      <c r="E1865" s="275">
        <f t="shared" ca="1" si="142"/>
        <v>0.10484543250746382</v>
      </c>
      <c r="F1865" s="275">
        <f t="shared" ca="1" si="143"/>
        <v>5.4072205505892701E-2</v>
      </c>
      <c r="G1865" s="301">
        <f t="array" aca="1" ref="G1865" ca="1">IF(E1865&gt;F1865,('3-Statement Model'!$G$8*(1+'DCF Simulation'!C1865)*'DCF Simulation'!D1865)/('DCF Simulation'!E1865-'DCF Simulation'!F1865))</f>
        <v>19039.27465105629</v>
      </c>
      <c r="H1865" s="302">
        <f ca="1">+G1865-'DCF Analysis'!$C$37+'DCF Analysis'!$C$38+'DCF Analysis'!$C$40-'DCF Analysis'!$C$39</f>
        <v>19951.604651056288</v>
      </c>
      <c r="I1865" s="303">
        <f ca="1">+H1865/'Historical Data'!$L$34</f>
        <v>1252.6726809199697</v>
      </c>
    </row>
    <row r="1866" spans="2:9">
      <c r="B1866" s="300">
        <f t="shared" si="144"/>
        <v>1854</v>
      </c>
      <c r="C1866" s="275">
        <f t="shared" ca="1" si="140"/>
        <v>0.25132187291931296</v>
      </c>
      <c r="D1866" s="275">
        <f t="shared" ca="1" si="141"/>
        <v>0.1948072881491707</v>
      </c>
      <c r="E1866" s="275">
        <f t="shared" ca="1" si="142"/>
        <v>0.1066501691899731</v>
      </c>
      <c r="F1866" s="275">
        <f t="shared" ca="1" si="143"/>
        <v>3.6822428356483992E-2</v>
      </c>
      <c r="G1866" s="301">
        <f t="array" aca="1" ref="G1866" ca="1">IF(E1866&gt;F1866,('3-Statement Model'!$G$8*(1+'DCF Simulation'!C1866)*'DCF Simulation'!D1866)/('DCF Simulation'!E1866-'DCF Simulation'!F1866))</f>
        <v>16862.646846959302</v>
      </c>
      <c r="H1866" s="302">
        <f ca="1">+G1866-'DCF Analysis'!$C$37+'DCF Analysis'!$C$38+'DCF Analysis'!$C$40-'DCF Analysis'!$C$39</f>
        <v>17774.9768469593</v>
      </c>
      <c r="I1866" s="303">
        <f ca="1">+H1866/'Historical Data'!$L$34</f>
        <v>1116.011884236693</v>
      </c>
    </row>
    <row r="1867" spans="2:9">
      <c r="B1867" s="300">
        <f t="shared" si="144"/>
        <v>1855</v>
      </c>
      <c r="C1867" s="275">
        <f t="shared" ca="1" si="140"/>
        <v>4.3498682902961799E-2</v>
      </c>
      <c r="D1867" s="275">
        <f t="shared" ca="1" si="141"/>
        <v>0.17592481788767117</v>
      </c>
      <c r="E1867" s="275">
        <f t="shared" ca="1" si="142"/>
        <v>0.1048792573214844</v>
      </c>
      <c r="F1867" s="275">
        <f t="shared" ca="1" si="143"/>
        <v>4.163662714136597E-2</v>
      </c>
      <c r="G1867" s="301">
        <f t="array" aca="1" ref="G1867" ca="1">IF(E1867&gt;F1867,('3-Statement Model'!$G$8*(1+'DCF Simulation'!C1867)*'DCF Simulation'!D1867)/('DCF Simulation'!E1867-'DCF Simulation'!F1867))</f>
        <v>14021.309999415635</v>
      </c>
      <c r="H1867" s="302">
        <f ca="1">+G1867-'DCF Analysis'!$C$37+'DCF Analysis'!$C$38+'DCF Analysis'!$C$40-'DCF Analysis'!$C$39</f>
        <v>14933.639999415636</v>
      </c>
      <c r="I1867" s="303">
        <f ca="1">+H1867/'Historical Data'!$L$34</f>
        <v>937.61695769023197</v>
      </c>
    </row>
    <row r="1868" spans="2:9">
      <c r="B1868" s="300">
        <f t="shared" si="144"/>
        <v>1856</v>
      </c>
      <c r="C1868" s="275">
        <f t="shared" ca="1" si="140"/>
        <v>0.2659996279593328</v>
      </c>
      <c r="D1868" s="275">
        <f t="shared" ca="1" si="141"/>
        <v>0.16240111003058283</v>
      </c>
      <c r="E1868" s="275">
        <f t="shared" ca="1" si="142"/>
        <v>0.10320519005658624</v>
      </c>
      <c r="F1868" s="275">
        <f t="shared" ca="1" si="143"/>
        <v>3.6838514764395203E-2</v>
      </c>
      <c r="G1868" s="301">
        <f t="array" aca="1" ref="G1868" ca="1">IF(E1868&gt;F1868,('3-Statement Model'!$G$8*(1+'DCF Simulation'!C1868)*'DCF Simulation'!D1868)/('DCF Simulation'!E1868-'DCF Simulation'!F1868))</f>
        <v>14964.148487186618</v>
      </c>
      <c r="H1868" s="302">
        <f ca="1">+G1868-'DCF Analysis'!$C$37+'DCF Analysis'!$C$38+'DCF Analysis'!$C$40-'DCF Analysis'!$C$39</f>
        <v>15876.47848718662</v>
      </c>
      <c r="I1868" s="303">
        <f ca="1">+H1868/'Historical Data'!$L$34</f>
        <v>996.8136006072757</v>
      </c>
    </row>
    <row r="1869" spans="2:9">
      <c r="B1869" s="300">
        <f t="shared" si="144"/>
        <v>1857</v>
      </c>
      <c r="C1869" s="275">
        <f t="shared" ca="1" si="140"/>
        <v>0.1337853452607998</v>
      </c>
      <c r="D1869" s="275">
        <f t="shared" ca="1" si="141"/>
        <v>0.19461714827535886</v>
      </c>
      <c r="E1869" s="275">
        <f t="shared" ca="1" si="142"/>
        <v>0.10744110112133905</v>
      </c>
      <c r="F1869" s="275">
        <f t="shared" ca="1" si="143"/>
        <v>3.3785437506343684E-2</v>
      </c>
      <c r="G1869" s="301">
        <f t="array" aca="1" ref="G1869" ca="1">IF(E1869&gt;F1869,('3-Statement Model'!$G$8*(1+'DCF Simulation'!C1869)*'DCF Simulation'!D1869)/('DCF Simulation'!E1869-'DCF Simulation'!F1869))</f>
        <v>14470.558602000217</v>
      </c>
      <c r="H1869" s="302">
        <f ca="1">+G1869-'DCF Analysis'!$C$37+'DCF Analysis'!$C$38+'DCF Analysis'!$C$40-'DCF Analysis'!$C$39</f>
        <v>15382.888602000219</v>
      </c>
      <c r="I1869" s="303">
        <f ca="1">+H1869/'Historical Data'!$L$34</f>
        <v>965.82328300799963</v>
      </c>
    </row>
    <row r="1870" spans="2:9">
      <c r="B1870" s="300">
        <f t="shared" si="144"/>
        <v>1858</v>
      </c>
      <c r="C1870" s="275">
        <f t="shared" ref="C1870:C1933" ca="1" si="145">RAND()*($E$6-$D$6)+$D$6</f>
        <v>0.17940339822623555</v>
      </c>
      <c r="D1870" s="275">
        <f t="shared" ref="D1870:D1933" ca="1" si="146">RAND()*($E$7-$D$7)+$D$7</f>
        <v>0.18898316271525878</v>
      </c>
      <c r="E1870" s="275">
        <f t="shared" ref="E1870:E1933" ca="1" si="147">RAND()*($E$8-$D$8)+$D$8</f>
        <v>0.10842956786404216</v>
      </c>
      <c r="F1870" s="275">
        <f t="shared" ref="F1870:F1933" ca="1" si="148">RAND()*($E$9-$D$9)+$D$9</f>
        <v>5.5064147283606452E-2</v>
      </c>
      <c r="G1870" s="301">
        <f t="array" aca="1" ref="G1870" ca="1">IF(E1870&gt;F1870,('3-Statement Model'!$G$8*(1+'DCF Simulation'!C1870)*'DCF Simulation'!D1870)/('DCF Simulation'!E1870-'DCF Simulation'!F1870))</f>
        <v>20174.605465196651</v>
      </c>
      <c r="H1870" s="302">
        <f ca="1">+G1870-'DCF Analysis'!$C$37+'DCF Analysis'!$C$38+'DCF Analysis'!$C$40-'DCF Analysis'!$C$39</f>
        <v>21086.93546519665</v>
      </c>
      <c r="I1870" s="303">
        <f ca="1">+H1870/'Historical Data'!$L$34</f>
        <v>1323.9550624403435</v>
      </c>
    </row>
    <row r="1871" spans="2:9">
      <c r="B1871" s="300">
        <f t="shared" ref="B1871:B1934" si="149">+B1870+1</f>
        <v>1859</v>
      </c>
      <c r="C1871" s="275">
        <f t="shared" ca="1" si="145"/>
        <v>4.8623438391826687E-2</v>
      </c>
      <c r="D1871" s="275">
        <f t="shared" ca="1" si="146"/>
        <v>0.1631097977029837</v>
      </c>
      <c r="E1871" s="275">
        <f t="shared" ca="1" si="147"/>
        <v>0.10628557855039486</v>
      </c>
      <c r="F1871" s="275">
        <f t="shared" ca="1" si="148"/>
        <v>2.9040437354814288E-2</v>
      </c>
      <c r="G1871" s="301">
        <f t="array" aca="1" ref="G1871" ca="1">IF(E1871&gt;F1871,('3-Statement Model'!$G$8*(1+'DCF Simulation'!C1871)*'DCF Simulation'!D1871)/('DCF Simulation'!E1871-'DCF Simulation'!F1871))</f>
        <v>10695.668591253545</v>
      </c>
      <c r="H1871" s="302">
        <f ca="1">+G1871-'DCF Analysis'!$C$37+'DCF Analysis'!$C$38+'DCF Analysis'!$C$40-'DCF Analysis'!$C$39</f>
        <v>11607.998591253547</v>
      </c>
      <c r="I1871" s="303">
        <f ca="1">+H1871/'Historical Data'!$L$34</f>
        <v>728.81469785193303</v>
      </c>
    </row>
    <row r="1872" spans="2:9">
      <c r="B1872" s="300">
        <f t="shared" si="149"/>
        <v>1860</v>
      </c>
      <c r="C1872" s="275">
        <f t="shared" ca="1" si="145"/>
        <v>0.17170261765700232</v>
      </c>
      <c r="D1872" s="275">
        <f t="shared" ca="1" si="146"/>
        <v>0.18091962590517277</v>
      </c>
      <c r="E1872" s="275">
        <f t="shared" ca="1" si="147"/>
        <v>0.10500639299316146</v>
      </c>
      <c r="F1872" s="275">
        <f t="shared" ca="1" si="148"/>
        <v>2.0739881102852867E-2</v>
      </c>
      <c r="G1872" s="301">
        <f t="array" aca="1" ref="G1872" ca="1">IF(E1872&gt;F1872,('3-Statement Model'!$G$8*(1+'DCF Simulation'!C1872)*'DCF Simulation'!D1872)/('DCF Simulation'!E1872-'DCF Simulation'!F1872))</f>
        <v>12151.434866459869</v>
      </c>
      <c r="H1872" s="302">
        <f ca="1">+G1872-'DCF Analysis'!$C$37+'DCF Analysis'!$C$38+'DCF Analysis'!$C$40-'DCF Analysis'!$C$39</f>
        <v>13063.764866459871</v>
      </c>
      <c r="I1872" s="303">
        <f ca="1">+H1872/'Historical Data'!$L$34</f>
        <v>820.21579939987498</v>
      </c>
    </row>
    <row r="1873" spans="2:9">
      <c r="B1873" s="300">
        <f t="shared" si="149"/>
        <v>1861</v>
      </c>
      <c r="C1873" s="275">
        <f t="shared" ca="1" si="145"/>
        <v>0.25167809608071012</v>
      </c>
      <c r="D1873" s="275">
        <f t="shared" ca="1" si="146"/>
        <v>0.14828091145782277</v>
      </c>
      <c r="E1873" s="275">
        <f t="shared" ca="1" si="147"/>
        <v>0.10272799934624467</v>
      </c>
      <c r="F1873" s="275">
        <f t="shared" ca="1" si="148"/>
        <v>3.4774549263924731E-2</v>
      </c>
      <c r="G1873" s="301">
        <f t="array" aca="1" ref="G1873" ca="1">IF(E1873&gt;F1873,('3-Statement Model'!$G$8*(1+'DCF Simulation'!C1873)*'DCF Simulation'!D1873)/('DCF Simulation'!E1873-'DCF Simulation'!F1873))</f>
        <v>13193.070622262681</v>
      </c>
      <c r="H1873" s="302">
        <f ca="1">+G1873-'DCF Analysis'!$C$37+'DCF Analysis'!$C$38+'DCF Analysis'!$C$40-'DCF Analysis'!$C$39</f>
        <v>14105.400622262683</v>
      </c>
      <c r="I1873" s="303">
        <f ca="1">+H1873/'Historical Data'!$L$34</f>
        <v>885.61548416630933</v>
      </c>
    </row>
    <row r="1874" spans="2:9">
      <c r="B1874" s="300">
        <f t="shared" si="149"/>
        <v>1862</v>
      </c>
      <c r="C1874" s="275">
        <f t="shared" ca="1" si="145"/>
        <v>0.14992164066101224</v>
      </c>
      <c r="D1874" s="275">
        <f t="shared" ca="1" si="146"/>
        <v>0.17997638788267023</v>
      </c>
      <c r="E1874" s="275">
        <f t="shared" ca="1" si="147"/>
        <v>0.10152381224078148</v>
      </c>
      <c r="F1874" s="275">
        <f t="shared" ca="1" si="148"/>
        <v>4.9062518984375338E-2</v>
      </c>
      <c r="G1874" s="301">
        <f t="array" aca="1" ref="G1874" ca="1">IF(E1874&gt;F1874,('3-Statement Model'!$G$8*(1+'DCF Simulation'!C1874)*'DCF Simulation'!D1874)/('DCF Simulation'!E1874-'DCF Simulation'!F1874))</f>
        <v>19055.672723948283</v>
      </c>
      <c r="H1874" s="302">
        <f ca="1">+G1874-'DCF Analysis'!$C$37+'DCF Analysis'!$C$38+'DCF Analysis'!$C$40-'DCF Analysis'!$C$39</f>
        <v>19968.002723948281</v>
      </c>
      <c r="I1874" s="303">
        <f ca="1">+H1874/'Historical Data'!$L$34</f>
        <v>1253.7022431176372</v>
      </c>
    </row>
    <row r="1875" spans="2:9">
      <c r="B1875" s="300">
        <f t="shared" si="149"/>
        <v>1863</v>
      </c>
      <c r="C1875" s="275">
        <f t="shared" ca="1" si="145"/>
        <v>0.13295333095302925</v>
      </c>
      <c r="D1875" s="275">
        <f t="shared" ca="1" si="146"/>
        <v>0.18728727295455833</v>
      </c>
      <c r="E1875" s="275">
        <f t="shared" ca="1" si="147"/>
        <v>0.10443444820294501</v>
      </c>
      <c r="F1875" s="275">
        <f t="shared" ca="1" si="148"/>
        <v>2.2224880603153627E-2</v>
      </c>
      <c r="G1875" s="301">
        <f t="array" aca="1" ref="G1875" ca="1">IF(E1875&gt;F1875,('3-Statement Model'!$G$8*(1+'DCF Simulation'!C1875)*'DCF Simulation'!D1875)/('DCF Simulation'!E1875-'DCF Simulation'!F1875))</f>
        <v>12467.443880925623</v>
      </c>
      <c r="H1875" s="302">
        <f ca="1">+G1875-'DCF Analysis'!$C$37+'DCF Analysis'!$C$38+'DCF Analysis'!$C$40-'DCF Analysis'!$C$39</f>
        <v>13379.773880925624</v>
      </c>
      <c r="I1875" s="303">
        <f ca="1">+H1875/'Historical Data'!$L$34</f>
        <v>840.05660249661912</v>
      </c>
    </row>
    <row r="1876" spans="2:9">
      <c r="B1876" s="300">
        <f t="shared" si="149"/>
        <v>1864</v>
      </c>
      <c r="C1876" s="275">
        <f t="shared" ca="1" si="145"/>
        <v>0.33129351965519432</v>
      </c>
      <c r="D1876" s="275">
        <f t="shared" ca="1" si="146"/>
        <v>0.14654261042705266</v>
      </c>
      <c r="E1876" s="275">
        <f t="shared" ca="1" si="147"/>
        <v>0.10898915468035872</v>
      </c>
      <c r="F1876" s="275">
        <f t="shared" ca="1" si="148"/>
        <v>4.7413019970008775E-2</v>
      </c>
      <c r="G1876" s="301">
        <f t="array" aca="1" ref="G1876" ca="1">IF(E1876&gt;F1876,('3-Statement Model'!$G$8*(1+'DCF Simulation'!C1876)*'DCF Simulation'!D1876)/('DCF Simulation'!E1876-'DCF Simulation'!F1876))</f>
        <v>15303.995073004622</v>
      </c>
      <c r="H1876" s="302">
        <f ca="1">+G1876-'DCF Analysis'!$C$37+'DCF Analysis'!$C$38+'DCF Analysis'!$C$40-'DCF Analysis'!$C$39</f>
        <v>16216.325073004624</v>
      </c>
      <c r="I1876" s="303">
        <f ca="1">+H1876/'Historical Data'!$L$34</f>
        <v>1018.1510589823644</v>
      </c>
    </row>
    <row r="1877" spans="2:9">
      <c r="B1877" s="300">
        <f t="shared" si="149"/>
        <v>1865</v>
      </c>
      <c r="C1877" s="275">
        <f t="shared" ca="1" si="145"/>
        <v>0.28737201195909351</v>
      </c>
      <c r="D1877" s="275">
        <f t="shared" ca="1" si="146"/>
        <v>0.14664129192054315</v>
      </c>
      <c r="E1877" s="275">
        <f t="shared" ca="1" si="147"/>
        <v>0.10442065226720132</v>
      </c>
      <c r="F1877" s="275">
        <f t="shared" ca="1" si="148"/>
        <v>2.2223077730715319E-2</v>
      </c>
      <c r="G1877" s="301">
        <f t="array" aca="1" ref="G1877" ca="1">IF(E1877&gt;F1877,('3-Statement Model'!$G$8*(1+'DCF Simulation'!C1877)*'DCF Simulation'!D1877)/('DCF Simulation'!E1877-'DCF Simulation'!F1877))</f>
        <v>11093.812920293207</v>
      </c>
      <c r="H1877" s="302">
        <f ca="1">+G1877-'DCF Analysis'!$C$37+'DCF Analysis'!$C$38+'DCF Analysis'!$C$40-'DCF Analysis'!$C$39</f>
        <v>12006.142920293209</v>
      </c>
      <c r="I1877" s="303">
        <f ca="1">+H1877/'Historical Data'!$L$34</f>
        <v>753.81241271116323</v>
      </c>
    </row>
    <row r="1878" spans="2:9">
      <c r="B1878" s="300">
        <f t="shared" si="149"/>
        <v>1866</v>
      </c>
      <c r="C1878" s="275">
        <f t="shared" ca="1" si="145"/>
        <v>0.20454415118723801</v>
      </c>
      <c r="D1878" s="275">
        <f t="shared" ca="1" si="146"/>
        <v>0.13819264364180328</v>
      </c>
      <c r="E1878" s="275">
        <f t="shared" ca="1" si="147"/>
        <v>0.10935184124228736</v>
      </c>
      <c r="F1878" s="275">
        <f t="shared" ca="1" si="148"/>
        <v>3.1098301876786565E-2</v>
      </c>
      <c r="G1878" s="301">
        <f t="array" aca="1" ref="G1878" ca="1">IF(E1878&gt;F1878,('3-Statement Model'!$G$8*(1+'DCF Simulation'!C1878)*'DCF Simulation'!D1878)/('DCF Simulation'!E1878-'DCF Simulation'!F1878))</f>
        <v>10275.031405367961</v>
      </c>
      <c r="H1878" s="302">
        <f ca="1">+G1878-'DCF Analysis'!$C$37+'DCF Analysis'!$C$38+'DCF Analysis'!$C$40-'DCF Analysis'!$C$39</f>
        <v>11187.361405367963</v>
      </c>
      <c r="I1878" s="303">
        <f ca="1">+H1878/'Historical Data'!$L$34</f>
        <v>702.40475636835276</v>
      </c>
    </row>
    <row r="1879" spans="2:9">
      <c r="B1879" s="300">
        <f t="shared" si="149"/>
        <v>1867</v>
      </c>
      <c r="C1879" s="275">
        <f t="shared" ca="1" si="145"/>
        <v>9.0953134572190425E-2</v>
      </c>
      <c r="D1879" s="275">
        <f t="shared" ca="1" si="146"/>
        <v>0.16878679194837476</v>
      </c>
      <c r="E1879" s="275">
        <f t="shared" ca="1" si="147"/>
        <v>0.10749200033337389</v>
      </c>
      <c r="F1879" s="275">
        <f t="shared" ca="1" si="148"/>
        <v>2.2861494171605087E-2</v>
      </c>
      <c r="G1879" s="301">
        <f t="array" aca="1" ref="G1879" ca="1">IF(E1879&gt;F1879,('3-Statement Model'!$G$8*(1+'DCF Simulation'!C1879)*'DCF Simulation'!D1879)/('DCF Simulation'!E1879-'DCF Simulation'!F1879))</f>
        <v>10509.864437621121</v>
      </c>
      <c r="H1879" s="302">
        <f ca="1">+G1879-'DCF Analysis'!$C$37+'DCF Analysis'!$C$38+'DCF Analysis'!$C$40-'DCF Analysis'!$C$39</f>
        <v>11422.194437621123</v>
      </c>
      <c r="I1879" s="303">
        <f ca="1">+H1879/'Historical Data'!$L$34</f>
        <v>717.14887992262322</v>
      </c>
    </row>
    <row r="1880" spans="2:9">
      <c r="B1880" s="300">
        <f t="shared" si="149"/>
        <v>1868</v>
      </c>
      <c r="C1880" s="275">
        <f t="shared" ca="1" si="145"/>
        <v>3.6618582823333773E-2</v>
      </c>
      <c r="D1880" s="275">
        <f t="shared" ca="1" si="146"/>
        <v>0.17062955377802813</v>
      </c>
      <c r="E1880" s="275">
        <f t="shared" ca="1" si="147"/>
        <v>0.1001635356892757</v>
      </c>
      <c r="F1880" s="275">
        <f t="shared" ca="1" si="148"/>
        <v>5.1850340551143834E-2</v>
      </c>
      <c r="G1880" s="301">
        <f t="array" aca="1" ref="G1880" ca="1">IF(E1880&gt;F1880,('3-Statement Model'!$G$8*(1+'DCF Simulation'!C1880)*'DCF Simulation'!D1880)/('DCF Simulation'!E1880-'DCF Simulation'!F1880))</f>
        <v>17684.263779710505</v>
      </c>
      <c r="H1880" s="302">
        <f ca="1">+G1880-'DCF Analysis'!$C$37+'DCF Analysis'!$C$38+'DCF Analysis'!$C$40-'DCF Analysis'!$C$39</f>
        <v>18596.593779710503</v>
      </c>
      <c r="I1880" s="303">
        <f ca="1">+H1880/'Historical Data'!$L$34</f>
        <v>1167.5975638769621</v>
      </c>
    </row>
    <row r="1881" spans="2:9">
      <c r="B1881" s="300">
        <f t="shared" si="149"/>
        <v>1869</v>
      </c>
      <c r="C1881" s="275">
        <f t="shared" ca="1" si="145"/>
        <v>0.25313635965521381</v>
      </c>
      <c r="D1881" s="275">
        <f t="shared" ca="1" si="146"/>
        <v>0.14090159178931905</v>
      </c>
      <c r="E1881" s="275">
        <f t="shared" ca="1" si="147"/>
        <v>0.10554348015073227</v>
      </c>
      <c r="F1881" s="275">
        <f t="shared" ca="1" si="148"/>
        <v>3.7251728651555863E-2</v>
      </c>
      <c r="G1881" s="301">
        <f t="array" aca="1" ref="G1881" ca="1">IF(E1881&gt;F1881,('3-Statement Model'!$G$8*(1+'DCF Simulation'!C1881)*'DCF Simulation'!D1881)/('DCF Simulation'!E1881-'DCF Simulation'!F1881))</f>
        <v>12488.937108499742</v>
      </c>
      <c r="H1881" s="302">
        <f ca="1">+G1881-'DCF Analysis'!$C$37+'DCF Analysis'!$C$38+'DCF Analysis'!$C$40-'DCF Analysis'!$C$39</f>
        <v>13401.267108499744</v>
      </c>
      <c r="I1881" s="303">
        <f ca="1">+H1881/'Historical Data'!$L$34</f>
        <v>841.40606683684541</v>
      </c>
    </row>
    <row r="1882" spans="2:9">
      <c r="B1882" s="300">
        <f t="shared" si="149"/>
        <v>1870</v>
      </c>
      <c r="C1882" s="275">
        <f t="shared" ca="1" si="145"/>
        <v>7.7354010608124787E-2</v>
      </c>
      <c r="D1882" s="275">
        <f t="shared" ca="1" si="146"/>
        <v>0.13510318150650086</v>
      </c>
      <c r="E1882" s="275">
        <f t="shared" ca="1" si="147"/>
        <v>0.10659272808494973</v>
      </c>
      <c r="F1882" s="275">
        <f t="shared" ca="1" si="148"/>
        <v>4.0013605013858755E-2</v>
      </c>
      <c r="G1882" s="301">
        <f t="array" aca="1" ref="G1882" ca="1">IF(E1882&gt;F1882,('3-Statement Model'!$G$8*(1+'DCF Simulation'!C1882)*'DCF Simulation'!D1882)/('DCF Simulation'!E1882-'DCF Simulation'!F1882))</f>
        <v>10560.036944726287</v>
      </c>
      <c r="H1882" s="302">
        <f ca="1">+G1882-'DCF Analysis'!$C$37+'DCF Analysis'!$C$38+'DCF Analysis'!$C$40-'DCF Analysis'!$C$39</f>
        <v>11472.366944726289</v>
      </c>
      <c r="I1882" s="303">
        <f ca="1">+H1882/'Historical Data'!$L$34</f>
        <v>720.29898890298421</v>
      </c>
    </row>
    <row r="1883" spans="2:9">
      <c r="B1883" s="300">
        <f t="shared" si="149"/>
        <v>1871</v>
      </c>
      <c r="C1883" s="275">
        <f t="shared" ca="1" si="145"/>
        <v>0.1641788115759272</v>
      </c>
      <c r="D1883" s="275">
        <f t="shared" ca="1" si="146"/>
        <v>0.14189339741480797</v>
      </c>
      <c r="E1883" s="275">
        <f t="shared" ca="1" si="147"/>
        <v>0.10070072201663509</v>
      </c>
      <c r="F1883" s="275">
        <f t="shared" ca="1" si="148"/>
        <v>2.1337572169558786E-2</v>
      </c>
      <c r="G1883" s="301">
        <f t="array" aca="1" ref="G1883" ca="1">IF(E1883&gt;F1883,('3-Statement Model'!$G$8*(1+'DCF Simulation'!C1883)*'DCF Simulation'!D1883)/('DCF Simulation'!E1883-'DCF Simulation'!F1883))</f>
        <v>10054.083347165177</v>
      </c>
      <c r="H1883" s="302">
        <f ca="1">+G1883-'DCF Analysis'!$C$37+'DCF Analysis'!$C$38+'DCF Analysis'!$C$40-'DCF Analysis'!$C$39</f>
        <v>10966.413347165178</v>
      </c>
      <c r="I1883" s="303">
        <f ca="1">+H1883/'Historical Data'!$L$34</f>
        <v>688.53240869238323</v>
      </c>
    </row>
    <row r="1884" spans="2:9">
      <c r="B1884" s="300">
        <f t="shared" si="149"/>
        <v>1872</v>
      </c>
      <c r="C1884" s="275">
        <f t="shared" ca="1" si="145"/>
        <v>0.15597680781507742</v>
      </c>
      <c r="D1884" s="275">
        <f t="shared" ca="1" si="146"/>
        <v>0.14922016830216719</v>
      </c>
      <c r="E1884" s="275">
        <f t="shared" ca="1" si="147"/>
        <v>0.10168350431266367</v>
      </c>
      <c r="F1884" s="275">
        <f t="shared" ca="1" si="148"/>
        <v>3.6113246217958639E-2</v>
      </c>
      <c r="G1884" s="301">
        <f t="array" aca="1" ref="G1884" ca="1">IF(E1884&gt;F1884,('3-Statement Model'!$G$8*(1+'DCF Simulation'!C1884)*'DCF Simulation'!D1884)/('DCF Simulation'!E1884-'DCF Simulation'!F1884))</f>
        <v>12707.182072474567</v>
      </c>
      <c r="H1884" s="302">
        <f ca="1">+G1884-'DCF Analysis'!$C$37+'DCF Analysis'!$C$38+'DCF Analysis'!$C$40-'DCF Analysis'!$C$39</f>
        <v>13619.512072474568</v>
      </c>
      <c r="I1884" s="303">
        <f ca="1">+H1884/'Historical Data'!$L$34</f>
        <v>855.10869922662425</v>
      </c>
    </row>
    <row r="1885" spans="2:9">
      <c r="B1885" s="300">
        <f t="shared" si="149"/>
        <v>1873</v>
      </c>
      <c r="C1885" s="275">
        <f t="shared" ca="1" si="145"/>
        <v>0.11753255086362963</v>
      </c>
      <c r="D1885" s="275">
        <f t="shared" ca="1" si="146"/>
        <v>0.16370429007079812</v>
      </c>
      <c r="E1885" s="275">
        <f t="shared" ca="1" si="147"/>
        <v>0.10188973442565621</v>
      </c>
      <c r="F1885" s="275">
        <f t="shared" ca="1" si="148"/>
        <v>5.2112554246188339E-2</v>
      </c>
      <c r="G1885" s="301">
        <f t="array" aca="1" ref="G1885" ca="1">IF(E1885&gt;F1885,('3-Statement Model'!$G$8*(1+'DCF Simulation'!C1885)*'DCF Simulation'!D1885)/('DCF Simulation'!E1885-'DCF Simulation'!F1885))</f>
        <v>17752.905908509205</v>
      </c>
      <c r="H1885" s="302">
        <f ca="1">+G1885-'DCF Analysis'!$C$37+'DCF Analysis'!$C$38+'DCF Analysis'!$C$40-'DCF Analysis'!$C$39</f>
        <v>18665.235908509203</v>
      </c>
      <c r="I1885" s="303">
        <f ca="1">+H1885/'Historical Data'!$L$34</f>
        <v>1171.9072984076013</v>
      </c>
    </row>
    <row r="1886" spans="2:9">
      <c r="B1886" s="300">
        <f t="shared" si="149"/>
        <v>1874</v>
      </c>
      <c r="C1886" s="275">
        <f t="shared" ca="1" si="145"/>
        <v>0.13948195645127021</v>
      </c>
      <c r="D1886" s="275">
        <f t="shared" ca="1" si="146"/>
        <v>0.15629186000124062</v>
      </c>
      <c r="E1886" s="275">
        <f t="shared" ca="1" si="147"/>
        <v>0.10376841808028989</v>
      </c>
      <c r="F1886" s="275">
        <f t="shared" ca="1" si="148"/>
        <v>3.4255075787767875E-2</v>
      </c>
      <c r="G1886" s="301">
        <f t="array" aca="1" ref="G1886" ca="1">IF(E1886&gt;F1886,('3-Statement Model'!$G$8*(1+'DCF Simulation'!C1886)*'DCF Simulation'!D1886)/('DCF Simulation'!E1886-'DCF Simulation'!F1886))</f>
        <v>12375.283053139325</v>
      </c>
      <c r="H1886" s="302">
        <f ca="1">+G1886-'DCF Analysis'!$C$37+'DCF Analysis'!$C$38+'DCF Analysis'!$C$40-'DCF Analysis'!$C$39</f>
        <v>13287.613053139326</v>
      </c>
      <c r="I1886" s="303">
        <f ca="1">+H1886/'Historical Data'!$L$34</f>
        <v>834.27023326777851</v>
      </c>
    </row>
    <row r="1887" spans="2:9">
      <c r="B1887" s="300">
        <f t="shared" si="149"/>
        <v>1875</v>
      </c>
      <c r="C1887" s="275">
        <f t="shared" ca="1" si="145"/>
        <v>0.32424041906659695</v>
      </c>
      <c r="D1887" s="275">
        <f t="shared" ca="1" si="146"/>
        <v>0.1702801521573197</v>
      </c>
      <c r="E1887" s="275">
        <f t="shared" ca="1" si="147"/>
        <v>0.10034750048730628</v>
      </c>
      <c r="F1887" s="275">
        <f t="shared" ca="1" si="148"/>
        <v>5.9672148917359003E-2</v>
      </c>
      <c r="G1887" s="301">
        <f t="array" aca="1" ref="G1887" ca="1">IF(E1887&gt;F1887,('3-Statement Model'!$G$8*(1+'DCF Simulation'!C1887)*'DCF Simulation'!D1887)/('DCF Simulation'!E1887-'DCF Simulation'!F1887))</f>
        <v>26778.056466100126</v>
      </c>
      <c r="H1887" s="302">
        <f ca="1">+G1887-'DCF Analysis'!$C$37+'DCF Analysis'!$C$38+'DCF Analysis'!$C$40-'DCF Analysis'!$C$39</f>
        <v>27690.386466100124</v>
      </c>
      <c r="I1887" s="303">
        <f ca="1">+H1887/'Historical Data'!$L$34</f>
        <v>1738.5564347759503</v>
      </c>
    </row>
    <row r="1888" spans="2:9">
      <c r="B1888" s="300">
        <f t="shared" si="149"/>
        <v>1876</v>
      </c>
      <c r="C1888" s="275">
        <f t="shared" ca="1" si="145"/>
        <v>2.3862936126269156E-2</v>
      </c>
      <c r="D1888" s="275">
        <f t="shared" ca="1" si="146"/>
        <v>0.17798771114834988</v>
      </c>
      <c r="E1888" s="275">
        <f t="shared" ca="1" si="147"/>
        <v>0.10794555259649267</v>
      </c>
      <c r="F1888" s="275">
        <f t="shared" ca="1" si="148"/>
        <v>4.8975785435820082E-2</v>
      </c>
      <c r="G1888" s="301">
        <f t="array" aca="1" ref="G1888" ca="1">IF(E1888&gt;F1888,('3-Statement Model'!$G$8*(1+'DCF Simulation'!C1888)*'DCF Simulation'!D1888)/('DCF Simulation'!E1888-'DCF Simulation'!F1888))</f>
        <v>14927.322866520262</v>
      </c>
      <c r="H1888" s="302">
        <f ca="1">+G1888-'DCF Analysis'!$C$37+'DCF Analysis'!$C$38+'DCF Analysis'!$C$40-'DCF Analysis'!$C$39</f>
        <v>15839.652866520264</v>
      </c>
      <c r="I1888" s="303">
        <f ca="1">+H1888/'Historical Data'!$L$34</f>
        <v>994.50148337292467</v>
      </c>
    </row>
    <row r="1889" spans="2:9">
      <c r="B1889" s="300">
        <f t="shared" si="149"/>
        <v>1877</v>
      </c>
      <c r="C1889" s="275">
        <f t="shared" ca="1" si="145"/>
        <v>0.26544440050690099</v>
      </c>
      <c r="D1889" s="275">
        <f t="shared" ca="1" si="146"/>
        <v>0.14102020035139204</v>
      </c>
      <c r="E1889" s="275">
        <f t="shared" ca="1" si="147"/>
        <v>0.1014742333593238</v>
      </c>
      <c r="F1889" s="275">
        <f t="shared" ca="1" si="148"/>
        <v>2.8327658667158549E-2</v>
      </c>
      <c r="G1889" s="301">
        <f t="array" aca="1" ref="G1889" ca="1">IF(E1889&gt;F1889,('3-Statement Model'!$G$8*(1+'DCF Simulation'!C1889)*'DCF Simulation'!D1889)/('DCF Simulation'!E1889-'DCF Simulation'!F1889))</f>
        <v>11784.465825792198</v>
      </c>
      <c r="H1889" s="302">
        <f ca="1">+G1889-'DCF Analysis'!$C$37+'DCF Analysis'!$C$38+'DCF Analysis'!$C$40-'DCF Analysis'!$C$39</f>
        <v>12696.7958257922</v>
      </c>
      <c r="I1889" s="303">
        <f ca="1">+H1889/'Historical Data'!$L$34</f>
        <v>797.17544249487469</v>
      </c>
    </row>
    <row r="1890" spans="2:9">
      <c r="B1890" s="300">
        <f t="shared" si="149"/>
        <v>1878</v>
      </c>
      <c r="C1890" s="275">
        <f t="shared" ca="1" si="145"/>
        <v>6.6309519691170965E-2</v>
      </c>
      <c r="D1890" s="275">
        <f t="shared" ca="1" si="146"/>
        <v>0.14671991379743932</v>
      </c>
      <c r="E1890" s="275">
        <f t="shared" ca="1" si="147"/>
        <v>0.10361819037546385</v>
      </c>
      <c r="F1890" s="275">
        <f t="shared" ca="1" si="148"/>
        <v>2.7324532990142793E-2</v>
      </c>
      <c r="G1890" s="301">
        <f t="array" aca="1" ref="G1890" ca="1">IF(E1890&gt;F1890,('3-Statement Model'!$G$8*(1+'DCF Simulation'!C1890)*'DCF Simulation'!D1890)/('DCF Simulation'!E1890-'DCF Simulation'!F1890))</f>
        <v>9905.203769175916</v>
      </c>
      <c r="H1890" s="302">
        <f ca="1">+G1890-'DCF Analysis'!$C$37+'DCF Analysis'!$C$38+'DCF Analysis'!$C$40-'DCF Analysis'!$C$39</f>
        <v>10817.533769175918</v>
      </c>
      <c r="I1890" s="303">
        <f ca="1">+H1890/'Historical Data'!$L$34</f>
        <v>679.18492094110763</v>
      </c>
    </row>
    <row r="1891" spans="2:9">
      <c r="B1891" s="300">
        <f t="shared" si="149"/>
        <v>1879</v>
      </c>
      <c r="C1891" s="275">
        <f t="shared" ca="1" si="145"/>
        <v>0.18890752787490545</v>
      </c>
      <c r="D1891" s="275">
        <f t="shared" ca="1" si="146"/>
        <v>0.1677440075186741</v>
      </c>
      <c r="E1891" s="275">
        <f t="shared" ca="1" si="147"/>
        <v>0.10703821931587093</v>
      </c>
      <c r="F1891" s="275">
        <f t="shared" ca="1" si="148"/>
        <v>2.5639593973216881E-2</v>
      </c>
      <c r="G1891" s="301">
        <f t="array" aca="1" ref="G1891" ca="1">IF(E1891&gt;F1891,('3-Statement Model'!$G$8*(1+'DCF Simulation'!C1891)*'DCF Simulation'!D1891)/('DCF Simulation'!E1891-'DCF Simulation'!F1891))</f>
        <v>11834.707265874971</v>
      </c>
      <c r="H1891" s="302">
        <f ca="1">+G1891-'DCF Analysis'!$C$37+'DCF Analysis'!$C$38+'DCF Analysis'!$C$40-'DCF Analysis'!$C$39</f>
        <v>12747.037265874973</v>
      </c>
      <c r="I1891" s="303">
        <f ca="1">+H1891/'Historical Data'!$L$34</f>
        <v>800.32987947087167</v>
      </c>
    </row>
    <row r="1892" spans="2:9">
      <c r="B1892" s="300">
        <f t="shared" si="149"/>
        <v>1880</v>
      </c>
      <c r="C1892" s="275">
        <f t="shared" ca="1" si="145"/>
        <v>0.24645439443394193</v>
      </c>
      <c r="D1892" s="275">
        <f t="shared" ca="1" si="146"/>
        <v>0.1542739960670034</v>
      </c>
      <c r="E1892" s="275">
        <f t="shared" ca="1" si="147"/>
        <v>0.10321833712331334</v>
      </c>
      <c r="F1892" s="275">
        <f t="shared" ca="1" si="148"/>
        <v>3.5563677925078363E-2</v>
      </c>
      <c r="G1892" s="301">
        <f t="array" aca="1" ref="G1892" ca="1">IF(E1892&gt;F1892,('3-Statement Model'!$G$8*(1+'DCF Simulation'!C1892)*'DCF Simulation'!D1892)/('DCF Simulation'!E1892-'DCF Simulation'!F1892))</f>
        <v>13729.37952910093</v>
      </c>
      <c r="H1892" s="302">
        <f ca="1">+G1892-'DCF Analysis'!$C$37+'DCF Analysis'!$C$38+'DCF Analysis'!$C$40-'DCF Analysis'!$C$39</f>
        <v>14641.709529100932</v>
      </c>
      <c r="I1892" s="303">
        <f ca="1">+H1892/'Historical Data'!$L$34</f>
        <v>919.28793948407042</v>
      </c>
    </row>
    <row r="1893" spans="2:9">
      <c r="B1893" s="300">
        <f t="shared" si="149"/>
        <v>1881</v>
      </c>
      <c r="C1893" s="275">
        <f t="shared" ca="1" si="145"/>
        <v>0.19551587420813371</v>
      </c>
      <c r="D1893" s="275">
        <f t="shared" ca="1" si="146"/>
        <v>0.17943509765030324</v>
      </c>
      <c r="E1893" s="275">
        <f t="shared" ca="1" si="147"/>
        <v>0.10096602366611185</v>
      </c>
      <c r="F1893" s="275">
        <f t="shared" ca="1" si="148"/>
        <v>2.199358537088093E-2</v>
      </c>
      <c r="G1893" s="301">
        <f t="array" aca="1" ref="G1893" ca="1">IF(E1893&gt;F1893,('3-Statement Model'!$G$8*(1+'DCF Simulation'!C1893)*'DCF Simulation'!D1893)/('DCF Simulation'!E1893-'DCF Simulation'!F1893))</f>
        <v>13120.992722636613</v>
      </c>
      <c r="H1893" s="302">
        <f ca="1">+G1893-'DCF Analysis'!$C$37+'DCF Analysis'!$C$38+'DCF Analysis'!$C$40-'DCF Analysis'!$C$39</f>
        <v>14033.322722636614</v>
      </c>
      <c r="I1893" s="303">
        <f ca="1">+H1893/'Historical Data'!$L$34</f>
        <v>881.09003283851916</v>
      </c>
    </row>
    <row r="1894" spans="2:9">
      <c r="B1894" s="300">
        <f t="shared" si="149"/>
        <v>1882</v>
      </c>
      <c r="C1894" s="275">
        <f t="shared" ca="1" si="145"/>
        <v>2.9624266185278542E-2</v>
      </c>
      <c r="D1894" s="275">
        <f t="shared" ca="1" si="146"/>
        <v>0.16188971332652094</v>
      </c>
      <c r="E1894" s="275">
        <f t="shared" ca="1" si="147"/>
        <v>0.10842033736242739</v>
      </c>
      <c r="F1894" s="275">
        <f t="shared" ca="1" si="148"/>
        <v>2.3437133164536283E-2</v>
      </c>
      <c r="G1894" s="301">
        <f t="array" aca="1" ref="G1894" ca="1">IF(E1894&gt;F1894,('3-Statement Model'!$G$8*(1+'DCF Simulation'!C1894)*'DCF Simulation'!D1894)/('DCF Simulation'!E1894-'DCF Simulation'!F1894))</f>
        <v>9474.2408538518575</v>
      </c>
      <c r="H1894" s="302">
        <f ca="1">+G1894-'DCF Analysis'!$C$37+'DCF Analysis'!$C$38+'DCF Analysis'!$C$40-'DCF Analysis'!$C$39</f>
        <v>10386.570853851859</v>
      </c>
      <c r="I1894" s="303">
        <f ca="1">+H1894/'Historical Data'!$L$34</f>
        <v>652.12667274714636</v>
      </c>
    </row>
    <row r="1895" spans="2:9">
      <c r="B1895" s="300">
        <f t="shared" si="149"/>
        <v>1883</v>
      </c>
      <c r="C1895" s="275">
        <f t="shared" ca="1" si="145"/>
        <v>0.12326626742986012</v>
      </c>
      <c r="D1895" s="275">
        <f t="shared" ca="1" si="146"/>
        <v>0.1868497176988681</v>
      </c>
      <c r="E1895" s="275">
        <f t="shared" ca="1" si="147"/>
        <v>0.10762768219455347</v>
      </c>
      <c r="F1895" s="275">
        <f t="shared" ca="1" si="148"/>
        <v>4.9807762711849758E-2</v>
      </c>
      <c r="G1895" s="301">
        <f t="array" aca="1" ref="G1895" ca="1">IF(E1895&gt;F1895,('3-Statement Model'!$G$8*(1+'DCF Simulation'!C1895)*'DCF Simulation'!D1895)/('DCF Simulation'!E1895-'DCF Simulation'!F1895))</f>
        <v>17533.845670999672</v>
      </c>
      <c r="H1895" s="302">
        <f ca="1">+G1895-'DCF Analysis'!$C$37+'DCF Analysis'!$C$38+'DCF Analysis'!$C$40-'DCF Analysis'!$C$39</f>
        <v>18446.17567099967</v>
      </c>
      <c r="I1895" s="303">
        <f ca="1">+H1895/'Historical Data'!$L$34</f>
        <v>1158.1534786119839</v>
      </c>
    </row>
    <row r="1896" spans="2:9">
      <c r="B1896" s="300">
        <f t="shared" si="149"/>
        <v>1884</v>
      </c>
      <c r="C1896" s="275">
        <f t="shared" ca="1" si="145"/>
        <v>0.32705053995349531</v>
      </c>
      <c r="D1896" s="275">
        <f t="shared" ca="1" si="146"/>
        <v>0.16296129792567038</v>
      </c>
      <c r="E1896" s="275">
        <f t="shared" ca="1" si="147"/>
        <v>0.10223875729143245</v>
      </c>
      <c r="F1896" s="275">
        <f t="shared" ca="1" si="148"/>
        <v>3.1626899236600732E-2</v>
      </c>
      <c r="G1896" s="301">
        <f t="array" aca="1" ref="G1896" ca="1">IF(E1896&gt;F1896,('3-Statement Model'!$G$8*(1+'DCF Simulation'!C1896)*'DCF Simulation'!D1896)/('DCF Simulation'!E1896-'DCF Simulation'!F1896))</f>
        <v>14793.597482101946</v>
      </c>
      <c r="H1896" s="302">
        <f ca="1">+G1896-'DCF Analysis'!$C$37+'DCF Analysis'!$C$38+'DCF Analysis'!$C$40-'DCF Analysis'!$C$39</f>
        <v>15705.927482101948</v>
      </c>
      <c r="I1896" s="303">
        <f ca="1">+H1896/'Historical Data'!$L$34</f>
        <v>986.1054601589484</v>
      </c>
    </row>
    <row r="1897" spans="2:9">
      <c r="B1897" s="300">
        <f t="shared" si="149"/>
        <v>1885</v>
      </c>
      <c r="C1897" s="275">
        <f t="shared" ca="1" si="145"/>
        <v>5.2802826742064227E-2</v>
      </c>
      <c r="D1897" s="275">
        <f t="shared" ca="1" si="146"/>
        <v>0.17521781055932822</v>
      </c>
      <c r="E1897" s="275">
        <f t="shared" ca="1" si="147"/>
        <v>0.1065172799627507</v>
      </c>
      <c r="F1897" s="275">
        <f t="shared" ca="1" si="148"/>
        <v>5.307288066772993E-2</v>
      </c>
      <c r="G1897" s="301">
        <f t="array" aca="1" ref="G1897" ca="1">IF(E1897&gt;F1897,('3-Statement Model'!$G$8*(1+'DCF Simulation'!C1897)*'DCF Simulation'!D1897)/('DCF Simulation'!E1897-'DCF Simulation'!F1897))</f>
        <v>16672.571589974588</v>
      </c>
      <c r="H1897" s="302">
        <f ca="1">+G1897-'DCF Analysis'!$C$37+'DCF Analysis'!$C$38+'DCF Analysis'!$C$40-'DCF Analysis'!$C$39</f>
        <v>17584.901589974586</v>
      </c>
      <c r="I1897" s="303">
        <f ca="1">+H1897/'Historical Data'!$L$34</f>
        <v>1104.07790268945</v>
      </c>
    </row>
    <row r="1898" spans="2:9">
      <c r="B1898" s="300">
        <f t="shared" si="149"/>
        <v>1886</v>
      </c>
      <c r="C1898" s="275">
        <f t="shared" ca="1" si="145"/>
        <v>8.7017162963998057E-2</v>
      </c>
      <c r="D1898" s="275">
        <f t="shared" ca="1" si="146"/>
        <v>0.16737927135166314</v>
      </c>
      <c r="E1898" s="275">
        <f t="shared" ca="1" si="147"/>
        <v>0.10601490514449578</v>
      </c>
      <c r="F1898" s="275">
        <f t="shared" ca="1" si="148"/>
        <v>5.1711104034396521E-2</v>
      </c>
      <c r="G1898" s="301">
        <f t="array" aca="1" ref="G1898" ca="1">IF(E1898&gt;F1898,('3-Statement Model'!$G$8*(1+'DCF Simulation'!C1898)*'DCF Simulation'!D1898)/('DCF Simulation'!E1898-'DCF Simulation'!F1898))</f>
        <v>16184.054917461495</v>
      </c>
      <c r="H1898" s="302">
        <f ca="1">+G1898-'DCF Analysis'!$C$37+'DCF Analysis'!$C$38+'DCF Analysis'!$C$40-'DCF Analysis'!$C$39</f>
        <v>17096.384917461495</v>
      </c>
      <c r="I1898" s="303">
        <f ca="1">+H1898/'Historical Data'!$L$34</f>
        <v>1073.4061095914108</v>
      </c>
    </row>
    <row r="1899" spans="2:9">
      <c r="B1899" s="300">
        <f t="shared" si="149"/>
        <v>1887</v>
      </c>
      <c r="C1899" s="275">
        <f t="shared" ca="1" si="145"/>
        <v>0.31923280033542328</v>
      </c>
      <c r="D1899" s="275">
        <f t="shared" ca="1" si="146"/>
        <v>0.1671234050890561</v>
      </c>
      <c r="E1899" s="275">
        <f t="shared" ca="1" si="147"/>
        <v>0.10890752944930553</v>
      </c>
      <c r="F1899" s="275">
        <f t="shared" ca="1" si="148"/>
        <v>3.4499557663981564E-2</v>
      </c>
      <c r="G1899" s="301">
        <f t="array" aca="1" ref="G1899" ca="1">IF(E1899&gt;F1899,('3-Statement Model'!$G$8*(1+'DCF Simulation'!C1899)*'DCF Simulation'!D1899)/('DCF Simulation'!E1899-'DCF Simulation'!F1899))</f>
        <v>14312.607085086933</v>
      </c>
      <c r="H1899" s="302">
        <f ca="1">+G1899-'DCF Analysis'!$C$37+'DCF Analysis'!$C$38+'DCF Analysis'!$C$40-'DCF Analysis'!$C$39</f>
        <v>15224.937085086935</v>
      </c>
      <c r="I1899" s="303">
        <f ca="1">+H1899/'Historical Data'!$L$34</f>
        <v>955.9062084865443</v>
      </c>
    </row>
    <row r="1900" spans="2:9">
      <c r="B1900" s="300">
        <f t="shared" si="149"/>
        <v>1888</v>
      </c>
      <c r="C1900" s="275">
        <f t="shared" ca="1" si="145"/>
        <v>0.23499529739051533</v>
      </c>
      <c r="D1900" s="275">
        <f t="shared" ca="1" si="146"/>
        <v>0.1576185988941618</v>
      </c>
      <c r="E1900" s="275">
        <f t="shared" ca="1" si="147"/>
        <v>0.10264395421230697</v>
      </c>
      <c r="F1900" s="275">
        <f t="shared" ca="1" si="148"/>
        <v>5.0670876462113233E-2</v>
      </c>
      <c r="G1900" s="301">
        <f t="array" aca="1" ref="G1900" ca="1">IF(E1900&gt;F1900,('3-Statement Model'!$G$8*(1+'DCF Simulation'!C1900)*'DCF Simulation'!D1900)/('DCF Simulation'!E1900-'DCF Simulation'!F1900))</f>
        <v>18091.468908745468</v>
      </c>
      <c r="H1900" s="302">
        <f ca="1">+G1900-'DCF Analysis'!$C$37+'DCF Analysis'!$C$38+'DCF Analysis'!$C$40-'DCF Analysis'!$C$39</f>
        <v>19003.798908745466</v>
      </c>
      <c r="I1900" s="303">
        <f ca="1">+H1900/'Historical Data'!$L$34</f>
        <v>1193.1641661424887</v>
      </c>
    </row>
    <row r="1901" spans="2:9">
      <c r="B1901" s="300">
        <f t="shared" si="149"/>
        <v>1889</v>
      </c>
      <c r="C1901" s="275">
        <f t="shared" ca="1" si="145"/>
        <v>0.19027071173764523</v>
      </c>
      <c r="D1901" s="275">
        <f t="shared" ca="1" si="146"/>
        <v>0.15998794554306173</v>
      </c>
      <c r="E1901" s="275">
        <f t="shared" ca="1" si="147"/>
        <v>0.1017629412805898</v>
      </c>
      <c r="F1901" s="275">
        <f t="shared" ca="1" si="148"/>
        <v>5.7013341184234775E-2</v>
      </c>
      <c r="G1901" s="301">
        <f t="array" aca="1" ref="G1901" ca="1">IF(E1901&gt;F1901,('3-Statement Model'!$G$8*(1+'DCF Simulation'!C1901)*'DCF Simulation'!D1901)/('DCF Simulation'!E1901-'DCF Simulation'!F1901))</f>
        <v>20555.277752519327</v>
      </c>
      <c r="H1901" s="302">
        <f ca="1">+G1901-'DCF Analysis'!$C$37+'DCF Analysis'!$C$38+'DCF Analysis'!$C$40-'DCF Analysis'!$C$39</f>
        <v>21467.607752519325</v>
      </c>
      <c r="I1901" s="303">
        <f ca="1">+H1901/'Historical Data'!$L$34</f>
        <v>1347.8557853672678</v>
      </c>
    </row>
    <row r="1902" spans="2:9">
      <c r="B1902" s="300">
        <f t="shared" si="149"/>
        <v>1890</v>
      </c>
      <c r="C1902" s="275">
        <f t="shared" ca="1" si="145"/>
        <v>0.18149217681822785</v>
      </c>
      <c r="D1902" s="275">
        <f t="shared" ca="1" si="146"/>
        <v>0.17119027278079604</v>
      </c>
      <c r="E1902" s="275">
        <f t="shared" ca="1" si="147"/>
        <v>0.10790554030759975</v>
      </c>
      <c r="F1902" s="275">
        <f t="shared" ca="1" si="148"/>
        <v>5.3798939399050935E-2</v>
      </c>
      <c r="G1902" s="301">
        <f t="array" aca="1" ref="G1902" ca="1">IF(E1902&gt;F1902,('3-Statement Model'!$G$8*(1+'DCF Simulation'!C1902)*'DCF Simulation'!D1902)/('DCF Simulation'!E1902-'DCF Simulation'!F1902))</f>
        <v>18056.733241528269</v>
      </c>
      <c r="H1902" s="302">
        <f ca="1">+G1902-'DCF Analysis'!$C$37+'DCF Analysis'!$C$38+'DCF Analysis'!$C$40-'DCF Analysis'!$C$39</f>
        <v>18969.063241528267</v>
      </c>
      <c r="I1902" s="303">
        <f ca="1">+H1902/'Historical Data'!$L$34</f>
        <v>1190.9832678068649</v>
      </c>
    </row>
    <row r="1903" spans="2:9">
      <c r="B1903" s="300">
        <f t="shared" si="149"/>
        <v>1891</v>
      </c>
      <c r="C1903" s="275">
        <f t="shared" ca="1" si="145"/>
        <v>0.28753540195674937</v>
      </c>
      <c r="D1903" s="275">
        <f t="shared" ca="1" si="146"/>
        <v>0.14393187384067441</v>
      </c>
      <c r="E1903" s="275">
        <f t="shared" ca="1" si="147"/>
        <v>0.10782491936622036</v>
      </c>
      <c r="F1903" s="275">
        <f t="shared" ca="1" si="148"/>
        <v>3.5931107529900808E-2</v>
      </c>
      <c r="G1903" s="301">
        <f t="array" aca="1" ref="G1903" ca="1">IF(E1903&gt;F1903,('3-Statement Model'!$G$8*(1+'DCF Simulation'!C1903)*'DCF Simulation'!D1903)/('DCF Simulation'!E1903-'DCF Simulation'!F1903))</f>
        <v>12450.997540348957</v>
      </c>
      <c r="H1903" s="302">
        <f ca="1">+G1903-'DCF Analysis'!$C$37+'DCF Analysis'!$C$38+'DCF Analysis'!$C$40-'DCF Analysis'!$C$39</f>
        <v>13363.327540348959</v>
      </c>
      <c r="I1903" s="303">
        <f ca="1">+H1903/'Historical Data'!$L$34</f>
        <v>839.02400978531534</v>
      </c>
    </row>
    <row r="1904" spans="2:9">
      <c r="B1904" s="300">
        <f t="shared" si="149"/>
        <v>1892</v>
      </c>
      <c r="C1904" s="275">
        <f t="shared" ca="1" si="145"/>
        <v>4.6636000361434185E-2</v>
      </c>
      <c r="D1904" s="275">
        <f t="shared" ca="1" si="146"/>
        <v>0.15824293383824989</v>
      </c>
      <c r="E1904" s="275">
        <f t="shared" ca="1" si="147"/>
        <v>0.10396417649481147</v>
      </c>
      <c r="F1904" s="275">
        <f t="shared" ca="1" si="148"/>
        <v>3.4228444031989935E-2</v>
      </c>
      <c r="G1904" s="301">
        <f t="array" aca="1" ref="G1904" ca="1">IF(E1904&gt;F1904,('3-Statement Model'!$G$8*(1+'DCF Simulation'!C1904)*'DCF Simulation'!D1904)/('DCF Simulation'!E1904-'DCF Simulation'!F1904))</f>
        <v>11472.131789477973</v>
      </c>
      <c r="H1904" s="302">
        <f ca="1">+G1904-'DCF Analysis'!$C$37+'DCF Analysis'!$C$38+'DCF Analysis'!$C$40-'DCF Analysis'!$C$39</f>
        <v>12384.461789477975</v>
      </c>
      <c r="I1904" s="303">
        <f ca="1">+H1904/'Historical Data'!$L$34</f>
        <v>777.56537496120472</v>
      </c>
    </row>
    <row r="1905" spans="2:9">
      <c r="B1905" s="300">
        <f t="shared" si="149"/>
        <v>1893</v>
      </c>
      <c r="C1905" s="275">
        <f t="shared" ca="1" si="145"/>
        <v>2.8895073180212491E-2</v>
      </c>
      <c r="D1905" s="275">
        <f t="shared" ca="1" si="146"/>
        <v>0.14987191790690221</v>
      </c>
      <c r="E1905" s="275">
        <f t="shared" ca="1" si="147"/>
        <v>0.1000623939471557</v>
      </c>
      <c r="F1905" s="275">
        <f t="shared" ca="1" si="148"/>
        <v>5.9416870906597821E-2</v>
      </c>
      <c r="G1905" s="301">
        <f t="array" aca="1" ref="G1905" ca="1">IF(E1905&gt;F1905,('3-Statement Model'!$G$8*(1+'DCF Simulation'!C1905)*'DCF Simulation'!D1905)/('DCF Simulation'!E1905-'DCF Simulation'!F1905))</f>
        <v>18325.597153984087</v>
      </c>
      <c r="H1905" s="302">
        <f ca="1">+G1905-'DCF Analysis'!$C$37+'DCF Analysis'!$C$38+'DCF Analysis'!$C$40-'DCF Analysis'!$C$39</f>
        <v>19237.927153984085</v>
      </c>
      <c r="I1905" s="303">
        <f ca="1">+H1905/'Historical Data'!$L$34</f>
        <v>1207.8640392490172</v>
      </c>
    </row>
    <row r="1906" spans="2:9">
      <c r="B1906" s="300">
        <f t="shared" si="149"/>
        <v>1894</v>
      </c>
      <c r="C1906" s="275">
        <f t="shared" ca="1" si="145"/>
        <v>0.20636329498457132</v>
      </c>
      <c r="D1906" s="275">
        <f t="shared" ca="1" si="146"/>
        <v>0.16201784387702606</v>
      </c>
      <c r="E1906" s="275">
        <f t="shared" ca="1" si="147"/>
        <v>0.10470727839860965</v>
      </c>
      <c r="F1906" s="275">
        <f t="shared" ca="1" si="148"/>
        <v>4.9102080212627693E-2</v>
      </c>
      <c r="G1906" s="301">
        <f t="array" aca="1" ref="G1906" ca="1">IF(E1906&gt;F1906,('3-Statement Model'!$G$8*(1+'DCF Simulation'!C1906)*'DCF Simulation'!D1906)/('DCF Simulation'!E1906-'DCF Simulation'!F1906))</f>
        <v>16978.72481328814</v>
      </c>
      <c r="H1906" s="302">
        <f ca="1">+G1906-'DCF Analysis'!$C$37+'DCF Analysis'!$C$38+'DCF Analysis'!$C$40-'DCF Analysis'!$C$39</f>
        <v>17891.054813288138</v>
      </c>
      <c r="I1906" s="303">
        <f ca="1">+H1906/'Historical Data'!$L$34</f>
        <v>1123.2999044145179</v>
      </c>
    </row>
    <row r="1907" spans="2:9">
      <c r="B1907" s="300">
        <f t="shared" si="149"/>
        <v>1895</v>
      </c>
      <c r="C1907" s="275">
        <f t="shared" ca="1" si="145"/>
        <v>0.25294156385636068</v>
      </c>
      <c r="D1907" s="275">
        <f t="shared" ca="1" si="146"/>
        <v>0.14811621772585817</v>
      </c>
      <c r="E1907" s="275">
        <f t="shared" ca="1" si="147"/>
        <v>0.10836783972594358</v>
      </c>
      <c r="F1907" s="275">
        <f t="shared" ca="1" si="148"/>
        <v>4.5668327989005816E-2</v>
      </c>
      <c r="G1907" s="301">
        <f t="array" aca="1" ref="G1907" ca="1">IF(E1907&gt;F1907,('3-Statement Model'!$G$8*(1+'DCF Simulation'!C1907)*'DCF Simulation'!D1907)/('DCF Simulation'!E1907-'DCF Simulation'!F1907))</f>
        <v>14297.126844118749</v>
      </c>
      <c r="H1907" s="302">
        <f ca="1">+G1907-'DCF Analysis'!$C$37+'DCF Analysis'!$C$38+'DCF Analysis'!$C$40-'DCF Analysis'!$C$39</f>
        <v>15209.456844118751</v>
      </c>
      <c r="I1907" s="303">
        <f ca="1">+H1907/'Historical Data'!$L$34</f>
        <v>954.93427288065936</v>
      </c>
    </row>
    <row r="1908" spans="2:9">
      <c r="B1908" s="300">
        <f t="shared" si="149"/>
        <v>1896</v>
      </c>
      <c r="C1908" s="275">
        <f t="shared" ca="1" si="145"/>
        <v>0.10274055103474031</v>
      </c>
      <c r="D1908" s="275">
        <f t="shared" ca="1" si="146"/>
        <v>0.18515621121125292</v>
      </c>
      <c r="E1908" s="275">
        <f t="shared" ca="1" si="147"/>
        <v>0.10846407674502685</v>
      </c>
      <c r="F1908" s="275">
        <f t="shared" ca="1" si="148"/>
        <v>4.4315953282871287E-2</v>
      </c>
      <c r="G1908" s="301">
        <f t="array" aca="1" ref="G1908" ca="1">IF(E1908&gt;F1908,('3-Statement Model'!$G$8*(1+'DCF Simulation'!C1908)*'DCF Simulation'!D1908)/('DCF Simulation'!E1908-'DCF Simulation'!F1908))</f>
        <v>15374.71852009748</v>
      </c>
      <c r="H1908" s="302">
        <f ca="1">+G1908-'DCF Analysis'!$C$37+'DCF Analysis'!$C$38+'DCF Analysis'!$C$40-'DCF Analysis'!$C$39</f>
        <v>16287.048520097482</v>
      </c>
      <c r="I1908" s="303">
        <f ca="1">+H1908/'Historical Data'!$L$34</f>
        <v>1022.5914702486842</v>
      </c>
    </row>
    <row r="1909" spans="2:9">
      <c r="B1909" s="300">
        <f t="shared" si="149"/>
        <v>1897</v>
      </c>
      <c r="C1909" s="275">
        <f t="shared" ca="1" si="145"/>
        <v>0.21732566207367024</v>
      </c>
      <c r="D1909" s="275">
        <f t="shared" ca="1" si="146"/>
        <v>0.15379073846043528</v>
      </c>
      <c r="E1909" s="275">
        <f t="shared" ca="1" si="147"/>
        <v>0.10959530132246308</v>
      </c>
      <c r="F1909" s="275">
        <f t="shared" ca="1" si="148"/>
        <v>5.7144108428810042E-2</v>
      </c>
      <c r="G1909" s="301">
        <f t="array" aca="1" ref="G1909" ca="1">IF(E1909&gt;F1909,('3-Statement Model'!$G$8*(1+'DCF Simulation'!C1909)*'DCF Simulation'!D1909)/('DCF Simulation'!E1909-'DCF Simulation'!F1909))</f>
        <v>17240.945904125641</v>
      </c>
      <c r="H1909" s="302">
        <f ca="1">+G1909-'DCF Analysis'!$C$37+'DCF Analysis'!$C$38+'DCF Analysis'!$C$40-'DCF Analysis'!$C$39</f>
        <v>18153.275904125639</v>
      </c>
      <c r="I1909" s="303">
        <f ca="1">+H1909/'Historical Data'!$L$34</f>
        <v>1139.763602578053</v>
      </c>
    </row>
    <row r="1910" spans="2:9">
      <c r="B1910" s="300">
        <f t="shared" si="149"/>
        <v>1898</v>
      </c>
      <c r="C1910" s="275">
        <f t="shared" ca="1" si="145"/>
        <v>7.3967015374622039E-2</v>
      </c>
      <c r="D1910" s="275">
        <f t="shared" ca="1" si="146"/>
        <v>0.18103211357617069</v>
      </c>
      <c r="E1910" s="275">
        <f t="shared" ca="1" si="147"/>
        <v>0.1047072031983749</v>
      </c>
      <c r="F1910" s="275">
        <f t="shared" ca="1" si="148"/>
        <v>2.2122148214866327E-2</v>
      </c>
      <c r="G1910" s="301">
        <f t="array" aca="1" ref="G1910" ca="1">IF(E1910&gt;F1910,('3-Statement Model'!$G$8*(1+'DCF Simulation'!C1910)*'DCF Simulation'!D1910)/('DCF Simulation'!E1910-'DCF Simulation'!F1910))</f>
        <v>11371.679266137508</v>
      </c>
      <c r="H1910" s="302">
        <f ca="1">+G1910-'DCF Analysis'!$C$37+'DCF Analysis'!$C$38+'DCF Analysis'!$C$40-'DCF Analysis'!$C$39</f>
        <v>12284.009266137509</v>
      </c>
      <c r="I1910" s="303">
        <f ca="1">+H1910/'Historical Data'!$L$34</f>
        <v>771.25840697948831</v>
      </c>
    </row>
    <row r="1911" spans="2:9">
      <c r="B1911" s="300">
        <f t="shared" si="149"/>
        <v>1899</v>
      </c>
      <c r="C1911" s="275">
        <f t="shared" ca="1" si="145"/>
        <v>4.6431021154140384E-2</v>
      </c>
      <c r="D1911" s="275">
        <f t="shared" ca="1" si="146"/>
        <v>0.14380402856948613</v>
      </c>
      <c r="E1911" s="275">
        <f t="shared" ca="1" si="147"/>
        <v>0.10451094267847881</v>
      </c>
      <c r="F1911" s="275">
        <f t="shared" ca="1" si="148"/>
        <v>5.4122656951379453E-2</v>
      </c>
      <c r="G1911" s="301">
        <f t="array" aca="1" ref="G1911" ca="1">IF(E1911&gt;F1911,('3-Statement Model'!$G$8*(1+'DCF Simulation'!C1911)*'DCF Simulation'!D1911)/('DCF Simulation'!E1911-'DCF Simulation'!F1911))</f>
        <v>14425.523225916946</v>
      </c>
      <c r="H1911" s="302">
        <f ca="1">+G1911-'DCF Analysis'!$C$37+'DCF Analysis'!$C$38+'DCF Analysis'!$C$40-'DCF Analysis'!$C$39</f>
        <v>15337.853225916948</v>
      </c>
      <c r="I1911" s="303">
        <f ca="1">+H1911/'Historical Data'!$L$34</f>
        <v>962.99571167821773</v>
      </c>
    </row>
    <row r="1912" spans="2:9">
      <c r="B1912" s="300">
        <f t="shared" si="149"/>
        <v>1900</v>
      </c>
      <c r="C1912" s="275">
        <f t="shared" ca="1" si="145"/>
        <v>0.30339708566799983</v>
      </c>
      <c r="D1912" s="275">
        <f t="shared" ca="1" si="146"/>
        <v>0.15893423407700019</v>
      </c>
      <c r="E1912" s="275">
        <f t="shared" ca="1" si="147"/>
        <v>0.10259666405635084</v>
      </c>
      <c r="F1912" s="275">
        <f t="shared" ca="1" si="148"/>
        <v>4.374129502790456E-2</v>
      </c>
      <c r="G1912" s="301">
        <f t="array" aca="1" ref="G1912" ca="1">IF(E1912&gt;F1912,('3-Statement Model'!$G$8*(1+'DCF Simulation'!C1912)*'DCF Simulation'!D1912)/('DCF Simulation'!E1912-'DCF Simulation'!F1912))</f>
        <v>17001.514537685754</v>
      </c>
      <c r="H1912" s="302">
        <f ca="1">+G1912-'DCF Analysis'!$C$37+'DCF Analysis'!$C$38+'DCF Analysis'!$C$40-'DCF Analysis'!$C$39</f>
        <v>17913.844537685753</v>
      </c>
      <c r="I1912" s="303">
        <f ca="1">+H1912/'Historical Data'!$L$34</f>
        <v>1124.7307700344957</v>
      </c>
    </row>
    <row r="1913" spans="2:9">
      <c r="B1913" s="300">
        <f t="shared" si="149"/>
        <v>1901</v>
      </c>
      <c r="C1913" s="275">
        <f t="shared" ca="1" si="145"/>
        <v>0.22577940310836972</v>
      </c>
      <c r="D1913" s="275">
        <f t="shared" ca="1" si="146"/>
        <v>0.14882034306162956</v>
      </c>
      <c r="E1913" s="275">
        <f t="shared" ca="1" si="147"/>
        <v>0.10237448951359539</v>
      </c>
      <c r="F1913" s="275">
        <f t="shared" ca="1" si="148"/>
        <v>5.5049185122280825E-2</v>
      </c>
      <c r="G1913" s="301">
        <f t="array" aca="1" ref="G1913" ca="1">IF(E1913&gt;F1913,('3-Statement Model'!$G$8*(1+'DCF Simulation'!C1913)*'DCF Simulation'!D1913)/('DCF Simulation'!E1913-'DCF Simulation'!F1913))</f>
        <v>18619.186593400456</v>
      </c>
      <c r="H1913" s="302">
        <f ca="1">+G1913-'DCF Analysis'!$C$37+'DCF Analysis'!$C$38+'DCF Analysis'!$C$40-'DCF Analysis'!$C$39</f>
        <v>19531.516593400454</v>
      </c>
      <c r="I1913" s="303">
        <f ca="1">+H1913/'Historical Data'!$L$34</f>
        <v>1226.2972167600813</v>
      </c>
    </row>
    <row r="1914" spans="2:9">
      <c r="B1914" s="300">
        <f t="shared" si="149"/>
        <v>1902</v>
      </c>
      <c r="C1914" s="275">
        <f t="shared" ca="1" si="145"/>
        <v>0.17945387395719695</v>
      </c>
      <c r="D1914" s="275">
        <f t="shared" ca="1" si="146"/>
        <v>0.19403743911063559</v>
      </c>
      <c r="E1914" s="275">
        <f t="shared" ca="1" si="147"/>
        <v>0.10299012377454669</v>
      </c>
      <c r="F1914" s="275">
        <f t="shared" ca="1" si="148"/>
        <v>2.0496861305951568E-2</v>
      </c>
      <c r="G1914" s="301">
        <f t="array" aca="1" ref="G1914" ca="1">IF(E1914&gt;F1914,('3-Statement Model'!$G$8*(1+'DCF Simulation'!C1914)*'DCF Simulation'!D1914)/('DCF Simulation'!E1914-'DCF Simulation'!F1914))</f>
        <v>13400.700936785484</v>
      </c>
      <c r="H1914" s="302">
        <f ca="1">+G1914-'DCF Analysis'!$C$37+'DCF Analysis'!$C$38+'DCF Analysis'!$C$40-'DCF Analysis'!$C$39</f>
        <v>14313.030936785486</v>
      </c>
      <c r="I1914" s="303">
        <f ca="1">+H1914/'Historical Data'!$L$34</f>
        <v>898.65166984071652</v>
      </c>
    </row>
    <row r="1915" spans="2:9">
      <c r="B1915" s="300">
        <f t="shared" si="149"/>
        <v>1903</v>
      </c>
      <c r="C1915" s="275">
        <f t="shared" ca="1" si="145"/>
        <v>9.4828612846517057E-2</v>
      </c>
      <c r="D1915" s="275">
        <f t="shared" ca="1" si="146"/>
        <v>0.13612753950167245</v>
      </c>
      <c r="E1915" s="275">
        <f t="shared" ca="1" si="147"/>
        <v>0.10369579523794833</v>
      </c>
      <c r="F1915" s="275">
        <f t="shared" ca="1" si="148"/>
        <v>5.7366623979201253E-2</v>
      </c>
      <c r="G1915" s="301">
        <f t="array" aca="1" ref="G1915" ca="1">IF(E1915&gt;F1915,('3-Statement Model'!$G$8*(1+'DCF Simulation'!C1915)*'DCF Simulation'!D1915)/('DCF Simulation'!E1915-'DCF Simulation'!F1915))</f>
        <v>15538.786566660534</v>
      </c>
      <c r="H1915" s="302">
        <f ca="1">+G1915-'DCF Analysis'!$C$37+'DCF Analysis'!$C$38+'DCF Analysis'!$C$40-'DCF Analysis'!$C$39</f>
        <v>16451.116566660534</v>
      </c>
      <c r="I1915" s="303">
        <f ca="1">+H1915/'Historical Data'!$L$34</f>
        <v>1032.8925745125241</v>
      </c>
    </row>
    <row r="1916" spans="2:9">
      <c r="B1916" s="300">
        <f t="shared" si="149"/>
        <v>1904</v>
      </c>
      <c r="C1916" s="275">
        <f t="shared" ca="1" si="145"/>
        <v>0.28736422336461559</v>
      </c>
      <c r="D1916" s="275">
        <f t="shared" ca="1" si="146"/>
        <v>0.18127667112221041</v>
      </c>
      <c r="E1916" s="275">
        <f t="shared" ca="1" si="147"/>
        <v>0.10242677826161181</v>
      </c>
      <c r="F1916" s="275">
        <f t="shared" ca="1" si="148"/>
        <v>2.3626875474434556E-2</v>
      </c>
      <c r="G1916" s="301">
        <f t="array" aca="1" ref="G1916" ca="1">IF(E1916&gt;F1916,('3-Statement Model'!$G$8*(1+'DCF Simulation'!C1916)*'DCF Simulation'!D1916)/('DCF Simulation'!E1916-'DCF Simulation'!F1916))</f>
        <v>14305.306612230148</v>
      </c>
      <c r="H1916" s="302">
        <f ca="1">+G1916-'DCF Analysis'!$C$37+'DCF Analysis'!$C$38+'DCF Analysis'!$C$40-'DCF Analysis'!$C$39</f>
        <v>15217.63661223015</v>
      </c>
      <c r="I1916" s="303">
        <f ca="1">+H1916/'Historical Data'!$L$34</f>
        <v>955.44784420630538</v>
      </c>
    </row>
    <row r="1917" spans="2:9">
      <c r="B1917" s="300">
        <f t="shared" si="149"/>
        <v>1905</v>
      </c>
      <c r="C1917" s="275">
        <f t="shared" ca="1" si="145"/>
        <v>6.7839208170612231E-2</v>
      </c>
      <c r="D1917" s="275">
        <f t="shared" ca="1" si="146"/>
        <v>0.14268846392894854</v>
      </c>
      <c r="E1917" s="275">
        <f t="shared" ca="1" si="147"/>
        <v>0.10176938625682458</v>
      </c>
      <c r="F1917" s="275">
        <f t="shared" ca="1" si="148"/>
        <v>5.3959770827779807E-2</v>
      </c>
      <c r="G1917" s="301">
        <f t="array" aca="1" ref="G1917" ca="1">IF(E1917&gt;F1917,('3-Statement Model'!$G$8*(1+'DCF Simulation'!C1917)*'DCF Simulation'!D1917)/('DCF Simulation'!E1917-'DCF Simulation'!F1917))</f>
        <v>15394.265578248522</v>
      </c>
      <c r="H1917" s="302">
        <f ca="1">+G1917-'DCF Analysis'!$C$37+'DCF Analysis'!$C$38+'DCF Analysis'!$C$40-'DCF Analysis'!$C$39</f>
        <v>16306.595578248523</v>
      </c>
      <c r="I1917" s="303">
        <f ca="1">+H1917/'Historical Data'!$L$34</f>
        <v>1023.8187432508519</v>
      </c>
    </row>
    <row r="1918" spans="2:9">
      <c r="B1918" s="300">
        <f t="shared" si="149"/>
        <v>1906</v>
      </c>
      <c r="C1918" s="275">
        <f t="shared" ca="1" si="145"/>
        <v>4.0238773008622358E-2</v>
      </c>
      <c r="D1918" s="275">
        <f t="shared" ca="1" si="146"/>
        <v>0.14568415808515145</v>
      </c>
      <c r="E1918" s="275">
        <f t="shared" ca="1" si="147"/>
        <v>0.10213565787418798</v>
      </c>
      <c r="F1918" s="275">
        <f t="shared" ca="1" si="148"/>
        <v>4.6592159602113742E-2</v>
      </c>
      <c r="G1918" s="301">
        <f t="array" aca="1" ref="G1918" ca="1">IF(E1918&gt;F1918,('3-Statement Model'!$G$8*(1+'DCF Simulation'!C1918)*'DCF Simulation'!D1918)/('DCF Simulation'!E1918-'DCF Simulation'!F1918))</f>
        <v>13179.278512080857</v>
      </c>
      <c r="H1918" s="302">
        <f ca="1">+G1918-'DCF Analysis'!$C$37+'DCF Analysis'!$C$38+'DCF Analysis'!$C$40-'DCF Analysis'!$C$39</f>
        <v>14091.608512080858</v>
      </c>
      <c r="I1918" s="303">
        <f ca="1">+H1918/'Historical Data'!$L$34</f>
        <v>884.74953879804571</v>
      </c>
    </row>
    <row r="1919" spans="2:9">
      <c r="B1919" s="300">
        <f t="shared" si="149"/>
        <v>1907</v>
      </c>
      <c r="C1919" s="275">
        <f t="shared" ca="1" si="145"/>
        <v>0.13121675068378072</v>
      </c>
      <c r="D1919" s="275">
        <f t="shared" ca="1" si="146"/>
        <v>0.14009871947794061</v>
      </c>
      <c r="E1919" s="275">
        <f t="shared" ca="1" si="147"/>
        <v>0.10783239005359703</v>
      </c>
      <c r="F1919" s="275">
        <f t="shared" ca="1" si="148"/>
        <v>2.1748599628241778E-2</v>
      </c>
      <c r="G1919" s="301">
        <f t="array" aca="1" ref="G1919" ca="1">IF(E1919&gt;F1919,('3-Statement Model'!$G$8*(1+'DCF Simulation'!C1919)*'DCF Simulation'!D1919)/('DCF Simulation'!E1919-'DCF Simulation'!F1919))</f>
        <v>8892.7915204484143</v>
      </c>
      <c r="H1919" s="302">
        <f ca="1">+G1919-'DCF Analysis'!$C$37+'DCF Analysis'!$C$38+'DCF Analysis'!$C$40-'DCF Analysis'!$C$39</f>
        <v>9805.121520448416</v>
      </c>
      <c r="I1919" s="303">
        <f ca="1">+H1919/'Historical Data'!$L$34</f>
        <v>615.6200504462148</v>
      </c>
    </row>
    <row r="1920" spans="2:9">
      <c r="B1920" s="300">
        <f t="shared" si="149"/>
        <v>1908</v>
      </c>
      <c r="C1920" s="275">
        <f t="shared" ca="1" si="145"/>
        <v>0.19864786549175448</v>
      </c>
      <c r="D1920" s="275">
        <f t="shared" ca="1" si="146"/>
        <v>0.15179676412440526</v>
      </c>
      <c r="E1920" s="275">
        <f t="shared" ca="1" si="147"/>
        <v>0.10486982058883958</v>
      </c>
      <c r="F1920" s="275">
        <f t="shared" ca="1" si="148"/>
        <v>3.0353839508127291E-2</v>
      </c>
      <c r="G1920" s="301">
        <f t="array" aca="1" ref="G1920" ca="1">IF(E1920&gt;F1920,('3-Statement Model'!$G$8*(1+'DCF Simulation'!C1920)*'DCF Simulation'!D1920)/('DCF Simulation'!E1920-'DCF Simulation'!F1920))</f>
        <v>11794.626852588321</v>
      </c>
      <c r="H1920" s="302">
        <f ca="1">+G1920-'DCF Analysis'!$C$37+'DCF Analysis'!$C$38+'DCF Analysis'!$C$40-'DCF Analysis'!$C$39</f>
        <v>12706.956852588322</v>
      </c>
      <c r="I1920" s="303">
        <f ca="1">+H1920/'Historical Data'!$L$34</f>
        <v>797.81340825753944</v>
      </c>
    </row>
    <row r="1921" spans="2:9">
      <c r="B1921" s="300">
        <f t="shared" si="149"/>
        <v>1909</v>
      </c>
      <c r="C1921" s="275">
        <f t="shared" ca="1" si="145"/>
        <v>0.24398353903891795</v>
      </c>
      <c r="D1921" s="275">
        <f t="shared" ca="1" si="146"/>
        <v>0.19173016712318819</v>
      </c>
      <c r="E1921" s="275">
        <f t="shared" ca="1" si="147"/>
        <v>0.10987391789282075</v>
      </c>
      <c r="F1921" s="275">
        <f t="shared" ca="1" si="148"/>
        <v>5.8504393251989112E-2</v>
      </c>
      <c r="G1921" s="301">
        <f t="array" aca="1" ref="G1921" ca="1">IF(E1921&gt;F1921,('3-Statement Model'!$G$8*(1+'DCF Simulation'!C1921)*'DCF Simulation'!D1921)/('DCF Simulation'!E1921-'DCF Simulation'!F1921))</f>
        <v>22427.405574349341</v>
      </c>
      <c r="H1921" s="302">
        <f ca="1">+G1921-'DCF Analysis'!$C$37+'DCF Analysis'!$C$38+'DCF Analysis'!$C$40-'DCF Analysis'!$C$39</f>
        <v>23339.735574349339</v>
      </c>
      <c r="I1921" s="303">
        <f ca="1">+H1921/'Historical Data'!$L$34</f>
        <v>1465.3983799912301</v>
      </c>
    </row>
    <row r="1922" spans="2:9">
      <c r="B1922" s="300">
        <f t="shared" si="149"/>
        <v>1910</v>
      </c>
      <c r="C1922" s="275">
        <f t="shared" ca="1" si="145"/>
        <v>0.32134584342326628</v>
      </c>
      <c r="D1922" s="275">
        <f t="shared" ca="1" si="146"/>
        <v>0.15823447893315487</v>
      </c>
      <c r="E1922" s="275">
        <f t="shared" ca="1" si="147"/>
        <v>0.10187936147221109</v>
      </c>
      <c r="F1922" s="275">
        <f t="shared" ca="1" si="148"/>
        <v>5.6004699343299311E-2</v>
      </c>
      <c r="G1922" s="301">
        <f t="array" aca="1" ref="G1922" ca="1">IF(E1922&gt;F1922,('3-Statement Model'!$G$8*(1+'DCF Simulation'!C1922)*'DCF Simulation'!D1922)/('DCF Simulation'!E1922-'DCF Simulation'!F1922))</f>
        <v>22015.281592706135</v>
      </c>
      <c r="H1922" s="302">
        <f ca="1">+G1922-'DCF Analysis'!$C$37+'DCF Analysis'!$C$38+'DCF Analysis'!$C$40-'DCF Analysis'!$C$39</f>
        <v>22927.611592706133</v>
      </c>
      <c r="I1922" s="303">
        <f ca="1">+H1922/'Historical Data'!$L$34</f>
        <v>1439.5229448076707</v>
      </c>
    </row>
    <row r="1923" spans="2:9">
      <c r="B1923" s="300">
        <f t="shared" si="149"/>
        <v>1911</v>
      </c>
      <c r="C1923" s="275">
        <f t="shared" ca="1" si="145"/>
        <v>0.15539777405843086</v>
      </c>
      <c r="D1923" s="275">
        <f t="shared" ca="1" si="146"/>
        <v>0.15006533474298622</v>
      </c>
      <c r="E1923" s="275">
        <f t="shared" ca="1" si="147"/>
        <v>0.10400471357826435</v>
      </c>
      <c r="F1923" s="275">
        <f t="shared" ca="1" si="148"/>
        <v>5.2191348330951404E-2</v>
      </c>
      <c r="G1923" s="301">
        <f t="array" aca="1" ref="G1923" ca="1">IF(E1923&gt;F1923,('3-Statement Model'!$G$8*(1+'DCF Simulation'!C1923)*'DCF Simulation'!D1923)/('DCF Simulation'!E1923-'DCF Simulation'!F1923))</f>
        <v>16164.028473181601</v>
      </c>
      <c r="H1923" s="302">
        <f ca="1">+G1923-'DCF Analysis'!$C$37+'DCF Analysis'!$C$38+'DCF Analysis'!$C$40-'DCF Analysis'!$C$39</f>
        <v>17076.358473181601</v>
      </c>
      <c r="I1923" s="303">
        <f ca="1">+H1923/'Historical Data'!$L$34</f>
        <v>1072.1487380624465</v>
      </c>
    </row>
    <row r="1924" spans="2:9">
      <c r="B1924" s="300">
        <f t="shared" si="149"/>
        <v>1912</v>
      </c>
      <c r="C1924" s="275">
        <f t="shared" ca="1" si="145"/>
        <v>0.11898157848720399</v>
      </c>
      <c r="D1924" s="275">
        <f t="shared" ca="1" si="146"/>
        <v>0.15608275192719484</v>
      </c>
      <c r="E1924" s="275">
        <f t="shared" ca="1" si="147"/>
        <v>0.1069816205671172</v>
      </c>
      <c r="F1924" s="275">
        <f t="shared" ca="1" si="148"/>
        <v>5.616422124370174E-2</v>
      </c>
      <c r="G1924" s="301">
        <f t="array" aca="1" ref="G1924" ca="1">IF(E1924&gt;F1924,('3-Statement Model'!$G$8*(1+'DCF Simulation'!C1924)*'DCF Simulation'!D1924)/('DCF Simulation'!E1924-'DCF Simulation'!F1924))</f>
        <v>16601.407669461572</v>
      </c>
      <c r="H1924" s="302">
        <f ca="1">+G1924-'DCF Analysis'!$C$37+'DCF Analysis'!$C$38+'DCF Analysis'!$C$40-'DCF Analysis'!$C$39</f>
        <v>17513.73766946157</v>
      </c>
      <c r="I1924" s="303">
        <f ca="1">+H1924/'Historical Data'!$L$34</f>
        <v>1099.6098360525593</v>
      </c>
    </row>
    <row r="1925" spans="2:9">
      <c r="B1925" s="300">
        <f t="shared" si="149"/>
        <v>1913</v>
      </c>
      <c r="C1925" s="275">
        <f t="shared" ca="1" si="145"/>
        <v>0.11149906148371813</v>
      </c>
      <c r="D1925" s="275">
        <f t="shared" ca="1" si="146"/>
        <v>0.18004669289454761</v>
      </c>
      <c r="E1925" s="275">
        <f t="shared" ca="1" si="147"/>
        <v>0.10204387962667023</v>
      </c>
      <c r="F1925" s="275">
        <f t="shared" ca="1" si="148"/>
        <v>4.3637662788296838E-2</v>
      </c>
      <c r="G1925" s="301">
        <f t="array" aca="1" ref="G1925" ca="1">IF(E1925&gt;F1925,('3-Statement Model'!$G$8*(1+'DCF Simulation'!C1925)*'DCF Simulation'!D1925)/('DCF Simulation'!E1925-'DCF Simulation'!F1925))</f>
        <v>16550.635410023722</v>
      </c>
      <c r="H1925" s="302">
        <f ca="1">+G1925-'DCF Analysis'!$C$37+'DCF Analysis'!$C$38+'DCF Analysis'!$C$40-'DCF Analysis'!$C$39</f>
        <v>17462.96541002372</v>
      </c>
      <c r="I1925" s="303">
        <f ca="1">+H1925/'Historical Data'!$L$34</f>
        <v>1096.4220712858289</v>
      </c>
    </row>
    <row r="1926" spans="2:9">
      <c r="B1926" s="300">
        <f t="shared" si="149"/>
        <v>1914</v>
      </c>
      <c r="C1926" s="275">
        <f t="shared" ca="1" si="145"/>
        <v>7.4523701549712412E-2</v>
      </c>
      <c r="D1926" s="275">
        <f t="shared" ca="1" si="146"/>
        <v>0.18745155866487753</v>
      </c>
      <c r="E1926" s="275">
        <f t="shared" ca="1" si="147"/>
        <v>0.1023969141129961</v>
      </c>
      <c r="F1926" s="275">
        <f t="shared" ca="1" si="148"/>
        <v>3.9566944696668715E-2</v>
      </c>
      <c r="G1926" s="301">
        <f t="array" aca="1" ref="G1926" ca="1">IF(E1926&gt;F1926,('3-Statement Model'!$G$8*(1+'DCF Simulation'!C1926)*'DCF Simulation'!D1926)/('DCF Simulation'!E1926-'DCF Simulation'!F1926))</f>
        <v>15485.231646357175</v>
      </c>
      <c r="H1926" s="302">
        <f ca="1">+G1926-'DCF Analysis'!$C$37+'DCF Analysis'!$C$38+'DCF Analysis'!$C$40-'DCF Analysis'!$C$39</f>
        <v>16397.561646357175</v>
      </c>
      <c r="I1926" s="303">
        <f ca="1">+H1926/'Historical Data'!$L$34</f>
        <v>1029.530098823667</v>
      </c>
    </row>
    <row r="1927" spans="2:9">
      <c r="B1927" s="300">
        <f t="shared" si="149"/>
        <v>1915</v>
      </c>
      <c r="C1927" s="275">
        <f t="shared" ca="1" si="145"/>
        <v>0.29714568858165524</v>
      </c>
      <c r="D1927" s="275">
        <f t="shared" ca="1" si="146"/>
        <v>0.18293589074676453</v>
      </c>
      <c r="E1927" s="275">
        <f t="shared" ca="1" si="147"/>
        <v>0.10040029042620181</v>
      </c>
      <c r="F1927" s="275">
        <f t="shared" ca="1" si="148"/>
        <v>5.2544395063731153E-2</v>
      </c>
      <c r="G1927" s="301">
        <f t="array" aca="1" ref="G1927" ca="1">IF(E1927&gt;F1927,('3-Statement Model'!$G$8*(1+'DCF Simulation'!C1927)*'DCF Simulation'!D1927)/('DCF Simulation'!E1927-'DCF Simulation'!F1927))</f>
        <v>23951.445518871446</v>
      </c>
      <c r="H1927" s="302">
        <f ca="1">+G1927-'DCF Analysis'!$C$37+'DCF Analysis'!$C$38+'DCF Analysis'!$C$40-'DCF Analysis'!$C$39</f>
        <v>24863.775518871444</v>
      </c>
      <c r="I1927" s="303">
        <f ca="1">+H1927/'Historical Data'!$L$34</f>
        <v>1561.0860821346539</v>
      </c>
    </row>
    <row r="1928" spans="2:9">
      <c r="B1928" s="300">
        <f t="shared" si="149"/>
        <v>1916</v>
      </c>
      <c r="C1928" s="275">
        <f t="shared" ca="1" si="145"/>
        <v>0.29882390271734499</v>
      </c>
      <c r="D1928" s="275">
        <f t="shared" ca="1" si="146"/>
        <v>0.16685470686324166</v>
      </c>
      <c r="E1928" s="275">
        <f t="shared" ca="1" si="147"/>
        <v>0.10436899158507096</v>
      </c>
      <c r="F1928" s="275">
        <f t="shared" ca="1" si="148"/>
        <v>4.7707260796641782E-2</v>
      </c>
      <c r="G1928" s="301">
        <f t="array" aca="1" ref="G1928" ca="1">IF(E1928&gt;F1928,('3-Statement Model'!$G$8*(1+'DCF Simulation'!C1928)*'DCF Simulation'!D1928)/('DCF Simulation'!E1928-'DCF Simulation'!F1928))</f>
        <v>18474.742664958791</v>
      </c>
      <c r="H1928" s="302">
        <f ca="1">+G1928-'DCF Analysis'!$C$37+'DCF Analysis'!$C$38+'DCF Analysis'!$C$40-'DCF Analysis'!$C$39</f>
        <v>19387.072664958789</v>
      </c>
      <c r="I1928" s="303">
        <f ca="1">+H1928/'Historical Data'!$L$34</f>
        <v>1217.2282237518396</v>
      </c>
    </row>
    <row r="1929" spans="2:9">
      <c r="B1929" s="300">
        <f t="shared" si="149"/>
        <v>1917</v>
      </c>
      <c r="C1929" s="275">
        <f t="shared" ca="1" si="145"/>
        <v>0.19734214468541444</v>
      </c>
      <c r="D1929" s="275">
        <f t="shared" ca="1" si="146"/>
        <v>0.14832973076385594</v>
      </c>
      <c r="E1929" s="275">
        <f t="shared" ca="1" si="147"/>
        <v>0.1054300619611117</v>
      </c>
      <c r="F1929" s="275">
        <f t="shared" ca="1" si="148"/>
        <v>4.1623234644730972E-2</v>
      </c>
      <c r="G1929" s="301">
        <f t="array" aca="1" ref="G1929" ca="1">IF(E1929&gt;F1929,('3-Statement Model'!$G$8*(1+'DCF Simulation'!C1929)*'DCF Simulation'!D1929)/('DCF Simulation'!E1929-'DCF Simulation'!F1929))</f>
        <v>13444.938698783622</v>
      </c>
      <c r="H1929" s="302">
        <f ca="1">+G1929-'DCF Analysis'!$C$37+'DCF Analysis'!$C$38+'DCF Analysis'!$C$40-'DCF Analysis'!$C$39</f>
        <v>14357.268698783624</v>
      </c>
      <c r="I1929" s="303">
        <f ca="1">+H1929/'Historical Data'!$L$34</f>
        <v>901.42916252309954</v>
      </c>
    </row>
    <row r="1930" spans="2:9">
      <c r="B1930" s="300">
        <f t="shared" si="149"/>
        <v>1918</v>
      </c>
      <c r="C1930" s="275">
        <f t="shared" ca="1" si="145"/>
        <v>0.28907761585712505</v>
      </c>
      <c r="D1930" s="275">
        <f t="shared" ca="1" si="146"/>
        <v>0.15387854145913973</v>
      </c>
      <c r="E1930" s="275">
        <f t="shared" ca="1" si="147"/>
        <v>0.10814078901263721</v>
      </c>
      <c r="F1930" s="275">
        <f t="shared" ca="1" si="148"/>
        <v>2.7464428379272449E-2</v>
      </c>
      <c r="G1930" s="301">
        <f t="array" aca="1" ref="G1930" ca="1">IF(E1930&gt;F1930,('3-Statement Model'!$G$8*(1+'DCF Simulation'!C1930)*'DCF Simulation'!D1930)/('DCF Simulation'!E1930-'DCF Simulation'!F1930))</f>
        <v>11876.550753950043</v>
      </c>
      <c r="H1930" s="302">
        <f ca="1">+G1930-'DCF Analysis'!$C$37+'DCF Analysis'!$C$38+'DCF Analysis'!$C$40-'DCF Analysis'!$C$39</f>
        <v>12788.880753950045</v>
      </c>
      <c r="I1930" s="303">
        <f ca="1">+H1930/'Historical Data'!$L$34</f>
        <v>802.95704632300101</v>
      </c>
    </row>
    <row r="1931" spans="2:9">
      <c r="B1931" s="300">
        <f t="shared" si="149"/>
        <v>1919</v>
      </c>
      <c r="C1931" s="275">
        <f t="shared" ca="1" si="145"/>
        <v>0.31709631125133403</v>
      </c>
      <c r="D1931" s="275">
        <f t="shared" ca="1" si="146"/>
        <v>0.14402699555818593</v>
      </c>
      <c r="E1931" s="275">
        <f t="shared" ca="1" si="147"/>
        <v>0.10169427116811987</v>
      </c>
      <c r="F1931" s="275">
        <f t="shared" ca="1" si="148"/>
        <v>2.0617282984053485E-2</v>
      </c>
      <c r="G1931" s="301">
        <f t="array" aca="1" ref="G1931" ca="1">IF(E1931&gt;F1931,('3-Statement Model'!$G$8*(1+'DCF Simulation'!C1931)*'DCF Simulation'!D1931)/('DCF Simulation'!E1931-'DCF Simulation'!F1931))</f>
        <v>11301.688336857411</v>
      </c>
      <c r="H1931" s="302">
        <f ca="1">+G1931-'DCF Analysis'!$C$37+'DCF Analysis'!$C$38+'DCF Analysis'!$C$40-'DCF Analysis'!$C$39</f>
        <v>12214.018336857413</v>
      </c>
      <c r="I1931" s="303">
        <f ca="1">+H1931/'Historical Data'!$L$34</f>
        <v>766.86398725461993</v>
      </c>
    </row>
    <row r="1932" spans="2:9">
      <c r="B1932" s="300">
        <f t="shared" si="149"/>
        <v>1920</v>
      </c>
      <c r="C1932" s="275">
        <f t="shared" ca="1" si="145"/>
        <v>0.22324873235634196</v>
      </c>
      <c r="D1932" s="275">
        <f t="shared" ca="1" si="146"/>
        <v>0.17448410962077535</v>
      </c>
      <c r="E1932" s="275">
        <f t="shared" ca="1" si="147"/>
        <v>0.10547490587123128</v>
      </c>
      <c r="F1932" s="275">
        <f t="shared" ca="1" si="148"/>
        <v>2.1510811476092694E-2</v>
      </c>
      <c r="G1932" s="301">
        <f t="array" aca="1" ref="G1932" ca="1">IF(E1932&gt;F1932,('3-Statement Model'!$G$8*(1+'DCF Simulation'!C1932)*'DCF Simulation'!D1932)/('DCF Simulation'!E1932-'DCF Simulation'!F1932))</f>
        <v>12278.81757386551</v>
      </c>
      <c r="H1932" s="302">
        <f ca="1">+G1932-'DCF Analysis'!$C$37+'DCF Analysis'!$C$38+'DCF Analysis'!$C$40-'DCF Analysis'!$C$39</f>
        <v>13191.147573865512</v>
      </c>
      <c r="I1932" s="303">
        <f ca="1">+H1932/'Historical Data'!$L$34</f>
        <v>828.21359408253068</v>
      </c>
    </row>
    <row r="1933" spans="2:9">
      <c r="B1933" s="300">
        <f t="shared" si="149"/>
        <v>1921</v>
      </c>
      <c r="C1933" s="275">
        <f t="shared" ca="1" si="145"/>
        <v>0.3112449760360339</v>
      </c>
      <c r="D1933" s="275">
        <f t="shared" ca="1" si="146"/>
        <v>0.19486274275132026</v>
      </c>
      <c r="E1933" s="275">
        <f t="shared" ca="1" si="147"/>
        <v>0.10397540965613775</v>
      </c>
      <c r="F1933" s="275">
        <f t="shared" ca="1" si="148"/>
        <v>3.3016653210089508E-2</v>
      </c>
      <c r="G1933" s="301">
        <f t="array" aca="1" ref="G1933" ca="1">IF(E1933&gt;F1933,('3-Statement Model'!$G$8*(1+'DCF Simulation'!C1933)*'DCF Simulation'!D1933)/('DCF Simulation'!E1933-'DCF Simulation'!F1933))</f>
        <v>17393.466767891678</v>
      </c>
      <c r="H1933" s="302">
        <f ca="1">+G1933-'DCF Analysis'!$C$37+'DCF Analysis'!$C$38+'DCF Analysis'!$C$40-'DCF Analysis'!$C$39</f>
        <v>18305.796767891676</v>
      </c>
      <c r="I1933" s="303">
        <f ca="1">+H1933/'Historical Data'!$L$34</f>
        <v>1149.3397104977694</v>
      </c>
    </row>
    <row r="1934" spans="2:9">
      <c r="B1934" s="300">
        <f t="shared" si="149"/>
        <v>1922</v>
      </c>
      <c r="C1934" s="275">
        <f t="shared" ref="C1934:C1997" ca="1" si="150">RAND()*($E$6-$D$6)+$D$6</f>
        <v>0.28759810436420841</v>
      </c>
      <c r="D1934" s="275">
        <f t="shared" ref="D1934:D1997" ca="1" si="151">RAND()*($E$7-$D$7)+$D$7</f>
        <v>0.16790032058275678</v>
      </c>
      <c r="E1934" s="275">
        <f t="shared" ref="E1934:E1997" ca="1" si="152">RAND()*($E$8-$D$8)+$D$8</f>
        <v>0.10005808087531169</v>
      </c>
      <c r="F1934" s="275">
        <f t="shared" ref="F1934:F1997" ca="1" si="153">RAND()*($E$9-$D$9)+$D$9</f>
        <v>4.0163237507691046E-2</v>
      </c>
      <c r="G1934" s="301">
        <f t="array" aca="1" ref="G1934" ca="1">IF(E1934&gt;F1934,('3-Statement Model'!$G$8*(1+'DCF Simulation'!C1934)*'DCF Simulation'!D1934)/('DCF Simulation'!E1934-'DCF Simulation'!F1934))</f>
        <v>17434.998718933006</v>
      </c>
      <c r="H1934" s="302">
        <f ca="1">+G1934-'DCF Analysis'!$C$37+'DCF Analysis'!$C$38+'DCF Analysis'!$C$40-'DCF Analysis'!$C$39</f>
        <v>18347.328718933004</v>
      </c>
      <c r="I1934" s="303">
        <f ca="1">+H1934/'Historical Data'!$L$34</f>
        <v>1151.9473173226179</v>
      </c>
    </row>
    <row r="1935" spans="2:9">
      <c r="B1935" s="300">
        <f t="shared" ref="B1935:B1998" si="154">+B1934+1</f>
        <v>1923</v>
      </c>
      <c r="C1935" s="275">
        <f t="shared" ca="1" si="150"/>
        <v>0.2408967349666746</v>
      </c>
      <c r="D1935" s="275">
        <f t="shared" ca="1" si="151"/>
        <v>0.17721131266559431</v>
      </c>
      <c r="E1935" s="275">
        <f t="shared" ca="1" si="152"/>
        <v>0.10046335386115721</v>
      </c>
      <c r="F1935" s="275">
        <f t="shared" ca="1" si="153"/>
        <v>2.2257177345924119E-2</v>
      </c>
      <c r="G1935" s="301">
        <f t="array" aca="1" ref="G1935" ca="1">IF(E1935&gt;F1935,('3-Statement Model'!$G$8*(1+'DCF Simulation'!C1935)*'DCF Simulation'!D1935)/('DCF Simulation'!E1935-'DCF Simulation'!F1935))</f>
        <v>13582.056410622716</v>
      </c>
      <c r="H1935" s="302">
        <f ca="1">+G1935-'DCF Analysis'!$C$37+'DCF Analysis'!$C$38+'DCF Analysis'!$C$40-'DCF Analysis'!$C$39</f>
        <v>14494.386410622717</v>
      </c>
      <c r="I1935" s="303">
        <f ca="1">+H1935/'Historical Data'!$L$34</f>
        <v>910.03817491559369</v>
      </c>
    </row>
    <row r="1936" spans="2:9">
      <c r="B1936" s="300">
        <f t="shared" si="154"/>
        <v>1924</v>
      </c>
      <c r="C1936" s="275">
        <f t="shared" ca="1" si="150"/>
        <v>0.3173166235908445</v>
      </c>
      <c r="D1936" s="275">
        <f t="shared" ca="1" si="151"/>
        <v>0.18563369126455839</v>
      </c>
      <c r="E1936" s="275">
        <f t="shared" ca="1" si="152"/>
        <v>0.10311469594266826</v>
      </c>
      <c r="F1936" s="275">
        <f t="shared" ca="1" si="153"/>
        <v>3.47366229227868E-2</v>
      </c>
      <c r="G1936" s="301">
        <f t="array" aca="1" ref="G1936" ca="1">IF(E1936&gt;F1936,('3-Statement Model'!$G$8*(1+'DCF Simulation'!C1936)*'DCF Simulation'!D1936)/('DCF Simulation'!E1936-'DCF Simulation'!F1936))</f>
        <v>17274.664224744371</v>
      </c>
      <c r="H1936" s="302">
        <f ca="1">+G1936-'DCF Analysis'!$C$37+'DCF Analysis'!$C$38+'DCF Analysis'!$C$40-'DCF Analysis'!$C$39</f>
        <v>18186.994224744369</v>
      </c>
      <c r="I1936" s="303">
        <f ca="1">+H1936/'Historical Data'!$L$34</f>
        <v>1141.8806262372675</v>
      </c>
    </row>
    <row r="1937" spans="2:9">
      <c r="B1937" s="300">
        <f t="shared" si="154"/>
        <v>1925</v>
      </c>
      <c r="C1937" s="275">
        <f t="shared" ca="1" si="150"/>
        <v>0.10869089229807699</v>
      </c>
      <c r="D1937" s="275">
        <f t="shared" ca="1" si="151"/>
        <v>0.14143575791862908</v>
      </c>
      <c r="E1937" s="275">
        <f t="shared" ca="1" si="152"/>
        <v>0.10345958348266092</v>
      </c>
      <c r="F1937" s="275">
        <f t="shared" ca="1" si="153"/>
        <v>2.5577103024491694E-2</v>
      </c>
      <c r="G1937" s="301">
        <f t="array" aca="1" ref="G1937" ca="1">IF(E1937&gt;F1937,('3-Statement Model'!$G$8*(1+'DCF Simulation'!C1937)*'DCF Simulation'!D1937)/('DCF Simulation'!E1937-'DCF Simulation'!F1937))</f>
        <v>9725.4437536548776</v>
      </c>
      <c r="H1937" s="302">
        <f ca="1">+G1937-'DCF Analysis'!$C$37+'DCF Analysis'!$C$38+'DCF Analysis'!$C$40-'DCF Analysis'!$C$39</f>
        <v>10637.773753654879</v>
      </c>
      <c r="I1937" s="303">
        <f ca="1">+H1937/'Historical Data'!$L$34</f>
        <v>667.8985876108693</v>
      </c>
    </row>
    <row r="1938" spans="2:9">
      <c r="B1938" s="300">
        <f t="shared" si="154"/>
        <v>1926</v>
      </c>
      <c r="C1938" s="275">
        <f t="shared" ca="1" si="150"/>
        <v>0.24678925881986702</v>
      </c>
      <c r="D1938" s="275">
        <f t="shared" ca="1" si="151"/>
        <v>0.19188201362266685</v>
      </c>
      <c r="E1938" s="275">
        <f t="shared" ca="1" si="152"/>
        <v>0.10008341799007137</v>
      </c>
      <c r="F1938" s="275">
        <f t="shared" ca="1" si="153"/>
        <v>5.2391685386651538E-2</v>
      </c>
      <c r="G1938" s="301">
        <f t="array" aca="1" ref="G1938" ca="1">IF(E1938&gt;F1938,('3-Statement Model'!$G$8*(1+'DCF Simulation'!C1938)*'DCF Simulation'!D1938)/('DCF Simulation'!E1938-'DCF Simulation'!F1938))</f>
        <v>24230.574903831952</v>
      </c>
      <c r="H1938" s="302">
        <f ca="1">+G1938-'DCF Analysis'!$C$37+'DCF Analysis'!$C$38+'DCF Analysis'!$C$40-'DCF Analysis'!$C$39</f>
        <v>25142.90490383195</v>
      </c>
      <c r="I1938" s="303">
        <f ca="1">+H1938/'Historical Data'!$L$34</f>
        <v>1578.6113770218253</v>
      </c>
    </row>
    <row r="1939" spans="2:9">
      <c r="B1939" s="300">
        <f t="shared" si="154"/>
        <v>1927</v>
      </c>
      <c r="C1939" s="275">
        <f t="shared" ca="1" si="150"/>
        <v>0.1144755376021114</v>
      </c>
      <c r="D1939" s="275">
        <f t="shared" ca="1" si="151"/>
        <v>0.13799708827072937</v>
      </c>
      <c r="E1939" s="275">
        <f t="shared" ca="1" si="152"/>
        <v>0.10655952299691183</v>
      </c>
      <c r="F1939" s="275">
        <f t="shared" ca="1" si="153"/>
        <v>3.7234134357912951E-2</v>
      </c>
      <c r="G1939" s="301">
        <f t="array" aca="1" ref="G1939" ca="1">IF(E1939&gt;F1939,('3-Statement Model'!$G$8*(1+'DCF Simulation'!C1939)*'DCF Simulation'!D1939)/('DCF Simulation'!E1939-'DCF Simulation'!F1939))</f>
        <v>10715.875262981941</v>
      </c>
      <c r="H1939" s="302">
        <f ca="1">+G1939-'DCF Analysis'!$C$37+'DCF Analysis'!$C$38+'DCF Analysis'!$C$40-'DCF Analysis'!$C$39</f>
        <v>11628.205262981943</v>
      </c>
      <c r="I1939" s="303">
        <f ca="1">+H1939/'Historical Data'!$L$34</f>
        <v>730.08338506226926</v>
      </c>
    </row>
    <row r="1940" spans="2:9">
      <c r="B1940" s="300">
        <f t="shared" si="154"/>
        <v>1928</v>
      </c>
      <c r="C1940" s="275">
        <f t="shared" ca="1" si="150"/>
        <v>0.30224856247492987</v>
      </c>
      <c r="D1940" s="275">
        <f t="shared" ca="1" si="151"/>
        <v>0.19325948489159961</v>
      </c>
      <c r="E1940" s="275">
        <f t="shared" ca="1" si="152"/>
        <v>0.10283627425284433</v>
      </c>
      <c r="F1940" s="275">
        <f t="shared" ca="1" si="153"/>
        <v>2.2343680608689454E-2</v>
      </c>
      <c r="G1940" s="301">
        <f t="array" aca="1" ref="G1940" ca="1">IF(E1940&gt;F1940,('3-Statement Model'!$G$8*(1+'DCF Simulation'!C1940)*'DCF Simulation'!D1940)/('DCF Simulation'!E1940-'DCF Simulation'!F1940))</f>
        <v>15102.828199220625</v>
      </c>
      <c r="H1940" s="302">
        <f ca="1">+G1940-'DCF Analysis'!$C$37+'DCF Analysis'!$C$38+'DCF Analysis'!$C$40-'DCF Analysis'!$C$39</f>
        <v>16015.158199220627</v>
      </c>
      <c r="I1940" s="303">
        <f ca="1">+H1940/'Historical Data'!$L$34</f>
        <v>1005.5206840575109</v>
      </c>
    </row>
    <row r="1941" spans="2:9">
      <c r="B1941" s="300">
        <f t="shared" si="154"/>
        <v>1929</v>
      </c>
      <c r="C1941" s="275">
        <f t="shared" ca="1" si="150"/>
        <v>0.20690306812810588</v>
      </c>
      <c r="D1941" s="275">
        <f t="shared" ca="1" si="151"/>
        <v>0.1477748136107436</v>
      </c>
      <c r="E1941" s="275">
        <f t="shared" ca="1" si="152"/>
        <v>0.10583168108992937</v>
      </c>
      <c r="F1941" s="275">
        <f t="shared" ca="1" si="153"/>
        <v>2.6297016687592767E-2</v>
      </c>
      <c r="G1941" s="301">
        <f t="array" aca="1" ref="G1941" ca="1">IF(E1941&gt;F1941,('3-Statement Model'!$G$8*(1+'DCF Simulation'!C1941)*'DCF Simulation'!D1941)/('DCF Simulation'!E1941-'DCF Simulation'!F1941))</f>
        <v>10831.680918172689</v>
      </c>
      <c r="H1941" s="302">
        <f ca="1">+G1941-'DCF Analysis'!$C$37+'DCF Analysis'!$C$38+'DCF Analysis'!$C$40-'DCF Analysis'!$C$39</f>
        <v>11744.010918172691</v>
      </c>
      <c r="I1941" s="303">
        <f ca="1">+H1941/'Historical Data'!$L$34</f>
        <v>737.35430803265842</v>
      </c>
    </row>
    <row r="1942" spans="2:9">
      <c r="B1942" s="300">
        <f t="shared" si="154"/>
        <v>1930</v>
      </c>
      <c r="C1942" s="275">
        <f t="shared" ca="1" si="150"/>
        <v>0.10412301525138233</v>
      </c>
      <c r="D1942" s="275">
        <f t="shared" ca="1" si="151"/>
        <v>0.1417144100470687</v>
      </c>
      <c r="E1942" s="275">
        <f t="shared" ca="1" si="152"/>
        <v>0.10944418369049086</v>
      </c>
      <c r="F1942" s="275">
        <f t="shared" ca="1" si="153"/>
        <v>4.7510086096040086E-2</v>
      </c>
      <c r="G1942" s="301">
        <f t="array" aca="1" ref="G1942" ca="1">IF(E1942&gt;F1942,('3-Statement Model'!$G$8*(1+'DCF Simulation'!C1942)*'DCF Simulation'!D1942)/('DCF Simulation'!E1942-'DCF Simulation'!F1942))</f>
        <v>12203.408835233698</v>
      </c>
      <c r="H1942" s="302">
        <f ca="1">+G1942-'DCF Analysis'!$C$37+'DCF Analysis'!$C$38+'DCF Analysis'!$C$40-'DCF Analysis'!$C$39</f>
        <v>13115.7388352337</v>
      </c>
      <c r="I1942" s="303">
        <f ca="1">+H1942/'Historical Data'!$L$34</f>
        <v>823.47901416082482</v>
      </c>
    </row>
    <row r="1943" spans="2:9">
      <c r="B1943" s="300">
        <f t="shared" si="154"/>
        <v>1931</v>
      </c>
      <c r="C1943" s="275">
        <f t="shared" ca="1" si="150"/>
        <v>8.5180085222485893E-2</v>
      </c>
      <c r="D1943" s="275">
        <f t="shared" ca="1" si="151"/>
        <v>0.17454656274818772</v>
      </c>
      <c r="E1943" s="275">
        <f t="shared" ca="1" si="152"/>
        <v>0.10315096506741434</v>
      </c>
      <c r="F1943" s="275">
        <f t="shared" ca="1" si="153"/>
        <v>4.670303565288049E-2</v>
      </c>
      <c r="G1943" s="301">
        <f t="array" aca="1" ref="G1943" ca="1">IF(E1943&gt;F1943,('3-Statement Model'!$G$8*(1+'DCF Simulation'!C1943)*'DCF Simulation'!D1943)/('DCF Simulation'!E1943-'DCF Simulation'!F1943))</f>
        <v>16208.566208402637</v>
      </c>
      <c r="H1943" s="302">
        <f ca="1">+G1943-'DCF Analysis'!$C$37+'DCF Analysis'!$C$38+'DCF Analysis'!$C$40-'DCF Analysis'!$C$39</f>
        <v>17120.896208402635</v>
      </c>
      <c r="I1943" s="303">
        <f ca="1">+H1943/'Historical Data'!$L$34</f>
        <v>1074.9450647317644</v>
      </c>
    </row>
    <row r="1944" spans="2:9">
      <c r="B1944" s="300">
        <f t="shared" si="154"/>
        <v>1932</v>
      </c>
      <c r="C1944" s="275">
        <f t="shared" ca="1" si="150"/>
        <v>0.30011001374119722</v>
      </c>
      <c r="D1944" s="275">
        <f t="shared" ca="1" si="151"/>
        <v>0.17976990057021003</v>
      </c>
      <c r="E1944" s="275">
        <f t="shared" ca="1" si="152"/>
        <v>0.10044995240608078</v>
      </c>
      <c r="F1944" s="275">
        <f t="shared" ca="1" si="153"/>
        <v>3.458053461485739E-2</v>
      </c>
      <c r="G1944" s="301">
        <f t="array" aca="1" ref="G1944" ca="1">IF(E1944&gt;F1944,('3-Statement Model'!$G$8*(1+'DCF Simulation'!C1944)*'DCF Simulation'!D1944)/('DCF Simulation'!E1944-'DCF Simulation'!F1944))</f>
        <v>17139.287193510248</v>
      </c>
      <c r="H1944" s="302">
        <f ca="1">+G1944-'DCF Analysis'!$C$37+'DCF Analysis'!$C$38+'DCF Analysis'!$C$40-'DCF Analysis'!$C$39</f>
        <v>18051.617193510247</v>
      </c>
      <c r="I1944" s="303">
        <f ca="1">+H1944/'Historical Data'!$L$34</f>
        <v>1133.3809034522105</v>
      </c>
    </row>
    <row r="1945" spans="2:9">
      <c r="B1945" s="300">
        <f t="shared" si="154"/>
        <v>1933</v>
      </c>
      <c r="C1945" s="275">
        <f t="shared" ca="1" si="150"/>
        <v>4.3908506723372237E-2</v>
      </c>
      <c r="D1945" s="275">
        <f t="shared" ca="1" si="151"/>
        <v>0.15624209405583622</v>
      </c>
      <c r="E1945" s="275">
        <f t="shared" ca="1" si="152"/>
        <v>0.10873872325943761</v>
      </c>
      <c r="F1945" s="275">
        <f t="shared" ca="1" si="153"/>
        <v>5.1585364943301695E-2</v>
      </c>
      <c r="G1945" s="301">
        <f t="array" aca="1" ref="G1945" ca="1">IF(E1945&gt;F1945,('3-Statement Model'!$G$8*(1+'DCF Simulation'!C1945)*'DCF Simulation'!D1945)/('DCF Simulation'!E1945-'DCF Simulation'!F1945))</f>
        <v>13784.728997104799</v>
      </c>
      <c r="H1945" s="302">
        <f ca="1">+G1945-'DCF Analysis'!$C$37+'DCF Analysis'!$C$38+'DCF Analysis'!$C$40-'DCF Analysis'!$C$39</f>
        <v>14697.058997104801</v>
      </c>
      <c r="I1945" s="303">
        <f ca="1">+H1945/'Historical Data'!$L$34</f>
        <v>922.76308685615061</v>
      </c>
    </row>
    <row r="1946" spans="2:9">
      <c r="B1946" s="300">
        <f t="shared" si="154"/>
        <v>1934</v>
      </c>
      <c r="C1946" s="275">
        <f t="shared" ca="1" si="150"/>
        <v>3.8051039757738152E-2</v>
      </c>
      <c r="D1946" s="275">
        <f t="shared" ca="1" si="151"/>
        <v>0.16265998844557022</v>
      </c>
      <c r="E1946" s="275">
        <f t="shared" ca="1" si="152"/>
        <v>0.1027884719100625</v>
      </c>
      <c r="F1946" s="275">
        <f t="shared" ca="1" si="153"/>
        <v>5.7247660958013299E-2</v>
      </c>
      <c r="G1946" s="301">
        <f t="array" aca="1" ref="G1946" ca="1">IF(E1946&gt;F1946,('3-Statement Model'!$G$8*(1+'DCF Simulation'!C1946)*'DCF Simulation'!D1946)/('DCF Simulation'!E1946-'DCF Simulation'!F1946))</f>
        <v>17909.282387921183</v>
      </c>
      <c r="H1946" s="302">
        <f ca="1">+G1946-'DCF Analysis'!$C$37+'DCF Analysis'!$C$38+'DCF Analysis'!$C$40-'DCF Analysis'!$C$39</f>
        <v>18821.612387921181</v>
      </c>
      <c r="I1946" s="303">
        <f ca="1">+H1946/'Historical Data'!$L$34</f>
        <v>1181.7254833167265</v>
      </c>
    </row>
    <row r="1947" spans="2:9">
      <c r="B1947" s="300">
        <f t="shared" si="154"/>
        <v>1935</v>
      </c>
      <c r="C1947" s="275">
        <f t="shared" ca="1" si="150"/>
        <v>0.12527234292660222</v>
      </c>
      <c r="D1947" s="275">
        <f t="shared" ca="1" si="151"/>
        <v>0.15891480599641644</v>
      </c>
      <c r="E1947" s="275">
        <f t="shared" ca="1" si="152"/>
        <v>0.10844865882699516</v>
      </c>
      <c r="F1947" s="275">
        <f t="shared" ca="1" si="153"/>
        <v>5.1126923604368837E-2</v>
      </c>
      <c r="G1947" s="301">
        <f t="array" aca="1" ref="G1947" ca="1">IF(E1947&gt;F1947,('3-Statement Model'!$G$8*(1+'DCF Simulation'!C1947)*'DCF Simulation'!D1947)/('DCF Simulation'!E1947-'DCF Simulation'!F1947))</f>
        <v>15068.921743855675</v>
      </c>
      <c r="H1947" s="302">
        <f ca="1">+G1947-'DCF Analysis'!$C$37+'DCF Analysis'!$C$38+'DCF Analysis'!$C$40-'DCF Analysis'!$C$39</f>
        <v>15981.251743855677</v>
      </c>
      <c r="I1947" s="303">
        <f ca="1">+H1947/'Historical Data'!$L$34</f>
        <v>1003.3918482528051</v>
      </c>
    </row>
    <row r="1948" spans="2:9">
      <c r="B1948" s="300">
        <f t="shared" si="154"/>
        <v>1936</v>
      </c>
      <c r="C1948" s="275">
        <f t="shared" ca="1" si="150"/>
        <v>0.15433331459068184</v>
      </c>
      <c r="D1948" s="275">
        <f t="shared" ca="1" si="151"/>
        <v>0.16820640551150196</v>
      </c>
      <c r="E1948" s="275">
        <f t="shared" ca="1" si="152"/>
        <v>0.10671024739161288</v>
      </c>
      <c r="F1948" s="275">
        <f t="shared" ca="1" si="153"/>
        <v>4.1584294280116646E-2</v>
      </c>
      <c r="G1948" s="301">
        <f t="array" aca="1" ref="G1948" ca="1">IF(E1948&gt;F1948,('3-Statement Model'!$G$8*(1+'DCF Simulation'!C1948)*'DCF Simulation'!D1948)/('DCF Simulation'!E1948-'DCF Simulation'!F1948))</f>
        <v>14401.216094309268</v>
      </c>
      <c r="H1948" s="302">
        <f ca="1">+G1948-'DCF Analysis'!$C$37+'DCF Analysis'!$C$38+'DCF Analysis'!$C$40-'DCF Analysis'!$C$39</f>
        <v>15313.546094309269</v>
      </c>
      <c r="I1948" s="303">
        <f ca="1">+H1948/'Historical Data'!$L$34</f>
        <v>961.46957479604703</v>
      </c>
    </row>
    <row r="1949" spans="2:9">
      <c r="B1949" s="300">
        <f t="shared" si="154"/>
        <v>1937</v>
      </c>
      <c r="C1949" s="275">
        <f t="shared" ca="1" si="150"/>
        <v>0.1190299518057364</v>
      </c>
      <c r="D1949" s="275">
        <f t="shared" ca="1" si="151"/>
        <v>0.17868405381425576</v>
      </c>
      <c r="E1949" s="275">
        <f t="shared" ca="1" si="152"/>
        <v>0.10489973072505059</v>
      </c>
      <c r="F1949" s="275">
        <f t="shared" ca="1" si="153"/>
        <v>3.7759620127668245E-2</v>
      </c>
      <c r="G1949" s="301">
        <f t="array" aca="1" ref="G1949" ca="1">IF(E1949&gt;F1949,('3-Statement Model'!$G$8*(1+'DCF Simulation'!C1949)*'DCF Simulation'!D1949)/('DCF Simulation'!E1949-'DCF Simulation'!F1949))</f>
        <v>14385.499780631673</v>
      </c>
      <c r="H1949" s="302">
        <f ca="1">+G1949-'DCF Analysis'!$C$37+'DCF Analysis'!$C$38+'DCF Analysis'!$C$40-'DCF Analysis'!$C$39</f>
        <v>15297.829780631675</v>
      </c>
      <c r="I1949" s="303">
        <f ca="1">+H1949/'Historical Data'!$L$34</f>
        <v>960.48281723278262</v>
      </c>
    </row>
    <row r="1950" spans="2:9">
      <c r="B1950" s="300">
        <f t="shared" si="154"/>
        <v>1938</v>
      </c>
      <c r="C1950" s="275">
        <f t="shared" ca="1" si="150"/>
        <v>7.9665567259745315E-2</v>
      </c>
      <c r="D1950" s="275">
        <f t="shared" ca="1" si="151"/>
        <v>0.1445606827353654</v>
      </c>
      <c r="E1950" s="275">
        <f t="shared" ca="1" si="152"/>
        <v>0.10422003867956396</v>
      </c>
      <c r="F1950" s="275">
        <f t="shared" ca="1" si="153"/>
        <v>2.0543283003736687E-2</v>
      </c>
      <c r="G1950" s="301">
        <f t="array" aca="1" ref="G1950" ca="1">IF(E1950&gt;F1950,('3-Statement Model'!$G$8*(1+'DCF Simulation'!C1950)*'DCF Simulation'!D1950)/('DCF Simulation'!E1950-'DCF Simulation'!F1950))</f>
        <v>9009.7783641902624</v>
      </c>
      <c r="H1950" s="302">
        <f ca="1">+G1950-'DCF Analysis'!$C$37+'DCF Analysis'!$C$38+'DCF Analysis'!$C$40-'DCF Analysis'!$C$39</f>
        <v>9922.1083641902642</v>
      </c>
      <c r="I1950" s="303">
        <f ca="1">+H1950/'Historical Data'!$L$34</f>
        <v>622.96513500184267</v>
      </c>
    </row>
    <row r="1951" spans="2:9">
      <c r="B1951" s="300">
        <f t="shared" si="154"/>
        <v>1939</v>
      </c>
      <c r="C1951" s="275">
        <f t="shared" ca="1" si="150"/>
        <v>6.6607454267653673E-2</v>
      </c>
      <c r="D1951" s="275">
        <f t="shared" ca="1" si="151"/>
        <v>0.14335635043546474</v>
      </c>
      <c r="E1951" s="275">
        <f t="shared" ca="1" si="152"/>
        <v>0.10230032156919909</v>
      </c>
      <c r="F1951" s="275">
        <f t="shared" ca="1" si="153"/>
        <v>4.8584477752460518E-2</v>
      </c>
      <c r="G1951" s="301">
        <f t="array" aca="1" ref="G1951" ca="1">IF(E1951&gt;F1951,('3-Statement Model'!$G$8*(1+'DCF Simulation'!C1951)*'DCF Simulation'!D1951)/('DCF Simulation'!E1951-'DCF Simulation'!F1951))</f>
        <v>13749.871758869114</v>
      </c>
      <c r="H1951" s="302">
        <f ca="1">+G1951-'DCF Analysis'!$C$37+'DCF Analysis'!$C$38+'DCF Analysis'!$C$40-'DCF Analysis'!$C$39</f>
        <v>14662.201758869116</v>
      </c>
      <c r="I1951" s="303">
        <f ca="1">+H1951/'Historical Data'!$L$34</f>
        <v>920.57455561599045</v>
      </c>
    </row>
    <row r="1952" spans="2:9">
      <c r="B1952" s="300">
        <f t="shared" si="154"/>
        <v>1940</v>
      </c>
      <c r="C1952" s="275">
        <f t="shared" ca="1" si="150"/>
        <v>0.1805627699140446</v>
      </c>
      <c r="D1952" s="275">
        <f t="shared" ca="1" si="151"/>
        <v>0.17566593716834428</v>
      </c>
      <c r="E1952" s="275">
        <f t="shared" ca="1" si="152"/>
        <v>0.1025722721105102</v>
      </c>
      <c r="F1952" s="275">
        <f t="shared" ca="1" si="153"/>
        <v>4.5707001297544958E-2</v>
      </c>
      <c r="G1952" s="301">
        <f t="array" aca="1" ref="G1952" ca="1">IF(E1952&gt;F1952,('3-Statement Model'!$G$8*(1+'DCF Simulation'!C1952)*'DCF Simulation'!D1952)/('DCF Simulation'!E1952-'DCF Simulation'!F1952))</f>
        <v>17616.07001710538</v>
      </c>
      <c r="H1952" s="302">
        <f ca="1">+G1952-'DCF Analysis'!$C$37+'DCF Analysis'!$C$38+'DCF Analysis'!$C$40-'DCF Analysis'!$C$39</f>
        <v>18528.400017105378</v>
      </c>
      <c r="I1952" s="303">
        <f ca="1">+H1952/'Historical Data'!$L$34</f>
        <v>1163.3159802690961</v>
      </c>
    </row>
    <row r="1953" spans="2:9">
      <c r="B1953" s="300">
        <f t="shared" si="154"/>
        <v>1941</v>
      </c>
      <c r="C1953" s="275">
        <f t="shared" ca="1" si="150"/>
        <v>8.2543131783267443E-2</v>
      </c>
      <c r="D1953" s="275">
        <f t="shared" ca="1" si="151"/>
        <v>0.19165340236214276</v>
      </c>
      <c r="E1953" s="275">
        <f t="shared" ca="1" si="152"/>
        <v>0.1068111489174018</v>
      </c>
      <c r="F1953" s="275">
        <f t="shared" ca="1" si="153"/>
        <v>2.5833263447672384E-2</v>
      </c>
      <c r="G1953" s="301">
        <f t="array" aca="1" ref="G1953" ca="1">IF(E1953&gt;F1953,('3-Statement Model'!$G$8*(1+'DCF Simulation'!C1953)*'DCF Simulation'!D1953)/('DCF Simulation'!E1953-'DCF Simulation'!F1953))</f>
        <v>12375.843526833871</v>
      </c>
      <c r="H1953" s="302">
        <f ca="1">+G1953-'DCF Analysis'!$C$37+'DCF Analysis'!$C$38+'DCF Analysis'!$C$40-'DCF Analysis'!$C$39</f>
        <v>13288.173526833873</v>
      </c>
      <c r="I1953" s="303">
        <f ca="1">+H1953/'Historical Data'!$L$34</f>
        <v>834.3054229228369</v>
      </c>
    </row>
    <row r="1954" spans="2:9">
      <c r="B1954" s="300">
        <f t="shared" si="154"/>
        <v>1942</v>
      </c>
      <c r="C1954" s="275">
        <f t="shared" ca="1" si="150"/>
        <v>0.18408187921621219</v>
      </c>
      <c r="D1954" s="275">
        <f t="shared" ca="1" si="151"/>
        <v>0.16746126660613375</v>
      </c>
      <c r="E1954" s="275">
        <f t="shared" ca="1" si="152"/>
        <v>0.10806537055475428</v>
      </c>
      <c r="F1954" s="275">
        <f t="shared" ca="1" si="153"/>
        <v>3.2779622319927759E-2</v>
      </c>
      <c r="G1954" s="301">
        <f t="array" aca="1" ref="G1954" ca="1">IF(E1954&gt;F1954,('3-Statement Model'!$G$8*(1+'DCF Simulation'!C1954)*'DCF Simulation'!D1954)/('DCF Simulation'!E1954-'DCF Simulation'!F1954))</f>
        <v>12722.218051410111</v>
      </c>
      <c r="H1954" s="302">
        <f ca="1">+G1954-'DCF Analysis'!$C$37+'DCF Analysis'!$C$38+'DCF Analysis'!$C$40-'DCF Analysis'!$C$39</f>
        <v>13634.548051410113</v>
      </c>
      <c r="I1954" s="303">
        <f ca="1">+H1954/'Historical Data'!$L$34</f>
        <v>856.05274159178043</v>
      </c>
    </row>
    <row r="1955" spans="2:9">
      <c r="B1955" s="300">
        <f t="shared" si="154"/>
        <v>1943</v>
      </c>
      <c r="C1955" s="275">
        <f t="shared" ca="1" si="150"/>
        <v>0.20399950375735257</v>
      </c>
      <c r="D1955" s="275">
        <f t="shared" ca="1" si="151"/>
        <v>0.18448939328020869</v>
      </c>
      <c r="E1955" s="275">
        <f t="shared" ca="1" si="152"/>
        <v>0.10718780491728057</v>
      </c>
      <c r="F1955" s="275">
        <f t="shared" ca="1" si="153"/>
        <v>5.2133654897062856E-2</v>
      </c>
      <c r="G1955" s="301">
        <f t="array" aca="1" ref="G1955" ca="1">IF(E1955&gt;F1955,('3-Statement Model'!$G$8*(1+'DCF Simulation'!C1955)*'DCF Simulation'!D1955)/('DCF Simulation'!E1955-'DCF Simulation'!F1955))</f>
        <v>19488.891954414667</v>
      </c>
      <c r="H1955" s="302">
        <f ca="1">+G1955-'DCF Analysis'!$C$37+'DCF Analysis'!$C$38+'DCF Analysis'!$C$40-'DCF Analysis'!$C$39</f>
        <v>20401.221954414665</v>
      </c>
      <c r="I1955" s="303">
        <f ca="1">+H1955/'Historical Data'!$L$34</f>
        <v>1280.9021553224773</v>
      </c>
    </row>
    <row r="1956" spans="2:9">
      <c r="B1956" s="300">
        <f t="shared" si="154"/>
        <v>1944</v>
      </c>
      <c r="C1956" s="275">
        <f t="shared" ca="1" si="150"/>
        <v>0.21217412780599096</v>
      </c>
      <c r="D1956" s="275">
        <f t="shared" ca="1" si="151"/>
        <v>0.15889168232141526</v>
      </c>
      <c r="E1956" s="275">
        <f t="shared" ca="1" si="152"/>
        <v>0.10696568008639758</v>
      </c>
      <c r="F1956" s="275">
        <f t="shared" ca="1" si="153"/>
        <v>3.0956405432358759E-2</v>
      </c>
      <c r="G1956" s="301">
        <f t="array" aca="1" ref="G1956" ca="1">IF(E1956&gt;F1956,('3-Statement Model'!$G$8*(1+'DCF Simulation'!C1956)*'DCF Simulation'!D1956)/('DCF Simulation'!E1956-'DCF Simulation'!F1956))</f>
        <v>12239.934248654377</v>
      </c>
      <c r="H1956" s="302">
        <f ca="1">+G1956-'DCF Analysis'!$C$37+'DCF Analysis'!$C$38+'DCF Analysis'!$C$40-'DCF Analysis'!$C$39</f>
        <v>13152.264248654379</v>
      </c>
      <c r="I1956" s="303">
        <f ca="1">+H1956/'Historical Data'!$L$34</f>
        <v>825.7722827149895</v>
      </c>
    </row>
    <row r="1957" spans="2:9">
      <c r="B1957" s="300">
        <f t="shared" si="154"/>
        <v>1945</v>
      </c>
      <c r="C1957" s="275">
        <f t="shared" ca="1" si="150"/>
        <v>0.25478970303878629</v>
      </c>
      <c r="D1957" s="275">
        <f t="shared" ca="1" si="151"/>
        <v>0.16520587100928569</v>
      </c>
      <c r="E1957" s="275">
        <f t="shared" ca="1" si="152"/>
        <v>0.10349954746182585</v>
      </c>
      <c r="F1957" s="275">
        <f t="shared" ca="1" si="153"/>
        <v>4.8958338767373481E-2</v>
      </c>
      <c r="G1957" s="301">
        <f t="array" aca="1" ref="G1957" ca="1">IF(E1957&gt;F1957,('3-Statement Model'!$G$8*(1+'DCF Simulation'!C1957)*'DCF Simulation'!D1957)/('DCF Simulation'!E1957-'DCF Simulation'!F1957))</f>
        <v>18359.090570302909</v>
      </c>
      <c r="H1957" s="302">
        <f ca="1">+G1957-'DCF Analysis'!$C$37+'DCF Analysis'!$C$38+'DCF Analysis'!$C$40-'DCF Analysis'!$C$39</f>
        <v>19271.420570302907</v>
      </c>
      <c r="I1957" s="303">
        <f ca="1">+H1957/'Historical Data'!$L$34</f>
        <v>1209.9669421657029</v>
      </c>
    </row>
    <row r="1958" spans="2:9">
      <c r="B1958" s="300">
        <f t="shared" si="154"/>
        <v>1946</v>
      </c>
      <c r="C1958" s="275">
        <f t="shared" ca="1" si="150"/>
        <v>4.565489734471577E-2</v>
      </c>
      <c r="D1958" s="275">
        <f t="shared" ca="1" si="151"/>
        <v>0.19385899933280415</v>
      </c>
      <c r="E1958" s="275">
        <f t="shared" ca="1" si="152"/>
        <v>0.10007050706939123</v>
      </c>
      <c r="F1958" s="275">
        <f t="shared" ca="1" si="153"/>
        <v>2.7541838920719996E-2</v>
      </c>
      <c r="G1958" s="301">
        <f t="array" aca="1" ref="G1958" ca="1">IF(E1958&gt;F1958,('3-Statement Model'!$G$8*(1+'DCF Simulation'!C1958)*'DCF Simulation'!D1958)/('DCF Simulation'!E1958-'DCF Simulation'!F1958))</f>
        <v>13500.322377887218</v>
      </c>
      <c r="H1958" s="302">
        <f ca="1">+G1958-'DCF Analysis'!$C$37+'DCF Analysis'!$C$38+'DCF Analysis'!$C$40-'DCF Analysis'!$C$39</f>
        <v>14412.65237788722</v>
      </c>
      <c r="I1958" s="303">
        <f ca="1">+H1958/'Historical Data'!$L$34</f>
        <v>904.90645785825143</v>
      </c>
    </row>
    <row r="1959" spans="2:9">
      <c r="B1959" s="300">
        <f t="shared" si="154"/>
        <v>1947</v>
      </c>
      <c r="C1959" s="275">
        <f t="shared" ca="1" si="150"/>
        <v>0.20015706518385906</v>
      </c>
      <c r="D1959" s="275">
        <f t="shared" ca="1" si="151"/>
        <v>0.15776959243008948</v>
      </c>
      <c r="E1959" s="275">
        <f t="shared" ca="1" si="152"/>
        <v>0.10670990444960993</v>
      </c>
      <c r="F1959" s="275">
        <f t="shared" ca="1" si="153"/>
        <v>3.5101919510351166E-2</v>
      </c>
      <c r="G1959" s="301">
        <f t="array" aca="1" ref="G1959" ca="1">IF(E1959&gt;F1959,('3-Statement Model'!$G$8*(1+'DCF Simulation'!C1959)*'DCF Simulation'!D1959)/('DCF Simulation'!E1959-'DCF Simulation'!F1959))</f>
        <v>12772.603667271138</v>
      </c>
      <c r="H1959" s="302">
        <f ca="1">+G1959-'DCF Analysis'!$C$37+'DCF Analysis'!$C$38+'DCF Analysis'!$C$40-'DCF Analysis'!$C$39</f>
        <v>13684.93366727114</v>
      </c>
      <c r="I1959" s="303">
        <f ca="1">+H1959/'Historical Data'!$L$34</f>
        <v>859.216230724826</v>
      </c>
    </row>
    <row r="1960" spans="2:9">
      <c r="B1960" s="300">
        <f t="shared" si="154"/>
        <v>1948</v>
      </c>
      <c r="C1960" s="275">
        <f t="shared" ca="1" si="150"/>
        <v>0.20474497446657167</v>
      </c>
      <c r="D1960" s="275">
        <f t="shared" ca="1" si="151"/>
        <v>0.16521903068907279</v>
      </c>
      <c r="E1960" s="275">
        <f t="shared" ca="1" si="152"/>
        <v>0.10856039543535012</v>
      </c>
      <c r="F1960" s="275">
        <f t="shared" ca="1" si="153"/>
        <v>4.2125986396763758E-2</v>
      </c>
      <c r="G1960" s="301">
        <f t="array" aca="1" ref="G1960" ca="1">IF(E1960&gt;F1960,('3-Statement Model'!$G$8*(1+'DCF Simulation'!C1960)*'DCF Simulation'!D1960)/('DCF Simulation'!E1960-'DCF Simulation'!F1960))</f>
        <v>14472.435291152051</v>
      </c>
      <c r="H1960" s="302">
        <f ca="1">+G1960-'DCF Analysis'!$C$37+'DCF Analysis'!$C$38+'DCF Analysis'!$C$40-'DCF Analysis'!$C$39</f>
        <v>15384.765291152053</v>
      </c>
      <c r="I1960" s="303">
        <f ca="1">+H1960/'Historical Data'!$L$34</f>
        <v>965.94111198828443</v>
      </c>
    </row>
    <row r="1961" spans="2:9">
      <c r="B1961" s="300">
        <f t="shared" si="154"/>
        <v>1949</v>
      </c>
      <c r="C1961" s="275">
        <f t="shared" ca="1" si="150"/>
        <v>0.26990061094651008</v>
      </c>
      <c r="D1961" s="275">
        <f t="shared" ca="1" si="151"/>
        <v>0.13844298157955259</v>
      </c>
      <c r="E1961" s="275">
        <f t="shared" ca="1" si="152"/>
        <v>0.1033201677651656</v>
      </c>
      <c r="F1961" s="275">
        <f t="shared" ca="1" si="153"/>
        <v>3.4364161224583786E-2</v>
      </c>
      <c r="G1961" s="301">
        <f t="array" aca="1" ref="G1961" ca="1">IF(E1961&gt;F1961,('3-Statement Model'!$G$8*(1+'DCF Simulation'!C1961)*'DCF Simulation'!D1961)/('DCF Simulation'!E1961-'DCF Simulation'!F1961))</f>
        <v>12315.387268727613</v>
      </c>
      <c r="H1961" s="302">
        <f ca="1">+G1961-'DCF Analysis'!$C$37+'DCF Analysis'!$C$38+'DCF Analysis'!$C$40-'DCF Analysis'!$C$39</f>
        <v>13227.717268727614</v>
      </c>
      <c r="I1961" s="303">
        <f ca="1">+H1961/'Historical Data'!$L$34</f>
        <v>830.50964287181489</v>
      </c>
    </row>
    <row r="1962" spans="2:9">
      <c r="B1962" s="300">
        <f t="shared" si="154"/>
        <v>1950</v>
      </c>
      <c r="C1962" s="275">
        <f t="shared" ca="1" si="150"/>
        <v>6.7756145043242927E-2</v>
      </c>
      <c r="D1962" s="275">
        <f t="shared" ca="1" si="151"/>
        <v>0.17056946880066209</v>
      </c>
      <c r="E1962" s="275">
        <f t="shared" ca="1" si="152"/>
        <v>0.10357168861694771</v>
      </c>
      <c r="F1962" s="275">
        <f t="shared" ca="1" si="153"/>
        <v>3.5062261462075563E-2</v>
      </c>
      <c r="G1962" s="301">
        <f t="array" aca="1" ref="G1962" ca="1">IF(E1962&gt;F1962,('3-Statement Model'!$G$8*(1+'DCF Simulation'!C1962)*'DCF Simulation'!D1962)/('DCF Simulation'!E1962-'DCF Simulation'!F1962))</f>
        <v>12841.109212464848</v>
      </c>
      <c r="H1962" s="302">
        <f ca="1">+G1962-'DCF Analysis'!$C$37+'DCF Analysis'!$C$38+'DCF Analysis'!$C$40-'DCF Analysis'!$C$39</f>
        <v>13753.439212464849</v>
      </c>
      <c r="I1962" s="303">
        <f ca="1">+H1962/'Historical Data'!$L$34</f>
        <v>863.51738977727064</v>
      </c>
    </row>
    <row r="1963" spans="2:9">
      <c r="B1963" s="300">
        <f t="shared" si="154"/>
        <v>1951</v>
      </c>
      <c r="C1963" s="275">
        <f t="shared" ca="1" si="150"/>
        <v>0.24508935913380478</v>
      </c>
      <c r="D1963" s="275">
        <f t="shared" ca="1" si="151"/>
        <v>0.18055570360039624</v>
      </c>
      <c r="E1963" s="275">
        <f t="shared" ca="1" si="152"/>
        <v>0.10337270831727581</v>
      </c>
      <c r="F1963" s="275">
        <f t="shared" ca="1" si="153"/>
        <v>4.8495084085446893E-2</v>
      </c>
      <c r="G1963" s="301">
        <f t="array" aca="1" ref="G1963" ca="1">IF(E1963&gt;F1963,('3-Statement Model'!$G$8*(1+'DCF Simulation'!C1963)*'DCF Simulation'!D1963)/('DCF Simulation'!E1963-'DCF Simulation'!F1963))</f>
        <v>19787.727967376035</v>
      </c>
      <c r="H1963" s="302">
        <f ca="1">+G1963-'DCF Analysis'!$C$37+'DCF Analysis'!$C$38+'DCF Analysis'!$C$40-'DCF Analysis'!$C$39</f>
        <v>20700.057967376033</v>
      </c>
      <c r="I1963" s="303">
        <f ca="1">+H1963/'Historical Data'!$L$34</f>
        <v>1299.6647418942764</v>
      </c>
    </row>
    <row r="1964" spans="2:9">
      <c r="B1964" s="300">
        <f t="shared" si="154"/>
        <v>1952</v>
      </c>
      <c r="C1964" s="275">
        <f t="shared" ca="1" si="150"/>
        <v>0.15517075236624342</v>
      </c>
      <c r="D1964" s="275">
        <f t="shared" ca="1" si="151"/>
        <v>0.13649172861075176</v>
      </c>
      <c r="E1964" s="275">
        <f t="shared" ca="1" si="152"/>
        <v>0.10489783407645518</v>
      </c>
      <c r="F1964" s="275">
        <f t="shared" ca="1" si="153"/>
        <v>2.8779495041912226E-2</v>
      </c>
      <c r="G1964" s="301">
        <f t="array" aca="1" ref="G1964" ca="1">IF(E1964&gt;F1964,('3-Statement Model'!$G$8*(1+'DCF Simulation'!C1964)*'DCF Simulation'!D1964)/('DCF Simulation'!E1964-'DCF Simulation'!F1964))</f>
        <v>10005.590275418041</v>
      </c>
      <c r="H1964" s="302">
        <f ca="1">+G1964-'DCF Analysis'!$C$37+'DCF Analysis'!$C$38+'DCF Analysis'!$C$40-'DCF Analysis'!$C$39</f>
        <v>10917.920275418042</v>
      </c>
      <c r="I1964" s="303">
        <f ca="1">+H1964/'Historical Data'!$L$34</f>
        <v>685.48774400230207</v>
      </c>
    </row>
    <row r="1965" spans="2:9">
      <c r="B1965" s="300">
        <f t="shared" si="154"/>
        <v>1953</v>
      </c>
      <c r="C1965" s="275">
        <f t="shared" ca="1" si="150"/>
        <v>0.10437901910277575</v>
      </c>
      <c r="D1965" s="275">
        <f t="shared" ca="1" si="151"/>
        <v>0.1790959905714144</v>
      </c>
      <c r="E1965" s="275">
        <f t="shared" ca="1" si="152"/>
        <v>0.10685170898351141</v>
      </c>
      <c r="F1965" s="275">
        <f t="shared" ca="1" si="153"/>
        <v>2.2206512976434233E-2</v>
      </c>
      <c r="G1965" s="301">
        <f t="array" aca="1" ref="G1965" ca="1">IF(E1965&gt;F1965,('3-Statement Model'!$G$8*(1+'DCF Simulation'!C1965)*'DCF Simulation'!D1965)/('DCF Simulation'!E1965-'DCF Simulation'!F1965))</f>
        <v>11287.06939237838</v>
      </c>
      <c r="H1965" s="302">
        <f ca="1">+G1965-'DCF Analysis'!$C$37+'DCF Analysis'!$C$38+'DCF Analysis'!$C$40-'DCF Analysis'!$C$39</f>
        <v>12199.399392378382</v>
      </c>
      <c r="I1965" s="303">
        <f ca="1">+H1965/'Historical Data'!$L$34</f>
        <v>765.94612863156431</v>
      </c>
    </row>
    <row r="1966" spans="2:9">
      <c r="B1966" s="300">
        <f t="shared" si="154"/>
        <v>1954</v>
      </c>
      <c r="C1966" s="275">
        <f t="shared" ca="1" si="150"/>
        <v>0.18264783672098536</v>
      </c>
      <c r="D1966" s="275">
        <f t="shared" ca="1" si="151"/>
        <v>0.14458256975279146</v>
      </c>
      <c r="E1966" s="275">
        <f t="shared" ca="1" si="152"/>
        <v>0.10720489495082462</v>
      </c>
      <c r="F1966" s="275">
        <f t="shared" ca="1" si="153"/>
        <v>2.6237388819317795E-2</v>
      </c>
      <c r="G1966" s="301">
        <f t="array" aca="1" ref="G1966" ca="1">IF(E1966&gt;F1966,('3-Statement Model'!$G$8*(1+'DCF Simulation'!C1966)*'DCF Simulation'!D1966)/('DCF Simulation'!E1966-'DCF Simulation'!F1966))</f>
        <v>10200.93822715796</v>
      </c>
      <c r="H1966" s="302">
        <f ca="1">+G1966-'DCF Analysis'!$C$37+'DCF Analysis'!$C$38+'DCF Analysis'!$C$40-'DCF Analysis'!$C$39</f>
        <v>11113.268227157962</v>
      </c>
      <c r="I1966" s="303">
        <f ca="1">+H1966/'Historical Data'!$L$34</f>
        <v>697.75277464510373</v>
      </c>
    </row>
    <row r="1967" spans="2:9">
      <c r="B1967" s="300">
        <f t="shared" si="154"/>
        <v>1955</v>
      </c>
      <c r="C1967" s="275">
        <f t="shared" ca="1" si="150"/>
        <v>0.26571305753461349</v>
      </c>
      <c r="D1967" s="275">
        <f t="shared" ca="1" si="151"/>
        <v>0.16777271005187677</v>
      </c>
      <c r="E1967" s="275">
        <f t="shared" ca="1" si="152"/>
        <v>0.10835326072060923</v>
      </c>
      <c r="F1967" s="275">
        <f t="shared" ca="1" si="153"/>
        <v>2.2235943646725192E-2</v>
      </c>
      <c r="G1967" s="301">
        <f t="array" aca="1" ref="G1967" ca="1">IF(E1967&gt;F1967,('3-Statement Model'!$G$8*(1+'DCF Simulation'!C1967)*'DCF Simulation'!D1967)/('DCF Simulation'!E1967-'DCF Simulation'!F1967))</f>
        <v>11910.927697211502</v>
      </c>
      <c r="H1967" s="302">
        <f ca="1">+G1967-'DCF Analysis'!$C$37+'DCF Analysis'!$C$38+'DCF Analysis'!$C$40-'DCF Analysis'!$C$39</f>
        <v>12823.257697211504</v>
      </c>
      <c r="I1967" s="303">
        <f ca="1">+H1967/'Historical Data'!$L$34</f>
        <v>805.11542197399831</v>
      </c>
    </row>
    <row r="1968" spans="2:9">
      <c r="B1968" s="300">
        <f t="shared" si="154"/>
        <v>1956</v>
      </c>
      <c r="C1968" s="275">
        <f t="shared" ca="1" si="150"/>
        <v>0.2255785111098873</v>
      </c>
      <c r="D1968" s="275">
        <f t="shared" ca="1" si="151"/>
        <v>0.15680974151101507</v>
      </c>
      <c r="E1968" s="275">
        <f t="shared" ca="1" si="152"/>
        <v>0.10428392984478638</v>
      </c>
      <c r="F1968" s="275">
        <f t="shared" ca="1" si="153"/>
        <v>5.5055038809196502E-2</v>
      </c>
      <c r="G1968" s="301">
        <f t="array" aca="1" ref="G1968" ca="1">IF(E1968&gt;F1968,('3-Statement Model'!$G$8*(1+'DCF Simulation'!C1968)*'DCF Simulation'!D1968)/('DCF Simulation'!E1968-'DCF Simulation'!F1968))</f>
        <v>18857.044378794351</v>
      </c>
      <c r="H1968" s="302">
        <f ca="1">+G1968-'DCF Analysis'!$C$37+'DCF Analysis'!$C$38+'DCF Analysis'!$C$40-'DCF Analysis'!$C$39</f>
        <v>19769.374378794349</v>
      </c>
      <c r="I1968" s="303">
        <f ca="1">+H1968/'Historical Data'!$L$34</f>
        <v>1241.2312511356715</v>
      </c>
    </row>
    <row r="1969" spans="2:9">
      <c r="B1969" s="300">
        <f t="shared" si="154"/>
        <v>1957</v>
      </c>
      <c r="C1969" s="275">
        <f t="shared" ca="1" si="150"/>
        <v>0.25433147303256698</v>
      </c>
      <c r="D1969" s="275">
        <f t="shared" ca="1" si="151"/>
        <v>0.14861879584509563</v>
      </c>
      <c r="E1969" s="275">
        <f t="shared" ca="1" si="152"/>
        <v>0.10062627593483124</v>
      </c>
      <c r="F1969" s="275">
        <f t="shared" ca="1" si="153"/>
        <v>2.7212430650465285E-2</v>
      </c>
      <c r="G1969" s="301">
        <f t="array" aca="1" ref="G1969" ca="1">IF(E1969&gt;F1969,('3-Statement Model'!$G$8*(1+'DCF Simulation'!C1969)*'DCF Simulation'!D1969)/('DCF Simulation'!E1969-'DCF Simulation'!F1969))</f>
        <v>12265.56574785556</v>
      </c>
      <c r="H1969" s="302">
        <f ca="1">+G1969-'DCF Analysis'!$C$37+'DCF Analysis'!$C$38+'DCF Analysis'!$C$40-'DCF Analysis'!$C$39</f>
        <v>13177.895747855562</v>
      </c>
      <c r="I1969" s="303">
        <f ca="1">+H1969/'Historical Data'!$L$34</f>
        <v>827.38157075882827</v>
      </c>
    </row>
    <row r="1970" spans="2:9">
      <c r="B1970" s="300">
        <f t="shared" si="154"/>
        <v>1958</v>
      </c>
      <c r="C1970" s="275">
        <f t="shared" ca="1" si="150"/>
        <v>0.32674033106174988</v>
      </c>
      <c r="D1970" s="275">
        <f t="shared" ca="1" si="151"/>
        <v>0.14400324286335026</v>
      </c>
      <c r="E1970" s="275">
        <f t="shared" ca="1" si="152"/>
        <v>0.10813653830339677</v>
      </c>
      <c r="F1970" s="275">
        <f t="shared" ca="1" si="153"/>
        <v>3.3407506913813459E-2</v>
      </c>
      <c r="G1970" s="301">
        <f t="array" aca="1" ref="G1970" ca="1">IF(E1970&gt;F1970,('3-Statement Model'!$G$8*(1+'DCF Simulation'!C1970)*'DCF Simulation'!D1970)/('DCF Simulation'!E1970-'DCF Simulation'!F1970))</f>
        <v>12349.470860797641</v>
      </c>
      <c r="H1970" s="302">
        <f ca="1">+G1970-'DCF Analysis'!$C$37+'DCF Analysis'!$C$38+'DCF Analysis'!$C$40-'DCF Analysis'!$C$39</f>
        <v>13261.800860797643</v>
      </c>
      <c r="I1970" s="303">
        <f ca="1">+H1970/'Historical Data'!$L$34</f>
        <v>832.64960030383452</v>
      </c>
    </row>
    <row r="1971" spans="2:9">
      <c r="B1971" s="300">
        <f t="shared" si="154"/>
        <v>1959</v>
      </c>
      <c r="C1971" s="275">
        <f t="shared" ca="1" si="150"/>
        <v>0.2958569419572108</v>
      </c>
      <c r="D1971" s="275">
        <f t="shared" ca="1" si="151"/>
        <v>0.14327459353588437</v>
      </c>
      <c r="E1971" s="275">
        <f t="shared" ca="1" si="152"/>
        <v>0.10754807188289775</v>
      </c>
      <c r="F1971" s="275">
        <f t="shared" ca="1" si="153"/>
        <v>4.647223339080471E-2</v>
      </c>
      <c r="G1971" s="301">
        <f t="array" aca="1" ref="G1971" ca="1">IF(E1971&gt;F1971,('3-Statement Model'!$G$8*(1+'DCF Simulation'!C1971)*'DCF Simulation'!D1971)/('DCF Simulation'!E1971-'DCF Simulation'!F1971))</f>
        <v>14683.727151790699</v>
      </c>
      <c r="H1971" s="302">
        <f ca="1">+G1971-'DCF Analysis'!$C$37+'DCF Analysis'!$C$38+'DCF Analysis'!$C$40-'DCF Analysis'!$C$39</f>
        <v>15596.057151790701</v>
      </c>
      <c r="I1971" s="303">
        <f ca="1">+H1971/'Historical Data'!$L$34</f>
        <v>979.20718988787701</v>
      </c>
    </row>
    <row r="1972" spans="2:9">
      <c r="B1972" s="300">
        <f t="shared" si="154"/>
        <v>1960</v>
      </c>
      <c r="C1972" s="275">
        <f t="shared" ca="1" si="150"/>
        <v>4.6399783998681637E-2</v>
      </c>
      <c r="D1972" s="275">
        <f t="shared" ca="1" si="151"/>
        <v>0.15599650987108907</v>
      </c>
      <c r="E1972" s="275">
        <f t="shared" ca="1" si="152"/>
        <v>0.10041372255351146</v>
      </c>
      <c r="F1972" s="275">
        <f t="shared" ca="1" si="153"/>
        <v>4.0312627069232519E-2</v>
      </c>
      <c r="G1972" s="301">
        <f t="array" aca="1" ref="G1972" ca="1">IF(E1972&gt;F1972,('3-Statement Model'!$G$8*(1+'DCF Simulation'!C1972)*'DCF Simulation'!D1972)/('DCF Simulation'!E1972-'DCF Simulation'!F1972))</f>
        <v>13119.268923341513</v>
      </c>
      <c r="H1972" s="302">
        <f ca="1">+G1972-'DCF Analysis'!$C$37+'DCF Analysis'!$C$38+'DCF Analysis'!$C$40-'DCF Analysis'!$C$39</f>
        <v>14031.598923341515</v>
      </c>
      <c r="I1972" s="303">
        <f ca="1">+H1972/'Historical Data'!$L$34</f>
        <v>880.98180313358432</v>
      </c>
    </row>
    <row r="1973" spans="2:9">
      <c r="B1973" s="300">
        <f t="shared" si="154"/>
        <v>1961</v>
      </c>
      <c r="C1973" s="275">
        <f t="shared" ca="1" si="150"/>
        <v>5.6758864392379149E-2</v>
      </c>
      <c r="D1973" s="275">
        <f t="shared" ca="1" si="151"/>
        <v>0.17010630295680668</v>
      </c>
      <c r="E1973" s="275">
        <f t="shared" ca="1" si="152"/>
        <v>0.10371933003471237</v>
      </c>
      <c r="F1973" s="275">
        <f t="shared" ca="1" si="153"/>
        <v>5.0177005620034541E-2</v>
      </c>
      <c r="G1973" s="301">
        <f t="array" aca="1" ref="G1973" ca="1">IF(E1973&gt;F1973,('3-Statement Model'!$G$8*(1+'DCF Simulation'!C1973)*'DCF Simulation'!D1973)/('DCF Simulation'!E1973-'DCF Simulation'!F1973))</f>
        <v>16217.301226040507</v>
      </c>
      <c r="H1973" s="302">
        <f ca="1">+G1973-'DCF Analysis'!$C$37+'DCF Analysis'!$C$38+'DCF Analysis'!$C$40-'DCF Analysis'!$C$39</f>
        <v>17129.631226040507</v>
      </c>
      <c r="I1973" s="303">
        <f ca="1">+H1973/'Historical Data'!$L$34</f>
        <v>1075.4934977101482</v>
      </c>
    </row>
    <row r="1974" spans="2:9">
      <c r="B1974" s="300">
        <f t="shared" si="154"/>
        <v>1962</v>
      </c>
      <c r="C1974" s="275">
        <f t="shared" ca="1" si="150"/>
        <v>0.1165644742456475</v>
      </c>
      <c r="D1974" s="275">
        <f t="shared" ca="1" si="151"/>
        <v>0.17485676875690076</v>
      </c>
      <c r="E1974" s="275">
        <f t="shared" ca="1" si="152"/>
        <v>0.107982871921811</v>
      </c>
      <c r="F1974" s="275">
        <f t="shared" ca="1" si="153"/>
        <v>4.2917421809393438E-2</v>
      </c>
      <c r="G1974" s="301">
        <f t="array" aca="1" ref="G1974" ca="1">IF(E1974&gt;F1974,('3-Statement Model'!$G$8*(1+'DCF Simulation'!C1974)*'DCF Simulation'!D1974)/('DCF Simulation'!E1974-'DCF Simulation'!F1974))</f>
        <v>14494.235561310661</v>
      </c>
      <c r="H1974" s="302">
        <f ca="1">+G1974-'DCF Analysis'!$C$37+'DCF Analysis'!$C$38+'DCF Analysis'!$C$40-'DCF Analysis'!$C$39</f>
        <v>15406.565561310663</v>
      </c>
      <c r="I1974" s="303">
        <f ca="1">+H1974/'Historical Data'!$L$34</f>
        <v>967.30985416927592</v>
      </c>
    </row>
    <row r="1975" spans="2:9">
      <c r="B1975" s="300">
        <f t="shared" si="154"/>
        <v>1963</v>
      </c>
      <c r="C1975" s="275">
        <f t="shared" ca="1" si="150"/>
        <v>0.24447931671958828</v>
      </c>
      <c r="D1975" s="275">
        <f t="shared" ca="1" si="151"/>
        <v>0.13913755410475279</v>
      </c>
      <c r="E1975" s="275">
        <f t="shared" ca="1" si="152"/>
        <v>0.10310073289929889</v>
      </c>
      <c r="F1975" s="275">
        <f t="shared" ca="1" si="153"/>
        <v>2.0078154373284925E-2</v>
      </c>
      <c r="G1975" s="301">
        <f t="array" aca="1" ref="G1975" ca="1">IF(E1975&gt;F1975,('3-Statement Model'!$G$8*(1+'DCF Simulation'!C1975)*'DCF Simulation'!D1975)/('DCF Simulation'!E1975-'DCF Simulation'!F1975))</f>
        <v>10074.310436117026</v>
      </c>
      <c r="H1975" s="302">
        <f ca="1">+G1975-'DCF Analysis'!$C$37+'DCF Analysis'!$C$38+'DCF Analysis'!$C$40-'DCF Analysis'!$C$39</f>
        <v>10986.640436117028</v>
      </c>
      <c r="I1975" s="303">
        <f ca="1">+H1975/'Historical Data'!$L$34</f>
        <v>689.8023778095378</v>
      </c>
    </row>
    <row r="1976" spans="2:9">
      <c r="B1976" s="300">
        <f t="shared" si="154"/>
        <v>1964</v>
      </c>
      <c r="C1976" s="275">
        <f t="shared" ca="1" si="150"/>
        <v>0.24131756882560396</v>
      </c>
      <c r="D1976" s="275">
        <f t="shared" ca="1" si="151"/>
        <v>0.15015621406689289</v>
      </c>
      <c r="E1976" s="275">
        <f t="shared" ca="1" si="152"/>
        <v>0.10168498800093537</v>
      </c>
      <c r="F1976" s="275">
        <f t="shared" ca="1" si="153"/>
        <v>5.5661257719263793E-2</v>
      </c>
      <c r="G1976" s="301">
        <f t="array" aca="1" ref="G1976" ca="1">IF(E1976&gt;F1976,('3-Statement Model'!$G$8*(1+'DCF Simulation'!C1976)*'DCF Simulation'!D1976)/('DCF Simulation'!E1976-'DCF Simulation'!F1976))</f>
        <v>19562.479300878324</v>
      </c>
      <c r="H1976" s="302">
        <f ca="1">+G1976-'DCF Analysis'!$C$37+'DCF Analysis'!$C$38+'DCF Analysis'!$C$40-'DCF Analysis'!$C$39</f>
        <v>20474.809300878322</v>
      </c>
      <c r="I1976" s="303">
        <f ca="1">+H1976/'Historical Data'!$L$34</f>
        <v>1285.5223781160125</v>
      </c>
    </row>
    <row r="1977" spans="2:9">
      <c r="B1977" s="300">
        <f t="shared" si="154"/>
        <v>1965</v>
      </c>
      <c r="C1977" s="275">
        <f t="shared" ca="1" si="150"/>
        <v>9.1552194580204624E-2</v>
      </c>
      <c r="D1977" s="275">
        <f t="shared" ca="1" si="151"/>
        <v>0.13804660011031916</v>
      </c>
      <c r="E1977" s="275">
        <f t="shared" ca="1" si="152"/>
        <v>0.1010246865049105</v>
      </c>
      <c r="F1977" s="275">
        <f t="shared" ca="1" si="153"/>
        <v>2.3971586672332915E-2</v>
      </c>
      <c r="G1977" s="301">
        <f t="array" aca="1" ref="G1977" ca="1">IF(E1977&gt;F1977,('3-Statement Model'!$G$8*(1+'DCF Simulation'!C1977)*'DCF Simulation'!D1977)/('DCF Simulation'!E1977-'DCF Simulation'!F1977))</f>
        <v>9446.2537256571104</v>
      </c>
      <c r="H1977" s="302">
        <f ca="1">+G1977-'DCF Analysis'!$C$37+'DCF Analysis'!$C$38+'DCF Analysis'!$C$40-'DCF Analysis'!$C$39</f>
        <v>10358.583725657112</v>
      </c>
      <c r="I1977" s="303">
        <f ca="1">+H1977/'Historical Data'!$L$34</f>
        <v>650.36948521661316</v>
      </c>
    </row>
    <row r="1978" spans="2:9">
      <c r="B1978" s="300">
        <f t="shared" si="154"/>
        <v>1966</v>
      </c>
      <c r="C1978" s="275">
        <f t="shared" ca="1" si="150"/>
        <v>0.18641123761643738</v>
      </c>
      <c r="D1978" s="275">
        <f t="shared" ca="1" si="151"/>
        <v>0.15337658885940539</v>
      </c>
      <c r="E1978" s="275">
        <f t="shared" ca="1" si="152"/>
        <v>0.10949198118698017</v>
      </c>
      <c r="F1978" s="275">
        <f t="shared" ca="1" si="153"/>
        <v>5.5740002444638906E-2</v>
      </c>
      <c r="G1978" s="301">
        <f t="array" aca="1" ref="G1978" ca="1">IF(E1978&gt;F1978,('3-Statement Model'!$G$8*(1+'DCF Simulation'!C1978)*'DCF Simulation'!D1978)/('DCF Simulation'!E1978-'DCF Simulation'!F1978))</f>
        <v>16352.31970110492</v>
      </c>
      <c r="H1978" s="302">
        <f ca="1">+G1978-'DCF Analysis'!$C$37+'DCF Analysis'!$C$38+'DCF Analysis'!$C$40-'DCF Analysis'!$C$39</f>
        <v>17264.649701104918</v>
      </c>
      <c r="I1978" s="303">
        <f ca="1">+H1978/'Historical Data'!$L$34</f>
        <v>1083.9707083451187</v>
      </c>
    </row>
    <row r="1979" spans="2:9">
      <c r="B1979" s="300">
        <f t="shared" si="154"/>
        <v>1967</v>
      </c>
      <c r="C1979" s="275">
        <f t="shared" ca="1" si="150"/>
        <v>0.23618376125575796</v>
      </c>
      <c r="D1979" s="275">
        <f t="shared" ca="1" si="151"/>
        <v>0.13929434439996877</v>
      </c>
      <c r="E1979" s="275">
        <f t="shared" ca="1" si="152"/>
        <v>0.1039574230812446</v>
      </c>
      <c r="F1979" s="275">
        <f t="shared" ca="1" si="153"/>
        <v>5.6016301617930697E-2</v>
      </c>
      <c r="G1979" s="301">
        <f t="array" aca="1" ref="G1979" ca="1">IF(E1979&gt;F1979,('3-Statement Model'!$G$8*(1+'DCF Simulation'!C1979)*'DCF Simulation'!D1979)/('DCF Simulation'!E1979-'DCF Simulation'!F1979))</f>
        <v>17349.534554671533</v>
      </c>
      <c r="H1979" s="302">
        <f ca="1">+G1979-'DCF Analysis'!$C$37+'DCF Analysis'!$C$38+'DCF Analysis'!$C$40-'DCF Analysis'!$C$39</f>
        <v>18261.864554671531</v>
      </c>
      <c r="I1979" s="303">
        <f ca="1">+H1979/'Historical Data'!$L$34</f>
        <v>1146.5814018666731</v>
      </c>
    </row>
    <row r="1980" spans="2:9">
      <c r="B1980" s="300">
        <f t="shared" si="154"/>
        <v>1968</v>
      </c>
      <c r="C1980" s="275">
        <f t="shared" ca="1" si="150"/>
        <v>0.27742177856380212</v>
      </c>
      <c r="D1980" s="275">
        <f t="shared" ca="1" si="151"/>
        <v>0.18062644624305568</v>
      </c>
      <c r="E1980" s="275">
        <f t="shared" ca="1" si="152"/>
        <v>0.10436352901222073</v>
      </c>
      <c r="F1980" s="275">
        <f t="shared" ca="1" si="153"/>
        <v>4.6999414203468162E-2</v>
      </c>
      <c r="G1980" s="301">
        <f t="array" aca="1" ref="G1980" ca="1">IF(E1980&gt;F1980,('3-Statement Model'!$G$8*(1+'DCF Simulation'!C1980)*'DCF Simulation'!D1980)/('DCF Simulation'!E1980-'DCF Simulation'!F1980))</f>
        <v>19429.197212450832</v>
      </c>
      <c r="H1980" s="302">
        <f ca="1">+G1980-'DCF Analysis'!$C$37+'DCF Analysis'!$C$38+'DCF Analysis'!$C$40-'DCF Analysis'!$C$39</f>
        <v>20341.52721245083</v>
      </c>
      <c r="I1980" s="303">
        <f ca="1">+H1980/'Historical Data'!$L$34</f>
        <v>1277.1541874892882</v>
      </c>
    </row>
    <row r="1981" spans="2:9">
      <c r="B1981" s="300">
        <f t="shared" si="154"/>
        <v>1969</v>
      </c>
      <c r="C1981" s="275">
        <f t="shared" ca="1" si="150"/>
        <v>0.224443056764071</v>
      </c>
      <c r="D1981" s="275">
        <f t="shared" ca="1" si="151"/>
        <v>0.1879973727416174</v>
      </c>
      <c r="E1981" s="275">
        <f t="shared" ca="1" si="152"/>
        <v>0.10952763277797786</v>
      </c>
      <c r="F1981" s="275">
        <f t="shared" ca="1" si="153"/>
        <v>2.6548890605158183E-2</v>
      </c>
      <c r="G1981" s="301">
        <f t="array" aca="1" ref="G1981" ca="1">IF(E1981&gt;F1981,('3-Statement Model'!$G$8*(1+'DCF Simulation'!C1981)*'DCF Simulation'!D1981)/('DCF Simulation'!E1981-'DCF Simulation'!F1981))</f>
        <v>13399.945281559512</v>
      </c>
      <c r="H1981" s="302">
        <f ca="1">+G1981-'DCF Analysis'!$C$37+'DCF Analysis'!$C$38+'DCF Analysis'!$C$40-'DCF Analysis'!$C$39</f>
        <v>14312.275281559514</v>
      </c>
      <c r="I1981" s="303">
        <f ca="1">+H1981/'Historical Data'!$L$34</f>
        <v>898.604225603808</v>
      </c>
    </row>
    <row r="1982" spans="2:9">
      <c r="B1982" s="300">
        <f t="shared" si="154"/>
        <v>1970</v>
      </c>
      <c r="C1982" s="275">
        <f t="shared" ca="1" si="150"/>
        <v>0.27977227480759131</v>
      </c>
      <c r="D1982" s="275">
        <f t="shared" ca="1" si="151"/>
        <v>0.17692438524530388</v>
      </c>
      <c r="E1982" s="275">
        <f t="shared" ca="1" si="152"/>
        <v>0.10196399328542501</v>
      </c>
      <c r="F1982" s="275">
        <f t="shared" ca="1" si="153"/>
        <v>4.5021975186772381E-2</v>
      </c>
      <c r="G1982" s="301">
        <f t="array" aca="1" ref="G1982" ca="1">IF(E1982&gt;F1982,('3-Statement Model'!$G$8*(1+'DCF Simulation'!C1982)*'DCF Simulation'!D1982)/('DCF Simulation'!E1982-'DCF Simulation'!F1982))</f>
        <v>19207.331716332374</v>
      </c>
      <c r="H1982" s="302">
        <f ca="1">+G1982-'DCF Analysis'!$C$37+'DCF Analysis'!$C$38+'DCF Analysis'!$C$40-'DCF Analysis'!$C$39</f>
        <v>20119.661716332372</v>
      </c>
      <c r="I1982" s="303">
        <f ca="1">+H1982/'Historical Data'!$L$34</f>
        <v>1263.224237959558</v>
      </c>
    </row>
    <row r="1983" spans="2:9">
      <c r="B1983" s="300">
        <f t="shared" si="154"/>
        <v>1971</v>
      </c>
      <c r="C1983" s="275">
        <f t="shared" ca="1" si="150"/>
        <v>0.19713241359874081</v>
      </c>
      <c r="D1983" s="275">
        <f t="shared" ca="1" si="151"/>
        <v>0.18294357529531427</v>
      </c>
      <c r="E1983" s="275">
        <f t="shared" ca="1" si="152"/>
        <v>0.10259241661923753</v>
      </c>
      <c r="F1983" s="275">
        <f t="shared" ca="1" si="153"/>
        <v>3.106077881019835E-2</v>
      </c>
      <c r="G1983" s="301">
        <f t="array" aca="1" ref="G1983" ca="1">IF(E1983&gt;F1983,('3-Statement Model'!$G$8*(1+'DCF Simulation'!C1983)*'DCF Simulation'!D1983)/('DCF Simulation'!E1983-'DCF Simulation'!F1983))</f>
        <v>14789.0638064917</v>
      </c>
      <c r="H1983" s="302">
        <f ca="1">+G1983-'DCF Analysis'!$C$37+'DCF Analysis'!$C$38+'DCF Analysis'!$C$40-'DCF Analysis'!$C$39</f>
        <v>15701.393806491702</v>
      </c>
      <c r="I1983" s="303">
        <f ca="1">+H1983/'Historical Data'!$L$34</f>
        <v>985.82081079462728</v>
      </c>
    </row>
    <row r="1984" spans="2:9">
      <c r="B1984" s="300">
        <f t="shared" si="154"/>
        <v>1972</v>
      </c>
      <c r="C1984" s="275">
        <f t="shared" ca="1" si="150"/>
        <v>0.22972495437592386</v>
      </c>
      <c r="D1984" s="275">
        <f t="shared" ca="1" si="151"/>
        <v>0.15205043305920937</v>
      </c>
      <c r="E1984" s="275">
        <f t="shared" ca="1" si="152"/>
        <v>0.10243915626468204</v>
      </c>
      <c r="F1984" s="275">
        <f t="shared" ca="1" si="153"/>
        <v>5.9874900942592235E-2</v>
      </c>
      <c r="G1984" s="301">
        <f t="array" aca="1" ref="G1984" ca="1">IF(E1984&gt;F1984,('3-Statement Model'!$G$8*(1+'DCF Simulation'!C1984)*'DCF Simulation'!D1984)/('DCF Simulation'!E1984-'DCF Simulation'!F1984))</f>
        <v>21219.253791920561</v>
      </c>
      <c r="H1984" s="302">
        <f ca="1">+G1984-'DCF Analysis'!$C$37+'DCF Analysis'!$C$38+'DCF Analysis'!$C$40-'DCF Analysis'!$C$39</f>
        <v>22131.583791920559</v>
      </c>
      <c r="I1984" s="303">
        <f ca="1">+H1984/'Historical Data'!$L$34</f>
        <v>1389.5438931606093</v>
      </c>
    </row>
    <row r="1985" spans="2:9">
      <c r="B1985" s="300">
        <f t="shared" si="154"/>
        <v>1973</v>
      </c>
      <c r="C1985" s="275">
        <f t="shared" ca="1" si="150"/>
        <v>0.19179085541800064</v>
      </c>
      <c r="D1985" s="275">
        <f t="shared" ca="1" si="151"/>
        <v>0.18333129720632185</v>
      </c>
      <c r="E1985" s="275">
        <f t="shared" ca="1" si="152"/>
        <v>0.10858753186944181</v>
      </c>
      <c r="F1985" s="275">
        <f t="shared" ca="1" si="153"/>
        <v>2.9225590538582896E-2</v>
      </c>
      <c r="G1985" s="301">
        <f t="array" aca="1" ref="G1985" ca="1">IF(E1985&gt;F1985,('3-Statement Model'!$G$8*(1+'DCF Simulation'!C1985)*'DCF Simulation'!D1985)/('DCF Simulation'!E1985-'DCF Simulation'!F1985))</f>
        <v>13298.537327056909</v>
      </c>
      <c r="H1985" s="302">
        <f ca="1">+G1985-'DCF Analysis'!$C$37+'DCF Analysis'!$C$38+'DCF Analysis'!$C$40-'DCF Analysis'!$C$39</f>
        <v>14210.867327056911</v>
      </c>
      <c r="I1985" s="303">
        <f ca="1">+H1985/'Historical Data'!$L$34</f>
        <v>892.23727034105616</v>
      </c>
    </row>
    <row r="1986" spans="2:9">
      <c r="B1986" s="300">
        <f t="shared" si="154"/>
        <v>1974</v>
      </c>
      <c r="C1986" s="275">
        <f t="shared" ca="1" si="150"/>
        <v>7.9915431829467531E-2</v>
      </c>
      <c r="D1986" s="275">
        <f t="shared" ca="1" si="151"/>
        <v>0.1473860233444596</v>
      </c>
      <c r="E1986" s="275">
        <f t="shared" ca="1" si="152"/>
        <v>0.10587806467629973</v>
      </c>
      <c r="F1986" s="275">
        <f t="shared" ca="1" si="153"/>
        <v>4.54792400105207E-2</v>
      </c>
      <c r="G1986" s="301">
        <f t="array" aca="1" ref="G1986" ca="1">IF(E1986&gt;F1986,('3-Statement Model'!$G$8*(1+'DCF Simulation'!C1986)*'DCF Simulation'!D1986)/('DCF Simulation'!E1986-'DCF Simulation'!F1986))</f>
        <v>12729.081297585515</v>
      </c>
      <c r="H1986" s="302">
        <f ca="1">+G1986-'DCF Analysis'!$C$37+'DCF Analysis'!$C$38+'DCF Analysis'!$C$40-'DCF Analysis'!$C$39</f>
        <v>13641.411297585517</v>
      </c>
      <c r="I1986" s="303">
        <f ca="1">+H1986/'Historical Data'!$L$34</f>
        <v>856.48365434976267</v>
      </c>
    </row>
    <row r="1987" spans="2:9">
      <c r="B1987" s="300">
        <f t="shared" si="154"/>
        <v>1975</v>
      </c>
      <c r="C1987" s="275">
        <f t="shared" ca="1" si="150"/>
        <v>0.11223789208980804</v>
      </c>
      <c r="D1987" s="275">
        <f t="shared" ca="1" si="151"/>
        <v>0.16959872055712683</v>
      </c>
      <c r="E1987" s="275">
        <f t="shared" ca="1" si="152"/>
        <v>0.10665387301807372</v>
      </c>
      <c r="F1987" s="275">
        <f t="shared" ca="1" si="153"/>
        <v>2.6302604392010424E-2</v>
      </c>
      <c r="G1987" s="301">
        <f t="array" aca="1" ref="G1987" ca="1">IF(E1987&gt;F1987,('3-Statement Model'!$G$8*(1+'DCF Simulation'!C1987)*'DCF Simulation'!D1987)/('DCF Simulation'!E1987-'DCF Simulation'!F1987))</f>
        <v>11339.84242122738</v>
      </c>
      <c r="H1987" s="302">
        <f ca="1">+G1987-'DCF Analysis'!$C$37+'DCF Analysis'!$C$38+'DCF Analysis'!$C$40-'DCF Analysis'!$C$39</f>
        <v>12252.172421227382</v>
      </c>
      <c r="I1987" s="303">
        <f ca="1">+H1987/'Historical Data'!$L$34</f>
        <v>769.25951282720814</v>
      </c>
    </row>
    <row r="1988" spans="2:9">
      <c r="B1988" s="300">
        <f t="shared" si="154"/>
        <v>1976</v>
      </c>
      <c r="C1988" s="275">
        <f t="shared" ca="1" si="150"/>
        <v>0.20023559562575921</v>
      </c>
      <c r="D1988" s="275">
        <f t="shared" ca="1" si="151"/>
        <v>0.19059083615240555</v>
      </c>
      <c r="E1988" s="275">
        <f t="shared" ca="1" si="152"/>
        <v>0.10941962317208127</v>
      </c>
      <c r="F1988" s="275">
        <f t="shared" ca="1" si="153"/>
        <v>5.2226840017772835E-2</v>
      </c>
      <c r="G1988" s="301">
        <f t="array" aca="1" ref="G1988" ca="1">IF(E1988&gt;F1988,('3-Statement Model'!$G$8*(1+'DCF Simulation'!C1988)*'DCF Simulation'!D1988)/('DCF Simulation'!E1988-'DCF Simulation'!F1988))</f>
        <v>19319.985061721338</v>
      </c>
      <c r="H1988" s="302">
        <f ca="1">+G1988-'DCF Analysis'!$C$37+'DCF Analysis'!$C$38+'DCF Analysis'!$C$40-'DCF Analysis'!$C$39</f>
        <v>20232.315061721336</v>
      </c>
      <c r="I1988" s="303">
        <f ca="1">+H1988/'Historical Data'!$L$34</f>
        <v>1270.2972413921677</v>
      </c>
    </row>
    <row r="1989" spans="2:9">
      <c r="B1989" s="300">
        <f t="shared" si="154"/>
        <v>1977</v>
      </c>
      <c r="C1989" s="275">
        <f t="shared" ca="1" si="150"/>
        <v>2.0265012265670002E-2</v>
      </c>
      <c r="D1989" s="275">
        <f t="shared" ca="1" si="151"/>
        <v>0.14160951041074044</v>
      </c>
      <c r="E1989" s="275">
        <f t="shared" ca="1" si="152"/>
        <v>0.1009289021700053</v>
      </c>
      <c r="F1989" s="275">
        <f t="shared" ca="1" si="153"/>
        <v>5.6632177919507323E-2</v>
      </c>
      <c r="G1989" s="301">
        <f t="array" aca="1" ref="G1989" ca="1">IF(E1989&gt;F1989,('3-Statement Model'!$G$8*(1+'DCF Simulation'!C1989)*'DCF Simulation'!D1989)/('DCF Simulation'!E1989-'DCF Simulation'!F1989))</f>
        <v>15754.814826659614</v>
      </c>
      <c r="H1989" s="302">
        <f ca="1">+G1989-'DCF Analysis'!$C$37+'DCF Analysis'!$C$38+'DCF Analysis'!$C$40-'DCF Analysis'!$C$39</f>
        <v>16667.144826659613</v>
      </c>
      <c r="I1989" s="303">
        <f ca="1">+H1989/'Historical Data'!$L$34</f>
        <v>1046.4560299007198</v>
      </c>
    </row>
    <row r="1990" spans="2:9">
      <c r="B1990" s="300">
        <f t="shared" si="154"/>
        <v>1978</v>
      </c>
      <c r="C1990" s="275">
        <f t="shared" ca="1" si="150"/>
        <v>0.26740745452202724</v>
      </c>
      <c r="D1990" s="275">
        <f t="shared" ca="1" si="151"/>
        <v>0.17959545292064052</v>
      </c>
      <c r="E1990" s="275">
        <f t="shared" ca="1" si="152"/>
        <v>0.10157171507865836</v>
      </c>
      <c r="F1990" s="275">
        <f t="shared" ca="1" si="153"/>
        <v>4.8421053860525226E-2</v>
      </c>
      <c r="G1990" s="301">
        <f t="array" aca="1" ref="G1990" ca="1">IF(E1990&gt;F1990,('3-Statement Model'!$G$8*(1+'DCF Simulation'!C1990)*'DCF Simulation'!D1990)/('DCF Simulation'!E1990-'DCF Simulation'!F1990))</f>
        <v>20686.281086281386</v>
      </c>
      <c r="H1990" s="302">
        <f ca="1">+G1990-'DCF Analysis'!$C$37+'DCF Analysis'!$C$38+'DCF Analysis'!$C$40-'DCF Analysis'!$C$39</f>
        <v>21598.611086281384</v>
      </c>
      <c r="I1990" s="303">
        <f ca="1">+H1990/'Historical Data'!$L$34</f>
        <v>1356.0809031050776</v>
      </c>
    </row>
    <row r="1991" spans="2:9">
      <c r="B1991" s="300">
        <f t="shared" si="154"/>
        <v>1979</v>
      </c>
      <c r="C1991" s="275">
        <f t="shared" ca="1" si="150"/>
        <v>0.25780592817067149</v>
      </c>
      <c r="D1991" s="275">
        <f t="shared" ca="1" si="151"/>
        <v>0.14858009016853879</v>
      </c>
      <c r="E1991" s="275">
        <f t="shared" ca="1" si="152"/>
        <v>0.10399404027953173</v>
      </c>
      <c r="F1991" s="275">
        <f t="shared" ca="1" si="153"/>
        <v>3.0695686514899501E-2</v>
      </c>
      <c r="G1991" s="301">
        <f t="array" aca="1" ref="G1991" ca="1">IF(E1991&gt;F1991,('3-Statement Model'!$G$8*(1+'DCF Simulation'!C1991)*'DCF Simulation'!D1991)/('DCF Simulation'!E1991-'DCF Simulation'!F1991))</f>
        <v>12315.712252994468</v>
      </c>
      <c r="H1991" s="302">
        <f ca="1">+G1991-'DCF Analysis'!$C$37+'DCF Analysis'!$C$38+'DCF Analysis'!$C$40-'DCF Analysis'!$C$39</f>
        <v>13228.04225299447</v>
      </c>
      <c r="I1991" s="303">
        <f ca="1">+H1991/'Historical Data'!$L$34</f>
        <v>830.53004719116359</v>
      </c>
    </row>
    <row r="1992" spans="2:9">
      <c r="B1992" s="300">
        <f t="shared" si="154"/>
        <v>1980</v>
      </c>
      <c r="C1992" s="275">
        <f t="shared" ca="1" si="150"/>
        <v>0.23697817363060653</v>
      </c>
      <c r="D1992" s="275">
        <f t="shared" ca="1" si="151"/>
        <v>0.1357166828192945</v>
      </c>
      <c r="E1992" s="275">
        <f t="shared" ca="1" si="152"/>
        <v>0.10828659634719652</v>
      </c>
      <c r="F1992" s="275">
        <f t="shared" ca="1" si="153"/>
        <v>5.8639366062595108E-2</v>
      </c>
      <c r="G1992" s="301">
        <f t="array" aca="1" ref="G1992" ca="1">IF(E1992&gt;F1992,('3-Statement Model'!$G$8*(1+'DCF Simulation'!C1992)*'DCF Simulation'!D1992)/('DCF Simulation'!E1992-'DCF Simulation'!F1992))</f>
        <v>16333.518430085249</v>
      </c>
      <c r="H1992" s="302">
        <f ca="1">+G1992-'DCF Analysis'!$C$37+'DCF Analysis'!$C$38+'DCF Analysis'!$C$40-'DCF Analysis'!$C$39</f>
        <v>17245.848430085247</v>
      </c>
      <c r="I1992" s="303">
        <f ca="1">+H1992/'Historical Data'!$L$34</f>
        <v>1082.790260006009</v>
      </c>
    </row>
    <row r="1993" spans="2:9">
      <c r="B1993" s="300">
        <f t="shared" si="154"/>
        <v>1981</v>
      </c>
      <c r="C1993" s="275">
        <f t="shared" ca="1" si="150"/>
        <v>0.272433507474313</v>
      </c>
      <c r="D1993" s="275">
        <f t="shared" ca="1" si="151"/>
        <v>0.15310984006413009</v>
      </c>
      <c r="E1993" s="275">
        <f t="shared" ca="1" si="152"/>
        <v>0.10015046544984479</v>
      </c>
      <c r="F1993" s="275">
        <f t="shared" ca="1" si="153"/>
        <v>2.3958100744811545E-2</v>
      </c>
      <c r="G1993" s="301">
        <f t="array" aca="1" ref="G1993" ca="1">IF(E1993&gt;F1993,('3-Statement Model'!$G$8*(1+'DCF Simulation'!C1993)*'DCF Simulation'!D1993)/('DCF Simulation'!E1993-'DCF Simulation'!F1993))</f>
        <v>12351.117310301994</v>
      </c>
      <c r="H1993" s="302">
        <f ca="1">+G1993-'DCF Analysis'!$C$37+'DCF Analysis'!$C$38+'DCF Analysis'!$C$40-'DCF Analysis'!$C$39</f>
        <v>13263.447310301995</v>
      </c>
      <c r="I1993" s="303">
        <f ca="1">+H1993/'Historical Data'!$L$34</f>
        <v>832.75297355880264</v>
      </c>
    </row>
    <row r="1994" spans="2:9">
      <c r="B1994" s="300">
        <f t="shared" si="154"/>
        <v>1982</v>
      </c>
      <c r="C1994" s="275">
        <f t="shared" ca="1" si="150"/>
        <v>0.26568660446179898</v>
      </c>
      <c r="D1994" s="275">
        <f t="shared" ca="1" si="151"/>
        <v>0.19051294410904013</v>
      </c>
      <c r="E1994" s="275">
        <f t="shared" ca="1" si="152"/>
        <v>0.1037978057534302</v>
      </c>
      <c r="F1994" s="275">
        <f t="shared" ca="1" si="153"/>
        <v>3.7013651026980628E-2</v>
      </c>
      <c r="G1994" s="301">
        <f t="array" aca="1" ref="G1994" ca="1">IF(E1994&gt;F1994,('3-Statement Model'!$G$8*(1+'DCF Simulation'!C1994)*'DCF Simulation'!D1994)/('DCF Simulation'!E1994-'DCF Simulation'!F1994))</f>
        <v>17440.411910670333</v>
      </c>
      <c r="H1994" s="302">
        <f ca="1">+G1994-'DCF Analysis'!$C$37+'DCF Analysis'!$C$38+'DCF Analysis'!$C$40-'DCF Analysis'!$C$39</f>
        <v>18352.741910670331</v>
      </c>
      <c r="I1994" s="303">
        <f ca="1">+H1994/'Historical Data'!$L$34</f>
        <v>1152.2871875999479</v>
      </c>
    </row>
    <row r="1995" spans="2:9">
      <c r="B1995" s="300">
        <f t="shared" si="154"/>
        <v>1983</v>
      </c>
      <c r="C1995" s="275">
        <f t="shared" ca="1" si="150"/>
        <v>0.11965870728604817</v>
      </c>
      <c r="D1995" s="275">
        <f t="shared" ca="1" si="151"/>
        <v>0.16759920719405555</v>
      </c>
      <c r="E1995" s="275">
        <f t="shared" ca="1" si="152"/>
        <v>0.10255824151439921</v>
      </c>
      <c r="F1995" s="275">
        <f t="shared" ca="1" si="153"/>
        <v>2.1925942602339533E-2</v>
      </c>
      <c r="G1995" s="301">
        <f t="array" aca="1" ref="G1995" ca="1">IF(E1995&gt;F1995,('3-Statement Model'!$G$8*(1+'DCF Simulation'!C1995)*'DCF Simulation'!D1995)/('DCF Simulation'!E1995-'DCF Simulation'!F1995))</f>
        <v>11241.598726564449</v>
      </c>
      <c r="H1995" s="302">
        <f ca="1">+G1995-'DCF Analysis'!$C$37+'DCF Analysis'!$C$38+'DCF Analysis'!$C$40-'DCF Analysis'!$C$39</f>
        <v>12153.928726564451</v>
      </c>
      <c r="I1995" s="303">
        <f ca="1">+H1995/'Historical Data'!$L$34</f>
        <v>763.09122739206236</v>
      </c>
    </row>
    <row r="1996" spans="2:9">
      <c r="B1996" s="300">
        <f t="shared" si="154"/>
        <v>1984</v>
      </c>
      <c r="C1996" s="275">
        <f t="shared" ca="1" si="150"/>
        <v>0.22620903258651479</v>
      </c>
      <c r="D1996" s="275">
        <f t="shared" ca="1" si="151"/>
        <v>0.18065533335832767</v>
      </c>
      <c r="E1996" s="275">
        <f t="shared" ca="1" si="152"/>
        <v>0.10223581999483536</v>
      </c>
      <c r="F1996" s="275">
        <f t="shared" ca="1" si="153"/>
        <v>4.5597310227454252E-2</v>
      </c>
      <c r="G1996" s="301">
        <f t="array" aca="1" ref="G1996" ca="1">IF(E1996&gt;F1996,('3-Statement Model'!$G$8*(1+'DCF Simulation'!C1996)*'DCF Simulation'!D1996)/('DCF Simulation'!E1996-'DCF Simulation'!F1996))</f>
        <v>18892.21936644302</v>
      </c>
      <c r="H1996" s="302">
        <f ca="1">+G1996-'DCF Analysis'!$C$37+'DCF Analysis'!$C$38+'DCF Analysis'!$C$40-'DCF Analysis'!$C$39</f>
        <v>19804.549366443018</v>
      </c>
      <c r="I1996" s="303">
        <f ca="1">+H1996/'Historical Data'!$L$34</f>
        <v>1243.4397324508247</v>
      </c>
    </row>
    <row r="1997" spans="2:9">
      <c r="B1997" s="300">
        <f t="shared" si="154"/>
        <v>1985</v>
      </c>
      <c r="C1997" s="275">
        <f t="shared" ca="1" si="150"/>
        <v>8.1805292555411135E-2</v>
      </c>
      <c r="D1997" s="275">
        <f t="shared" ca="1" si="151"/>
        <v>0.18051233549517343</v>
      </c>
      <c r="E1997" s="275">
        <f t="shared" ca="1" si="152"/>
        <v>0.10734231681157747</v>
      </c>
      <c r="F1997" s="275">
        <f t="shared" ca="1" si="153"/>
        <v>5.5015156128946863E-2</v>
      </c>
      <c r="G1997" s="301">
        <f t="array" aca="1" ref="G1997" ca="1">IF(E1997&gt;F1997,('3-Statement Model'!$G$8*(1+'DCF Simulation'!C1997)*'DCF Simulation'!D1997)/('DCF Simulation'!E1997-'DCF Simulation'!F1997))</f>
        <v>18026.371463174401</v>
      </c>
      <c r="H1997" s="302">
        <f ca="1">+G1997-'DCF Analysis'!$C$37+'DCF Analysis'!$C$38+'DCF Analysis'!$C$40-'DCF Analysis'!$C$39</f>
        <v>18938.701463174399</v>
      </c>
      <c r="I1997" s="303">
        <f ca="1">+H1997/'Historical Data'!$L$34</f>
        <v>1189.0769865350965</v>
      </c>
    </row>
    <row r="1998" spans="2:9">
      <c r="B1998" s="300">
        <f t="shared" si="154"/>
        <v>1986</v>
      </c>
      <c r="C1998" s="275">
        <f t="shared" ref="C1998:C2061" ca="1" si="155">RAND()*($E$6-$D$6)+$D$6</f>
        <v>2.0125188070668053E-2</v>
      </c>
      <c r="D1998" s="275">
        <f t="shared" ref="D1998:D2061" ca="1" si="156">RAND()*($E$7-$D$7)+$D$7</f>
        <v>0.14660965479250129</v>
      </c>
      <c r="E1998" s="275">
        <f t="shared" ref="E1998:E2061" ca="1" si="157">RAND()*($E$8-$D$8)+$D$8</f>
        <v>0.10762203074575975</v>
      </c>
      <c r="F1998" s="275">
        <f t="shared" ref="F1998:F2061" ca="1" si="158">RAND()*($E$9-$D$9)+$D$9</f>
        <v>2.2903781228609889E-2</v>
      </c>
      <c r="G1998" s="301">
        <f t="array" aca="1" ref="G1998" ca="1">IF(E1998&gt;F1998,('3-Statement Model'!$G$8*(1+'DCF Simulation'!C1998)*'DCF Simulation'!D1998)/('DCF Simulation'!E1998-'DCF Simulation'!F1998))</f>
        <v>8527.4379469283849</v>
      </c>
      <c r="H1998" s="302">
        <f ca="1">+G1998-'DCF Analysis'!$C$37+'DCF Analysis'!$C$38+'DCF Analysis'!$C$40-'DCF Analysis'!$C$39</f>
        <v>9439.7679469283867</v>
      </c>
      <c r="I1998" s="303">
        <f ca="1">+H1998/'Historical Data'!$L$34</f>
        <v>592.68112155155086</v>
      </c>
    </row>
    <row r="1999" spans="2:9">
      <c r="B1999" s="300">
        <f t="shared" ref="B1999:B2062" si="159">+B1998+1</f>
        <v>1987</v>
      </c>
      <c r="C1999" s="275">
        <f t="shared" ca="1" si="155"/>
        <v>8.4189882698951279E-2</v>
      </c>
      <c r="D1999" s="275">
        <f t="shared" ca="1" si="156"/>
        <v>0.19285137610118139</v>
      </c>
      <c r="E1999" s="275">
        <f t="shared" ca="1" si="157"/>
        <v>0.10857607980205117</v>
      </c>
      <c r="F1999" s="275">
        <f t="shared" ca="1" si="158"/>
        <v>5.4272370097217221E-2</v>
      </c>
      <c r="G1999" s="301">
        <f t="array" aca="1" ref="G1999" ca="1">IF(E1999&gt;F1999,('3-Statement Model'!$G$8*(1+'DCF Simulation'!C1999)*'DCF Simulation'!D1999)/('DCF Simulation'!E1999-'DCF Simulation'!F1999))</f>
        <v>18598.507437506829</v>
      </c>
      <c r="H1999" s="302">
        <f ca="1">+G1999-'DCF Analysis'!$C$37+'DCF Analysis'!$C$38+'DCF Analysis'!$C$40-'DCF Analysis'!$C$39</f>
        <v>19510.837437506827</v>
      </c>
      <c r="I1999" s="303">
        <f ca="1">+H1999/'Historical Data'!$L$34</f>
        <v>1224.9988643666031</v>
      </c>
    </row>
    <row r="2000" spans="2:9">
      <c r="B2000" s="300">
        <f t="shared" si="159"/>
        <v>1988</v>
      </c>
      <c r="C2000" s="275">
        <f t="shared" ca="1" si="155"/>
        <v>7.6954887142095071E-2</v>
      </c>
      <c r="D2000" s="275">
        <f t="shared" ca="1" si="156"/>
        <v>0.16329048990649273</v>
      </c>
      <c r="E2000" s="275">
        <f t="shared" ca="1" si="157"/>
        <v>0.10314524936261089</v>
      </c>
      <c r="F2000" s="275">
        <f t="shared" ca="1" si="158"/>
        <v>2.8896802365293614E-2</v>
      </c>
      <c r="G2000" s="301">
        <f t="array" aca="1" ref="G2000" ca="1">IF(E2000&gt;F2000,('3-Statement Model'!$G$8*(1+'DCF Simulation'!C2000)*'DCF Simulation'!D2000)/('DCF Simulation'!E2000-'DCF Simulation'!F2000))</f>
        <v>11440.645492810827</v>
      </c>
      <c r="H2000" s="302">
        <f ca="1">+G2000-'DCF Analysis'!$C$37+'DCF Analysis'!$C$38+'DCF Analysis'!$C$40-'DCF Analysis'!$C$39</f>
        <v>12352.975492810829</v>
      </c>
      <c r="I2000" s="303">
        <f ca="1">+H2000/'Historical Data'!$L$34</f>
        <v>775.58849017684292</v>
      </c>
    </row>
    <row r="2001" spans="2:9">
      <c r="B2001" s="300">
        <f t="shared" si="159"/>
        <v>1989</v>
      </c>
      <c r="C2001" s="275">
        <f t="shared" ca="1" si="155"/>
        <v>0.19166720947617277</v>
      </c>
      <c r="D2001" s="275">
        <f t="shared" ca="1" si="156"/>
        <v>0.16092740746490775</v>
      </c>
      <c r="E2001" s="275">
        <f t="shared" ca="1" si="157"/>
        <v>0.10750596040580747</v>
      </c>
      <c r="F2001" s="275">
        <f t="shared" ca="1" si="158"/>
        <v>2.0038444706022306E-2</v>
      </c>
      <c r="G2001" s="301">
        <f t="array" aca="1" ref="G2001" ca="1">IF(E2001&gt;F2001,('3-Statement Model'!$G$8*(1+'DCF Simulation'!C2001)*'DCF Simulation'!D2001)/('DCF Simulation'!E2001-'DCF Simulation'!F2001))</f>
        <v>10590.530414736617</v>
      </c>
      <c r="H2001" s="302">
        <f ca="1">+G2001-'DCF Analysis'!$C$37+'DCF Analysis'!$C$38+'DCF Analysis'!$C$40-'DCF Analysis'!$C$39</f>
        <v>11502.860414736619</v>
      </c>
      <c r="I2001" s="303">
        <f ca="1">+H2001/'Historical Data'!$L$34</f>
        <v>722.21353850921707</v>
      </c>
    </row>
    <row r="2002" spans="2:9">
      <c r="B2002" s="300">
        <f t="shared" si="159"/>
        <v>1990</v>
      </c>
      <c r="C2002" s="275">
        <f t="shared" ca="1" si="155"/>
        <v>0.12914630212562911</v>
      </c>
      <c r="D2002" s="275">
        <f t="shared" ca="1" si="156"/>
        <v>0.13975964276509323</v>
      </c>
      <c r="E2002" s="275">
        <f t="shared" ca="1" si="157"/>
        <v>0.10104050657323475</v>
      </c>
      <c r="F2002" s="275">
        <f t="shared" ca="1" si="158"/>
        <v>2.2904450556705293E-2</v>
      </c>
      <c r="G2002" s="301">
        <f t="array" aca="1" ref="G2002" ca="1">IF(E2002&gt;F2002,('3-Statement Model'!$G$8*(1+'DCF Simulation'!C2002)*'DCF Simulation'!D2002)/('DCF Simulation'!E2002-'DCF Simulation'!F2002))</f>
        <v>9755.7353794956489</v>
      </c>
      <c r="H2002" s="302">
        <f ca="1">+G2002-'DCF Analysis'!$C$37+'DCF Analysis'!$C$38+'DCF Analysis'!$C$40-'DCF Analysis'!$C$39</f>
        <v>10668.065379495651</v>
      </c>
      <c r="I2002" s="303">
        <f ca="1">+H2002/'Historical Data'!$L$34</f>
        <v>669.80046431778248</v>
      </c>
    </row>
    <row r="2003" spans="2:9">
      <c r="B2003" s="300">
        <f t="shared" si="159"/>
        <v>1991</v>
      </c>
      <c r="C2003" s="275">
        <f t="shared" ca="1" si="155"/>
        <v>0.33158365126509681</v>
      </c>
      <c r="D2003" s="275">
        <f t="shared" ca="1" si="156"/>
        <v>0.1686921253142763</v>
      </c>
      <c r="E2003" s="275">
        <f t="shared" ca="1" si="157"/>
        <v>0.10474407020500015</v>
      </c>
      <c r="F2003" s="275">
        <f t="shared" ca="1" si="158"/>
        <v>4.200425891505459E-2</v>
      </c>
      <c r="G2003" s="301">
        <f t="array" aca="1" ref="G2003" ca="1">IF(E2003&gt;F2003,('3-Statement Model'!$G$8*(1+'DCF Simulation'!C2003)*'DCF Simulation'!D2003)/('DCF Simulation'!E2003-'DCF Simulation'!F2003))</f>
        <v>17294.163299745338</v>
      </c>
      <c r="H2003" s="302">
        <f ca="1">+G2003-'DCF Analysis'!$C$37+'DCF Analysis'!$C$38+'DCF Analysis'!$C$40-'DCF Analysis'!$C$39</f>
        <v>18206.493299745336</v>
      </c>
      <c r="I2003" s="303">
        <f ca="1">+H2003/'Historical Data'!$L$34</f>
        <v>1143.1048865904631</v>
      </c>
    </row>
    <row r="2004" spans="2:9">
      <c r="B2004" s="300">
        <f t="shared" si="159"/>
        <v>1992</v>
      </c>
      <c r="C2004" s="275">
        <f t="shared" ca="1" si="155"/>
        <v>0.33118506066671527</v>
      </c>
      <c r="D2004" s="275">
        <f t="shared" ca="1" si="156"/>
        <v>0.15539760179757411</v>
      </c>
      <c r="E2004" s="275">
        <f t="shared" ca="1" si="157"/>
        <v>0.10432552952249452</v>
      </c>
      <c r="F2004" s="275">
        <f t="shared" ca="1" si="158"/>
        <v>4.310272713085006E-2</v>
      </c>
      <c r="G2004" s="301">
        <f t="array" aca="1" ref="G2004" ca="1">IF(E2004&gt;F2004,('3-Statement Model'!$G$8*(1+'DCF Simulation'!C2004)*'DCF Simulation'!D2004)/('DCF Simulation'!E2004-'DCF Simulation'!F2004))</f>
        <v>16321.08556451786</v>
      </c>
      <c r="H2004" s="302">
        <f ca="1">+G2004-'DCF Analysis'!$C$37+'DCF Analysis'!$C$38+'DCF Analysis'!$C$40-'DCF Analysis'!$C$39</f>
        <v>17233.415564517858</v>
      </c>
      <c r="I2004" s="303">
        <f ca="1">+H2004/'Historical Data'!$L$34</f>
        <v>1082.0096555727212</v>
      </c>
    </row>
    <row r="2005" spans="2:9">
      <c r="B2005" s="300">
        <f t="shared" si="159"/>
        <v>1993</v>
      </c>
      <c r="C2005" s="275">
        <f t="shared" ca="1" si="155"/>
        <v>0.28289252251204755</v>
      </c>
      <c r="D2005" s="275">
        <f t="shared" ca="1" si="156"/>
        <v>0.15641055261046483</v>
      </c>
      <c r="E2005" s="275">
        <f t="shared" ca="1" si="157"/>
        <v>0.10351208054637104</v>
      </c>
      <c r="F2005" s="275">
        <f t="shared" ca="1" si="158"/>
        <v>2.91085335136811E-2</v>
      </c>
      <c r="G2005" s="301">
        <f t="array" aca="1" ref="G2005" ca="1">IF(E2005&gt;F2005,('3-Statement Model'!$G$8*(1+'DCF Simulation'!C2005)*'DCF Simulation'!D2005)/('DCF Simulation'!E2005-'DCF Simulation'!F2005))</f>
        <v>13026.933118288995</v>
      </c>
      <c r="H2005" s="302">
        <f ca="1">+G2005-'DCF Analysis'!$C$37+'DCF Analysis'!$C$38+'DCF Analysis'!$C$40-'DCF Analysis'!$C$39</f>
        <v>13939.263118288996</v>
      </c>
      <c r="I2005" s="303">
        <f ca="1">+H2005/'Historical Data'!$L$34</f>
        <v>875.18444785900897</v>
      </c>
    </row>
    <row r="2006" spans="2:9">
      <c r="B2006" s="300">
        <f t="shared" si="159"/>
        <v>1994</v>
      </c>
      <c r="C2006" s="275">
        <f t="shared" ca="1" si="155"/>
        <v>0.19563072454559025</v>
      </c>
      <c r="D2006" s="275">
        <f t="shared" ca="1" si="156"/>
        <v>0.19402014758868147</v>
      </c>
      <c r="E2006" s="275">
        <f t="shared" ca="1" si="157"/>
        <v>0.10403709856509581</v>
      </c>
      <c r="F2006" s="275">
        <f t="shared" ca="1" si="158"/>
        <v>2.8653195961694973E-2</v>
      </c>
      <c r="G2006" s="301">
        <f t="array" aca="1" ref="G2006" ca="1">IF(E2006&gt;F2006,('3-Statement Model'!$G$8*(1+'DCF Simulation'!C2006)*'DCF Simulation'!D2006)/('DCF Simulation'!E2006-'DCF Simulation'!F2006))</f>
        <v>14864.31087506955</v>
      </c>
      <c r="H2006" s="302">
        <f ca="1">+G2006-'DCF Analysis'!$C$37+'DCF Analysis'!$C$38+'DCF Analysis'!$C$40-'DCF Analysis'!$C$39</f>
        <v>15776.640875069552</v>
      </c>
      <c r="I2006" s="303">
        <f ca="1">+H2006/'Historical Data'!$L$34</f>
        <v>990.54524017137896</v>
      </c>
    </row>
    <row r="2007" spans="2:9">
      <c r="B2007" s="300">
        <f t="shared" si="159"/>
        <v>1995</v>
      </c>
      <c r="C2007" s="275">
        <f t="shared" ca="1" si="155"/>
        <v>2.4623550456919691E-2</v>
      </c>
      <c r="D2007" s="275">
        <f t="shared" ca="1" si="156"/>
        <v>0.18200233091959472</v>
      </c>
      <c r="E2007" s="275">
        <f t="shared" ca="1" si="157"/>
        <v>0.10974699651859024</v>
      </c>
      <c r="F2007" s="275">
        <f t="shared" ca="1" si="158"/>
        <v>5.9244844361062921E-2</v>
      </c>
      <c r="G2007" s="301">
        <f t="array" aca="1" ref="G2007" ca="1">IF(E2007&gt;F2007,('3-Statement Model'!$G$8*(1+'DCF Simulation'!C2007)*'DCF Simulation'!D2007)/('DCF Simulation'!E2007-'DCF Simulation'!F2007))</f>
        <v>17836.551702028875</v>
      </c>
      <c r="H2007" s="302">
        <f ca="1">+G2007-'DCF Analysis'!$C$37+'DCF Analysis'!$C$38+'DCF Analysis'!$C$40-'DCF Analysis'!$C$39</f>
        <v>18748.881702028873</v>
      </c>
      <c r="I2007" s="303">
        <f ca="1">+H2007/'Historical Data'!$L$34</f>
        <v>1177.1590464373228</v>
      </c>
    </row>
    <row r="2008" spans="2:9">
      <c r="B2008" s="300">
        <f t="shared" si="159"/>
        <v>1996</v>
      </c>
      <c r="C2008" s="275">
        <f t="shared" ca="1" si="155"/>
        <v>0.32992510534412561</v>
      </c>
      <c r="D2008" s="275">
        <f t="shared" ca="1" si="156"/>
        <v>0.15034188032298476</v>
      </c>
      <c r="E2008" s="275">
        <f t="shared" ca="1" si="157"/>
        <v>0.10790993185622674</v>
      </c>
      <c r="F2008" s="275">
        <f t="shared" ca="1" si="158"/>
        <v>5.0042228839122405E-2</v>
      </c>
      <c r="G2008" s="301">
        <f t="array" aca="1" ref="G2008" ca="1">IF(E2008&gt;F2008,('3-Statement Model'!$G$8*(1+'DCF Simulation'!C2008)*'DCF Simulation'!D2008)/('DCF Simulation'!E2008-'DCF Simulation'!F2008))</f>
        <v>16689.772523193958</v>
      </c>
      <c r="H2008" s="302">
        <f ca="1">+G2008-'DCF Analysis'!$C$37+'DCF Analysis'!$C$38+'DCF Analysis'!$C$40-'DCF Analysis'!$C$39</f>
        <v>17602.102523193957</v>
      </c>
      <c r="I2008" s="303">
        <f ca="1">+H2008/'Historical Data'!$L$34</f>
        <v>1105.1578729227763</v>
      </c>
    </row>
    <row r="2009" spans="2:9">
      <c r="B2009" s="300">
        <f t="shared" si="159"/>
        <v>1997</v>
      </c>
      <c r="C2009" s="275">
        <f t="shared" ca="1" si="155"/>
        <v>2.0926875945815028E-2</v>
      </c>
      <c r="D2009" s="275">
        <f t="shared" ca="1" si="156"/>
        <v>0.14524608866008279</v>
      </c>
      <c r="E2009" s="275">
        <f t="shared" ca="1" si="157"/>
        <v>0.10069672107055899</v>
      </c>
      <c r="F2009" s="275">
        <f t="shared" ca="1" si="158"/>
        <v>2.7690034752931157E-2</v>
      </c>
      <c r="G2009" s="301">
        <f t="array" aca="1" ref="G2009" ca="1">IF(E2009&gt;F2009,('3-Statement Model'!$G$8*(1+'DCF Simulation'!C2009)*'DCF Simulation'!D2009)/('DCF Simulation'!E2009-'DCF Simulation'!F2009))</f>
        <v>9811.0603098231222</v>
      </c>
      <c r="H2009" s="302">
        <f ca="1">+G2009-'DCF Analysis'!$C$37+'DCF Analysis'!$C$38+'DCF Analysis'!$C$40-'DCF Analysis'!$C$39</f>
        <v>10723.390309823124</v>
      </c>
      <c r="I2009" s="303">
        <f ca="1">+H2009/'Historical Data'!$L$34</f>
        <v>673.27407107809677</v>
      </c>
    </row>
    <row r="2010" spans="2:9">
      <c r="B2010" s="300">
        <f t="shared" si="159"/>
        <v>1998</v>
      </c>
      <c r="C2010" s="275">
        <f t="shared" ca="1" si="155"/>
        <v>0.29974983444008618</v>
      </c>
      <c r="D2010" s="275">
        <f t="shared" ca="1" si="156"/>
        <v>0.17995983261850637</v>
      </c>
      <c r="E2010" s="275">
        <f t="shared" ca="1" si="157"/>
        <v>0.10156152263682952</v>
      </c>
      <c r="F2010" s="275">
        <f t="shared" ca="1" si="158"/>
        <v>2.6833839996012205E-2</v>
      </c>
      <c r="G2010" s="301">
        <f t="array" aca="1" ref="G2010" ca="1">IF(E2010&gt;F2010,('3-Statement Model'!$G$8*(1+'DCF Simulation'!C2010)*'DCF Simulation'!D2010)/('DCF Simulation'!E2010-'DCF Simulation'!F2010))</f>
        <v>15119.35749477488</v>
      </c>
      <c r="H2010" s="302">
        <f ca="1">+G2010-'DCF Analysis'!$C$37+'DCF Analysis'!$C$38+'DCF Analysis'!$C$40-'DCF Analysis'!$C$39</f>
        <v>16031.687494774882</v>
      </c>
      <c r="I2010" s="303">
        <f ca="1">+H2010/'Historical Data'!$L$34</f>
        <v>1006.5584851435791</v>
      </c>
    </row>
    <row r="2011" spans="2:9">
      <c r="B2011" s="300">
        <f t="shared" si="159"/>
        <v>1999</v>
      </c>
      <c r="C2011" s="275">
        <f t="shared" ca="1" si="155"/>
        <v>0.28921203661432976</v>
      </c>
      <c r="D2011" s="275">
        <f t="shared" ca="1" si="156"/>
        <v>0.14358858460590085</v>
      </c>
      <c r="E2011" s="275">
        <f t="shared" ca="1" si="157"/>
        <v>0.10655427607759214</v>
      </c>
      <c r="F2011" s="275">
        <f t="shared" ca="1" si="158"/>
        <v>5.2165470766277394E-2</v>
      </c>
      <c r="G2011" s="301">
        <f t="array" aca="1" ref="G2011" ca="1">IF(E2011&gt;F2011,('3-Statement Model'!$G$8*(1+'DCF Simulation'!C2011)*'DCF Simulation'!D2011)/('DCF Simulation'!E2011-'DCF Simulation'!F2011))</f>
        <v>16440.47064997819</v>
      </c>
      <c r="H2011" s="302">
        <f ca="1">+G2011-'DCF Analysis'!$C$37+'DCF Analysis'!$C$38+'DCF Analysis'!$C$40-'DCF Analysis'!$C$39</f>
        <v>17352.800649978188</v>
      </c>
      <c r="I2011" s="303">
        <f ca="1">+H2011/'Historical Data'!$L$34</f>
        <v>1089.5053150788619</v>
      </c>
    </row>
    <row r="2012" spans="2:9">
      <c r="B2012" s="300">
        <f t="shared" si="159"/>
        <v>2000</v>
      </c>
      <c r="C2012" s="275">
        <f t="shared" ca="1" si="155"/>
        <v>4.719216793442492E-2</v>
      </c>
      <c r="D2012" s="275">
        <f t="shared" ca="1" si="156"/>
        <v>0.17213146118253886</v>
      </c>
      <c r="E2012" s="275">
        <f t="shared" ca="1" si="157"/>
        <v>0.10122529483796333</v>
      </c>
      <c r="F2012" s="275">
        <f t="shared" ca="1" si="158"/>
        <v>4.0351695955943012E-2</v>
      </c>
      <c r="G2012" s="301">
        <f t="array" aca="1" ref="G2012" ca="1">IF(E2012&gt;F2012,('3-Statement Model'!$G$8*(1+'DCF Simulation'!C2012)*'DCF Simulation'!D2012)/('DCF Simulation'!E2012-'DCF Simulation'!F2012))</f>
        <v>14303.330107890803</v>
      </c>
      <c r="H2012" s="302">
        <f ca="1">+G2012-'DCF Analysis'!$C$37+'DCF Analysis'!$C$38+'DCF Analysis'!$C$40-'DCF Analysis'!$C$39</f>
        <v>15215.660107890804</v>
      </c>
      <c r="I2012" s="303">
        <f ca="1">+H2012/'Historical Data'!$L$34</f>
        <v>955.32374827352601</v>
      </c>
    </row>
    <row r="2013" spans="2:9">
      <c r="B2013" s="300">
        <f t="shared" si="159"/>
        <v>2001</v>
      </c>
      <c r="C2013" s="275">
        <f t="shared" ca="1" si="155"/>
        <v>0.23877717220067798</v>
      </c>
      <c r="D2013" s="275">
        <f t="shared" ca="1" si="156"/>
        <v>0.1402743909754196</v>
      </c>
      <c r="E2013" s="275">
        <f t="shared" ca="1" si="157"/>
        <v>0.10071893457845207</v>
      </c>
      <c r="F2013" s="275">
        <f t="shared" ca="1" si="158"/>
        <v>5.0848296500384381E-2</v>
      </c>
      <c r="G2013" s="301">
        <f t="array" aca="1" ref="G2013" ca="1">IF(E2013&gt;F2013,('3-Statement Model'!$G$8*(1+'DCF Simulation'!C2013)*'DCF Simulation'!D2013)/('DCF Simulation'!E2013-'DCF Simulation'!F2013))</f>
        <v>16830.854280849304</v>
      </c>
      <c r="H2013" s="302">
        <f ca="1">+G2013-'DCF Analysis'!$C$37+'DCF Analysis'!$C$38+'DCF Analysis'!$C$40-'DCF Analysis'!$C$39</f>
        <v>17743.184280849302</v>
      </c>
      <c r="I2013" s="303">
        <f ca="1">+H2013/'Historical Data'!$L$34</f>
        <v>1114.0157701536973</v>
      </c>
    </row>
    <row r="2014" spans="2:9">
      <c r="B2014" s="300">
        <f t="shared" si="159"/>
        <v>2002</v>
      </c>
      <c r="C2014" s="275">
        <f t="shared" ca="1" si="155"/>
        <v>0.14986319641863763</v>
      </c>
      <c r="D2014" s="275">
        <f t="shared" ca="1" si="156"/>
        <v>0.16143564371980385</v>
      </c>
      <c r="E2014" s="275">
        <f t="shared" ca="1" si="157"/>
        <v>0.10617953565489131</v>
      </c>
      <c r="F2014" s="275">
        <f t="shared" ca="1" si="158"/>
        <v>3.2850935727986329E-2</v>
      </c>
      <c r="G2014" s="301">
        <f t="array" aca="1" ref="G2014" ca="1">IF(E2014&gt;F2014,('3-Statement Model'!$G$8*(1+'DCF Simulation'!C2014)*'DCF Simulation'!D2014)/('DCF Simulation'!E2014-'DCF Simulation'!F2014))</f>
        <v>12227.895253910114</v>
      </c>
      <c r="H2014" s="302">
        <f ca="1">+G2014-'DCF Analysis'!$C$37+'DCF Analysis'!$C$38+'DCF Analysis'!$C$40-'DCF Analysis'!$C$39</f>
        <v>13140.225253910115</v>
      </c>
      <c r="I2014" s="303">
        <f ca="1">+H2014/'Historical Data'!$L$34</f>
        <v>825.01640768209677</v>
      </c>
    </row>
    <row r="2015" spans="2:9">
      <c r="B2015" s="300">
        <f t="shared" si="159"/>
        <v>2003</v>
      </c>
      <c r="C2015" s="275">
        <f t="shared" ca="1" si="155"/>
        <v>0.26132106920825809</v>
      </c>
      <c r="D2015" s="275">
        <f t="shared" ca="1" si="156"/>
        <v>0.17139082795980742</v>
      </c>
      <c r="E2015" s="275">
        <f t="shared" ca="1" si="157"/>
        <v>0.10110189214532325</v>
      </c>
      <c r="F2015" s="275">
        <f t="shared" ca="1" si="158"/>
        <v>4.1703001408094971E-2</v>
      </c>
      <c r="G2015" s="301">
        <f t="array" aca="1" ref="G2015" ca="1">IF(E2015&gt;F2015,('3-Statement Model'!$G$8*(1+'DCF Simulation'!C2015)*'DCF Simulation'!D2015)/('DCF Simulation'!E2015-'DCF Simulation'!F2015))</f>
        <v>17579.818691901011</v>
      </c>
      <c r="H2015" s="302">
        <f ca="1">+G2015-'DCF Analysis'!$C$37+'DCF Analysis'!$C$38+'DCF Analysis'!$C$40-'DCF Analysis'!$C$39</f>
        <v>18492.148691901009</v>
      </c>
      <c r="I2015" s="303">
        <f ca="1">+H2015/'Historical Data'!$L$34</f>
        <v>1161.0399204972196</v>
      </c>
    </row>
    <row r="2016" spans="2:9">
      <c r="B2016" s="300">
        <f t="shared" si="159"/>
        <v>2004</v>
      </c>
      <c r="C2016" s="275">
        <f t="shared" ca="1" si="155"/>
        <v>0.2645766417118105</v>
      </c>
      <c r="D2016" s="275">
        <f t="shared" ca="1" si="156"/>
        <v>0.15398481253040691</v>
      </c>
      <c r="E2016" s="275">
        <f t="shared" ca="1" si="157"/>
        <v>0.10615542916202467</v>
      </c>
      <c r="F2016" s="275">
        <f t="shared" ca="1" si="158"/>
        <v>5.7974500413309121E-2</v>
      </c>
      <c r="G2016" s="301">
        <f t="array" aca="1" ref="G2016" ca="1">IF(E2016&gt;F2016,('3-Statement Model'!$G$8*(1+'DCF Simulation'!C2016)*'DCF Simulation'!D2016)/('DCF Simulation'!E2016-'DCF Simulation'!F2016))</f>
        <v>19522.137900961923</v>
      </c>
      <c r="H2016" s="302">
        <f ca="1">+G2016-'DCF Analysis'!$C$37+'DCF Analysis'!$C$38+'DCF Analysis'!$C$40-'DCF Analysis'!$C$39</f>
        <v>20434.467900961921</v>
      </c>
      <c r="I2016" s="303">
        <f ca="1">+H2016/'Historical Data'!$L$34</f>
        <v>1282.9895207108482</v>
      </c>
    </row>
    <row r="2017" spans="2:9">
      <c r="B2017" s="300">
        <f t="shared" si="159"/>
        <v>2005</v>
      </c>
      <c r="C2017" s="275">
        <f t="shared" ca="1" si="155"/>
        <v>0.2937472825404312</v>
      </c>
      <c r="D2017" s="275">
        <f t="shared" ca="1" si="156"/>
        <v>0.17851049269305758</v>
      </c>
      <c r="E2017" s="275">
        <f t="shared" ca="1" si="157"/>
        <v>0.10977849427816298</v>
      </c>
      <c r="F2017" s="275">
        <f t="shared" ca="1" si="158"/>
        <v>4.4399680474367723E-2</v>
      </c>
      <c r="G2017" s="301">
        <f t="array" aca="1" ref="G2017" ca="1">IF(E2017&gt;F2017,('3-Statement Model'!$G$8*(1+'DCF Simulation'!C2017)*'DCF Simulation'!D2017)/('DCF Simulation'!E2017-'DCF Simulation'!F2017))</f>
        <v>17063.010649713582</v>
      </c>
      <c r="H2017" s="302">
        <f ca="1">+G2017-'DCF Analysis'!$C$37+'DCF Analysis'!$C$38+'DCF Analysis'!$C$40-'DCF Analysis'!$C$39</f>
        <v>17975.34064971358</v>
      </c>
      <c r="I2017" s="303">
        <f ca="1">+H2017/'Historical Data'!$L$34</f>
        <v>1128.5918378968231</v>
      </c>
    </row>
    <row r="2018" spans="2:9">
      <c r="B2018" s="300">
        <f t="shared" si="159"/>
        <v>2006</v>
      </c>
      <c r="C2018" s="275">
        <f t="shared" ca="1" si="155"/>
        <v>0.27521145635078031</v>
      </c>
      <c r="D2018" s="275">
        <f t="shared" ca="1" si="156"/>
        <v>0.17585802537563464</v>
      </c>
      <c r="E2018" s="275">
        <f t="shared" ca="1" si="157"/>
        <v>0.10554724716701719</v>
      </c>
      <c r="F2018" s="275">
        <f t="shared" ca="1" si="158"/>
        <v>4.0112947049730105E-2</v>
      </c>
      <c r="G2018" s="301">
        <f t="array" aca="1" ref="G2018" ca="1">IF(E2018&gt;F2018,('3-Statement Model'!$G$8*(1+'DCF Simulation'!C2018)*'DCF Simulation'!D2018)/('DCF Simulation'!E2018-'DCF Simulation'!F2018))</f>
        <v>16554.590250980174</v>
      </c>
      <c r="H2018" s="302">
        <f ca="1">+G2018-'DCF Analysis'!$C$37+'DCF Analysis'!$C$38+'DCF Analysis'!$C$40-'DCF Analysis'!$C$39</f>
        <v>17466.920250980173</v>
      </c>
      <c r="I2018" s="303">
        <f ca="1">+H2018/'Historical Data'!$L$34</f>
        <v>1096.6703781919737</v>
      </c>
    </row>
    <row r="2019" spans="2:9">
      <c r="B2019" s="300">
        <f t="shared" si="159"/>
        <v>2007</v>
      </c>
      <c r="C2019" s="275">
        <f t="shared" ca="1" si="155"/>
        <v>0.11106772253911995</v>
      </c>
      <c r="D2019" s="275">
        <f t="shared" ca="1" si="156"/>
        <v>0.17868437572399509</v>
      </c>
      <c r="E2019" s="275">
        <f t="shared" ca="1" si="157"/>
        <v>0.10019663408833407</v>
      </c>
      <c r="F2019" s="275">
        <f t="shared" ca="1" si="158"/>
        <v>4.9321162865889084E-2</v>
      </c>
      <c r="G2019" s="301">
        <f t="array" aca="1" ref="G2019" ca="1">IF(E2019&gt;F2019,('3-Statement Model'!$G$8*(1+'DCF Simulation'!C2019)*'DCF Simulation'!D2019)/('DCF Simulation'!E2019-'DCF Simulation'!F2019))</f>
        <v>18849.427526775926</v>
      </c>
      <c r="H2019" s="302">
        <f ca="1">+G2019-'DCF Analysis'!$C$37+'DCF Analysis'!$C$38+'DCF Analysis'!$C$40-'DCF Analysis'!$C$39</f>
        <v>19761.757526775924</v>
      </c>
      <c r="I2019" s="303">
        <f ca="1">+H2019/'Historical Data'!$L$34</f>
        <v>1240.7530228124378</v>
      </c>
    </row>
    <row r="2020" spans="2:9">
      <c r="B2020" s="300">
        <f t="shared" si="159"/>
        <v>2008</v>
      </c>
      <c r="C2020" s="275">
        <f t="shared" ca="1" si="155"/>
        <v>0.12603456877085842</v>
      </c>
      <c r="D2020" s="275">
        <f t="shared" ca="1" si="156"/>
        <v>0.1870675303665153</v>
      </c>
      <c r="E2020" s="275">
        <f t="shared" ca="1" si="157"/>
        <v>0.10580416099613489</v>
      </c>
      <c r="F2020" s="275">
        <f t="shared" ca="1" si="158"/>
        <v>3.5456385532751246E-2</v>
      </c>
      <c r="G2020" s="301">
        <f t="array" aca="1" ref="G2020" ca="1">IF(E2020&gt;F2020,('3-Statement Model'!$G$8*(1+'DCF Simulation'!C2020)*'DCF Simulation'!D2020)/('DCF Simulation'!E2020-'DCF Simulation'!F2020))</f>
        <v>14463.695387032256</v>
      </c>
      <c r="H2020" s="302">
        <f ca="1">+G2020-'DCF Analysis'!$C$37+'DCF Analysis'!$C$38+'DCF Analysis'!$C$40-'DCF Analysis'!$C$39</f>
        <v>15376.025387032258</v>
      </c>
      <c r="I2020" s="303">
        <f ca="1">+H2020/'Historical Data'!$L$34</f>
        <v>965.39237220939424</v>
      </c>
    </row>
    <row r="2021" spans="2:9">
      <c r="B2021" s="300">
        <f t="shared" si="159"/>
        <v>2009</v>
      </c>
      <c r="C2021" s="275">
        <f t="shared" ca="1" si="155"/>
        <v>0.23453432595962068</v>
      </c>
      <c r="D2021" s="275">
        <f t="shared" ca="1" si="156"/>
        <v>0.14016850731443298</v>
      </c>
      <c r="E2021" s="275">
        <f t="shared" ca="1" si="157"/>
        <v>0.10812392960794501</v>
      </c>
      <c r="F2021" s="275">
        <f t="shared" ca="1" si="158"/>
        <v>5.789854332671393E-2</v>
      </c>
      <c r="G2021" s="301">
        <f t="array" aca="1" ref="G2021" ca="1">IF(E2021&gt;F2021,('3-Statement Model'!$G$8*(1+'DCF Simulation'!C2021)*'DCF Simulation'!D2021)/('DCF Simulation'!E2021-'DCF Simulation'!F2021))</f>
        <v>16642.165328547071</v>
      </c>
      <c r="H2021" s="302">
        <f ca="1">+G2021-'DCF Analysis'!$C$37+'DCF Analysis'!$C$38+'DCF Analysis'!$C$40-'DCF Analysis'!$C$39</f>
        <v>17554.495328547069</v>
      </c>
      <c r="I2021" s="303">
        <f ca="1">+H2021/'Historical Data'!$L$34</f>
        <v>1102.1688285229695</v>
      </c>
    </row>
    <row r="2022" spans="2:9">
      <c r="B2022" s="300">
        <f t="shared" si="159"/>
        <v>2010</v>
      </c>
      <c r="C2022" s="275">
        <f t="shared" ca="1" si="155"/>
        <v>0.28583309418779396</v>
      </c>
      <c r="D2022" s="275">
        <f t="shared" ca="1" si="156"/>
        <v>0.1446159775233655</v>
      </c>
      <c r="E2022" s="275">
        <f t="shared" ca="1" si="157"/>
        <v>0.10941793165781044</v>
      </c>
      <c r="F2022" s="275">
        <f t="shared" ca="1" si="158"/>
        <v>5.7997634442710069E-2</v>
      </c>
      <c r="G2022" s="301">
        <f t="array" aca="1" ref="G2022" ca="1">IF(E2022&gt;F2022,('3-Statement Model'!$G$8*(1+'DCF Simulation'!C2022)*'DCF Simulation'!D2022)/('DCF Simulation'!E2022-'DCF Simulation'!F2022))</f>
        <v>17468.10498841188</v>
      </c>
      <c r="H2022" s="302">
        <f ca="1">+G2022-'DCF Analysis'!$C$37+'DCF Analysis'!$C$38+'DCF Analysis'!$C$40-'DCF Analysis'!$C$39</f>
        <v>18380.434988411878</v>
      </c>
      <c r="I2022" s="303">
        <f ca="1">+H2022/'Historical Data'!$L$34</f>
        <v>1154.0259130079612</v>
      </c>
    </row>
    <row r="2023" spans="2:9">
      <c r="B2023" s="300">
        <f t="shared" si="159"/>
        <v>2011</v>
      </c>
      <c r="C2023" s="275">
        <f t="shared" ca="1" si="155"/>
        <v>0.10281364963973356</v>
      </c>
      <c r="D2023" s="275">
        <f t="shared" ca="1" si="156"/>
        <v>0.1816422160582217</v>
      </c>
      <c r="E2023" s="275">
        <f t="shared" ca="1" si="157"/>
        <v>0.10010252855077197</v>
      </c>
      <c r="F2023" s="275">
        <f t="shared" ca="1" si="158"/>
        <v>3.5853720417170568E-2</v>
      </c>
      <c r="G2023" s="301">
        <f t="array" aca="1" ref="G2023" ca="1">IF(E2023&gt;F2023,('3-Statement Model'!$G$8*(1+'DCF Simulation'!C2023)*'DCF Simulation'!D2023)/('DCF Simulation'!E2023-'DCF Simulation'!F2023))</f>
        <v>15060.290469593101</v>
      </c>
      <c r="H2023" s="302">
        <f ca="1">+G2023-'DCF Analysis'!$C$37+'DCF Analysis'!$C$38+'DCF Analysis'!$C$40-'DCF Analysis'!$C$39</f>
        <v>15972.620469593103</v>
      </c>
      <c r="I2023" s="303">
        <f ca="1">+H2023/'Historical Data'!$L$34</f>
        <v>1002.8499288603876</v>
      </c>
    </row>
    <row r="2024" spans="2:9">
      <c r="B2024" s="300">
        <f t="shared" si="159"/>
        <v>2012</v>
      </c>
      <c r="C2024" s="275">
        <f t="shared" ca="1" si="155"/>
        <v>6.933654024257653E-2</v>
      </c>
      <c r="D2024" s="275">
        <f t="shared" ca="1" si="156"/>
        <v>0.15332654519543748</v>
      </c>
      <c r="E2024" s="275">
        <f t="shared" ca="1" si="157"/>
        <v>0.10324524688798649</v>
      </c>
      <c r="F2024" s="275">
        <f t="shared" ca="1" si="158"/>
        <v>3.2205984225460657E-2</v>
      </c>
      <c r="G2024" s="301">
        <f t="array" aca="1" ref="G2024" ca="1">IF(E2024&gt;F2024,('3-Statement Model'!$G$8*(1+'DCF Simulation'!C2024)*'DCF Simulation'!D2024)/('DCF Simulation'!E2024-'DCF Simulation'!F2024))</f>
        <v>11148.406905727667</v>
      </c>
      <c r="H2024" s="302">
        <f ca="1">+G2024-'DCF Analysis'!$C$37+'DCF Analysis'!$C$38+'DCF Analysis'!$C$40-'DCF Analysis'!$C$39</f>
        <v>12060.736905727668</v>
      </c>
      <c r="I2024" s="303">
        <f ca="1">+H2024/'Historical Data'!$L$34</f>
        <v>757.24012668667399</v>
      </c>
    </row>
    <row r="2025" spans="2:9">
      <c r="B2025" s="300">
        <f t="shared" si="159"/>
        <v>2013</v>
      </c>
      <c r="C2025" s="275">
        <f t="shared" ca="1" si="155"/>
        <v>0.11985089870059328</v>
      </c>
      <c r="D2025" s="275">
        <f t="shared" ca="1" si="156"/>
        <v>0.1396008919246223</v>
      </c>
      <c r="E2025" s="275">
        <f t="shared" ca="1" si="157"/>
        <v>0.10564603182878401</v>
      </c>
      <c r="F2025" s="275">
        <f t="shared" ca="1" si="158"/>
        <v>5.3067522913789869E-2</v>
      </c>
      <c r="G2025" s="301">
        <f t="array" aca="1" ref="G2025" ca="1">IF(E2025&gt;F2025,('3-Statement Model'!$G$8*(1+'DCF Simulation'!C2025)*'DCF Simulation'!D2025)/('DCF Simulation'!E2025-'DCF Simulation'!F2025))</f>
        <v>14362.155664881428</v>
      </c>
      <c r="H2025" s="302">
        <f ca="1">+G2025-'DCF Analysis'!$C$37+'DCF Analysis'!$C$38+'DCF Analysis'!$C$40-'DCF Analysis'!$C$39</f>
        <v>15274.485664881429</v>
      </c>
      <c r="I2025" s="303">
        <f ca="1">+H2025/'Historical Data'!$L$34</f>
        <v>959.01714384099262</v>
      </c>
    </row>
    <row r="2026" spans="2:9">
      <c r="B2026" s="300">
        <f t="shared" si="159"/>
        <v>2014</v>
      </c>
      <c r="C2026" s="275">
        <f t="shared" ca="1" si="155"/>
        <v>7.7149023287795562E-2</v>
      </c>
      <c r="D2026" s="275">
        <f t="shared" ca="1" si="156"/>
        <v>0.16842914569806089</v>
      </c>
      <c r="E2026" s="275">
        <f t="shared" ca="1" si="157"/>
        <v>0.10612520373202558</v>
      </c>
      <c r="F2026" s="275">
        <f t="shared" ca="1" si="158"/>
        <v>5.4670908494800927E-2</v>
      </c>
      <c r="G2026" s="301">
        <f t="array" aca="1" ref="G2026" ca="1">IF(E2026&gt;F2026,('3-Statement Model'!$G$8*(1+'DCF Simulation'!C2026)*'DCF Simulation'!D2026)/('DCF Simulation'!E2026-'DCF Simulation'!F2026))</f>
        <v>17031.42173049795</v>
      </c>
      <c r="H2026" s="302">
        <f ca="1">+G2026-'DCF Analysis'!$C$37+'DCF Analysis'!$C$38+'DCF Analysis'!$C$40-'DCF Analysis'!$C$39</f>
        <v>17943.751730497948</v>
      </c>
      <c r="I2026" s="303">
        <f ca="1">+H2026/'Historical Data'!$L$34</f>
        <v>1126.6085098982346</v>
      </c>
    </row>
    <row r="2027" spans="2:9">
      <c r="B2027" s="300">
        <f t="shared" si="159"/>
        <v>2015</v>
      </c>
      <c r="C2027" s="275">
        <f t="shared" ca="1" si="155"/>
        <v>0.21555332866288285</v>
      </c>
      <c r="D2027" s="275">
        <f t="shared" ca="1" si="156"/>
        <v>0.17514337876097158</v>
      </c>
      <c r="E2027" s="275">
        <f t="shared" ca="1" si="157"/>
        <v>0.1050359384916059</v>
      </c>
      <c r="F2027" s="275">
        <f t="shared" ca="1" si="158"/>
        <v>3.9957056787405451E-2</v>
      </c>
      <c r="G2027" s="301">
        <f t="array" aca="1" ref="G2027" ca="1">IF(E2027&gt;F2027,('3-Statement Model'!$G$8*(1+'DCF Simulation'!C2027)*'DCF Simulation'!D2027)/('DCF Simulation'!E2027-'DCF Simulation'!F2027))</f>
        <v>15801.821743177394</v>
      </c>
      <c r="H2027" s="302">
        <f ca="1">+G2027-'DCF Analysis'!$C$37+'DCF Analysis'!$C$38+'DCF Analysis'!$C$40-'DCF Analysis'!$C$39</f>
        <v>16714.151743177394</v>
      </c>
      <c r="I2027" s="303">
        <f ca="1">+H2027/'Historical Data'!$L$34</f>
        <v>1049.4073855017336</v>
      </c>
    </row>
    <row r="2028" spans="2:9">
      <c r="B2028" s="300">
        <f t="shared" si="159"/>
        <v>2016</v>
      </c>
      <c r="C2028" s="275">
        <f t="shared" ca="1" si="155"/>
        <v>2.2478144432652492E-2</v>
      </c>
      <c r="D2028" s="275">
        <f t="shared" ca="1" si="156"/>
        <v>0.16766988763270643</v>
      </c>
      <c r="E2028" s="275">
        <f t="shared" ca="1" si="157"/>
        <v>0.10165277821573364</v>
      </c>
      <c r="F2028" s="275">
        <f t="shared" ca="1" si="158"/>
        <v>4.1481803576940167E-2</v>
      </c>
      <c r="G2028" s="301">
        <f t="array" aca="1" ref="G2028" ca="1">IF(E2028&gt;F2028,('3-Statement Model'!$G$8*(1+'DCF Simulation'!C2028)*'DCF Simulation'!D2028)/('DCF Simulation'!E2028-'DCF Simulation'!F2028))</f>
        <v>13762.633987697591</v>
      </c>
      <c r="H2028" s="302">
        <f ca="1">+G2028-'DCF Analysis'!$C$37+'DCF Analysis'!$C$38+'DCF Analysis'!$C$40-'DCF Analysis'!$C$39</f>
        <v>14674.963987697593</v>
      </c>
      <c r="I2028" s="303">
        <f ca="1">+H2028/'Historical Data'!$L$34</f>
        <v>921.37583930623407</v>
      </c>
    </row>
    <row r="2029" spans="2:9">
      <c r="B2029" s="300">
        <f t="shared" si="159"/>
        <v>2017</v>
      </c>
      <c r="C2029" s="275">
        <f t="shared" ca="1" si="155"/>
        <v>0.27092584724146895</v>
      </c>
      <c r="D2029" s="275">
        <f t="shared" ca="1" si="156"/>
        <v>0.18242975833289304</v>
      </c>
      <c r="E2029" s="275">
        <f t="shared" ca="1" si="157"/>
        <v>0.10185645267670483</v>
      </c>
      <c r="F2029" s="275">
        <f t="shared" ca="1" si="158"/>
        <v>3.4671614672975345E-2</v>
      </c>
      <c r="G2029" s="301">
        <f t="array" aca="1" ref="G2029" ca="1">IF(E2029&gt;F2029,('3-Statement Model'!$G$8*(1+'DCF Simulation'!C2029)*'DCF Simulation'!D2029)/('DCF Simulation'!E2029-'DCF Simulation'!F2029))</f>
        <v>16669.559362566539</v>
      </c>
      <c r="H2029" s="302">
        <f ca="1">+G2029-'DCF Analysis'!$C$37+'DCF Analysis'!$C$38+'DCF Analysis'!$C$40-'DCF Analysis'!$C$39</f>
        <v>17581.889362566537</v>
      </c>
      <c r="I2029" s="303">
        <f ca="1">+H2029/'Historical Data'!$L$34</f>
        <v>1103.8887783032778</v>
      </c>
    </row>
    <row r="2030" spans="2:9">
      <c r="B2030" s="300">
        <f t="shared" si="159"/>
        <v>2018</v>
      </c>
      <c r="C2030" s="275">
        <f t="shared" ca="1" si="155"/>
        <v>5.3995032771571458E-2</v>
      </c>
      <c r="D2030" s="275">
        <f t="shared" ca="1" si="156"/>
        <v>0.15618371163194586</v>
      </c>
      <c r="E2030" s="275">
        <f t="shared" ca="1" si="157"/>
        <v>0.10874382670666921</v>
      </c>
      <c r="F2030" s="275">
        <f t="shared" ca="1" si="158"/>
        <v>2.7354217066167395E-2</v>
      </c>
      <c r="G2030" s="301">
        <f t="array" aca="1" ref="G2030" ca="1">IF(E2030&gt;F2030,('3-Statement Model'!$G$8*(1+'DCF Simulation'!C2030)*'DCF Simulation'!D2030)/('DCF Simulation'!E2030-'DCF Simulation'!F2030))</f>
        <v>9769.7811958526599</v>
      </c>
      <c r="H2030" s="302">
        <f ca="1">+G2030-'DCF Analysis'!$C$37+'DCF Analysis'!$C$38+'DCF Analysis'!$C$40-'DCF Analysis'!$C$39</f>
        <v>10682.111195852662</v>
      </c>
      <c r="I2030" s="303">
        <f ca="1">+H2030/'Historical Data'!$L$34</f>
        <v>670.68233877045793</v>
      </c>
    </row>
    <row r="2031" spans="2:9">
      <c r="B2031" s="300">
        <f t="shared" si="159"/>
        <v>2019</v>
      </c>
      <c r="C2031" s="275">
        <f t="shared" ca="1" si="155"/>
        <v>0.19328093016972472</v>
      </c>
      <c r="D2031" s="275">
        <f t="shared" ca="1" si="156"/>
        <v>0.17562745974514929</v>
      </c>
      <c r="E2031" s="275">
        <f t="shared" ca="1" si="157"/>
        <v>0.10736261030860446</v>
      </c>
      <c r="F2031" s="275">
        <f t="shared" ca="1" si="158"/>
        <v>3.4813145905372073E-2</v>
      </c>
      <c r="G2031" s="301">
        <f t="array" aca="1" ref="G2031" ca="1">IF(E2031&gt;F2031,('3-Statement Model'!$G$8*(1+'DCF Simulation'!C2031)*'DCF Simulation'!D2031)/('DCF Simulation'!E2031-'DCF Simulation'!F2031))</f>
        <v>13953.411709663689</v>
      </c>
      <c r="H2031" s="302">
        <f ca="1">+G2031-'DCF Analysis'!$C$37+'DCF Analysis'!$C$38+'DCF Analysis'!$C$40-'DCF Analysis'!$C$39</f>
        <v>14865.741709663691</v>
      </c>
      <c r="I2031" s="303">
        <f ca="1">+H2031/'Historical Data'!$L$34</f>
        <v>933.353925511066</v>
      </c>
    </row>
    <row r="2032" spans="2:9">
      <c r="B2032" s="300">
        <f t="shared" si="159"/>
        <v>2020</v>
      </c>
      <c r="C2032" s="275">
        <f t="shared" ca="1" si="155"/>
        <v>0.30697492601202619</v>
      </c>
      <c r="D2032" s="275">
        <f t="shared" ca="1" si="156"/>
        <v>0.14436156366193703</v>
      </c>
      <c r="E2032" s="275">
        <f t="shared" ca="1" si="157"/>
        <v>0.10450647668953039</v>
      </c>
      <c r="F2032" s="275">
        <f t="shared" ca="1" si="158"/>
        <v>2.9493658315567904E-2</v>
      </c>
      <c r="G2032" s="301">
        <f t="array" aca="1" ref="G2032" ca="1">IF(E2032&gt;F2032,('3-Statement Model'!$G$8*(1+'DCF Simulation'!C2032)*'DCF Simulation'!D2032)/('DCF Simulation'!E2032-'DCF Simulation'!F2032))</f>
        <v>12149.624329656664</v>
      </c>
      <c r="H2032" s="302">
        <f ca="1">+G2032-'DCF Analysis'!$C$37+'DCF Analysis'!$C$38+'DCF Analysis'!$C$40-'DCF Analysis'!$C$39</f>
        <v>13061.954329656666</v>
      </c>
      <c r="I2032" s="303">
        <f ca="1">+H2032/'Historical Data'!$L$34</f>
        <v>820.10212383187718</v>
      </c>
    </row>
    <row r="2033" spans="2:9">
      <c r="B2033" s="300">
        <f t="shared" si="159"/>
        <v>2021</v>
      </c>
      <c r="C2033" s="275">
        <f t="shared" ca="1" si="155"/>
        <v>0.11648851992514477</v>
      </c>
      <c r="D2033" s="275">
        <f t="shared" ca="1" si="156"/>
        <v>0.19145731521815929</v>
      </c>
      <c r="E2033" s="275">
        <f t="shared" ca="1" si="157"/>
        <v>0.10847793753369125</v>
      </c>
      <c r="F2033" s="275">
        <f t="shared" ca="1" si="158"/>
        <v>5.7856190721570458E-2</v>
      </c>
      <c r="G2033" s="301">
        <f t="array" aca="1" ref="G2033" ca="1">IF(E2033&gt;F2033,('3-Statement Model'!$G$8*(1+'DCF Simulation'!C2033)*'DCF Simulation'!D2033)/('DCF Simulation'!E2033-'DCF Simulation'!F2033))</f>
        <v>20397.108140372638</v>
      </c>
      <c r="H2033" s="302">
        <f ca="1">+G2033-'DCF Analysis'!$C$37+'DCF Analysis'!$C$38+'DCF Analysis'!$C$40-'DCF Analysis'!$C$39</f>
        <v>21309.438140372637</v>
      </c>
      <c r="I2033" s="303">
        <f ca="1">+H2033/'Historical Data'!$L$34</f>
        <v>1337.9250176143405</v>
      </c>
    </row>
    <row r="2034" spans="2:9">
      <c r="B2034" s="300">
        <f t="shared" si="159"/>
        <v>2022</v>
      </c>
      <c r="C2034" s="275">
        <f t="shared" ca="1" si="155"/>
        <v>0.20750596569109658</v>
      </c>
      <c r="D2034" s="275">
        <f t="shared" ca="1" si="156"/>
        <v>0.16279241478104131</v>
      </c>
      <c r="E2034" s="275">
        <f t="shared" ca="1" si="157"/>
        <v>0.10086501638074168</v>
      </c>
      <c r="F2034" s="275">
        <f t="shared" ca="1" si="158"/>
        <v>5.9023386050252008E-2</v>
      </c>
      <c r="G2034" s="301">
        <f t="array" aca="1" ref="G2034" ca="1">IF(E2034&gt;F2034,('3-Statement Model'!$G$8*(1+'DCF Simulation'!C2034)*'DCF Simulation'!D2034)/('DCF Simulation'!E2034-'DCF Simulation'!F2034))</f>
        <v>22693.127412970382</v>
      </c>
      <c r="H2034" s="302">
        <f ca="1">+G2034-'DCF Analysis'!$C$37+'DCF Analysis'!$C$38+'DCF Analysis'!$C$40-'DCF Analysis'!$C$39</f>
        <v>23605.45741297038</v>
      </c>
      <c r="I2034" s="303">
        <f ca="1">+H2034/'Historical Data'!$L$34</f>
        <v>1482.0818745665288</v>
      </c>
    </row>
    <row r="2035" spans="2:9">
      <c r="B2035" s="300">
        <f t="shared" si="159"/>
        <v>2023</v>
      </c>
      <c r="C2035" s="275">
        <f t="shared" ca="1" si="155"/>
        <v>0.27514043944138133</v>
      </c>
      <c r="D2035" s="275">
        <f t="shared" ca="1" si="156"/>
        <v>0.13564215962268869</v>
      </c>
      <c r="E2035" s="275">
        <f t="shared" ca="1" si="157"/>
        <v>0.10956656903549386</v>
      </c>
      <c r="F2035" s="275">
        <f t="shared" ca="1" si="158"/>
        <v>4.6414678648310774E-2</v>
      </c>
      <c r="G2035" s="301">
        <f t="array" aca="1" ref="G2035" ca="1">IF(E2035&gt;F2035,('3-Statement Model'!$G$8*(1+'DCF Simulation'!C2035)*'DCF Simulation'!D2035)/('DCF Simulation'!E2035-'DCF Simulation'!F2035))</f>
        <v>13229.573970190284</v>
      </c>
      <c r="H2035" s="302">
        <f ca="1">+G2035-'DCF Analysis'!$C$37+'DCF Analysis'!$C$38+'DCF Analysis'!$C$40-'DCF Analysis'!$C$39</f>
        <v>14141.903970190286</v>
      </c>
      <c r="I2035" s="303">
        <f ca="1">+H2035/'Historical Data'!$L$34</f>
        <v>887.90736732612345</v>
      </c>
    </row>
    <row r="2036" spans="2:9">
      <c r="B2036" s="300">
        <f t="shared" si="159"/>
        <v>2024</v>
      </c>
      <c r="C2036" s="275">
        <f t="shared" ca="1" si="155"/>
        <v>0.28593757665720099</v>
      </c>
      <c r="D2036" s="275">
        <f t="shared" ca="1" si="156"/>
        <v>0.19447567148606409</v>
      </c>
      <c r="E2036" s="275">
        <f t="shared" ca="1" si="157"/>
        <v>0.10685522142322859</v>
      </c>
      <c r="F2036" s="275">
        <f t="shared" ca="1" si="158"/>
        <v>4.2672359553611559E-2</v>
      </c>
      <c r="G2036" s="301">
        <f t="array" aca="1" ref="G2036" ca="1">IF(E2036&gt;F2036,('3-Statement Model'!$G$8*(1+'DCF Simulation'!C2036)*'DCF Simulation'!D2036)/('DCF Simulation'!E2036-'DCF Simulation'!F2036))</f>
        <v>18821.125389480425</v>
      </c>
      <c r="H2036" s="302">
        <f ca="1">+G2036-'DCF Analysis'!$C$37+'DCF Analysis'!$C$38+'DCF Analysis'!$C$40-'DCF Analysis'!$C$39</f>
        <v>19733.455389480423</v>
      </c>
      <c r="I2036" s="303">
        <f ca="1">+H2036/'Historical Data'!$L$34</f>
        <v>1238.9760572589507</v>
      </c>
    </row>
    <row r="2037" spans="2:9">
      <c r="B2037" s="300">
        <f t="shared" si="159"/>
        <v>2025</v>
      </c>
      <c r="C2037" s="275">
        <f t="shared" ca="1" si="155"/>
        <v>0.28594804450300904</v>
      </c>
      <c r="D2037" s="275">
        <f t="shared" ca="1" si="156"/>
        <v>0.15782116670274857</v>
      </c>
      <c r="E2037" s="275">
        <f t="shared" ca="1" si="157"/>
        <v>0.10806016839742959</v>
      </c>
      <c r="F2037" s="275">
        <f t="shared" ca="1" si="158"/>
        <v>4.3003606386210397E-2</v>
      </c>
      <c r="G2037" s="301">
        <f t="array" aca="1" ref="G2037" ca="1">IF(E2037&gt;F2037,('3-Statement Model'!$G$8*(1+'DCF Simulation'!C2037)*'DCF Simulation'!D2037)/('DCF Simulation'!E2037-'DCF Simulation'!F2037))</f>
        <v>15068.744268408609</v>
      </c>
      <c r="H2037" s="302">
        <f ca="1">+G2037-'DCF Analysis'!$C$37+'DCF Analysis'!$C$38+'DCF Analysis'!$C$40-'DCF Analysis'!$C$39</f>
        <v>15981.074268408611</v>
      </c>
      <c r="I2037" s="303">
        <f ca="1">+H2037/'Historical Data'!$L$34</f>
        <v>1003.3807053573858</v>
      </c>
    </row>
    <row r="2038" spans="2:9">
      <c r="B2038" s="300">
        <f t="shared" si="159"/>
        <v>2026</v>
      </c>
      <c r="C2038" s="275">
        <f t="shared" ca="1" si="155"/>
        <v>0.17615689460886116</v>
      </c>
      <c r="D2038" s="275">
        <f t="shared" ca="1" si="156"/>
        <v>0.18870663677072105</v>
      </c>
      <c r="E2038" s="275">
        <f t="shared" ca="1" si="157"/>
        <v>0.10920382644316344</v>
      </c>
      <c r="F2038" s="275">
        <f t="shared" ca="1" si="158"/>
        <v>4.8171693993862938E-2</v>
      </c>
      <c r="G2038" s="301">
        <f t="array" aca="1" ref="G2038" ca="1">IF(E2038&gt;F2038,('3-Statement Model'!$G$8*(1+'DCF Simulation'!C2038)*'DCF Simulation'!D2038)/('DCF Simulation'!E2038-'DCF Simulation'!F2038))</f>
        <v>17566.020617912414</v>
      </c>
      <c r="H2038" s="302">
        <f ca="1">+G2038-'DCF Analysis'!$C$37+'DCF Analysis'!$C$38+'DCF Analysis'!$C$40-'DCF Analysis'!$C$39</f>
        <v>18478.350617912412</v>
      </c>
      <c r="I2038" s="303">
        <f ca="1">+H2038/'Historical Data'!$L$34</f>
        <v>1160.1736006880049</v>
      </c>
    </row>
    <row r="2039" spans="2:9">
      <c r="B2039" s="300">
        <f t="shared" si="159"/>
        <v>2027</v>
      </c>
      <c r="C2039" s="275">
        <f t="shared" ca="1" si="155"/>
        <v>0.17610124597736404</v>
      </c>
      <c r="D2039" s="275">
        <f t="shared" ca="1" si="156"/>
        <v>0.14842215609708342</v>
      </c>
      <c r="E2039" s="275">
        <f t="shared" ca="1" si="157"/>
        <v>0.10133797365561596</v>
      </c>
      <c r="F2039" s="275">
        <f t="shared" ca="1" si="158"/>
        <v>4.0792741562377569E-2</v>
      </c>
      <c r="G2039" s="301">
        <f t="array" aca="1" ref="G2039" ca="1">IF(E2039&gt;F2039,('3-Statement Model'!$G$8*(1+'DCF Simulation'!C2039)*'DCF Simulation'!D2039)/('DCF Simulation'!E2039-'DCF Simulation'!F2039))</f>
        <v>13926.532507723003</v>
      </c>
      <c r="H2039" s="302">
        <f ca="1">+G2039-'DCF Analysis'!$C$37+'DCF Analysis'!$C$38+'DCF Analysis'!$C$40-'DCF Analysis'!$C$39</f>
        <v>14838.862507723004</v>
      </c>
      <c r="I2039" s="303">
        <f ca="1">+H2039/'Historical Data'!$L$34</f>
        <v>931.66629975138824</v>
      </c>
    </row>
    <row r="2040" spans="2:9">
      <c r="B2040" s="300">
        <f t="shared" si="159"/>
        <v>2028</v>
      </c>
      <c r="C2040" s="275">
        <f t="shared" ca="1" si="155"/>
        <v>0.30323505884135532</v>
      </c>
      <c r="D2040" s="275">
        <f t="shared" ca="1" si="156"/>
        <v>0.15267856773095501</v>
      </c>
      <c r="E2040" s="275">
        <f t="shared" ca="1" si="157"/>
        <v>0.103887137825371</v>
      </c>
      <c r="F2040" s="275">
        <f t="shared" ca="1" si="158"/>
        <v>4.982430173247554E-2</v>
      </c>
      <c r="G2040" s="301">
        <f t="array" aca="1" ref="G2040" ca="1">IF(E2040&gt;F2040,('3-Statement Model'!$G$8*(1+'DCF Simulation'!C2040)*'DCF Simulation'!D2040)/('DCF Simulation'!E2040-'DCF Simulation'!F2040))</f>
        <v>17777.942876694702</v>
      </c>
      <c r="H2040" s="302">
        <f ca="1">+G2040-'DCF Analysis'!$C$37+'DCF Analysis'!$C$38+'DCF Analysis'!$C$40-'DCF Analysis'!$C$39</f>
        <v>18690.2728766947</v>
      </c>
      <c r="I2040" s="303">
        <f ca="1">+H2040/'Historical Data'!$L$34</f>
        <v>1173.4792584883849</v>
      </c>
    </row>
    <row r="2041" spans="2:9">
      <c r="B2041" s="300">
        <f t="shared" si="159"/>
        <v>2029</v>
      </c>
      <c r="C2041" s="275">
        <f t="shared" ca="1" si="155"/>
        <v>0.16989230697944377</v>
      </c>
      <c r="D2041" s="275">
        <f t="shared" ca="1" si="156"/>
        <v>0.14363817130504056</v>
      </c>
      <c r="E2041" s="275">
        <f t="shared" ca="1" si="157"/>
        <v>0.10310245327130725</v>
      </c>
      <c r="F2041" s="275">
        <f t="shared" ca="1" si="158"/>
        <v>2.9336896333745196E-2</v>
      </c>
      <c r="G2041" s="301">
        <f t="array" aca="1" ref="G2041" ca="1">IF(E2041&gt;F2041,('3-Statement Model'!$G$8*(1+'DCF Simulation'!C2041)*'DCF Simulation'!D2041)/('DCF Simulation'!E2041-'DCF Simulation'!F2041))</f>
        <v>11003.773087975447</v>
      </c>
      <c r="H2041" s="302">
        <f ca="1">+G2041-'DCF Analysis'!$C$37+'DCF Analysis'!$C$38+'DCF Analysis'!$C$40-'DCF Analysis'!$C$39</f>
        <v>11916.103087975449</v>
      </c>
      <c r="I2041" s="303">
        <f ca="1">+H2041/'Historical Data'!$L$34</f>
        <v>748.15921137163582</v>
      </c>
    </row>
    <row r="2042" spans="2:9">
      <c r="B2042" s="300">
        <f t="shared" si="159"/>
        <v>2030</v>
      </c>
      <c r="C2042" s="275">
        <f t="shared" ca="1" si="155"/>
        <v>0.17579964989059585</v>
      </c>
      <c r="D2042" s="275">
        <f t="shared" ca="1" si="156"/>
        <v>0.13742572147196977</v>
      </c>
      <c r="E2042" s="275">
        <f t="shared" ca="1" si="157"/>
        <v>0.10413192292998076</v>
      </c>
      <c r="F2042" s="275">
        <f t="shared" ca="1" si="158"/>
        <v>4.899848967020605E-2</v>
      </c>
      <c r="G2042" s="301">
        <f t="array" aca="1" ref="G2042" ca="1">IF(E2042&gt;F2042,('3-Statement Model'!$G$8*(1+'DCF Simulation'!C2042)*'DCF Simulation'!D2042)/('DCF Simulation'!E2042-'DCF Simulation'!F2042))</f>
        <v>14156.823380554732</v>
      </c>
      <c r="H2042" s="302">
        <f ca="1">+G2042-'DCF Analysis'!$C$37+'DCF Analysis'!$C$38+'DCF Analysis'!$C$40-'DCF Analysis'!$C$39</f>
        <v>15069.153380554733</v>
      </c>
      <c r="I2042" s="303">
        <f ca="1">+H2042/'Historical Data'!$L$34</f>
        <v>946.12524128049722</v>
      </c>
    </row>
    <row r="2043" spans="2:9">
      <c r="B2043" s="300">
        <f t="shared" si="159"/>
        <v>2031</v>
      </c>
      <c r="C2043" s="275">
        <f t="shared" ca="1" si="155"/>
        <v>0.28632181287349445</v>
      </c>
      <c r="D2043" s="275">
        <f t="shared" ca="1" si="156"/>
        <v>0.14959035738443316</v>
      </c>
      <c r="E2043" s="275">
        <f t="shared" ca="1" si="157"/>
        <v>0.10422034276522534</v>
      </c>
      <c r="F2043" s="275">
        <f t="shared" ca="1" si="158"/>
        <v>5.4674111910033699E-2</v>
      </c>
      <c r="G2043" s="301">
        <f t="array" aca="1" ref="G2043" ca="1">IF(E2043&gt;F2043,('3-Statement Model'!$G$8*(1+'DCF Simulation'!C2043)*'DCF Simulation'!D2043)/('DCF Simulation'!E2043-'DCF Simulation'!F2043))</f>
        <v>18759.536828253717</v>
      </c>
      <c r="H2043" s="302">
        <f ca="1">+G2043-'DCF Analysis'!$C$37+'DCF Analysis'!$C$38+'DCF Analysis'!$C$40-'DCF Analysis'!$C$39</f>
        <v>19671.866828253715</v>
      </c>
      <c r="I2043" s="303">
        <f ca="1">+H2043/'Historical Data'!$L$34</f>
        <v>1235.109184921854</v>
      </c>
    </row>
    <row r="2044" spans="2:9">
      <c r="B2044" s="300">
        <f t="shared" si="159"/>
        <v>2032</v>
      </c>
      <c r="C2044" s="275">
        <f t="shared" ca="1" si="155"/>
        <v>0.10059602280128435</v>
      </c>
      <c r="D2044" s="275">
        <f t="shared" ca="1" si="156"/>
        <v>0.14473485243197695</v>
      </c>
      <c r="E2044" s="275">
        <f t="shared" ca="1" si="157"/>
        <v>0.10090228875970998</v>
      </c>
      <c r="F2044" s="275">
        <f t="shared" ca="1" si="158"/>
        <v>4.7194040254165584E-2</v>
      </c>
      <c r="G2044" s="301">
        <f t="array" aca="1" ref="G2044" ca="1">IF(E2044&gt;F2044,('3-Statement Model'!$G$8*(1+'DCF Simulation'!C2044)*'DCF Simulation'!D2044)/('DCF Simulation'!E2044-'DCF Simulation'!F2044))</f>
        <v>14326.482425011502</v>
      </c>
      <c r="H2044" s="302">
        <f ca="1">+G2044-'DCF Analysis'!$C$37+'DCF Analysis'!$C$38+'DCF Analysis'!$C$40-'DCF Analysis'!$C$39</f>
        <v>15238.812425011503</v>
      </c>
      <c r="I2044" s="303">
        <f ca="1">+H2044/'Historical Data'!$L$34</f>
        <v>956.77737948085655</v>
      </c>
    </row>
    <row r="2045" spans="2:9">
      <c r="B2045" s="300">
        <f t="shared" si="159"/>
        <v>2033</v>
      </c>
      <c r="C2045" s="275">
        <f t="shared" ca="1" si="155"/>
        <v>0.32577331089742612</v>
      </c>
      <c r="D2045" s="275">
        <f t="shared" ca="1" si="156"/>
        <v>0.14398069600691812</v>
      </c>
      <c r="E2045" s="275">
        <f t="shared" ca="1" si="157"/>
        <v>0.10669175558955751</v>
      </c>
      <c r="F2045" s="275">
        <f t="shared" ca="1" si="158"/>
        <v>3.9609280906015579E-2</v>
      </c>
      <c r="G2045" s="301">
        <f t="array" aca="1" ref="G2045" ca="1">IF(E2045&gt;F2045,('3-Statement Model'!$G$8*(1+'DCF Simulation'!C2045)*'DCF Simulation'!D2045)/('DCF Simulation'!E2045-'DCF Simulation'!F2045))</f>
        <v>13744.975324602074</v>
      </c>
      <c r="H2045" s="302">
        <f ca="1">+G2045-'DCF Analysis'!$C$37+'DCF Analysis'!$C$38+'DCF Analysis'!$C$40-'DCF Analysis'!$C$39</f>
        <v>14657.305324602075</v>
      </c>
      <c r="I2045" s="303">
        <f ca="1">+H2045/'Historical Data'!$L$34</f>
        <v>920.26713024607579</v>
      </c>
    </row>
    <row r="2046" spans="2:9">
      <c r="B2046" s="300">
        <f t="shared" si="159"/>
        <v>2034</v>
      </c>
      <c r="C2046" s="275">
        <f t="shared" ca="1" si="155"/>
        <v>6.6652120579663118E-2</v>
      </c>
      <c r="D2046" s="275">
        <f t="shared" ca="1" si="156"/>
        <v>0.16556362573836325</v>
      </c>
      <c r="E2046" s="275">
        <f t="shared" ca="1" si="157"/>
        <v>0.10314612722370937</v>
      </c>
      <c r="F2046" s="275">
        <f t="shared" ca="1" si="158"/>
        <v>2.2343441149043467E-2</v>
      </c>
      <c r="G2046" s="301">
        <f t="array" aca="1" ref="G2046" ca="1">IF(E2046&gt;F2046,('3-Statement Model'!$G$8*(1+'DCF Simulation'!C2046)*'DCF Simulation'!D2046)/('DCF Simulation'!E2046-'DCF Simulation'!F2046))</f>
        <v>10557.022107879717</v>
      </c>
      <c r="H2046" s="302">
        <f ca="1">+G2046-'DCF Analysis'!$C$37+'DCF Analysis'!$C$38+'DCF Analysis'!$C$40-'DCF Analysis'!$C$39</f>
        <v>11469.352107879718</v>
      </c>
      <c r="I2046" s="303">
        <f ca="1">+H2046/'Historical Data'!$L$34</f>
        <v>720.10970068175186</v>
      </c>
    </row>
    <row r="2047" spans="2:9">
      <c r="B2047" s="300">
        <f t="shared" si="159"/>
        <v>2035</v>
      </c>
      <c r="C2047" s="275">
        <f t="shared" ca="1" si="155"/>
        <v>7.2745775981110664E-2</v>
      </c>
      <c r="D2047" s="275">
        <f t="shared" ca="1" si="156"/>
        <v>0.14207087756312034</v>
      </c>
      <c r="E2047" s="275">
        <f t="shared" ca="1" si="157"/>
        <v>0.10583110035499825</v>
      </c>
      <c r="F2047" s="275">
        <f t="shared" ca="1" si="158"/>
        <v>3.2724967203815292E-2</v>
      </c>
      <c r="G2047" s="301">
        <f t="array" aca="1" ref="G2047" ca="1">IF(E2047&gt;F2047,('3-Statement Model'!$G$8*(1+'DCF Simulation'!C2047)*'DCF Simulation'!D2047)/('DCF Simulation'!E2047-'DCF Simulation'!F2047))</f>
        <v>10069.955756616409</v>
      </c>
      <c r="H2047" s="302">
        <f ca="1">+G2047-'DCF Analysis'!$C$37+'DCF Analysis'!$C$38+'DCF Analysis'!$C$40-'DCF Analysis'!$C$39</f>
        <v>10982.285756616411</v>
      </c>
      <c r="I2047" s="303">
        <f ca="1">+H2047/'Historical Data'!$L$34</f>
        <v>689.52896681628738</v>
      </c>
    </row>
    <row r="2048" spans="2:9">
      <c r="B2048" s="300">
        <f t="shared" si="159"/>
        <v>2036</v>
      </c>
      <c r="C2048" s="275">
        <f t="shared" ca="1" si="155"/>
        <v>0.11364003204799879</v>
      </c>
      <c r="D2048" s="275">
        <f t="shared" ca="1" si="156"/>
        <v>0.15474703312571203</v>
      </c>
      <c r="E2048" s="275">
        <f t="shared" ca="1" si="157"/>
        <v>0.10966692216606905</v>
      </c>
      <c r="F2048" s="275">
        <f t="shared" ca="1" si="158"/>
        <v>2.3210028994272498E-2</v>
      </c>
      <c r="G2048" s="301">
        <f t="array" aca="1" ref="G2048" ca="1">IF(E2048&gt;F2048,('3-Statement Model'!$G$8*(1+'DCF Simulation'!C2048)*'DCF Simulation'!D2048)/('DCF Simulation'!E2048-'DCF Simulation'!F2048))</f>
        <v>9628.2429352611889</v>
      </c>
      <c r="H2048" s="302">
        <f ca="1">+G2048-'DCF Analysis'!$C$37+'DCF Analysis'!$C$38+'DCF Analysis'!$C$40-'DCF Analysis'!$C$39</f>
        <v>10540.572935261191</v>
      </c>
      <c r="I2048" s="303">
        <f ca="1">+H2048/'Historical Data'!$L$34</f>
        <v>661.79577974682161</v>
      </c>
    </row>
    <row r="2049" spans="2:9">
      <c r="B2049" s="300">
        <f t="shared" si="159"/>
        <v>2037</v>
      </c>
      <c r="C2049" s="275">
        <f t="shared" ca="1" si="155"/>
        <v>0.16624538844479408</v>
      </c>
      <c r="D2049" s="275">
        <f t="shared" ca="1" si="156"/>
        <v>0.16356477760940102</v>
      </c>
      <c r="E2049" s="275">
        <f t="shared" ca="1" si="157"/>
        <v>0.10501090194794879</v>
      </c>
      <c r="F2049" s="275">
        <f t="shared" ca="1" si="158"/>
        <v>2.9294161109132535E-2</v>
      </c>
      <c r="G2049" s="301">
        <f t="array" aca="1" ref="G2049" ca="1">IF(E2049&gt;F2049,('3-Statement Model'!$G$8*(1+'DCF Simulation'!C2049)*'DCF Simulation'!D2049)/('DCF Simulation'!E2049-'DCF Simulation'!F2049))</f>
        <v>12169.348108429869</v>
      </c>
      <c r="H2049" s="302">
        <f ca="1">+G2049-'DCF Analysis'!$C$37+'DCF Analysis'!$C$38+'DCF Analysis'!$C$40-'DCF Analysis'!$C$39</f>
        <v>13081.678108429871</v>
      </c>
      <c r="I2049" s="303">
        <f ca="1">+H2049/'Historical Data'!$L$34</f>
        <v>821.34049233735948</v>
      </c>
    </row>
    <row r="2050" spans="2:9">
      <c r="B2050" s="300">
        <f t="shared" si="159"/>
        <v>2038</v>
      </c>
      <c r="C2050" s="275">
        <f t="shared" ca="1" si="155"/>
        <v>0.29585239361871019</v>
      </c>
      <c r="D2050" s="275">
        <f t="shared" ca="1" si="156"/>
        <v>0.19110649002626845</v>
      </c>
      <c r="E2050" s="275">
        <f t="shared" ca="1" si="157"/>
        <v>0.10464136664518142</v>
      </c>
      <c r="F2050" s="275">
        <f t="shared" ca="1" si="158"/>
        <v>3.419198085127742E-2</v>
      </c>
      <c r="G2050" s="301">
        <f t="array" aca="1" ref="G2050" ca="1">IF(E2050&gt;F2050,('3-Statement Model'!$G$8*(1+'DCF Simulation'!C2050)*'DCF Simulation'!D2050)/('DCF Simulation'!E2050-'DCF Simulation'!F2050))</f>
        <v>16979.826939019938</v>
      </c>
      <c r="H2050" s="302">
        <f ca="1">+G2050-'DCF Analysis'!$C$37+'DCF Analysis'!$C$38+'DCF Analysis'!$C$40-'DCF Analysis'!$C$39</f>
        <v>17892.156939019937</v>
      </c>
      <c r="I2050" s="303">
        <f ca="1">+H2050/'Historical Data'!$L$34</f>
        <v>1123.3691019963319</v>
      </c>
    </row>
    <row r="2051" spans="2:9">
      <c r="B2051" s="300">
        <f t="shared" si="159"/>
        <v>2039</v>
      </c>
      <c r="C2051" s="275">
        <f t="shared" ca="1" si="155"/>
        <v>0.13852523277661491</v>
      </c>
      <c r="D2051" s="275">
        <f t="shared" ca="1" si="156"/>
        <v>0.14373106356437765</v>
      </c>
      <c r="E2051" s="275">
        <f t="shared" ca="1" si="157"/>
        <v>0.10980434647271869</v>
      </c>
      <c r="F2051" s="275">
        <f t="shared" ca="1" si="158"/>
        <v>3.5282527726439014E-2</v>
      </c>
      <c r="G2051" s="301">
        <f t="array" aca="1" ref="G2051" ca="1">IF(E2051&gt;F2051,('3-Statement Model'!$G$8*(1+'DCF Simulation'!C2051)*'DCF Simulation'!D2051)/('DCF Simulation'!E2051-'DCF Simulation'!F2051))</f>
        <v>10606.921462525343</v>
      </c>
      <c r="H2051" s="302">
        <f ca="1">+G2051-'DCF Analysis'!$C$37+'DCF Analysis'!$C$38+'DCF Analysis'!$C$40-'DCF Analysis'!$C$39</f>
        <v>11519.251462525344</v>
      </c>
      <c r="I2051" s="303">
        <f ca="1">+H2051/'Historical Data'!$L$34</f>
        <v>723.24265963183825</v>
      </c>
    </row>
    <row r="2052" spans="2:9">
      <c r="B2052" s="300">
        <f t="shared" si="159"/>
        <v>2040</v>
      </c>
      <c r="C2052" s="275">
        <f t="shared" ca="1" si="155"/>
        <v>0.17086981052673325</v>
      </c>
      <c r="D2052" s="275">
        <f t="shared" ca="1" si="156"/>
        <v>0.13828409125466085</v>
      </c>
      <c r="E2052" s="275">
        <f t="shared" ca="1" si="157"/>
        <v>0.10311224749716916</v>
      </c>
      <c r="F2052" s="275">
        <f t="shared" ca="1" si="158"/>
        <v>2.4106375904310792E-2</v>
      </c>
      <c r="G2052" s="301">
        <f t="array" aca="1" ref="G2052" ca="1">IF(E2052&gt;F2052,('3-Statement Model'!$G$8*(1+'DCF Simulation'!C2052)*'DCF Simulation'!D2052)/('DCF Simulation'!E2052-'DCF Simulation'!F2052))</f>
        <v>9899.2196138072122</v>
      </c>
      <c r="H2052" s="302">
        <f ca="1">+G2052-'DCF Analysis'!$C$37+'DCF Analysis'!$C$38+'DCF Analysis'!$C$40-'DCF Analysis'!$C$39</f>
        <v>10811.549613807214</v>
      </c>
      <c r="I2052" s="303">
        <f ca="1">+H2052/'Historical Data'!$L$34</f>
        <v>678.80920239215584</v>
      </c>
    </row>
    <row r="2053" spans="2:9">
      <c r="B2053" s="300">
        <f t="shared" si="159"/>
        <v>2041</v>
      </c>
      <c r="C2053" s="275">
        <f t="shared" ca="1" si="155"/>
        <v>0.1792161337922189</v>
      </c>
      <c r="D2053" s="275">
        <f t="shared" ca="1" si="156"/>
        <v>0.15258581986697056</v>
      </c>
      <c r="E2053" s="275">
        <f t="shared" ca="1" si="157"/>
        <v>0.10844088622952798</v>
      </c>
      <c r="F2053" s="275">
        <f t="shared" ca="1" si="158"/>
        <v>3.07382672542365E-2</v>
      </c>
      <c r="G2053" s="301">
        <f t="array" aca="1" ref="G2053" ca="1">IF(E2053&gt;F2053,('3-Statement Model'!$G$8*(1+'DCF Simulation'!C2053)*'DCF Simulation'!D2053)/('DCF Simulation'!E2053-'DCF Simulation'!F2053))</f>
        <v>11185.397705213112</v>
      </c>
      <c r="H2053" s="302">
        <f ca="1">+G2053-'DCF Analysis'!$C$37+'DCF Analysis'!$C$38+'DCF Analysis'!$C$40-'DCF Analysis'!$C$39</f>
        <v>12097.727705213114</v>
      </c>
      <c r="I2053" s="303">
        <f ca="1">+H2053/'Historical Data'!$L$34</f>
        <v>759.56261476576458</v>
      </c>
    </row>
    <row r="2054" spans="2:9">
      <c r="B2054" s="300">
        <f t="shared" si="159"/>
        <v>2042</v>
      </c>
      <c r="C2054" s="275">
        <f t="shared" ca="1" si="155"/>
        <v>0.31408868643297433</v>
      </c>
      <c r="D2054" s="275">
        <f t="shared" ca="1" si="156"/>
        <v>0.15322365238968294</v>
      </c>
      <c r="E2054" s="275">
        <f t="shared" ca="1" si="157"/>
        <v>0.10316039668637597</v>
      </c>
      <c r="F2054" s="275">
        <f t="shared" ca="1" si="158"/>
        <v>5.7820593151452243E-2</v>
      </c>
      <c r="G2054" s="301">
        <f t="array" aca="1" ref="G2054" ca="1">IF(E2054&gt;F2054,('3-Statement Model'!$G$8*(1+'DCF Simulation'!C2054)*'DCF Simulation'!D2054)/('DCF Simulation'!E2054-'DCF Simulation'!F2054))</f>
        <v>21451.138754463285</v>
      </c>
      <c r="H2054" s="302">
        <f ca="1">+G2054-'DCF Analysis'!$C$37+'DCF Analysis'!$C$38+'DCF Analysis'!$C$40-'DCF Analysis'!$C$39</f>
        <v>22363.468754463283</v>
      </c>
      <c r="I2054" s="303">
        <f ca="1">+H2054/'Historical Data'!$L$34</f>
        <v>1404.1029205057127</v>
      </c>
    </row>
    <row r="2055" spans="2:9">
      <c r="B2055" s="300">
        <f t="shared" si="159"/>
        <v>2043</v>
      </c>
      <c r="C2055" s="275">
        <f t="shared" ca="1" si="155"/>
        <v>0.12762264579514157</v>
      </c>
      <c r="D2055" s="275">
        <f t="shared" ca="1" si="156"/>
        <v>0.13773417978097374</v>
      </c>
      <c r="E2055" s="275">
        <f t="shared" ca="1" si="157"/>
        <v>0.10206563723235575</v>
      </c>
      <c r="F2055" s="275">
        <f t="shared" ca="1" si="158"/>
        <v>3.0883159841976295E-2</v>
      </c>
      <c r="G2055" s="301">
        <f t="array" aca="1" ref="G2055" ca="1">IF(E2055&gt;F2055,('3-Statement Model'!$G$8*(1+'DCF Simulation'!C2055)*'DCF Simulation'!D2055)/('DCF Simulation'!E2055-'DCF Simulation'!F2055))</f>
        <v>10539.303637020117</v>
      </c>
      <c r="H2055" s="302">
        <f ca="1">+G2055-'DCF Analysis'!$C$37+'DCF Analysis'!$C$38+'DCF Analysis'!$C$40-'DCF Analysis'!$C$39</f>
        <v>11451.633637020119</v>
      </c>
      <c r="I2055" s="303">
        <f ca="1">+H2055/'Historical Data'!$L$34</f>
        <v>718.99723655760329</v>
      </c>
    </row>
    <row r="2056" spans="2:9">
      <c r="B2056" s="300">
        <f t="shared" si="159"/>
        <v>2044</v>
      </c>
      <c r="C2056" s="275">
        <f t="shared" ca="1" si="155"/>
        <v>0.32550342600502741</v>
      </c>
      <c r="D2056" s="275">
        <f t="shared" ca="1" si="156"/>
        <v>0.15603144101736016</v>
      </c>
      <c r="E2056" s="275">
        <f t="shared" ca="1" si="157"/>
        <v>0.10023588284584807</v>
      </c>
      <c r="F2056" s="275">
        <f t="shared" ca="1" si="158"/>
        <v>2.6706024871361662E-2</v>
      </c>
      <c r="G2056" s="301">
        <f t="array" aca="1" ref="G2056" ca="1">IF(E2056&gt;F2056,('3-Statement Model'!$G$8*(1+'DCF Simulation'!C2056)*'DCF Simulation'!D2056)/('DCF Simulation'!E2056-'DCF Simulation'!F2056))</f>
        <v>13586.536072863873</v>
      </c>
      <c r="H2056" s="302">
        <f ca="1">+G2056-'DCF Analysis'!$C$37+'DCF Analysis'!$C$38+'DCF Analysis'!$C$40-'DCF Analysis'!$C$39</f>
        <v>14498.866072863875</v>
      </c>
      <c r="I2056" s="303">
        <f ca="1">+H2056/'Historical Data'!$L$34</f>
        <v>910.31943302026195</v>
      </c>
    </row>
    <row r="2057" spans="2:9">
      <c r="B2057" s="300">
        <f t="shared" si="159"/>
        <v>2045</v>
      </c>
      <c r="C2057" s="275">
        <f t="shared" ca="1" si="155"/>
        <v>0.11628336346253683</v>
      </c>
      <c r="D2057" s="275">
        <f t="shared" ca="1" si="156"/>
        <v>0.16611729352842286</v>
      </c>
      <c r="E2057" s="275">
        <f t="shared" ca="1" si="157"/>
        <v>0.1055533740851704</v>
      </c>
      <c r="F2057" s="275">
        <f t="shared" ca="1" si="158"/>
        <v>5.7982979118835279E-2</v>
      </c>
      <c r="G2057" s="301">
        <f t="array" aca="1" ref="G2057" ca="1">IF(E2057&gt;F2057,('3-Statement Model'!$G$8*(1+'DCF Simulation'!C2057)*'DCF Simulation'!D2057)/('DCF Simulation'!E2057-'DCF Simulation'!F2057))</f>
        <v>18829.207483228576</v>
      </c>
      <c r="H2057" s="302">
        <f ca="1">+G2057-'DCF Analysis'!$C$37+'DCF Analysis'!$C$38+'DCF Analysis'!$C$40-'DCF Analysis'!$C$39</f>
        <v>19741.537483228574</v>
      </c>
      <c r="I2057" s="303">
        <f ca="1">+H2057/'Historical Data'!$L$34</f>
        <v>1239.4834960449539</v>
      </c>
    </row>
    <row r="2058" spans="2:9">
      <c r="B2058" s="300">
        <f t="shared" si="159"/>
        <v>2046</v>
      </c>
      <c r="C2058" s="275">
        <f t="shared" ca="1" si="155"/>
        <v>5.4253535647336551E-2</v>
      </c>
      <c r="D2058" s="275">
        <f t="shared" ca="1" si="156"/>
        <v>0.1729541655789002</v>
      </c>
      <c r="E2058" s="275">
        <f t="shared" ca="1" si="157"/>
        <v>0.1024443713492843</v>
      </c>
      <c r="F2058" s="275">
        <f t="shared" ca="1" si="158"/>
        <v>3.1643958801994339E-2</v>
      </c>
      <c r="G2058" s="301">
        <f t="array" aca="1" ref="G2058" ca="1">IF(E2058&gt;F2058,('3-Statement Model'!$G$8*(1+'DCF Simulation'!C2058)*'DCF Simulation'!D2058)/('DCF Simulation'!E2058-'DCF Simulation'!F2058))</f>
        <v>12439.983479792101</v>
      </c>
      <c r="H2058" s="302">
        <f ca="1">+G2058-'DCF Analysis'!$C$37+'DCF Analysis'!$C$38+'DCF Analysis'!$C$40-'DCF Analysis'!$C$39</f>
        <v>13352.313479792103</v>
      </c>
      <c r="I2058" s="303">
        <f ca="1">+H2058/'Historical Data'!$L$34</f>
        <v>838.33248581985617</v>
      </c>
    </row>
    <row r="2059" spans="2:9">
      <c r="B2059" s="300">
        <f t="shared" si="159"/>
        <v>2047</v>
      </c>
      <c r="C2059" s="275">
        <f t="shared" ca="1" si="155"/>
        <v>0.12281292711306986</v>
      </c>
      <c r="D2059" s="275">
        <f t="shared" ca="1" si="156"/>
        <v>0.14285599298584956</v>
      </c>
      <c r="E2059" s="275">
        <f t="shared" ca="1" si="157"/>
        <v>0.10607120004323869</v>
      </c>
      <c r="F2059" s="275">
        <f t="shared" ca="1" si="158"/>
        <v>2.788237470517136E-2</v>
      </c>
      <c r="G2059" s="301">
        <f t="array" aca="1" ref="G2059" ca="1">IF(E2059&gt;F2059,('3-Statement Model'!$G$8*(1+'DCF Simulation'!C2059)*'DCF Simulation'!D2059)/('DCF Simulation'!E2059-'DCF Simulation'!F2059))</f>
        <v>9909.2475758735636</v>
      </c>
      <c r="H2059" s="302">
        <f ca="1">+G2059-'DCF Analysis'!$C$37+'DCF Analysis'!$C$38+'DCF Analysis'!$C$40-'DCF Analysis'!$C$39</f>
        <v>10821.577575873565</v>
      </c>
      <c r="I2059" s="303">
        <f ca="1">+H2059/'Historical Data'!$L$34</f>
        <v>679.43881361117906</v>
      </c>
    </row>
    <row r="2060" spans="2:9">
      <c r="B2060" s="300">
        <f t="shared" si="159"/>
        <v>2048</v>
      </c>
      <c r="C2060" s="275">
        <f t="shared" ca="1" si="155"/>
        <v>1.7051730570504204E-2</v>
      </c>
      <c r="D2060" s="275">
        <f t="shared" ca="1" si="156"/>
        <v>0.17165365023060716</v>
      </c>
      <c r="E2060" s="275">
        <f t="shared" ca="1" si="157"/>
        <v>0.10884285631167032</v>
      </c>
      <c r="F2060" s="275">
        <f t="shared" ca="1" si="158"/>
        <v>5.5017406902174132E-2</v>
      </c>
      <c r="G2060" s="301">
        <f t="array" aca="1" ref="G2060" ca="1">IF(E2060&gt;F2060,('3-Statement Model'!$G$8*(1+'DCF Simulation'!C2060)*'DCF Simulation'!D2060)/('DCF Simulation'!E2060-'DCF Simulation'!F2060))</f>
        <v>15667.074948135665</v>
      </c>
      <c r="H2060" s="302">
        <f ca="1">+G2060-'DCF Analysis'!$C$37+'DCF Analysis'!$C$38+'DCF Analysis'!$C$40-'DCF Analysis'!$C$39</f>
        <v>16579.404948135663</v>
      </c>
      <c r="I2060" s="303">
        <f ca="1">+H2060/'Historical Data'!$L$34</f>
        <v>1040.9472324492642</v>
      </c>
    </row>
    <row r="2061" spans="2:9">
      <c r="B2061" s="300">
        <f t="shared" si="159"/>
        <v>2049</v>
      </c>
      <c r="C2061" s="275">
        <f t="shared" ca="1" si="155"/>
        <v>0.27225912243654671</v>
      </c>
      <c r="D2061" s="275">
        <f t="shared" ca="1" si="156"/>
        <v>0.19238822278025031</v>
      </c>
      <c r="E2061" s="275">
        <f t="shared" ca="1" si="157"/>
        <v>0.10204118970572688</v>
      </c>
      <c r="F2061" s="275">
        <f t="shared" ca="1" si="158"/>
        <v>2.29283144119828E-2</v>
      </c>
      <c r="G2061" s="301">
        <f t="array" aca="1" ref="G2061" ca="1">IF(E2061&gt;F2061,('3-Statement Model'!$G$8*(1+'DCF Simulation'!C2061)*'DCF Simulation'!D2061)/('DCF Simulation'!E2061-'DCF Simulation'!F2061))</f>
        <v>14944.671966827209</v>
      </c>
      <c r="H2061" s="302">
        <f ca="1">+G2061-'DCF Analysis'!$C$37+'DCF Analysis'!$C$38+'DCF Analysis'!$C$40-'DCF Analysis'!$C$39</f>
        <v>15857.001966827211</v>
      </c>
      <c r="I2061" s="303">
        <f ca="1">+H2061/'Historical Data'!$L$34</f>
        <v>995.59075635989223</v>
      </c>
    </row>
    <row r="2062" spans="2:9">
      <c r="B2062" s="300">
        <f t="shared" si="159"/>
        <v>2050</v>
      </c>
      <c r="C2062" s="275">
        <f t="shared" ref="C2062:C2125" ca="1" si="160">RAND()*($E$6-$D$6)+$D$6</f>
        <v>0.23977704785828161</v>
      </c>
      <c r="D2062" s="275">
        <f t="shared" ref="D2062:D2125" ca="1" si="161">RAND()*($E$7-$D$7)+$D$7</f>
        <v>0.17970181825396686</v>
      </c>
      <c r="E2062" s="275">
        <f t="shared" ref="E2062:E2125" ca="1" si="162">RAND()*($E$8-$D$8)+$D$8</f>
        <v>0.10116102909151421</v>
      </c>
      <c r="F2062" s="275">
        <f t="shared" ref="F2062:F2125" ca="1" si="163">RAND()*($E$9-$D$9)+$D$9</f>
        <v>5.081717674960104E-2</v>
      </c>
      <c r="G2062" s="301">
        <f t="array" aca="1" ref="G2062" ca="1">IF(E2062&gt;F2062,('3-Statement Model'!$G$8*(1+'DCF Simulation'!C2062)*'DCF Simulation'!D2062)/('DCF Simulation'!E2062-'DCF Simulation'!F2062))</f>
        <v>21376.131757931842</v>
      </c>
      <c r="H2062" s="302">
        <f ca="1">+G2062-'DCF Analysis'!$C$37+'DCF Analysis'!$C$38+'DCF Analysis'!$C$40-'DCF Analysis'!$C$39</f>
        <v>22288.46175793184</v>
      </c>
      <c r="I2062" s="303">
        <f ca="1">+H2062/'Historical Data'!$L$34</f>
        <v>1399.3935641869555</v>
      </c>
    </row>
    <row r="2063" spans="2:9">
      <c r="B2063" s="300">
        <f t="shared" ref="B2063:B2126" si="164">+B2062+1</f>
        <v>2051</v>
      </c>
      <c r="C2063" s="275">
        <f t="shared" ca="1" si="160"/>
        <v>0.30571422281818234</v>
      </c>
      <c r="D2063" s="275">
        <f t="shared" ca="1" si="161"/>
        <v>0.13703273758060386</v>
      </c>
      <c r="E2063" s="275">
        <f t="shared" ca="1" si="162"/>
        <v>0.10309432990833005</v>
      </c>
      <c r="F2063" s="275">
        <f t="shared" ca="1" si="163"/>
        <v>2.0972379884835704E-2</v>
      </c>
      <c r="G2063" s="301">
        <f t="array" aca="1" ref="G2063" ca="1">IF(E2063&gt;F2063,('3-Statement Model'!$G$8*(1+'DCF Simulation'!C2063)*'DCF Simulation'!D2063)/('DCF Simulation'!E2063-'DCF Simulation'!F2063))</f>
        <v>10524.287771584228</v>
      </c>
      <c r="H2063" s="302">
        <f ca="1">+G2063-'DCF Analysis'!$C$37+'DCF Analysis'!$C$38+'DCF Analysis'!$C$40-'DCF Analysis'!$C$39</f>
        <v>11436.61777158423</v>
      </c>
      <c r="I2063" s="303">
        <f ca="1">+H2063/'Historical Data'!$L$34</f>
        <v>718.05445702979648</v>
      </c>
    </row>
    <row r="2064" spans="2:9">
      <c r="B2064" s="300">
        <f t="shared" si="164"/>
        <v>2052</v>
      </c>
      <c r="C2064" s="275">
        <f t="shared" ca="1" si="160"/>
        <v>0.13433324094945531</v>
      </c>
      <c r="D2064" s="275">
        <f t="shared" ca="1" si="161"/>
        <v>0.14880699779570317</v>
      </c>
      <c r="E2064" s="275">
        <f t="shared" ca="1" si="162"/>
        <v>0.10256061510988818</v>
      </c>
      <c r="F2064" s="275">
        <f t="shared" ca="1" si="163"/>
        <v>4.907475651230464E-2</v>
      </c>
      <c r="G2064" s="301">
        <f t="array" aca="1" ref="G2064" ca="1">IF(E2064&gt;F2064,('3-Statement Model'!$G$8*(1+'DCF Simulation'!C2064)*'DCF Simulation'!D2064)/('DCF Simulation'!E2064-'DCF Simulation'!F2064))</f>
        <v>15244.196606965472</v>
      </c>
      <c r="H2064" s="302">
        <f ca="1">+G2064-'DCF Analysis'!$C$37+'DCF Analysis'!$C$38+'DCF Analysis'!$C$40-'DCF Analysis'!$C$39</f>
        <v>16156.526606965474</v>
      </c>
      <c r="I2064" s="303">
        <f ca="1">+H2064/'Historical Data'!$L$34</f>
        <v>1014.3965787749692</v>
      </c>
    </row>
    <row r="2065" spans="2:9">
      <c r="B2065" s="300">
        <f t="shared" si="164"/>
        <v>2053</v>
      </c>
      <c r="C2065" s="275">
        <f t="shared" ca="1" si="160"/>
        <v>8.2086685287967046E-2</v>
      </c>
      <c r="D2065" s="275">
        <f t="shared" ca="1" si="161"/>
        <v>0.17144309371387151</v>
      </c>
      <c r="E2065" s="275">
        <f t="shared" ca="1" si="162"/>
        <v>0.10991432242797873</v>
      </c>
      <c r="F2065" s="275">
        <f t="shared" ca="1" si="163"/>
        <v>4.5047051349906067E-2</v>
      </c>
      <c r="G2065" s="301">
        <f t="array" aca="1" ref="G2065" ca="1">IF(E2065&gt;F2065,('3-Statement Model'!$G$8*(1+'DCF Simulation'!C2065)*'DCF Simulation'!D2065)/('DCF Simulation'!E2065-'DCF Simulation'!F2065))</f>
        <v>13814.523823864696</v>
      </c>
      <c r="H2065" s="302">
        <f ca="1">+G2065-'DCF Analysis'!$C$37+'DCF Analysis'!$C$38+'DCF Analysis'!$C$40-'DCF Analysis'!$C$39</f>
        <v>14726.853823864698</v>
      </c>
      <c r="I2065" s="303">
        <f ca="1">+H2065/'Historical Data'!$L$34</f>
        <v>924.63377175431447</v>
      </c>
    </row>
    <row r="2066" spans="2:9">
      <c r="B2066" s="300">
        <f t="shared" si="164"/>
        <v>2054</v>
      </c>
      <c r="C2066" s="275">
        <f t="shared" ca="1" si="160"/>
        <v>0.29404025067447515</v>
      </c>
      <c r="D2066" s="275">
        <f t="shared" ca="1" si="161"/>
        <v>0.1618051519708624</v>
      </c>
      <c r="E2066" s="275">
        <f t="shared" ca="1" si="162"/>
        <v>0.10239668076063453</v>
      </c>
      <c r="F2066" s="275">
        <f t="shared" ca="1" si="163"/>
        <v>5.2339714106237736E-2</v>
      </c>
      <c r="G2066" s="301">
        <f t="array" aca="1" ref="G2066" ca="1">IF(E2066&gt;F2066,('3-Statement Model'!$G$8*(1+'DCF Simulation'!C2066)*'DCF Simulation'!D2066)/('DCF Simulation'!E2066-'DCF Simulation'!F2066))</f>
        <v>20204.825378704401</v>
      </c>
      <c r="H2066" s="302">
        <f ca="1">+G2066-'DCF Analysis'!$C$37+'DCF Analysis'!$C$38+'DCF Analysis'!$C$40-'DCF Analysis'!$C$39</f>
        <v>21117.155378704399</v>
      </c>
      <c r="I2066" s="303">
        <f ca="1">+H2066/'Historical Data'!$L$34</f>
        <v>1325.8524366482329</v>
      </c>
    </row>
    <row r="2067" spans="2:9">
      <c r="B2067" s="300">
        <f t="shared" si="164"/>
        <v>2055</v>
      </c>
      <c r="C2067" s="275">
        <f t="shared" ca="1" si="160"/>
        <v>5.109837385267256E-2</v>
      </c>
      <c r="D2067" s="275">
        <f t="shared" ca="1" si="161"/>
        <v>0.14232503219703457</v>
      </c>
      <c r="E2067" s="275">
        <f t="shared" ca="1" si="162"/>
        <v>0.10567076749125716</v>
      </c>
      <c r="F2067" s="275">
        <f t="shared" ca="1" si="163"/>
        <v>3.5929369913455869E-2</v>
      </c>
      <c r="G2067" s="301">
        <f t="array" aca="1" ref="G2067" ca="1">IF(E2067&gt;F2067,('3-Statement Model'!$G$8*(1+'DCF Simulation'!C2067)*'DCF Simulation'!D2067)/('DCF Simulation'!E2067-'DCF Simulation'!F2067))</f>
        <v>10361.282338147341</v>
      </c>
      <c r="H2067" s="302">
        <f ca="1">+G2067-'DCF Analysis'!$C$37+'DCF Analysis'!$C$38+'DCF Analysis'!$C$40-'DCF Analysis'!$C$39</f>
        <v>11273.612338147343</v>
      </c>
      <c r="I2067" s="303">
        <f ca="1">+H2067/'Historical Data'!$L$34</f>
        <v>707.82006952667928</v>
      </c>
    </row>
    <row r="2068" spans="2:9">
      <c r="B2068" s="300">
        <f t="shared" si="164"/>
        <v>2056</v>
      </c>
      <c r="C2068" s="275">
        <f t="shared" ca="1" si="160"/>
        <v>2.9473219025473056E-2</v>
      </c>
      <c r="D2068" s="275">
        <f t="shared" ca="1" si="161"/>
        <v>0.17564941512913959</v>
      </c>
      <c r="E2068" s="275">
        <f t="shared" ca="1" si="162"/>
        <v>0.10223439948370597</v>
      </c>
      <c r="F2068" s="275">
        <f t="shared" ca="1" si="163"/>
        <v>3.5788181135629017E-2</v>
      </c>
      <c r="G2068" s="301">
        <f t="array" aca="1" ref="G2068" ca="1">IF(E2068&gt;F2068,('3-Statement Model'!$G$8*(1+'DCF Simulation'!C2068)*'DCF Simulation'!D2068)/('DCF Simulation'!E2068-'DCF Simulation'!F2068))</f>
        <v>13145.314821133641</v>
      </c>
      <c r="H2068" s="302">
        <f ca="1">+G2068-'DCF Analysis'!$C$37+'DCF Analysis'!$C$38+'DCF Analysis'!$C$40-'DCF Analysis'!$C$39</f>
        <v>14057.644821133643</v>
      </c>
      <c r="I2068" s="303">
        <f ca="1">+H2068/'Historical Data'!$L$34</f>
        <v>882.61710942522654</v>
      </c>
    </row>
    <row r="2069" spans="2:9">
      <c r="B2069" s="300">
        <f t="shared" si="164"/>
        <v>2057</v>
      </c>
      <c r="C2069" s="275">
        <f t="shared" ca="1" si="160"/>
        <v>0.22181023645185685</v>
      </c>
      <c r="D2069" s="275">
        <f t="shared" ca="1" si="161"/>
        <v>0.14870430694876663</v>
      </c>
      <c r="E2069" s="275">
        <f t="shared" ca="1" si="162"/>
        <v>0.10742289372092505</v>
      </c>
      <c r="F2069" s="275">
        <f t="shared" ca="1" si="163"/>
        <v>5.8363863510574363E-2</v>
      </c>
      <c r="G2069" s="301">
        <f t="array" aca="1" ref="G2069" ca="1">IF(E2069&gt;F2069,('3-Statement Model'!$G$8*(1+'DCF Simulation'!C2069)*'DCF Simulation'!D2069)/('DCF Simulation'!E2069-'DCF Simulation'!F2069))</f>
        <v>17889.073442658075</v>
      </c>
      <c r="H2069" s="302">
        <f ca="1">+G2069-'DCF Analysis'!$C$37+'DCF Analysis'!$C$38+'DCF Analysis'!$C$40-'DCF Analysis'!$C$39</f>
        <v>18801.403442658073</v>
      </c>
      <c r="I2069" s="303">
        <f ca="1">+H2069/'Historical Data'!$L$34</f>
        <v>1180.456653361239</v>
      </c>
    </row>
    <row r="2070" spans="2:9">
      <c r="B2070" s="300">
        <f t="shared" si="164"/>
        <v>2058</v>
      </c>
      <c r="C2070" s="275">
        <f t="shared" ca="1" si="160"/>
        <v>0.24616421692867874</v>
      </c>
      <c r="D2070" s="275">
        <f t="shared" ca="1" si="161"/>
        <v>0.13696764634955519</v>
      </c>
      <c r="E2070" s="275">
        <f t="shared" ca="1" si="162"/>
        <v>0.10729154129505893</v>
      </c>
      <c r="F2070" s="275">
        <f t="shared" ca="1" si="163"/>
        <v>4.1939998081404736E-2</v>
      </c>
      <c r="G2070" s="301">
        <f t="array" aca="1" ref="G2070" ca="1">IF(E2070&gt;F2070,('3-Statement Model'!$G$8*(1+'DCF Simulation'!C2070)*'DCF Simulation'!D2070)/('DCF Simulation'!E2070-'DCF Simulation'!F2070))</f>
        <v>12615.861753092051</v>
      </c>
      <c r="H2070" s="302">
        <f ca="1">+G2070-'DCF Analysis'!$C$37+'DCF Analysis'!$C$38+'DCF Analysis'!$C$40-'DCF Analysis'!$C$39</f>
        <v>13528.191753092053</v>
      </c>
      <c r="I2070" s="303">
        <f ca="1">+H2070/'Historical Data'!$L$34</f>
        <v>849.3751017890213</v>
      </c>
    </row>
    <row r="2071" spans="2:9">
      <c r="B2071" s="300">
        <f t="shared" si="164"/>
        <v>2059</v>
      </c>
      <c r="C2071" s="275">
        <f t="shared" ca="1" si="160"/>
        <v>0.14834965686294746</v>
      </c>
      <c r="D2071" s="275">
        <f t="shared" ca="1" si="161"/>
        <v>0.17344500674213967</v>
      </c>
      <c r="E2071" s="275">
        <f t="shared" ca="1" si="162"/>
        <v>0.1099005721287758</v>
      </c>
      <c r="F2071" s="275">
        <f t="shared" ca="1" si="163"/>
        <v>2.0785883133411082E-2</v>
      </c>
      <c r="G2071" s="301">
        <f t="array" aca="1" ref="G2071" ca="1">IF(E2071&gt;F2071,('3-Statement Model'!$G$8*(1+'DCF Simulation'!C2071)*'DCF Simulation'!D2071)/('DCF Simulation'!E2071-'DCF Simulation'!F2071))</f>
        <v>10796.081392862578</v>
      </c>
      <c r="H2071" s="302">
        <f ca="1">+G2071-'DCF Analysis'!$C$37+'DCF Analysis'!$C$38+'DCF Analysis'!$C$40-'DCF Analysis'!$C$39</f>
        <v>11708.411392862579</v>
      </c>
      <c r="I2071" s="303">
        <f ca="1">+H2071/'Historical Data'!$L$34</f>
        <v>735.11917188247742</v>
      </c>
    </row>
    <row r="2072" spans="2:9">
      <c r="B2072" s="300">
        <f t="shared" si="164"/>
        <v>2060</v>
      </c>
      <c r="C2072" s="275">
        <f t="shared" ca="1" si="160"/>
        <v>0.13913455711425254</v>
      </c>
      <c r="D2072" s="275">
        <f t="shared" ca="1" si="161"/>
        <v>0.14242233455331199</v>
      </c>
      <c r="E2072" s="275">
        <f t="shared" ca="1" si="162"/>
        <v>0.10372049902504324</v>
      </c>
      <c r="F2072" s="275">
        <f t="shared" ca="1" si="163"/>
        <v>4.6502449190991016E-2</v>
      </c>
      <c r="G2072" s="301">
        <f t="array" aca="1" ref="G2072" ca="1">IF(E2072&gt;F2072,('3-Statement Model'!$G$8*(1+'DCF Simulation'!C2072)*'DCF Simulation'!D2072)/('DCF Simulation'!E2072-'DCF Simulation'!F2072))</f>
        <v>13696.183782734261</v>
      </c>
      <c r="H2072" s="302">
        <f ca="1">+G2072-'DCF Analysis'!$C$37+'DCF Analysis'!$C$38+'DCF Analysis'!$C$40-'DCF Analysis'!$C$39</f>
        <v>14608.513782734262</v>
      </c>
      <c r="I2072" s="303">
        <f ca="1">+H2072/'Historical Data'!$L$34</f>
        <v>917.20372594217497</v>
      </c>
    </row>
    <row r="2073" spans="2:9">
      <c r="B2073" s="300">
        <f t="shared" si="164"/>
        <v>2061</v>
      </c>
      <c r="C2073" s="275">
        <f t="shared" ca="1" si="160"/>
        <v>2.5081009948131453E-2</v>
      </c>
      <c r="D2073" s="275">
        <f t="shared" ca="1" si="161"/>
        <v>0.1611284111987942</v>
      </c>
      <c r="E2073" s="275">
        <f t="shared" ca="1" si="162"/>
        <v>0.10904662992157725</v>
      </c>
      <c r="F2073" s="275">
        <f t="shared" ca="1" si="163"/>
        <v>4.9684541043347033E-2</v>
      </c>
      <c r="G2073" s="301">
        <f t="array" aca="1" ref="G2073" ca="1">IF(E2073&gt;F2073,('3-Statement Model'!$G$8*(1+'DCF Simulation'!C2073)*'DCF Simulation'!D2073)/('DCF Simulation'!E2073-'DCF Simulation'!F2073))</f>
        <v>13440.042355522299</v>
      </c>
      <c r="H2073" s="302">
        <f ca="1">+G2073-'DCF Analysis'!$C$37+'DCF Analysis'!$C$38+'DCF Analysis'!$C$40-'DCF Analysis'!$C$39</f>
        <v>14352.3723555223</v>
      </c>
      <c r="I2073" s="303">
        <f ca="1">+H2073/'Historical Data'!$L$34</f>
        <v>901.12174286702975</v>
      </c>
    </row>
    <row r="2074" spans="2:9">
      <c r="B2074" s="300">
        <f t="shared" si="164"/>
        <v>2062</v>
      </c>
      <c r="C2074" s="275">
        <f t="shared" ca="1" si="160"/>
        <v>0.32895261893585687</v>
      </c>
      <c r="D2074" s="275">
        <f t="shared" ca="1" si="161"/>
        <v>0.17361829336493978</v>
      </c>
      <c r="E2074" s="275">
        <f t="shared" ca="1" si="162"/>
        <v>0.10255652015862299</v>
      </c>
      <c r="F2074" s="275">
        <f t="shared" ca="1" si="163"/>
        <v>2.1141133554151835E-2</v>
      </c>
      <c r="G2074" s="301">
        <f t="array" aca="1" ref="G2074" ca="1">IF(E2074&gt;F2074,('3-Statement Model'!$G$8*(1+'DCF Simulation'!C2074)*'DCF Simulation'!D2074)/('DCF Simulation'!E2074-'DCF Simulation'!F2074))</f>
        <v>13689.19752404097</v>
      </c>
      <c r="H2074" s="302">
        <f ca="1">+G2074-'DCF Analysis'!$C$37+'DCF Analysis'!$C$38+'DCF Analysis'!$C$40-'DCF Analysis'!$C$39</f>
        <v>14601.527524040972</v>
      </c>
      <c r="I2074" s="303">
        <f ca="1">+H2074/'Historical Data'!$L$34</f>
        <v>916.76508977430865</v>
      </c>
    </row>
    <row r="2075" spans="2:9">
      <c r="B2075" s="300">
        <f t="shared" si="164"/>
        <v>2063</v>
      </c>
      <c r="C2075" s="275">
        <f t="shared" ca="1" si="160"/>
        <v>0.18471425810328038</v>
      </c>
      <c r="D2075" s="275">
        <f t="shared" ca="1" si="161"/>
        <v>0.18928160241348585</v>
      </c>
      <c r="E2075" s="275">
        <f t="shared" ca="1" si="162"/>
        <v>0.1058949362064253</v>
      </c>
      <c r="F2075" s="275">
        <f t="shared" ca="1" si="163"/>
        <v>5.6965079048563003E-2</v>
      </c>
      <c r="G2075" s="301">
        <f t="array" aca="1" ref="G2075" ca="1">IF(E2075&gt;F2075,('3-Statement Model'!$G$8*(1+'DCF Simulation'!C2075)*'DCF Simulation'!D2075)/('DCF Simulation'!E2075-'DCF Simulation'!F2075))</f>
        <v>22137.448842444759</v>
      </c>
      <c r="H2075" s="302">
        <f ca="1">+G2075-'DCF Analysis'!$C$37+'DCF Analysis'!$C$38+'DCF Analysis'!$C$40-'DCF Analysis'!$C$39</f>
        <v>23049.778842444757</v>
      </c>
      <c r="I2075" s="303">
        <f ca="1">+H2075/'Historical Data'!$L$34</f>
        <v>1447.1932840574311</v>
      </c>
    </row>
    <row r="2076" spans="2:9">
      <c r="B2076" s="300">
        <f t="shared" si="164"/>
        <v>2064</v>
      </c>
      <c r="C2076" s="275">
        <f t="shared" ca="1" si="160"/>
        <v>0.29242962293487029</v>
      </c>
      <c r="D2076" s="275">
        <f t="shared" ca="1" si="161"/>
        <v>0.17013638422964247</v>
      </c>
      <c r="E2076" s="275">
        <f t="shared" ca="1" si="162"/>
        <v>0.1082619886894986</v>
      </c>
      <c r="F2076" s="275">
        <f t="shared" ca="1" si="163"/>
        <v>4.1851798861073389E-2</v>
      </c>
      <c r="G2076" s="301">
        <f t="array" aca="1" ref="G2076" ca="1">IF(E2076&gt;F2076,('3-Statement Model'!$G$8*(1+'DCF Simulation'!C2076)*'DCF Simulation'!D2076)/('DCF Simulation'!E2076-'DCF Simulation'!F2076))</f>
        <v>15993.697593461173</v>
      </c>
      <c r="H2076" s="302">
        <f ca="1">+G2076-'DCF Analysis'!$C$37+'DCF Analysis'!$C$38+'DCF Analysis'!$C$40-'DCF Analysis'!$C$39</f>
        <v>16906.027593461171</v>
      </c>
      <c r="I2076" s="303">
        <f ca="1">+H2076/'Historical Data'!$L$34</f>
        <v>1061.4544183084936</v>
      </c>
    </row>
    <row r="2077" spans="2:9">
      <c r="B2077" s="300">
        <f t="shared" si="164"/>
        <v>2065</v>
      </c>
      <c r="C2077" s="275">
        <f t="shared" ca="1" si="160"/>
        <v>0.1469679571023397</v>
      </c>
      <c r="D2077" s="275">
        <f t="shared" ca="1" si="161"/>
        <v>0.1853060968492736</v>
      </c>
      <c r="E2077" s="275">
        <f t="shared" ca="1" si="162"/>
        <v>0.10286644370035947</v>
      </c>
      <c r="F2077" s="275">
        <f t="shared" ca="1" si="163"/>
        <v>3.2645082130127193E-2</v>
      </c>
      <c r="G2077" s="301">
        <f t="array" aca="1" ref="G2077" ca="1">IF(E2077&gt;F2077,('3-Statement Model'!$G$8*(1+'DCF Simulation'!C2077)*'DCF Simulation'!D2077)/('DCF Simulation'!E2077-'DCF Simulation'!F2077))</f>
        <v>14620.13042470142</v>
      </c>
      <c r="H2077" s="302">
        <f ca="1">+G2077-'DCF Analysis'!$C$37+'DCF Analysis'!$C$38+'DCF Analysis'!$C$40-'DCF Analysis'!$C$39</f>
        <v>15532.460424701421</v>
      </c>
      <c r="I2077" s="303">
        <f ca="1">+H2077/'Historical Data'!$L$34</f>
        <v>975.21423373151856</v>
      </c>
    </row>
    <row r="2078" spans="2:9">
      <c r="B2078" s="300">
        <f t="shared" si="164"/>
        <v>2066</v>
      </c>
      <c r="C2078" s="275">
        <f t="shared" ca="1" si="160"/>
        <v>0.19886241738683511</v>
      </c>
      <c r="D2078" s="275">
        <f t="shared" ca="1" si="161"/>
        <v>0.14024627340167048</v>
      </c>
      <c r="E2078" s="275">
        <f t="shared" ca="1" si="162"/>
        <v>0.10406863181228977</v>
      </c>
      <c r="F2078" s="275">
        <f t="shared" ca="1" si="163"/>
        <v>4.2716720299554319E-2</v>
      </c>
      <c r="G2078" s="301">
        <f t="array" aca="1" ref="G2078" ca="1">IF(E2078&gt;F2078,('3-Statement Model'!$G$8*(1+'DCF Simulation'!C2078)*'DCF Simulation'!D2078)/('DCF Simulation'!E2078-'DCF Simulation'!F2078))</f>
        <v>13237.686048370966</v>
      </c>
      <c r="H2078" s="302">
        <f ca="1">+G2078-'DCF Analysis'!$C$37+'DCF Analysis'!$C$38+'DCF Analysis'!$C$40-'DCF Analysis'!$C$39</f>
        <v>14150.016048370968</v>
      </c>
      <c r="I2078" s="303">
        <f ca="1">+H2078/'Historical Data'!$L$34</f>
        <v>888.4166887015291</v>
      </c>
    </row>
    <row r="2079" spans="2:9">
      <c r="B2079" s="300">
        <f t="shared" si="164"/>
        <v>2067</v>
      </c>
      <c r="C2079" s="275">
        <f t="shared" ca="1" si="160"/>
        <v>5.4851084438993822E-2</v>
      </c>
      <c r="D2079" s="275">
        <f t="shared" ca="1" si="161"/>
        <v>0.17469726036837288</v>
      </c>
      <c r="E2079" s="275">
        <f t="shared" ca="1" si="162"/>
        <v>0.10541864485916763</v>
      </c>
      <c r="F2079" s="275">
        <f t="shared" ca="1" si="163"/>
        <v>5.7593304616131352E-2</v>
      </c>
      <c r="G2079" s="301">
        <f t="array" aca="1" ref="G2079" ca="1">IF(E2079&gt;F2079,('3-Statement Model'!$G$8*(1+'DCF Simulation'!C2079)*'DCF Simulation'!D2079)/('DCF Simulation'!E2079-'DCF Simulation'!F2079))</f>
        <v>18612.241497873456</v>
      </c>
      <c r="H2079" s="302">
        <f ca="1">+G2079-'DCF Analysis'!$C$37+'DCF Analysis'!$C$38+'DCF Analysis'!$C$40-'DCF Analysis'!$C$39</f>
        <v>19524.571497873454</v>
      </c>
      <c r="I2079" s="303">
        <f ca="1">+H2079/'Historical Data'!$L$34</f>
        <v>1225.8611650446826</v>
      </c>
    </row>
    <row r="2080" spans="2:9">
      <c r="B2080" s="300">
        <f t="shared" si="164"/>
        <v>2068</v>
      </c>
      <c r="C2080" s="275">
        <f t="shared" ca="1" si="160"/>
        <v>0.20167028741772369</v>
      </c>
      <c r="D2080" s="275">
        <f t="shared" ca="1" si="161"/>
        <v>0.16823780229315088</v>
      </c>
      <c r="E2080" s="275">
        <f t="shared" ca="1" si="162"/>
        <v>0.1008401868824365</v>
      </c>
      <c r="F2080" s="275">
        <f t="shared" ca="1" si="163"/>
        <v>2.7380234407507309E-2</v>
      </c>
      <c r="G2080" s="301">
        <f t="array" aca="1" ref="G2080" ca="1">IF(E2080&gt;F2080,('3-Statement Model'!$G$8*(1+'DCF Simulation'!C2080)*'DCF Simulation'!D2080)/('DCF Simulation'!E2080-'DCF Simulation'!F2080))</f>
        <v>13293.451813848957</v>
      </c>
      <c r="H2080" s="302">
        <f ca="1">+G2080-'DCF Analysis'!$C$37+'DCF Analysis'!$C$38+'DCF Analysis'!$C$40-'DCF Analysis'!$C$39</f>
        <v>14205.781813848958</v>
      </c>
      <c r="I2080" s="303">
        <f ca="1">+H2080/'Historical Data'!$L$34</f>
        <v>891.91797354385733</v>
      </c>
    </row>
    <row r="2081" spans="2:9">
      <c r="B2081" s="300">
        <f t="shared" si="164"/>
        <v>2069</v>
      </c>
      <c r="C2081" s="275">
        <f t="shared" ca="1" si="160"/>
        <v>0.18276189033747797</v>
      </c>
      <c r="D2081" s="275">
        <f t="shared" ca="1" si="161"/>
        <v>0.18641928486519257</v>
      </c>
      <c r="E2081" s="275">
        <f t="shared" ca="1" si="162"/>
        <v>0.10406240923371246</v>
      </c>
      <c r="F2081" s="275">
        <f t="shared" ca="1" si="163"/>
        <v>5.0234123784887147E-2</v>
      </c>
      <c r="G2081" s="301">
        <f t="array" aca="1" ref="G2081" ca="1">IF(E2081&gt;F2081,('3-Statement Model'!$G$8*(1+'DCF Simulation'!C2081)*'DCF Simulation'!D2081)/('DCF Simulation'!E2081-'DCF Simulation'!F2081))</f>
        <v>19785.959367232063</v>
      </c>
      <c r="H2081" s="302">
        <f ca="1">+G2081-'DCF Analysis'!$C$37+'DCF Analysis'!$C$38+'DCF Analysis'!$C$40-'DCF Analysis'!$C$39</f>
        <v>20698.289367232061</v>
      </c>
      <c r="I2081" s="303">
        <f ca="1">+H2081/'Historical Data'!$L$34</f>
        <v>1299.5536993429341</v>
      </c>
    </row>
    <row r="2082" spans="2:9">
      <c r="B2082" s="300">
        <f t="shared" si="164"/>
        <v>2070</v>
      </c>
      <c r="C2082" s="275">
        <f t="shared" ca="1" si="160"/>
        <v>0.28056271984907921</v>
      </c>
      <c r="D2082" s="275">
        <f t="shared" ca="1" si="161"/>
        <v>0.15260056022956237</v>
      </c>
      <c r="E2082" s="275">
        <f t="shared" ca="1" si="162"/>
        <v>0.10300446763879928</v>
      </c>
      <c r="F2082" s="275">
        <f t="shared" ca="1" si="163"/>
        <v>2.479971736213419E-2</v>
      </c>
      <c r="G2082" s="301">
        <f t="array" aca="1" ref="G2082" ca="1">IF(E2082&gt;F2082,('3-Statement Model'!$G$8*(1+'DCF Simulation'!C2082)*'DCF Simulation'!D2082)/('DCF Simulation'!E2082-'DCF Simulation'!F2082))</f>
        <v>12069.890999778976</v>
      </c>
      <c r="H2082" s="302">
        <f ca="1">+G2082-'DCF Analysis'!$C$37+'DCF Analysis'!$C$38+'DCF Analysis'!$C$40-'DCF Analysis'!$C$39</f>
        <v>12982.220999778978</v>
      </c>
      <c r="I2082" s="303">
        <f ca="1">+H2082/'Historical Data'!$L$34</f>
        <v>815.09602202485928</v>
      </c>
    </row>
    <row r="2083" spans="2:9">
      <c r="B2083" s="300">
        <f t="shared" si="164"/>
        <v>2071</v>
      </c>
      <c r="C2083" s="275">
        <f t="shared" ca="1" si="160"/>
        <v>0.13062706073462541</v>
      </c>
      <c r="D2083" s="275">
        <f t="shared" ca="1" si="161"/>
        <v>0.13526998807210081</v>
      </c>
      <c r="E2083" s="275">
        <f t="shared" ca="1" si="162"/>
        <v>0.10580399660977188</v>
      </c>
      <c r="F2083" s="275">
        <f t="shared" ca="1" si="163"/>
        <v>3.0997012963945116E-2</v>
      </c>
      <c r="G2083" s="301">
        <f t="array" aca="1" ref="G2083" ca="1">IF(E2083&gt;F2083,('3-Statement Model'!$G$8*(1+'DCF Simulation'!C2083)*'DCF Simulation'!D2083)/('DCF Simulation'!E2083-'DCF Simulation'!F2083))</f>
        <v>9875.4793059079457</v>
      </c>
      <c r="H2083" s="302">
        <f ca="1">+G2083-'DCF Analysis'!$C$37+'DCF Analysis'!$C$38+'DCF Analysis'!$C$40-'DCF Analysis'!$C$39</f>
        <v>10787.809305907947</v>
      </c>
      <c r="I2083" s="303">
        <f ca="1">+H2083/'Historical Data'!$L$34</f>
        <v>677.31865385422327</v>
      </c>
    </row>
    <row r="2084" spans="2:9">
      <c r="B2084" s="300">
        <f t="shared" si="164"/>
        <v>2072</v>
      </c>
      <c r="C2084" s="275">
        <f t="shared" ca="1" si="160"/>
        <v>0.15310358205499999</v>
      </c>
      <c r="D2084" s="275">
        <f t="shared" ca="1" si="161"/>
        <v>0.19285011311716915</v>
      </c>
      <c r="E2084" s="275">
        <f t="shared" ca="1" si="162"/>
        <v>0.10909848928621474</v>
      </c>
      <c r="F2084" s="275">
        <f t="shared" ca="1" si="163"/>
        <v>5.8526341046863939E-2</v>
      </c>
      <c r="G2084" s="301">
        <f t="array" aca="1" ref="G2084" ca="1">IF(E2084&gt;F2084,('3-Statement Model'!$G$8*(1+'DCF Simulation'!C2084)*'DCF Simulation'!D2084)/('DCF Simulation'!E2084-'DCF Simulation'!F2084))</f>
        <v>21240.088219073481</v>
      </c>
      <c r="H2084" s="302">
        <f ca="1">+G2084-'DCF Analysis'!$C$37+'DCF Analysis'!$C$38+'DCF Analysis'!$C$40-'DCF Analysis'!$C$39</f>
        <v>22152.418219073479</v>
      </c>
      <c r="I2084" s="303">
        <f ca="1">+H2084/'Historical Data'!$L$34</f>
        <v>1390.8519943471322</v>
      </c>
    </row>
    <row r="2085" spans="2:9">
      <c r="B2085" s="300">
        <f t="shared" si="164"/>
        <v>2073</v>
      </c>
      <c r="C2085" s="275">
        <f t="shared" ca="1" si="160"/>
        <v>0.31536570194020058</v>
      </c>
      <c r="D2085" s="275">
        <f t="shared" ca="1" si="161"/>
        <v>0.17411075331922024</v>
      </c>
      <c r="E2085" s="275">
        <f t="shared" ca="1" si="162"/>
        <v>0.1013179985480923</v>
      </c>
      <c r="F2085" s="275">
        <f t="shared" ca="1" si="163"/>
        <v>2.528789168090842E-2</v>
      </c>
      <c r="G2085" s="301">
        <f t="array" aca="1" ref="G2085" ca="1">IF(E2085&gt;F2085,('3-Statement Model'!$G$8*(1+'DCF Simulation'!C2085)*'DCF Simulation'!D2085)/('DCF Simulation'!E2085-'DCF Simulation'!F2085))</f>
        <v>14550.100947605708</v>
      </c>
      <c r="H2085" s="302">
        <f ca="1">+G2085-'DCF Analysis'!$C$37+'DCF Analysis'!$C$38+'DCF Analysis'!$C$40-'DCF Analysis'!$C$39</f>
        <v>15462.43094760571</v>
      </c>
      <c r="I2085" s="303">
        <f ca="1">+H2085/'Historical Data'!$L$34</f>
        <v>970.81739376044061</v>
      </c>
    </row>
    <row r="2086" spans="2:9">
      <c r="B2086" s="300">
        <f t="shared" si="164"/>
        <v>2074</v>
      </c>
      <c r="C2086" s="275">
        <f t="shared" ca="1" si="160"/>
        <v>7.4083098166034075E-2</v>
      </c>
      <c r="D2086" s="275">
        <f t="shared" ca="1" si="161"/>
        <v>0.16190962849956531</v>
      </c>
      <c r="E2086" s="275">
        <f t="shared" ca="1" si="162"/>
        <v>0.10117759121667441</v>
      </c>
      <c r="F2086" s="275">
        <f t="shared" ca="1" si="163"/>
        <v>5.4904114514219879E-2</v>
      </c>
      <c r="G2086" s="301">
        <f t="array" aca="1" ref="G2086" ca="1">IF(E2086&gt;F2086,('3-Statement Model'!$G$8*(1+'DCF Simulation'!C2086)*'DCF Simulation'!D2086)/('DCF Simulation'!E2086-'DCF Simulation'!F2086))</f>
        <v>18153.397912461522</v>
      </c>
      <c r="H2086" s="302">
        <f ca="1">+G2086-'DCF Analysis'!$C$37+'DCF Analysis'!$C$38+'DCF Analysis'!$C$40-'DCF Analysis'!$C$39</f>
        <v>19065.72791246152</v>
      </c>
      <c r="I2086" s="303">
        <f ca="1">+H2086/'Historical Data'!$L$34</f>
        <v>1197.0524133520978</v>
      </c>
    </row>
    <row r="2087" spans="2:9">
      <c r="B2087" s="300">
        <f t="shared" si="164"/>
        <v>2075</v>
      </c>
      <c r="C2087" s="275">
        <f t="shared" ca="1" si="160"/>
        <v>0.25703649334612905</v>
      </c>
      <c r="D2087" s="275">
        <f t="shared" ca="1" si="161"/>
        <v>0.19309172465933333</v>
      </c>
      <c r="E2087" s="275">
        <f t="shared" ca="1" si="162"/>
        <v>0.10518841635664133</v>
      </c>
      <c r="F2087" s="275">
        <f t="shared" ca="1" si="163"/>
        <v>4.0141623769855986E-2</v>
      </c>
      <c r="G2087" s="301">
        <f t="array" aca="1" ref="G2087" ca="1">IF(E2087&gt;F2087,('3-Statement Model'!$G$8*(1+'DCF Simulation'!C2087)*'DCF Simulation'!D2087)/('DCF Simulation'!E2087-'DCF Simulation'!F2087))</f>
        <v>18024.58026783061</v>
      </c>
      <c r="H2087" s="302">
        <f ca="1">+G2087-'DCF Analysis'!$C$37+'DCF Analysis'!$C$38+'DCF Analysis'!$C$40-'DCF Analysis'!$C$39</f>
        <v>18936.910267830608</v>
      </c>
      <c r="I2087" s="303">
        <f ca="1">+H2087/'Historical Data'!$L$34</f>
        <v>1188.9645253314691</v>
      </c>
    </row>
    <row r="2088" spans="2:9">
      <c r="B2088" s="300">
        <f t="shared" si="164"/>
        <v>2076</v>
      </c>
      <c r="C2088" s="275">
        <f t="shared" ca="1" si="160"/>
        <v>0.23212666631820159</v>
      </c>
      <c r="D2088" s="275">
        <f t="shared" ca="1" si="161"/>
        <v>0.19307423079639627</v>
      </c>
      <c r="E2088" s="275">
        <f t="shared" ca="1" si="162"/>
        <v>0.10717534976401101</v>
      </c>
      <c r="F2088" s="275">
        <f t="shared" ca="1" si="163"/>
        <v>3.5260177706509965E-2</v>
      </c>
      <c r="G2088" s="301">
        <f t="array" aca="1" ref="G2088" ca="1">IF(E2088&gt;F2088,('3-Statement Model'!$G$8*(1+'DCF Simulation'!C2088)*'DCF Simulation'!D2088)/('DCF Simulation'!E2088-'DCF Simulation'!F2088))</f>
        <v>15978.597081926771</v>
      </c>
      <c r="H2088" s="302">
        <f ca="1">+G2088-'DCF Analysis'!$C$37+'DCF Analysis'!$C$38+'DCF Analysis'!$C$40-'DCF Analysis'!$C$39</f>
        <v>16890.927081926769</v>
      </c>
      <c r="I2088" s="303">
        <f ca="1">+H2088/'Historical Data'!$L$34</f>
        <v>1060.5063242279475</v>
      </c>
    </row>
    <row r="2089" spans="2:9">
      <c r="B2089" s="300">
        <f t="shared" si="164"/>
        <v>2077</v>
      </c>
      <c r="C2089" s="275">
        <f t="shared" ca="1" si="160"/>
        <v>5.2193224367212118E-2</v>
      </c>
      <c r="D2089" s="275">
        <f t="shared" ca="1" si="161"/>
        <v>0.17379308587331663</v>
      </c>
      <c r="E2089" s="275">
        <f t="shared" ca="1" si="162"/>
        <v>0.10022244343959516</v>
      </c>
      <c r="F2089" s="275">
        <f t="shared" ca="1" si="163"/>
        <v>3.8642004319739118E-2</v>
      </c>
      <c r="G2089" s="301">
        <f t="array" aca="1" ref="G2089" ca="1">IF(E2089&gt;F2089,('3-Statement Model'!$G$8*(1+'DCF Simulation'!C2089)*'DCF Simulation'!D2089)/('DCF Simulation'!E2089-'DCF Simulation'!F2089))</f>
        <v>14343.816256631633</v>
      </c>
      <c r="H2089" s="302">
        <f ca="1">+G2089-'DCF Analysis'!$C$37+'DCF Analysis'!$C$38+'DCF Analysis'!$C$40-'DCF Analysis'!$C$39</f>
        <v>15256.146256631635</v>
      </c>
      <c r="I2089" s="303">
        <f ca="1">+H2089/'Historical Data'!$L$34</f>
        <v>957.86569381476431</v>
      </c>
    </row>
    <row r="2090" spans="2:9">
      <c r="B2090" s="300">
        <f t="shared" si="164"/>
        <v>2078</v>
      </c>
      <c r="C2090" s="275">
        <f t="shared" ca="1" si="160"/>
        <v>0.25897047711916371</v>
      </c>
      <c r="D2090" s="275">
        <f t="shared" ca="1" si="161"/>
        <v>0.19210012676993116</v>
      </c>
      <c r="E2090" s="275">
        <f t="shared" ca="1" si="162"/>
        <v>0.10523226546280515</v>
      </c>
      <c r="F2090" s="275">
        <f t="shared" ca="1" si="163"/>
        <v>4.906434273448429E-2</v>
      </c>
      <c r="G2090" s="301">
        <f t="array" aca="1" ref="G2090" ca="1">IF(E2090&gt;F2090,('3-Statement Model'!$G$8*(1+'DCF Simulation'!C2090)*'DCF Simulation'!D2090)/('DCF Simulation'!E2090-'DCF Simulation'!F2090))</f>
        <v>20798.611092278912</v>
      </c>
      <c r="H2090" s="302">
        <f ca="1">+G2090-'DCF Analysis'!$C$37+'DCF Analysis'!$C$38+'DCF Analysis'!$C$40-'DCF Analysis'!$C$39</f>
        <v>21710.94109227891</v>
      </c>
      <c r="I2090" s="303">
        <f ca="1">+H2090/'Historical Data'!$L$34</f>
        <v>1363.133605492764</v>
      </c>
    </row>
    <row r="2091" spans="2:9">
      <c r="B2091" s="300">
        <f t="shared" si="164"/>
        <v>2079</v>
      </c>
      <c r="C2091" s="275">
        <f t="shared" ca="1" si="160"/>
        <v>2.5222869221689457E-2</v>
      </c>
      <c r="D2091" s="275">
        <f t="shared" ca="1" si="161"/>
        <v>0.16919486296298397</v>
      </c>
      <c r="E2091" s="275">
        <f t="shared" ca="1" si="162"/>
        <v>0.10669589060435811</v>
      </c>
      <c r="F2091" s="275">
        <f t="shared" ca="1" si="163"/>
        <v>2.2793264893666142E-2</v>
      </c>
      <c r="G2091" s="301">
        <f t="array" aca="1" ref="G2091" ca="1">IF(E2091&gt;F2091,('3-Statement Model'!$G$8*(1+'DCF Simulation'!C2091)*'DCF Simulation'!D2091)/('DCF Simulation'!E2091-'DCF Simulation'!F2091))</f>
        <v>9986.4102990533702</v>
      </c>
      <c r="H2091" s="302">
        <f ca="1">+G2091-'DCF Analysis'!$C$37+'DCF Analysis'!$C$38+'DCF Analysis'!$C$40-'DCF Analysis'!$C$39</f>
        <v>10898.740299053372</v>
      </c>
      <c r="I2091" s="303">
        <f ca="1">+H2091/'Historical Data'!$L$34</f>
        <v>684.28351843584164</v>
      </c>
    </row>
    <row r="2092" spans="2:9">
      <c r="B2092" s="300">
        <f t="shared" si="164"/>
        <v>2080</v>
      </c>
      <c r="C2092" s="275">
        <f t="shared" ca="1" si="160"/>
        <v>0.14744453664825793</v>
      </c>
      <c r="D2092" s="275">
        <f t="shared" ca="1" si="161"/>
        <v>0.19087429948675644</v>
      </c>
      <c r="E2092" s="275">
        <f t="shared" ca="1" si="162"/>
        <v>0.10437181087685775</v>
      </c>
      <c r="F2092" s="275">
        <f t="shared" ca="1" si="163"/>
        <v>3.094805020290476E-2</v>
      </c>
      <c r="G2092" s="301">
        <f t="array" aca="1" ref="G2092" ca="1">IF(E2092&gt;F2092,('3-Statement Model'!$G$8*(1+'DCF Simulation'!C2092)*'DCF Simulation'!D2092)/('DCF Simulation'!E2092-'DCF Simulation'!F2092))</f>
        <v>14408.608235970267</v>
      </c>
      <c r="H2092" s="302">
        <f ca="1">+G2092-'DCF Analysis'!$C$37+'DCF Analysis'!$C$38+'DCF Analysis'!$C$40-'DCF Analysis'!$C$39</f>
        <v>15320.938235970269</v>
      </c>
      <c r="I2092" s="303">
        <f ca="1">+H2092/'Historical Data'!$L$34</f>
        <v>961.933694553539</v>
      </c>
    </row>
    <row r="2093" spans="2:9">
      <c r="B2093" s="300">
        <f t="shared" si="164"/>
        <v>2081</v>
      </c>
      <c r="C2093" s="275">
        <f t="shared" ca="1" si="160"/>
        <v>0.33086793771782874</v>
      </c>
      <c r="D2093" s="275">
        <f t="shared" ca="1" si="161"/>
        <v>0.18574866631377807</v>
      </c>
      <c r="E2093" s="275">
        <f t="shared" ca="1" si="162"/>
        <v>0.10993335496883733</v>
      </c>
      <c r="F2093" s="275">
        <f t="shared" ca="1" si="163"/>
        <v>4.9886472505155627E-2</v>
      </c>
      <c r="G2093" s="301">
        <f t="array" aca="1" ref="G2093" ca="1">IF(E2093&gt;F2093,('3-Statement Model'!$G$8*(1+'DCF Simulation'!C2093)*'DCF Simulation'!D2093)/('DCF Simulation'!E2093-'DCF Simulation'!F2093))</f>
        <v>19886.10377926728</v>
      </c>
      <c r="H2093" s="302">
        <f ca="1">+G2093-'DCF Analysis'!$C$37+'DCF Analysis'!$C$38+'DCF Analysis'!$C$40-'DCF Analysis'!$C$39</f>
        <v>20798.433779267278</v>
      </c>
      <c r="I2093" s="303">
        <f ca="1">+H2093/'Historical Data'!$L$34</f>
        <v>1305.8413223836535</v>
      </c>
    </row>
    <row r="2094" spans="2:9">
      <c r="B2094" s="300">
        <f t="shared" si="164"/>
        <v>2082</v>
      </c>
      <c r="C2094" s="275">
        <f t="shared" ca="1" si="160"/>
        <v>0.14746959200546297</v>
      </c>
      <c r="D2094" s="275">
        <f t="shared" ca="1" si="161"/>
        <v>0.15383628492262366</v>
      </c>
      <c r="E2094" s="275">
        <f t="shared" ca="1" si="162"/>
        <v>0.10583344028370367</v>
      </c>
      <c r="F2094" s="275">
        <f t="shared" ca="1" si="163"/>
        <v>3.8361980579645641E-2</v>
      </c>
      <c r="G2094" s="301">
        <f t="array" aca="1" ref="G2094" ca="1">IF(E2094&gt;F2094,('3-Statement Model'!$G$8*(1+'DCF Simulation'!C2094)*'DCF Simulation'!D2094)/('DCF Simulation'!E2094-'DCF Simulation'!F2094))</f>
        <v>12637.447437152468</v>
      </c>
      <c r="H2094" s="302">
        <f ca="1">+G2094-'DCF Analysis'!$C$37+'DCF Analysis'!$C$38+'DCF Analysis'!$C$40-'DCF Analysis'!$C$39</f>
        <v>13549.77743715247</v>
      </c>
      <c r="I2094" s="303">
        <f ca="1">+H2094/'Historical Data'!$L$34</f>
        <v>850.73037106156187</v>
      </c>
    </row>
    <row r="2095" spans="2:9">
      <c r="B2095" s="300">
        <f t="shared" si="164"/>
        <v>2083</v>
      </c>
      <c r="C2095" s="275">
        <f t="shared" ca="1" si="160"/>
        <v>0.26789221289094833</v>
      </c>
      <c r="D2095" s="275">
        <f t="shared" ca="1" si="161"/>
        <v>0.18655060620847247</v>
      </c>
      <c r="E2095" s="275">
        <f t="shared" ca="1" si="162"/>
        <v>0.1037125258001147</v>
      </c>
      <c r="F2095" s="275">
        <f t="shared" ca="1" si="163"/>
        <v>4.0510621487541615E-2</v>
      </c>
      <c r="G2095" s="301">
        <f t="array" aca="1" ref="G2095" ca="1">IF(E2095&gt;F2095,('3-Statement Model'!$G$8*(1+'DCF Simulation'!C2095)*'DCF Simulation'!D2095)/('DCF Simulation'!E2095-'DCF Simulation'!F2095))</f>
        <v>18077.082266126905</v>
      </c>
      <c r="H2095" s="302">
        <f ca="1">+G2095-'DCF Analysis'!$C$37+'DCF Analysis'!$C$38+'DCF Analysis'!$C$40-'DCF Analysis'!$C$39</f>
        <v>18989.412266126903</v>
      </c>
      <c r="I2095" s="303">
        <f ca="1">+H2095/'Historical Data'!$L$34</f>
        <v>1192.2608927219483</v>
      </c>
    </row>
    <row r="2096" spans="2:9">
      <c r="B2096" s="300">
        <f t="shared" si="164"/>
        <v>2084</v>
      </c>
      <c r="C2096" s="275">
        <f t="shared" ca="1" si="160"/>
        <v>0.14500078403210506</v>
      </c>
      <c r="D2096" s="275">
        <f t="shared" ca="1" si="161"/>
        <v>0.14478731996040126</v>
      </c>
      <c r="E2096" s="275">
        <f t="shared" ca="1" si="162"/>
        <v>0.1072574226373457</v>
      </c>
      <c r="F2096" s="275">
        <f t="shared" ca="1" si="163"/>
        <v>3.830567925702346E-2</v>
      </c>
      <c r="G2096" s="301">
        <f t="array" aca="1" ref="G2096" ca="1">IF(E2096&gt;F2096,('3-Statement Model'!$G$8*(1+'DCF Simulation'!C2096)*'DCF Simulation'!D2096)/('DCF Simulation'!E2096-'DCF Simulation'!F2096))</f>
        <v>11613.698876208298</v>
      </c>
      <c r="H2096" s="302">
        <f ca="1">+G2096-'DCF Analysis'!$C$37+'DCF Analysis'!$C$38+'DCF Analysis'!$C$40-'DCF Analysis'!$C$39</f>
        <v>12526.0288762083</v>
      </c>
      <c r="I2096" s="303">
        <f ca="1">+H2096/'Historical Data'!$L$34</f>
        <v>786.4537438501261</v>
      </c>
    </row>
    <row r="2097" spans="2:9">
      <c r="B2097" s="300">
        <f t="shared" si="164"/>
        <v>2085</v>
      </c>
      <c r="C2097" s="275">
        <f t="shared" ca="1" si="160"/>
        <v>7.6009735934860531E-2</v>
      </c>
      <c r="D2097" s="275">
        <f t="shared" ca="1" si="161"/>
        <v>0.13675747310367256</v>
      </c>
      <c r="E2097" s="275">
        <f t="shared" ca="1" si="162"/>
        <v>0.10702410140996284</v>
      </c>
      <c r="F2097" s="275">
        <f t="shared" ca="1" si="163"/>
        <v>5.4885636699447918E-2</v>
      </c>
      <c r="G2097" s="301">
        <f t="array" aca="1" ref="G2097" ca="1">IF(E2097&gt;F2097,('3-Statement Model'!$G$8*(1+'DCF Simulation'!C2097)*'DCF Simulation'!D2097)/('DCF Simulation'!E2097-'DCF Simulation'!F2097))</f>
        <v>13632.908795435396</v>
      </c>
      <c r="H2097" s="302">
        <f ca="1">+G2097-'DCF Analysis'!$C$37+'DCF Analysis'!$C$38+'DCF Analysis'!$C$40-'DCF Analysis'!$C$39</f>
        <v>14545.238795435398</v>
      </c>
      <c r="I2097" s="303">
        <f ca="1">+H2097/'Historical Data'!$L$34</f>
        <v>913.23097039889342</v>
      </c>
    </row>
    <row r="2098" spans="2:9">
      <c r="B2098" s="300">
        <f t="shared" si="164"/>
        <v>2086</v>
      </c>
      <c r="C2098" s="275">
        <f t="shared" ca="1" si="160"/>
        <v>0.16687499937014383</v>
      </c>
      <c r="D2098" s="275">
        <f t="shared" ca="1" si="161"/>
        <v>0.16471739762810333</v>
      </c>
      <c r="E2098" s="275">
        <f t="shared" ca="1" si="162"/>
        <v>0.10442681356082739</v>
      </c>
      <c r="F2098" s="275">
        <f t="shared" ca="1" si="163"/>
        <v>3.2724634333336361E-2</v>
      </c>
      <c r="G2098" s="301">
        <f t="array" aca="1" ref="G2098" ca="1">IF(E2098&gt;F2098,('3-Statement Model'!$G$8*(1+'DCF Simulation'!C2098)*'DCF Simulation'!D2098)/('DCF Simulation'!E2098-'DCF Simulation'!F2098))</f>
        <v>12948.246283139913</v>
      </c>
      <c r="H2098" s="302">
        <f ca="1">+G2098-'DCF Analysis'!$C$37+'DCF Analysis'!$C$38+'DCF Analysis'!$C$40-'DCF Analysis'!$C$39</f>
        <v>13860.576283139915</v>
      </c>
      <c r="I2098" s="303">
        <f ca="1">+H2098/'Historical Data'!$L$34</f>
        <v>870.24405081008842</v>
      </c>
    </row>
    <row r="2099" spans="2:9">
      <c r="B2099" s="300">
        <f t="shared" si="164"/>
        <v>2087</v>
      </c>
      <c r="C2099" s="275">
        <f t="shared" ca="1" si="160"/>
        <v>0.14157627370738834</v>
      </c>
      <c r="D2099" s="275">
        <f t="shared" ca="1" si="161"/>
        <v>0.18118996894514555</v>
      </c>
      <c r="E2099" s="275">
        <f t="shared" ca="1" si="162"/>
        <v>0.10206119003447446</v>
      </c>
      <c r="F2099" s="275">
        <f t="shared" ca="1" si="163"/>
        <v>5.2106888605920415E-2</v>
      </c>
      <c r="G2099" s="301">
        <f t="array" aca="1" ref="G2099" ca="1">IF(E2099&gt;F2099,('3-Statement Model'!$G$8*(1+'DCF Simulation'!C2099)*'DCF Simulation'!D2099)/('DCF Simulation'!E2099-'DCF Simulation'!F2099))</f>
        <v>20000.722934519243</v>
      </c>
      <c r="H2099" s="302">
        <f ca="1">+G2099-'DCF Analysis'!$C$37+'DCF Analysis'!$C$38+'DCF Analysis'!$C$40-'DCF Analysis'!$C$39</f>
        <v>20913.052934519241</v>
      </c>
      <c r="I2099" s="303">
        <f ca="1">+H2099/'Historical Data'!$L$34</f>
        <v>1313.0377502903511</v>
      </c>
    </row>
    <row r="2100" spans="2:9">
      <c r="B2100" s="300">
        <f t="shared" si="164"/>
        <v>2088</v>
      </c>
      <c r="C2100" s="275">
        <f t="shared" ca="1" si="160"/>
        <v>0.21441817199588442</v>
      </c>
      <c r="D2100" s="275">
        <f t="shared" ca="1" si="161"/>
        <v>0.1915842435195429</v>
      </c>
      <c r="E2100" s="275">
        <f t="shared" ca="1" si="162"/>
        <v>0.10786159013191729</v>
      </c>
      <c r="F2100" s="275">
        <f t="shared" ca="1" si="163"/>
        <v>5.0023168843209551E-2</v>
      </c>
      <c r="G2100" s="301">
        <f t="array" aca="1" ref="G2100" ca="1">IF(E2100&gt;F2100,('3-Statement Model'!$G$8*(1+'DCF Simulation'!C2100)*'DCF Simulation'!D2100)/('DCF Simulation'!E2100-'DCF Simulation'!F2100))</f>
        <v>19430.819376013231</v>
      </c>
      <c r="H2100" s="302">
        <f ca="1">+G2100-'DCF Analysis'!$C$37+'DCF Analysis'!$C$38+'DCF Analysis'!$C$40-'DCF Analysis'!$C$39</f>
        <v>20343.149376013229</v>
      </c>
      <c r="I2100" s="303">
        <f ca="1">+H2100/'Historical Data'!$L$34</f>
        <v>1277.2560359377785</v>
      </c>
    </row>
    <row r="2101" spans="2:9">
      <c r="B2101" s="300">
        <f t="shared" si="164"/>
        <v>2089</v>
      </c>
      <c r="C2101" s="275">
        <f t="shared" ca="1" si="160"/>
        <v>5.7876160799419457E-2</v>
      </c>
      <c r="D2101" s="275">
        <f t="shared" ca="1" si="161"/>
        <v>0.19246628255224876</v>
      </c>
      <c r="E2101" s="275">
        <f t="shared" ca="1" si="162"/>
        <v>0.10306875723778208</v>
      </c>
      <c r="F2101" s="275">
        <f t="shared" ca="1" si="163"/>
        <v>3.936755649493897E-2</v>
      </c>
      <c r="G2101" s="301">
        <f t="array" aca="1" ref="G2101" ca="1">IF(E2101&gt;F2101,('3-Statement Model'!$G$8*(1+'DCF Simulation'!C2101)*'DCF Simulation'!D2101)/('DCF Simulation'!E2101-'DCF Simulation'!F2101))</f>
        <v>15439.078278039151</v>
      </c>
      <c r="H2101" s="302">
        <f ca="1">+G2101-'DCF Analysis'!$C$37+'DCF Analysis'!$C$38+'DCF Analysis'!$C$40-'DCF Analysis'!$C$39</f>
        <v>16351.408278039153</v>
      </c>
      <c r="I2101" s="303">
        <f ca="1">+H2101/'Historical Data'!$L$34</f>
        <v>1026.63233372479</v>
      </c>
    </row>
    <row r="2102" spans="2:9">
      <c r="B2102" s="300">
        <f t="shared" si="164"/>
        <v>2090</v>
      </c>
      <c r="C2102" s="275">
        <f t="shared" ca="1" si="160"/>
        <v>0.13774721929648068</v>
      </c>
      <c r="D2102" s="275">
        <f t="shared" ca="1" si="161"/>
        <v>0.18518396510347201</v>
      </c>
      <c r="E2102" s="275">
        <f t="shared" ca="1" si="162"/>
        <v>0.10044193999195614</v>
      </c>
      <c r="F2102" s="275">
        <f t="shared" ca="1" si="163"/>
        <v>4.3914448637063175E-2</v>
      </c>
      <c r="G2102" s="301">
        <f t="array" aca="1" ref="G2102" ca="1">IF(E2102&gt;F2102,('3-Statement Model'!$G$8*(1+'DCF Simulation'!C2102)*'DCF Simulation'!D2102)/('DCF Simulation'!E2102-'DCF Simulation'!F2102))</f>
        <v>18003.997695014332</v>
      </c>
      <c r="H2102" s="302">
        <f ca="1">+G2102-'DCF Analysis'!$C$37+'DCF Analysis'!$C$38+'DCF Analysis'!$C$40-'DCF Analysis'!$C$39</f>
        <v>18916.32769501433</v>
      </c>
      <c r="I2102" s="303">
        <f ca="1">+H2102/'Historical Data'!$L$34</f>
        <v>1187.6722369606371</v>
      </c>
    </row>
    <row r="2103" spans="2:9">
      <c r="B2103" s="300">
        <f t="shared" si="164"/>
        <v>2091</v>
      </c>
      <c r="C2103" s="275">
        <f t="shared" ca="1" si="160"/>
        <v>0.31339418516763701</v>
      </c>
      <c r="D2103" s="275">
        <f t="shared" ca="1" si="161"/>
        <v>0.17823645076899014</v>
      </c>
      <c r="E2103" s="275">
        <f t="shared" ca="1" si="162"/>
        <v>0.10586038238488249</v>
      </c>
      <c r="F2103" s="275">
        <f t="shared" ca="1" si="163"/>
        <v>2.1284627089375875E-2</v>
      </c>
      <c r="G2103" s="301">
        <f t="array" aca="1" ref="G2103" ca="1">IF(E2103&gt;F2103,('3-Statement Model'!$G$8*(1+'DCF Simulation'!C2103)*'DCF Simulation'!D2103)/('DCF Simulation'!E2103-'DCF Simulation'!F2103))</f>
        <v>13369.809801969066</v>
      </c>
      <c r="H2103" s="302">
        <f ca="1">+G2103-'DCF Analysis'!$C$37+'DCF Analysis'!$C$38+'DCF Analysis'!$C$40-'DCF Analysis'!$C$39</f>
        <v>14282.139801969068</v>
      </c>
      <c r="I2103" s="303">
        <f ca="1">+H2103/'Historical Data'!$L$34</f>
        <v>896.71215262674173</v>
      </c>
    </row>
    <row r="2104" spans="2:9">
      <c r="B2104" s="300">
        <f t="shared" si="164"/>
        <v>2092</v>
      </c>
      <c r="C2104" s="275">
        <f t="shared" ca="1" si="160"/>
        <v>0.29595704127232747</v>
      </c>
      <c r="D2104" s="275">
        <f t="shared" ca="1" si="161"/>
        <v>0.15572026378039733</v>
      </c>
      <c r="E2104" s="275">
        <f t="shared" ca="1" si="162"/>
        <v>0.1086874723877651</v>
      </c>
      <c r="F2104" s="275">
        <f t="shared" ca="1" si="163"/>
        <v>4.4296445019680837E-2</v>
      </c>
      <c r="G2104" s="301">
        <f t="array" aca="1" ref="G2104" ca="1">IF(E2104&gt;F2104,('3-Statement Model'!$G$8*(1+'DCF Simulation'!C2104)*'DCF Simulation'!D2104)/('DCF Simulation'!E2104-'DCF Simulation'!F2104))</f>
        <v>15138.745265657923</v>
      </c>
      <c r="H2104" s="302">
        <f ca="1">+G2104-'DCF Analysis'!$C$37+'DCF Analysis'!$C$38+'DCF Analysis'!$C$40-'DCF Analysis'!$C$39</f>
        <v>16051.075265657924</v>
      </c>
      <c r="I2104" s="303">
        <f ca="1">+H2104/'Historical Data'!$L$34</f>
        <v>1007.7757572053446</v>
      </c>
    </row>
    <row r="2105" spans="2:9">
      <c r="B2105" s="300">
        <f t="shared" si="164"/>
        <v>2093</v>
      </c>
      <c r="C2105" s="275">
        <f t="shared" ca="1" si="160"/>
        <v>9.1748698728499861E-2</v>
      </c>
      <c r="D2105" s="275">
        <f t="shared" ca="1" si="161"/>
        <v>0.16520581111202232</v>
      </c>
      <c r="E2105" s="275">
        <f t="shared" ca="1" si="162"/>
        <v>0.10433703869934083</v>
      </c>
      <c r="F2105" s="275">
        <f t="shared" ca="1" si="163"/>
        <v>5.5312901088961086E-2</v>
      </c>
      <c r="G2105" s="301">
        <f t="array" aca="1" ref="G2105" ca="1">IF(E2105&gt;F2105,('3-Statement Model'!$G$8*(1+'DCF Simulation'!C2105)*'DCF Simulation'!D2105)/('DCF Simulation'!E2105-'DCF Simulation'!F2105))</f>
        <v>17771.232106612373</v>
      </c>
      <c r="H2105" s="302">
        <f ca="1">+G2105-'DCF Analysis'!$C$37+'DCF Analysis'!$C$38+'DCF Analysis'!$C$40-'DCF Analysis'!$C$39</f>
        <v>18683.562106612371</v>
      </c>
      <c r="I2105" s="303">
        <f ca="1">+H2105/'Historical Data'!$L$34</f>
        <v>1173.0579190273695</v>
      </c>
    </row>
    <row r="2106" spans="2:9">
      <c r="B2106" s="300">
        <f t="shared" si="164"/>
        <v>2094</v>
      </c>
      <c r="C2106" s="275">
        <f t="shared" ca="1" si="160"/>
        <v>0.22274562896532671</v>
      </c>
      <c r="D2106" s="275">
        <f t="shared" ca="1" si="161"/>
        <v>0.17506484707461559</v>
      </c>
      <c r="E2106" s="275">
        <f t="shared" ca="1" si="162"/>
        <v>0.10594140886821052</v>
      </c>
      <c r="F2106" s="275">
        <f t="shared" ca="1" si="163"/>
        <v>2.1961589691867154E-2</v>
      </c>
      <c r="G2106" s="301">
        <f t="array" aca="1" ref="G2106" ca="1">IF(E2106&gt;F2106,('3-Statement Model'!$G$8*(1+'DCF Simulation'!C2106)*'DCF Simulation'!D2106)/('DCF Simulation'!E2106-'DCF Simulation'!F2106))</f>
        <v>12312.312557680018</v>
      </c>
      <c r="H2106" s="302">
        <f ca="1">+G2106-'DCF Analysis'!$C$37+'DCF Analysis'!$C$38+'DCF Analysis'!$C$40-'DCF Analysis'!$C$39</f>
        <v>13224.642557680019</v>
      </c>
      <c r="I2106" s="303">
        <f ca="1">+H2106/'Historical Data'!$L$34</f>
        <v>830.31659541531167</v>
      </c>
    </row>
    <row r="2107" spans="2:9">
      <c r="B2107" s="300">
        <f t="shared" si="164"/>
        <v>2095</v>
      </c>
      <c r="C2107" s="275">
        <f t="shared" ca="1" si="160"/>
        <v>0.11769416504375553</v>
      </c>
      <c r="D2107" s="275">
        <f t="shared" ca="1" si="161"/>
        <v>0.13686427911409146</v>
      </c>
      <c r="E2107" s="275">
        <f t="shared" ca="1" si="162"/>
        <v>0.10471745481173887</v>
      </c>
      <c r="F2107" s="275">
        <f t="shared" ca="1" si="163"/>
        <v>5.23335487458267E-2</v>
      </c>
      <c r="G2107" s="301">
        <f t="array" aca="1" ref="G2107" ca="1">IF(E2107&gt;F2107,('3-Statement Model'!$G$8*(1+'DCF Simulation'!C2107)*'DCF Simulation'!D2107)/('DCF Simulation'!E2107-'DCF Simulation'!F2107))</f>
        <v>14105.702444783275</v>
      </c>
      <c r="H2107" s="302">
        <f ca="1">+G2107-'DCF Analysis'!$C$37+'DCF Analysis'!$C$38+'DCF Analysis'!$C$40-'DCF Analysis'!$C$39</f>
        <v>15018.032444783277</v>
      </c>
      <c r="I2107" s="303">
        <f ca="1">+H2107/'Historical Data'!$L$34</f>
        <v>942.9155846747276</v>
      </c>
    </row>
    <row r="2108" spans="2:9">
      <c r="B2108" s="300">
        <f t="shared" si="164"/>
        <v>2096</v>
      </c>
      <c r="C2108" s="275">
        <f t="shared" ca="1" si="160"/>
        <v>6.2357747503573119E-2</v>
      </c>
      <c r="D2108" s="275">
        <f t="shared" ca="1" si="161"/>
        <v>0.17359868570457435</v>
      </c>
      <c r="E2108" s="275">
        <f t="shared" ca="1" si="162"/>
        <v>0.1021747469186025</v>
      </c>
      <c r="F2108" s="275">
        <f t="shared" ca="1" si="163"/>
        <v>3.7585012623714317E-2</v>
      </c>
      <c r="G2108" s="301">
        <f t="array" aca="1" ref="G2108" ca="1">IF(E2108&gt;F2108,('3-Statement Model'!$G$8*(1+'DCF Simulation'!C2108)*'DCF Simulation'!D2108)/('DCF Simulation'!E2108-'DCF Simulation'!F2108))</f>
        <v>13792.189756222677</v>
      </c>
      <c r="H2108" s="302">
        <f ca="1">+G2108-'DCF Analysis'!$C$37+'DCF Analysis'!$C$38+'DCF Analysis'!$C$40-'DCF Analysis'!$C$39</f>
        <v>14704.519756222679</v>
      </c>
      <c r="I2108" s="303">
        <f ca="1">+H2108/'Historical Data'!$L$34</f>
        <v>923.23151479913281</v>
      </c>
    </row>
    <row r="2109" spans="2:9">
      <c r="B2109" s="300">
        <f t="shared" si="164"/>
        <v>2097</v>
      </c>
      <c r="C2109" s="275">
        <f t="shared" ca="1" si="160"/>
        <v>6.8615399067918872E-2</v>
      </c>
      <c r="D2109" s="275">
        <f t="shared" ca="1" si="161"/>
        <v>0.17585534462045777</v>
      </c>
      <c r="E2109" s="275">
        <f t="shared" ca="1" si="162"/>
        <v>0.10097150352176326</v>
      </c>
      <c r="F2109" s="275">
        <f t="shared" ca="1" si="163"/>
        <v>4.0563554101818243E-2</v>
      </c>
      <c r="G2109" s="301">
        <f t="array" aca="1" ref="G2109" ca="1">IF(E2109&gt;F2109,('3-Statement Model'!$G$8*(1+'DCF Simulation'!C2109)*'DCF Simulation'!D2109)/('DCF Simulation'!E2109-'DCF Simulation'!F2109))</f>
        <v>15026.658128806564</v>
      </c>
      <c r="H2109" s="302">
        <f ca="1">+G2109-'DCF Analysis'!$C$37+'DCF Analysis'!$C$38+'DCF Analysis'!$C$40-'DCF Analysis'!$C$39</f>
        <v>15938.988128806566</v>
      </c>
      <c r="I2109" s="303">
        <f ca="1">+H2109/'Historical Data'!$L$34</f>
        <v>1000.738303493129</v>
      </c>
    </row>
    <row r="2110" spans="2:9">
      <c r="B2110" s="300">
        <f t="shared" si="164"/>
        <v>2098</v>
      </c>
      <c r="C2110" s="275">
        <f t="shared" ca="1" si="160"/>
        <v>0.16422810921554726</v>
      </c>
      <c r="D2110" s="275">
        <f t="shared" ca="1" si="161"/>
        <v>0.16522297742344688</v>
      </c>
      <c r="E2110" s="275">
        <f t="shared" ca="1" si="162"/>
        <v>0.10079471353451482</v>
      </c>
      <c r="F2110" s="275">
        <f t="shared" ca="1" si="163"/>
        <v>5.2563920487182378E-2</v>
      </c>
      <c r="G2110" s="301">
        <f t="array" aca="1" ref="G2110" ca="1">IF(E2110&gt;F2110,('3-Statement Model'!$G$8*(1+'DCF Simulation'!C2110)*'DCF Simulation'!D2110)/('DCF Simulation'!E2110-'DCF Simulation'!F2110))</f>
        <v>19264.760810238597</v>
      </c>
      <c r="H2110" s="302">
        <f ca="1">+G2110-'DCF Analysis'!$C$37+'DCF Analysis'!$C$38+'DCF Analysis'!$C$40-'DCF Analysis'!$C$39</f>
        <v>20177.090810238595</v>
      </c>
      <c r="I2110" s="303">
        <f ca="1">+H2110/'Historical Data'!$L$34</f>
        <v>1266.8299558095507</v>
      </c>
    </row>
    <row r="2111" spans="2:9">
      <c r="B2111" s="300">
        <f t="shared" si="164"/>
        <v>2099</v>
      </c>
      <c r="C2111" s="275">
        <f t="shared" ca="1" si="160"/>
        <v>0.21561772172219873</v>
      </c>
      <c r="D2111" s="275">
        <f t="shared" ca="1" si="161"/>
        <v>0.18608616791716767</v>
      </c>
      <c r="E2111" s="275">
        <f t="shared" ca="1" si="162"/>
        <v>0.10561728682864424</v>
      </c>
      <c r="F2111" s="275">
        <f t="shared" ca="1" si="163"/>
        <v>2.4074673991178963E-2</v>
      </c>
      <c r="G2111" s="301">
        <f t="array" aca="1" ref="G2111" ca="1">IF(E2111&gt;F2111,('3-Statement Model'!$G$8*(1+'DCF Simulation'!C2111)*'DCF Simulation'!D2111)/('DCF Simulation'!E2111-'DCF Simulation'!F2111))</f>
        <v>13400.036808903391</v>
      </c>
      <c r="H2111" s="302">
        <f ca="1">+G2111-'DCF Analysis'!$C$37+'DCF Analysis'!$C$38+'DCF Analysis'!$C$40-'DCF Analysis'!$C$39</f>
        <v>14312.366808903393</v>
      </c>
      <c r="I2111" s="303">
        <f ca="1">+H2111/'Historical Data'!$L$34</f>
        <v>898.60997219939463</v>
      </c>
    </row>
    <row r="2112" spans="2:9">
      <c r="B2112" s="300">
        <f t="shared" si="164"/>
        <v>2100</v>
      </c>
      <c r="C2112" s="275">
        <f t="shared" ca="1" si="160"/>
        <v>3.3590950316467819E-2</v>
      </c>
      <c r="D2112" s="275">
        <f t="shared" ca="1" si="161"/>
        <v>0.16872700316246125</v>
      </c>
      <c r="E2112" s="275">
        <f t="shared" ca="1" si="162"/>
        <v>0.10367097219899035</v>
      </c>
      <c r="F2112" s="275">
        <f t="shared" ca="1" si="163"/>
        <v>5.7493854687581419E-2</v>
      </c>
      <c r="G2112" s="301">
        <f t="array" aca="1" ref="G2112" ca="1">IF(E2112&gt;F2112,('3-Statement Model'!$G$8*(1+'DCF Simulation'!C2112)*'DCF Simulation'!D2112)/('DCF Simulation'!E2112-'DCF Simulation'!F2112))</f>
        <v>18242.567869173981</v>
      </c>
      <c r="H2112" s="302">
        <f ca="1">+G2112-'DCF Analysis'!$C$37+'DCF Analysis'!$C$38+'DCF Analysis'!$C$40-'DCF Analysis'!$C$39</f>
        <v>19154.897869173979</v>
      </c>
      <c r="I2112" s="303">
        <f ca="1">+H2112/'Historical Data'!$L$34</f>
        <v>1202.6509990641798</v>
      </c>
    </row>
    <row r="2113" spans="2:9">
      <c r="B2113" s="300">
        <f t="shared" si="164"/>
        <v>2101</v>
      </c>
      <c r="C2113" s="275">
        <f t="shared" ca="1" si="160"/>
        <v>0.18282098314827269</v>
      </c>
      <c r="D2113" s="275">
        <f t="shared" ca="1" si="161"/>
        <v>0.18086151346499457</v>
      </c>
      <c r="E2113" s="275">
        <f t="shared" ca="1" si="162"/>
        <v>0.10798611799512434</v>
      </c>
      <c r="F2113" s="275">
        <f t="shared" ca="1" si="163"/>
        <v>5.4329003973807452E-2</v>
      </c>
      <c r="G2113" s="301">
        <f t="array" aca="1" ref="G2113" ca="1">IF(E2113&gt;F2113,('3-Statement Model'!$G$8*(1+'DCF Simulation'!C2113)*'DCF Simulation'!D2113)/('DCF Simulation'!E2113-'DCF Simulation'!F2113))</f>
        <v>19258.274387396286</v>
      </c>
      <c r="H2113" s="302">
        <f ca="1">+G2113-'DCF Analysis'!$C$37+'DCF Analysis'!$C$38+'DCF Analysis'!$C$40-'DCF Analysis'!$C$39</f>
        <v>20170.604387396284</v>
      </c>
      <c r="I2113" s="303">
        <f ca="1">+H2113/'Historical Data'!$L$34</f>
        <v>1266.4227021157467</v>
      </c>
    </row>
    <row r="2114" spans="2:9">
      <c r="B2114" s="300">
        <f t="shared" si="164"/>
        <v>2102</v>
      </c>
      <c r="C2114" s="275">
        <f t="shared" ca="1" si="160"/>
        <v>0.10455986797314272</v>
      </c>
      <c r="D2114" s="275">
        <f t="shared" ca="1" si="161"/>
        <v>0.14532488554784159</v>
      </c>
      <c r="E2114" s="275">
        <f t="shared" ca="1" si="162"/>
        <v>0.1065678046761174</v>
      </c>
      <c r="F2114" s="275">
        <f t="shared" ca="1" si="163"/>
        <v>4.6952721070516366E-2</v>
      </c>
      <c r="G2114" s="301">
        <f t="array" aca="1" ref="G2114" ca="1">IF(E2114&gt;F2114,('3-Statement Model'!$G$8*(1+'DCF Simulation'!C2114)*'DCF Simulation'!D2114)/('DCF Simulation'!E2114-'DCF Simulation'!F2114))</f>
        <v>13006.264792405058</v>
      </c>
      <c r="H2114" s="302">
        <f ca="1">+G2114-'DCF Analysis'!$C$37+'DCF Analysis'!$C$38+'DCF Analysis'!$C$40-'DCF Analysis'!$C$39</f>
        <v>13918.59479240506</v>
      </c>
      <c r="I2114" s="303">
        <f ca="1">+H2114/'Historical Data'!$L$34</f>
        <v>873.88677543375934</v>
      </c>
    </row>
    <row r="2115" spans="2:9">
      <c r="B2115" s="300">
        <f t="shared" si="164"/>
        <v>2103</v>
      </c>
      <c r="C2115" s="275">
        <f t="shared" ca="1" si="160"/>
        <v>0.15141580940826985</v>
      </c>
      <c r="D2115" s="275">
        <f t="shared" ca="1" si="161"/>
        <v>0.16893428313540565</v>
      </c>
      <c r="E2115" s="275">
        <f t="shared" ca="1" si="162"/>
        <v>0.10651767907030654</v>
      </c>
      <c r="F2115" s="275">
        <f t="shared" ca="1" si="163"/>
        <v>5.3714370966835109E-2</v>
      </c>
      <c r="G2115" s="301">
        <f t="array" aca="1" ref="G2115" ca="1">IF(E2115&gt;F2115,('3-Statement Model'!$G$8*(1+'DCF Simulation'!C2115)*'DCF Simulation'!D2115)/('DCF Simulation'!E2115-'DCF Simulation'!F2115))</f>
        <v>17793.785421212175</v>
      </c>
      <c r="H2115" s="302">
        <f ca="1">+G2115-'DCF Analysis'!$C$37+'DCF Analysis'!$C$38+'DCF Analysis'!$C$40-'DCF Analysis'!$C$39</f>
        <v>18706.115421212173</v>
      </c>
      <c r="I2115" s="303">
        <f ca="1">+H2115/'Historical Data'!$L$34</f>
        <v>1174.4739415256836</v>
      </c>
    </row>
    <row r="2116" spans="2:9">
      <c r="B2116" s="300">
        <f t="shared" si="164"/>
        <v>2104</v>
      </c>
      <c r="C2116" s="275">
        <f t="shared" ca="1" si="160"/>
        <v>1.7923118290054781E-2</v>
      </c>
      <c r="D2116" s="275">
        <f t="shared" ca="1" si="161"/>
        <v>0.15703333165622227</v>
      </c>
      <c r="E2116" s="275">
        <f t="shared" ca="1" si="162"/>
        <v>0.10418007759967528</v>
      </c>
      <c r="F2116" s="275">
        <f t="shared" ca="1" si="163"/>
        <v>4.9518129817382003E-2</v>
      </c>
      <c r="G2116" s="301">
        <f t="array" aca="1" ref="G2116" ca="1">IF(E2116&gt;F2116,('3-Statement Model'!$G$8*(1+'DCF Simulation'!C2116)*'DCF Simulation'!D2116)/('DCF Simulation'!E2116-'DCF Simulation'!F2116))</f>
        <v>14125.415097011379</v>
      </c>
      <c r="H2116" s="302">
        <f ca="1">+G2116-'DCF Analysis'!$C$37+'DCF Analysis'!$C$38+'DCF Analysis'!$C$40-'DCF Analysis'!$C$39</f>
        <v>15037.74509701138</v>
      </c>
      <c r="I2116" s="303">
        <f ca="1">+H2116/'Historical Data'!$L$34</f>
        <v>944.15325459383928</v>
      </c>
    </row>
    <row r="2117" spans="2:9">
      <c r="B2117" s="300">
        <f t="shared" si="164"/>
        <v>2105</v>
      </c>
      <c r="C2117" s="275">
        <f t="shared" ca="1" si="160"/>
        <v>0.3157337276970551</v>
      </c>
      <c r="D2117" s="275">
        <f t="shared" ca="1" si="161"/>
        <v>0.17845974381240348</v>
      </c>
      <c r="E2117" s="275">
        <f t="shared" ca="1" si="162"/>
        <v>0.10444546329940703</v>
      </c>
      <c r="F2117" s="275">
        <f t="shared" ca="1" si="163"/>
        <v>2.9971491833014709E-2</v>
      </c>
      <c r="G2117" s="301">
        <f t="array" aca="1" ref="G2117" ca="1">IF(E2117&gt;F2117,('3-Statement Model'!$G$8*(1+'DCF Simulation'!C2117)*'DCF Simulation'!D2117)/('DCF Simulation'!E2117-'DCF Simulation'!F2117))</f>
        <v>15229.416289006473</v>
      </c>
      <c r="H2117" s="302">
        <f ca="1">+G2117-'DCF Analysis'!$C$37+'DCF Analysis'!$C$38+'DCF Analysis'!$C$40-'DCF Analysis'!$C$39</f>
        <v>16141.746289006474</v>
      </c>
      <c r="I2117" s="303">
        <f ca="1">+H2117/'Historical Data'!$L$34</f>
        <v>1013.4685882275237</v>
      </c>
    </row>
    <row r="2118" spans="2:9">
      <c r="B2118" s="300">
        <f t="shared" si="164"/>
        <v>2106</v>
      </c>
      <c r="C2118" s="275">
        <f t="shared" ca="1" si="160"/>
        <v>0.10757922135229972</v>
      </c>
      <c r="D2118" s="275">
        <f t="shared" ca="1" si="161"/>
        <v>0.17252264210660576</v>
      </c>
      <c r="E2118" s="275">
        <f t="shared" ca="1" si="162"/>
        <v>0.10076158292899838</v>
      </c>
      <c r="F2118" s="275">
        <f t="shared" ca="1" si="163"/>
        <v>2.4678173239464765E-2</v>
      </c>
      <c r="G2118" s="301">
        <f t="array" aca="1" ref="G2118" ca="1">IF(E2118&gt;F2118,('3-Statement Model'!$G$8*(1+'DCF Simulation'!C2118)*'DCF Simulation'!D2118)/('DCF Simulation'!E2118-'DCF Simulation'!F2118))</f>
        <v>12131.386298284391</v>
      </c>
      <c r="H2118" s="302">
        <f ca="1">+G2118-'DCF Analysis'!$C$37+'DCF Analysis'!$C$38+'DCF Analysis'!$C$40-'DCF Analysis'!$C$39</f>
        <v>13043.716298284393</v>
      </c>
      <c r="I2118" s="303">
        <f ca="1">+H2118/'Historical Data'!$L$34</f>
        <v>818.95703880972599</v>
      </c>
    </row>
    <row r="2119" spans="2:9">
      <c r="B2119" s="300">
        <f t="shared" si="164"/>
        <v>2107</v>
      </c>
      <c r="C2119" s="275">
        <f t="shared" ca="1" si="160"/>
        <v>0.22345247948596592</v>
      </c>
      <c r="D2119" s="275">
        <f t="shared" ca="1" si="161"/>
        <v>0.157697387021899</v>
      </c>
      <c r="E2119" s="275">
        <f t="shared" ca="1" si="162"/>
        <v>0.10611405767525285</v>
      </c>
      <c r="F2119" s="275">
        <f t="shared" ca="1" si="163"/>
        <v>5.3345830968816149E-2</v>
      </c>
      <c r="G2119" s="301">
        <f t="array" aca="1" ref="G2119" ca="1">IF(E2119&gt;F2119,('3-Statement Model'!$G$8*(1+'DCF Simulation'!C2119)*'DCF Simulation'!D2119)/('DCF Simulation'!E2119-'DCF Simulation'!F2119))</f>
        <v>17661.134675278976</v>
      </c>
      <c r="H2119" s="302">
        <f ca="1">+G2119-'DCF Analysis'!$C$37+'DCF Analysis'!$C$38+'DCF Analysis'!$C$40-'DCF Analysis'!$C$39</f>
        <v>18573.464675278974</v>
      </c>
      <c r="I2119" s="303">
        <f ca="1">+H2119/'Historical Data'!$L$34</f>
        <v>1166.1453900913318</v>
      </c>
    </row>
    <row r="2120" spans="2:9">
      <c r="B2120" s="300">
        <f t="shared" si="164"/>
        <v>2108</v>
      </c>
      <c r="C2120" s="275">
        <f t="shared" ca="1" si="160"/>
        <v>0.1156571509019048</v>
      </c>
      <c r="D2120" s="275">
        <f t="shared" ca="1" si="161"/>
        <v>0.18972063403031225</v>
      </c>
      <c r="E2120" s="275">
        <f t="shared" ca="1" si="162"/>
        <v>0.10922381094241444</v>
      </c>
      <c r="F2120" s="275">
        <f t="shared" ca="1" si="163"/>
        <v>5.7463049012635103E-2</v>
      </c>
      <c r="G2120" s="301">
        <f t="array" aca="1" ref="G2120" ca="1">IF(E2120&gt;F2120,('3-Statement Model'!$G$8*(1+'DCF Simulation'!C2120)*'DCF Simulation'!D2120)/('DCF Simulation'!E2120-'DCF Simulation'!F2120))</f>
        <v>19752.595012711583</v>
      </c>
      <c r="H2120" s="302">
        <f ca="1">+G2120-'DCF Analysis'!$C$37+'DCF Analysis'!$C$38+'DCF Analysis'!$C$40-'DCF Analysis'!$C$39</f>
        <v>20664.925012711581</v>
      </c>
      <c r="I2120" s="303">
        <f ca="1">+H2120/'Historical Data'!$L$34</f>
        <v>1297.4588996435966</v>
      </c>
    </row>
    <row r="2121" spans="2:9">
      <c r="B2121" s="300">
        <f t="shared" si="164"/>
        <v>2109</v>
      </c>
      <c r="C2121" s="275">
        <f t="shared" ca="1" si="160"/>
        <v>3.9962778233961035E-2</v>
      </c>
      <c r="D2121" s="275">
        <f t="shared" ca="1" si="161"/>
        <v>0.18506740038517519</v>
      </c>
      <c r="E2121" s="275">
        <f t="shared" ca="1" si="162"/>
        <v>0.10444713280805523</v>
      </c>
      <c r="F2121" s="275">
        <f t="shared" ca="1" si="163"/>
        <v>4.4369913595427267E-2</v>
      </c>
      <c r="G2121" s="301">
        <f t="array" aca="1" ref="G2121" ca="1">IF(E2121&gt;F2121,('3-Statement Model'!$G$8*(1+'DCF Simulation'!C2121)*'DCF Simulation'!D2121)/('DCF Simulation'!E2121-'DCF Simulation'!F2121))</f>
        <v>15474.527498567548</v>
      </c>
      <c r="H2121" s="302">
        <f ca="1">+G2121-'DCF Analysis'!$C$37+'DCF Analysis'!$C$38+'DCF Analysis'!$C$40-'DCF Analysis'!$C$39</f>
        <v>16386.857498567548</v>
      </c>
      <c r="I2121" s="303">
        <f ca="1">+H2121/'Historical Data'!$L$34</f>
        <v>1028.8580329050048</v>
      </c>
    </row>
    <row r="2122" spans="2:9">
      <c r="B2122" s="300">
        <f t="shared" si="164"/>
        <v>2110</v>
      </c>
      <c r="C2122" s="275">
        <f t="shared" ca="1" si="160"/>
        <v>0.11973004876620856</v>
      </c>
      <c r="D2122" s="275">
        <f t="shared" ca="1" si="161"/>
        <v>0.1533167508528214</v>
      </c>
      <c r="E2122" s="275">
        <f t="shared" ca="1" si="162"/>
        <v>0.10246569103518192</v>
      </c>
      <c r="F2122" s="275">
        <f t="shared" ca="1" si="163"/>
        <v>2.5696514618586117E-2</v>
      </c>
      <c r="G2122" s="301">
        <f t="array" aca="1" ref="G2122" ca="1">IF(E2122&gt;F2122,('3-Statement Model'!$G$8*(1+'DCF Simulation'!C2122)*'DCF Simulation'!D2122)/('DCF Simulation'!E2122-'DCF Simulation'!F2122))</f>
        <v>10801.785720160033</v>
      </c>
      <c r="H2122" s="302">
        <f ca="1">+G2122-'DCF Analysis'!$C$37+'DCF Analysis'!$C$38+'DCF Analysis'!$C$40-'DCF Analysis'!$C$39</f>
        <v>11714.115720160034</v>
      </c>
      <c r="I2122" s="303">
        <f ca="1">+H2122/'Historical Data'!$L$34</f>
        <v>735.47732126913183</v>
      </c>
    </row>
    <row r="2123" spans="2:9">
      <c r="B2123" s="300">
        <f t="shared" si="164"/>
        <v>2111</v>
      </c>
      <c r="C2123" s="275">
        <f t="shared" ca="1" si="160"/>
        <v>0.22323098863641866</v>
      </c>
      <c r="D2123" s="275">
        <f t="shared" ca="1" si="161"/>
        <v>0.16377223510341501</v>
      </c>
      <c r="E2123" s="275">
        <f t="shared" ca="1" si="162"/>
        <v>0.10541108402677141</v>
      </c>
      <c r="F2123" s="275">
        <f t="shared" ca="1" si="163"/>
        <v>3.4480762262964752E-2</v>
      </c>
      <c r="G2123" s="301">
        <f t="array" aca="1" ref="G2123" ca="1">IF(E2123&gt;F2123,('3-Statement Model'!$G$8*(1+'DCF Simulation'!C2123)*'DCF Simulation'!D2123)/('DCF Simulation'!E2123-'DCF Simulation'!F2123))</f>
        <v>13642.574065075729</v>
      </c>
      <c r="H2123" s="302">
        <f ca="1">+G2123-'DCF Analysis'!$C$37+'DCF Analysis'!$C$38+'DCF Analysis'!$C$40-'DCF Analysis'!$C$39</f>
        <v>14554.904065075731</v>
      </c>
      <c r="I2123" s="303">
        <f ca="1">+H2123/'Historical Data'!$L$34</f>
        <v>913.83780977065942</v>
      </c>
    </row>
    <row r="2124" spans="2:9">
      <c r="B2124" s="300">
        <f t="shared" si="164"/>
        <v>2112</v>
      </c>
      <c r="C2124" s="275">
        <f t="shared" ca="1" si="160"/>
        <v>0.19721190884536602</v>
      </c>
      <c r="D2124" s="275">
        <f t="shared" ca="1" si="161"/>
        <v>0.17800058232940796</v>
      </c>
      <c r="E2124" s="275">
        <f t="shared" ca="1" si="162"/>
        <v>0.10842049871429239</v>
      </c>
      <c r="F2124" s="275">
        <f t="shared" ca="1" si="163"/>
        <v>5.432814030974896E-2</v>
      </c>
      <c r="G2124" s="301">
        <f t="array" aca="1" ref="G2124" ca="1">IF(E2124&gt;F2124,('3-Statement Model'!$G$8*(1+'DCF Simulation'!C2124)*'DCF Simulation'!D2124)/('DCF Simulation'!E2124-'DCF Simulation'!F2124))</f>
        <v>19029.879299063352</v>
      </c>
      <c r="H2124" s="302">
        <f ca="1">+G2124-'DCF Analysis'!$C$37+'DCF Analysis'!$C$38+'DCF Analysis'!$C$40-'DCF Analysis'!$C$39</f>
        <v>19942.20929906335</v>
      </c>
      <c r="I2124" s="303">
        <f ca="1">+H2124/'Historical Data'!$L$34</f>
        <v>1252.0827884789846</v>
      </c>
    </row>
    <row r="2125" spans="2:9">
      <c r="B2125" s="300">
        <f t="shared" si="164"/>
        <v>2113</v>
      </c>
      <c r="C2125" s="275">
        <f t="shared" ca="1" si="160"/>
        <v>0.31604017396264894</v>
      </c>
      <c r="D2125" s="275">
        <f t="shared" ca="1" si="161"/>
        <v>0.16484433065239928</v>
      </c>
      <c r="E2125" s="275">
        <f t="shared" ca="1" si="162"/>
        <v>0.10430417927481038</v>
      </c>
      <c r="F2125" s="275">
        <f t="shared" ca="1" si="163"/>
        <v>3.5421326225751698E-2</v>
      </c>
      <c r="G2125" s="301">
        <f t="array" aca="1" ref="G2125" ca="1">IF(E2125&gt;F2125,('3-Statement Model'!$G$8*(1+'DCF Simulation'!C2125)*'DCF Simulation'!D2125)/('DCF Simulation'!E2125-'DCF Simulation'!F2125))</f>
        <v>15212.883339203385</v>
      </c>
      <c r="H2125" s="302">
        <f ca="1">+G2125-'DCF Analysis'!$C$37+'DCF Analysis'!$C$38+'DCF Analysis'!$C$40-'DCF Analysis'!$C$39</f>
        <v>16125.213339203387</v>
      </c>
      <c r="I2125" s="303">
        <f ca="1">+H2125/'Historical Data'!$L$34</f>
        <v>1012.4305577073944</v>
      </c>
    </row>
    <row r="2126" spans="2:9">
      <c r="B2126" s="300">
        <f t="shared" si="164"/>
        <v>2114</v>
      </c>
      <c r="C2126" s="275">
        <f t="shared" ref="C2126:C2189" ca="1" si="165">RAND()*($E$6-$D$6)+$D$6</f>
        <v>0.30265687867711238</v>
      </c>
      <c r="D2126" s="275">
        <f t="shared" ref="D2126:D2189" ca="1" si="166">RAND()*($E$7-$D$7)+$D$7</f>
        <v>0.1420329293347983</v>
      </c>
      <c r="E2126" s="275">
        <f t="shared" ref="E2126:E2189" ca="1" si="167">RAND()*($E$8-$D$8)+$D$8</f>
        <v>0.10378336441873769</v>
      </c>
      <c r="F2126" s="275">
        <f t="shared" ref="F2126:F2189" ca="1" si="168">RAND()*($E$9-$D$9)+$D$9</f>
        <v>2.741293968222383E-2</v>
      </c>
      <c r="G2126" s="301">
        <f t="array" aca="1" ref="G2126" ca="1">IF(E2126&gt;F2126,('3-Statement Model'!$G$8*(1+'DCF Simulation'!C2126)*'DCF Simulation'!D2126)/('DCF Simulation'!E2126-'DCF Simulation'!F2126))</f>
        <v>11702.357856738654</v>
      </c>
      <c r="H2126" s="302">
        <f ca="1">+G2126-'DCF Analysis'!$C$37+'DCF Analysis'!$C$38+'DCF Analysis'!$C$40-'DCF Analysis'!$C$39</f>
        <v>12614.687856738656</v>
      </c>
      <c r="I2126" s="303">
        <f ca="1">+H2126/'Historical Data'!$L$34</f>
        <v>792.02024763621193</v>
      </c>
    </row>
    <row r="2127" spans="2:9">
      <c r="B2127" s="300">
        <f t="shared" ref="B2127:B2190" si="169">+B2126+1</f>
        <v>2115</v>
      </c>
      <c r="C2127" s="275">
        <f t="shared" ca="1" si="165"/>
        <v>0.32837993423355977</v>
      </c>
      <c r="D2127" s="275">
        <f t="shared" ca="1" si="166"/>
        <v>0.14491031566600049</v>
      </c>
      <c r="E2127" s="275">
        <f t="shared" ca="1" si="167"/>
        <v>0.10440944542541734</v>
      </c>
      <c r="F2127" s="275">
        <f t="shared" ca="1" si="168"/>
        <v>3.9329102468900222E-2</v>
      </c>
      <c r="G2127" s="301">
        <f t="array" aca="1" ref="G2127" ca="1">IF(E2127&gt;F2127,('3-Statement Model'!$G$8*(1+'DCF Simulation'!C2127)*'DCF Simulation'!D2127)/('DCF Simulation'!E2127-'DCF Simulation'!F2127))</f>
        <v>14287.336572351664</v>
      </c>
      <c r="H2127" s="302">
        <f ca="1">+G2127-'DCF Analysis'!$C$37+'DCF Analysis'!$C$38+'DCF Analysis'!$C$40-'DCF Analysis'!$C$39</f>
        <v>15199.666572351665</v>
      </c>
      <c r="I2127" s="303">
        <f ca="1">+H2127/'Historical Data'!$L$34</f>
        <v>954.31958518030126</v>
      </c>
    </row>
    <row r="2128" spans="2:9">
      <c r="B2128" s="300">
        <f t="shared" si="169"/>
        <v>2116</v>
      </c>
      <c r="C2128" s="275">
        <f t="shared" ca="1" si="165"/>
        <v>8.3638945180434174E-2</v>
      </c>
      <c r="D2128" s="275">
        <f t="shared" ca="1" si="166"/>
        <v>0.15935540231221296</v>
      </c>
      <c r="E2128" s="275">
        <f t="shared" ca="1" si="167"/>
        <v>0.10757891490784993</v>
      </c>
      <c r="F2128" s="275">
        <f t="shared" ca="1" si="168"/>
        <v>4.8733116850688117E-2</v>
      </c>
      <c r="G2128" s="301">
        <f t="array" aca="1" ref="G2128" ca="1">IF(E2128&gt;F2128,('3-Statement Model'!$G$8*(1+'DCF Simulation'!C2128)*'DCF Simulation'!D2128)/('DCF Simulation'!E2128-'DCF Simulation'!F2128))</f>
        <v>14174.750986791818</v>
      </c>
      <c r="H2128" s="302">
        <f ca="1">+G2128-'DCF Analysis'!$C$37+'DCF Analysis'!$C$38+'DCF Analysis'!$C$40-'DCF Analysis'!$C$39</f>
        <v>15087.08098679182</v>
      </c>
      <c r="I2128" s="303">
        <f ca="1">+H2128/'Historical Data'!$L$34</f>
        <v>947.25083608654211</v>
      </c>
    </row>
    <row r="2129" spans="2:9">
      <c r="B2129" s="300">
        <f t="shared" si="169"/>
        <v>2117</v>
      </c>
      <c r="C2129" s="275">
        <f t="shared" ca="1" si="165"/>
        <v>8.6395766068110835E-2</v>
      </c>
      <c r="D2129" s="275">
        <f t="shared" ca="1" si="166"/>
        <v>0.18190482965101776</v>
      </c>
      <c r="E2129" s="275">
        <f t="shared" ca="1" si="167"/>
        <v>0.10515392130748349</v>
      </c>
      <c r="F2129" s="275">
        <f t="shared" ca="1" si="168"/>
        <v>5.4362356281268093E-2</v>
      </c>
      <c r="G2129" s="301">
        <f t="array" aca="1" ref="G2129" ca="1">IF(E2129&gt;F2129,('3-Statement Model'!$G$8*(1+'DCF Simulation'!C2129)*'DCF Simulation'!D2129)/('DCF Simulation'!E2129-'DCF Simulation'!F2129))</f>
        <v>18794.04224871469</v>
      </c>
      <c r="H2129" s="302">
        <f ca="1">+G2129-'DCF Analysis'!$C$37+'DCF Analysis'!$C$38+'DCF Analysis'!$C$40-'DCF Analysis'!$C$39</f>
        <v>19706.372248714688</v>
      </c>
      <c r="I2129" s="303">
        <f ca="1">+H2129/'Historical Data'!$L$34</f>
        <v>1237.2756270858345</v>
      </c>
    </row>
    <row r="2130" spans="2:9">
      <c r="B2130" s="300">
        <f t="shared" si="169"/>
        <v>2118</v>
      </c>
      <c r="C2130" s="275">
        <f t="shared" ca="1" si="165"/>
        <v>0.26371957696472237</v>
      </c>
      <c r="D2130" s="275">
        <f t="shared" ca="1" si="166"/>
        <v>0.19077799016018307</v>
      </c>
      <c r="E2130" s="275">
        <f t="shared" ca="1" si="167"/>
        <v>0.10949084850069556</v>
      </c>
      <c r="F2130" s="275">
        <f t="shared" ca="1" si="168"/>
        <v>2.7026251218338893E-2</v>
      </c>
      <c r="G2130" s="301">
        <f t="array" aca="1" ref="G2130" ca="1">IF(E2130&gt;F2130,('3-Statement Model'!$G$8*(1+'DCF Simulation'!C2130)*'DCF Simulation'!D2130)/('DCF Simulation'!E2130-'DCF Simulation'!F2130))</f>
        <v>14121.828712671788</v>
      </c>
      <c r="H2130" s="302">
        <f ca="1">+G2130-'DCF Analysis'!$C$37+'DCF Analysis'!$C$38+'DCF Analysis'!$C$40-'DCF Analysis'!$C$39</f>
        <v>15034.15871267179</v>
      </c>
      <c r="I2130" s="303">
        <f ca="1">+H2130/'Historical Data'!$L$34</f>
        <v>943.92808144290439</v>
      </c>
    </row>
    <row r="2131" spans="2:9">
      <c r="B2131" s="300">
        <f t="shared" si="169"/>
        <v>2119</v>
      </c>
      <c r="C2131" s="275">
        <f t="shared" ca="1" si="165"/>
        <v>0.27452401678903077</v>
      </c>
      <c r="D2131" s="275">
        <f t="shared" ca="1" si="166"/>
        <v>0.14535110976060078</v>
      </c>
      <c r="E2131" s="275">
        <f t="shared" ca="1" si="167"/>
        <v>0.10493513004288826</v>
      </c>
      <c r="F2131" s="275">
        <f t="shared" ca="1" si="168"/>
        <v>2.4515782127202953E-2</v>
      </c>
      <c r="G2131" s="301">
        <f t="array" aca="1" ref="G2131" ca="1">IF(E2131&gt;F2131,('3-Statement Model'!$G$8*(1+'DCF Simulation'!C2131)*'DCF Simulation'!D2131)/('DCF Simulation'!E2131-'DCF Simulation'!F2131))</f>
        <v>11127.185485656246</v>
      </c>
      <c r="H2131" s="302">
        <f ca="1">+G2131-'DCF Analysis'!$C$37+'DCF Analysis'!$C$38+'DCF Analysis'!$C$40-'DCF Analysis'!$C$39</f>
        <v>12039.515485656248</v>
      </c>
      <c r="I2131" s="303">
        <f ca="1">+H2131/'Historical Data'!$L$34</f>
        <v>755.90772793285305</v>
      </c>
    </row>
    <row r="2132" spans="2:9">
      <c r="B2132" s="300">
        <f t="shared" si="169"/>
        <v>2120</v>
      </c>
      <c r="C2132" s="275">
        <f t="shared" ca="1" si="165"/>
        <v>8.995929675887461E-2</v>
      </c>
      <c r="D2132" s="275">
        <f t="shared" ca="1" si="166"/>
        <v>0.16737151846456993</v>
      </c>
      <c r="E2132" s="275">
        <f t="shared" ca="1" si="167"/>
        <v>0.10425974054260864</v>
      </c>
      <c r="F2132" s="275">
        <f t="shared" ca="1" si="168"/>
        <v>3.839067724208723E-2</v>
      </c>
      <c r="G2132" s="301">
        <f t="array" aca="1" ref="G2132" ca="1">IF(E2132&gt;F2132,('3-Statement Model'!$G$8*(1+'DCF Simulation'!C2132)*'DCF Simulation'!D2132)/('DCF Simulation'!E2132-'DCF Simulation'!F2132))</f>
        <v>13377.958612995142</v>
      </c>
      <c r="H2132" s="302">
        <f ca="1">+G2132-'DCF Analysis'!$C$37+'DCF Analysis'!$C$38+'DCF Analysis'!$C$40-'DCF Analysis'!$C$39</f>
        <v>14290.288612995144</v>
      </c>
      <c r="I2132" s="303">
        <f ca="1">+H2132/'Historical Data'!$L$34</f>
        <v>897.22378029443439</v>
      </c>
    </row>
    <row r="2133" spans="2:9">
      <c r="B2133" s="300">
        <f t="shared" si="169"/>
        <v>2121</v>
      </c>
      <c r="C2133" s="275">
        <f t="shared" ca="1" si="165"/>
        <v>6.7943580501250309E-2</v>
      </c>
      <c r="D2133" s="275">
        <f t="shared" ca="1" si="166"/>
        <v>0.18504487753734375</v>
      </c>
      <c r="E2133" s="275">
        <f t="shared" ca="1" si="167"/>
        <v>0.10975463220508926</v>
      </c>
      <c r="F2133" s="275">
        <f t="shared" ca="1" si="168"/>
        <v>3.1579728213836963E-2</v>
      </c>
      <c r="G2133" s="301">
        <f t="array" aca="1" ref="G2133" ca="1">IF(E2133&gt;F2133,('3-Statement Model'!$G$8*(1+'DCF Simulation'!C2133)*'DCF Simulation'!D2133)/('DCF Simulation'!E2133-'DCF Simulation'!F2133))</f>
        <v>12210.614478197527</v>
      </c>
      <c r="H2133" s="302">
        <f ca="1">+G2133-'DCF Analysis'!$C$37+'DCF Analysis'!$C$38+'DCF Analysis'!$C$40-'DCF Analysis'!$C$39</f>
        <v>13122.944478197529</v>
      </c>
      <c r="I2133" s="303">
        <f ca="1">+H2133/'Historical Data'!$L$34</f>
        <v>823.9314244930822</v>
      </c>
    </row>
    <row r="2134" spans="2:9">
      <c r="B2134" s="300">
        <f t="shared" si="169"/>
        <v>2122</v>
      </c>
      <c r="C2134" s="275">
        <f t="shared" ca="1" si="165"/>
        <v>0.18962601520574454</v>
      </c>
      <c r="D2134" s="275">
        <f t="shared" ca="1" si="166"/>
        <v>0.14997037019781523</v>
      </c>
      <c r="E2134" s="275">
        <f t="shared" ca="1" si="167"/>
        <v>0.10867805043904077</v>
      </c>
      <c r="F2134" s="275">
        <f t="shared" ca="1" si="168"/>
        <v>3.7835497981333031E-2</v>
      </c>
      <c r="G2134" s="301">
        <f t="array" aca="1" ref="G2134" ca="1">IF(E2134&gt;F2134,('3-Statement Model'!$G$8*(1+'DCF Simulation'!C2134)*'DCF Simulation'!D2134)/('DCF Simulation'!E2134-'DCF Simulation'!F2134))</f>
        <v>12164.694742670532</v>
      </c>
      <c r="H2134" s="302">
        <f ca="1">+G2134-'DCF Analysis'!$C$37+'DCF Analysis'!$C$38+'DCF Analysis'!$C$40-'DCF Analysis'!$C$39</f>
        <v>13077.024742670534</v>
      </c>
      <c r="I2134" s="303">
        <f ca="1">+H2134/'Historical Data'!$L$34</f>
        <v>821.04832815994132</v>
      </c>
    </row>
    <row r="2135" spans="2:9">
      <c r="B2135" s="300">
        <f t="shared" si="169"/>
        <v>2123</v>
      </c>
      <c r="C2135" s="275">
        <f t="shared" ca="1" si="165"/>
        <v>2.2987830471567043E-2</v>
      </c>
      <c r="D2135" s="275">
        <f t="shared" ca="1" si="166"/>
        <v>0.17244586498882802</v>
      </c>
      <c r="E2135" s="275">
        <f t="shared" ca="1" si="167"/>
        <v>0.10382674033800662</v>
      </c>
      <c r="F2135" s="275">
        <f t="shared" ca="1" si="168"/>
        <v>3.6689869075369953E-2</v>
      </c>
      <c r="G2135" s="301">
        <f t="array" aca="1" ref="G2135" ca="1">IF(E2135&gt;F2135,('3-Statement Model'!$G$8*(1+'DCF Simulation'!C2135)*'DCF Simulation'!D2135)/('DCF Simulation'!E2135-'DCF Simulation'!F2135))</f>
        <v>12692.338717230088</v>
      </c>
      <c r="H2135" s="302">
        <f ca="1">+G2135-'DCF Analysis'!$C$37+'DCF Analysis'!$C$38+'DCF Analysis'!$C$40-'DCF Analysis'!$C$39</f>
        <v>13604.66871723009</v>
      </c>
      <c r="I2135" s="303">
        <f ca="1">+H2135/'Historical Data'!$L$34</f>
        <v>854.17675084787754</v>
      </c>
    </row>
    <row r="2136" spans="2:9">
      <c r="B2136" s="300">
        <f t="shared" si="169"/>
        <v>2124</v>
      </c>
      <c r="C2136" s="275">
        <f t="shared" ca="1" si="165"/>
        <v>0.2532182137892125</v>
      </c>
      <c r="D2136" s="275">
        <f t="shared" ca="1" si="166"/>
        <v>0.14974561715926188</v>
      </c>
      <c r="E2136" s="275">
        <f t="shared" ca="1" si="167"/>
        <v>0.10242654154839702</v>
      </c>
      <c r="F2136" s="275">
        <f t="shared" ca="1" si="168"/>
        <v>4.3559193064670439E-2</v>
      </c>
      <c r="G2136" s="301">
        <f t="array" aca="1" ref="G2136" ca="1">IF(E2136&gt;F2136,('3-Statement Model'!$G$8*(1+'DCF Simulation'!C2136)*'DCF Simulation'!D2136)/('DCF Simulation'!E2136-'DCF Simulation'!F2136))</f>
        <v>15398.763282782493</v>
      </c>
      <c r="H2136" s="302">
        <f ca="1">+G2136-'DCF Analysis'!$C$37+'DCF Analysis'!$C$38+'DCF Analysis'!$C$40-'DCF Analysis'!$C$39</f>
        <v>16311.093282782494</v>
      </c>
      <c r="I2136" s="303">
        <f ca="1">+H2136/'Historical Data'!$L$34</f>
        <v>1024.1011341509873</v>
      </c>
    </row>
    <row r="2137" spans="2:9">
      <c r="B2137" s="300">
        <f t="shared" si="169"/>
        <v>2125</v>
      </c>
      <c r="C2137" s="275">
        <f t="shared" ca="1" si="165"/>
        <v>0.21443548090096701</v>
      </c>
      <c r="D2137" s="275">
        <f t="shared" ca="1" si="166"/>
        <v>0.17510651781570563</v>
      </c>
      <c r="E2137" s="275">
        <f t="shared" ca="1" si="167"/>
        <v>0.10729150228531406</v>
      </c>
      <c r="F2137" s="275">
        <f t="shared" ca="1" si="168"/>
        <v>5.4246768028411579E-2</v>
      </c>
      <c r="G2137" s="301">
        <f t="array" aca="1" ref="G2137" ca="1">IF(E2137&gt;F2137,('3-Statement Model'!$G$8*(1+'DCF Simulation'!C2137)*'DCF Simulation'!D2137)/('DCF Simulation'!E2137-'DCF Simulation'!F2137))</f>
        <v>19364.842988983732</v>
      </c>
      <c r="H2137" s="302">
        <f ca="1">+G2137-'DCF Analysis'!$C$37+'DCF Analysis'!$C$38+'DCF Analysis'!$C$40-'DCF Analysis'!$C$39</f>
        <v>20277.17298898373</v>
      </c>
      <c r="I2137" s="303">
        <f ca="1">+H2137/'Historical Data'!$L$34</f>
        <v>1273.1136714982706</v>
      </c>
    </row>
    <row r="2138" spans="2:9">
      <c r="B2138" s="300">
        <f t="shared" si="169"/>
        <v>2126</v>
      </c>
      <c r="C2138" s="275">
        <f t="shared" ca="1" si="165"/>
        <v>0.29460810754876865</v>
      </c>
      <c r="D2138" s="275">
        <f t="shared" ca="1" si="166"/>
        <v>0.16485706145994578</v>
      </c>
      <c r="E2138" s="275">
        <f t="shared" ca="1" si="167"/>
        <v>0.10117932446374746</v>
      </c>
      <c r="F2138" s="275">
        <f t="shared" ca="1" si="168"/>
        <v>5.7931039439121021E-2</v>
      </c>
      <c r="G2138" s="301">
        <f t="array" aca="1" ref="G2138" ca="1">IF(E2138&gt;F2138,('3-Statement Model'!$G$8*(1+'DCF Simulation'!C2138)*'DCF Simulation'!D2138)/('DCF Simulation'!E2138-'DCF Simulation'!F2138))</f>
        <v>23837.26835088088</v>
      </c>
      <c r="H2138" s="302">
        <f ca="1">+G2138-'DCF Analysis'!$C$37+'DCF Analysis'!$C$38+'DCF Analysis'!$C$40-'DCF Analysis'!$C$39</f>
        <v>24749.598350880879</v>
      </c>
      <c r="I2138" s="303">
        <f ca="1">+H2138/'Historical Data'!$L$34</f>
        <v>1553.9174046458977</v>
      </c>
    </row>
    <row r="2139" spans="2:9">
      <c r="B2139" s="300">
        <f t="shared" si="169"/>
        <v>2127</v>
      </c>
      <c r="C2139" s="275">
        <f t="shared" ca="1" si="165"/>
        <v>0.28082242709908783</v>
      </c>
      <c r="D2139" s="275">
        <f t="shared" ca="1" si="166"/>
        <v>0.16986902670126258</v>
      </c>
      <c r="E2139" s="275">
        <f t="shared" ca="1" si="167"/>
        <v>0.10260594084072124</v>
      </c>
      <c r="F2139" s="275">
        <f t="shared" ca="1" si="168"/>
        <v>5.5045899011629845E-2</v>
      </c>
      <c r="G2139" s="301">
        <f t="array" aca="1" ref="G2139" ca="1">IF(E2139&gt;F2139,('3-Statement Model'!$G$8*(1+'DCF Simulation'!C2139)*'DCF Simulation'!D2139)/('DCF Simulation'!E2139-'DCF Simulation'!F2139))</f>
        <v>22097.360112058101</v>
      </c>
      <c r="H2139" s="302">
        <f ca="1">+G2139-'DCF Analysis'!$C$37+'DCF Analysis'!$C$38+'DCF Analysis'!$C$40-'DCF Analysis'!$C$39</f>
        <v>23009.690112058099</v>
      </c>
      <c r="I2139" s="303">
        <f ca="1">+H2139/'Historical Data'!$L$34</f>
        <v>1444.6762906503131</v>
      </c>
    </row>
    <row r="2140" spans="2:9">
      <c r="B2140" s="300">
        <f t="shared" si="169"/>
        <v>2128</v>
      </c>
      <c r="C2140" s="275">
        <f t="shared" ca="1" si="165"/>
        <v>0.27002489208114344</v>
      </c>
      <c r="D2140" s="275">
        <f t="shared" ca="1" si="166"/>
        <v>0.18988323019052486</v>
      </c>
      <c r="E2140" s="275">
        <f t="shared" ca="1" si="167"/>
        <v>0.10925122362095294</v>
      </c>
      <c r="F2140" s="275">
        <f t="shared" ca="1" si="168"/>
        <v>4.0623145234395391E-2</v>
      </c>
      <c r="G2140" s="301">
        <f t="array" aca="1" ref="G2140" ca="1">IF(E2140&gt;F2140,('3-Statement Model'!$G$8*(1+'DCF Simulation'!C2140)*'DCF Simulation'!D2140)/('DCF Simulation'!E2140-'DCF Simulation'!F2140))</f>
        <v>16973.699328845825</v>
      </c>
      <c r="H2140" s="302">
        <f ca="1">+G2140-'DCF Analysis'!$C$37+'DCF Analysis'!$C$38+'DCF Analysis'!$C$40-'DCF Analysis'!$C$39</f>
        <v>17886.029328845823</v>
      </c>
      <c r="I2140" s="303">
        <f ca="1">+H2140/'Historical Data'!$L$34</f>
        <v>1122.9843765570158</v>
      </c>
    </row>
    <row r="2141" spans="2:9">
      <c r="B2141" s="300">
        <f t="shared" si="169"/>
        <v>2129</v>
      </c>
      <c r="C2141" s="275">
        <f t="shared" ca="1" si="165"/>
        <v>0.16368299896220828</v>
      </c>
      <c r="D2141" s="275">
        <f t="shared" ca="1" si="166"/>
        <v>0.14790633542329135</v>
      </c>
      <c r="E2141" s="275">
        <f t="shared" ca="1" si="167"/>
        <v>0.10479239676107241</v>
      </c>
      <c r="F2141" s="275">
        <f t="shared" ca="1" si="168"/>
        <v>4.2988633779770816E-2</v>
      </c>
      <c r="G2141" s="301">
        <f t="array" aca="1" ref="G2141" ca="1">IF(E2141&gt;F2141,('3-Statement Model'!$G$8*(1+'DCF Simulation'!C2141)*'DCF Simulation'!D2141)/('DCF Simulation'!E2141-'DCF Simulation'!F2141))</f>
        <v>13451.974873157465</v>
      </c>
      <c r="H2141" s="302">
        <f ca="1">+G2141-'DCF Analysis'!$C$37+'DCF Analysis'!$C$38+'DCF Analysis'!$C$40-'DCF Analysis'!$C$39</f>
        <v>14364.304873157467</v>
      </c>
      <c r="I2141" s="303">
        <f ca="1">+H2141/'Historical Data'!$L$34</f>
        <v>901.8709326749472</v>
      </c>
    </row>
    <row r="2142" spans="2:9">
      <c r="B2142" s="300">
        <f t="shared" si="169"/>
        <v>2130</v>
      </c>
      <c r="C2142" s="275">
        <f t="shared" ca="1" si="165"/>
        <v>9.6931067222598949E-2</v>
      </c>
      <c r="D2142" s="275">
        <f t="shared" ca="1" si="166"/>
        <v>0.18480320797078917</v>
      </c>
      <c r="E2142" s="275">
        <f t="shared" ca="1" si="167"/>
        <v>0.10189723507168065</v>
      </c>
      <c r="F2142" s="275">
        <f t="shared" ca="1" si="168"/>
        <v>3.6516055569668415E-2</v>
      </c>
      <c r="G2142" s="301">
        <f t="array" aca="1" ref="G2142" ca="1">IF(E2142&gt;F2142,('3-Statement Model'!$G$8*(1+'DCF Simulation'!C2142)*'DCF Simulation'!D2142)/('DCF Simulation'!E2142-'DCF Simulation'!F2142))</f>
        <v>14976.681385348198</v>
      </c>
      <c r="H2142" s="302">
        <f ca="1">+G2142-'DCF Analysis'!$C$37+'DCF Analysis'!$C$38+'DCF Analysis'!$C$40-'DCF Analysis'!$C$39</f>
        <v>15889.0113853482</v>
      </c>
      <c r="I2142" s="303">
        <f ca="1">+H2142/'Historical Data'!$L$34</f>
        <v>997.60048564305816</v>
      </c>
    </row>
    <row r="2143" spans="2:9">
      <c r="B2143" s="300">
        <f t="shared" si="169"/>
        <v>2131</v>
      </c>
      <c r="C2143" s="275">
        <f t="shared" ca="1" si="165"/>
        <v>0.1038814145477247</v>
      </c>
      <c r="D2143" s="275">
        <f t="shared" ca="1" si="166"/>
        <v>0.16055866151259338</v>
      </c>
      <c r="E2143" s="275">
        <f t="shared" ca="1" si="167"/>
        <v>0.1053398356762234</v>
      </c>
      <c r="F2143" s="275">
        <f t="shared" ca="1" si="168"/>
        <v>4.7442050057229249E-2</v>
      </c>
      <c r="G2143" s="301">
        <f t="array" aca="1" ref="G2143" ca="1">IF(E2143&gt;F2143,('3-Statement Model'!$G$8*(1+'DCF Simulation'!C2143)*'DCF Simulation'!D2143)/('DCF Simulation'!E2143-'DCF Simulation'!F2143))</f>
        <v>14786.783217408958</v>
      </c>
      <c r="H2143" s="302">
        <f ca="1">+G2143-'DCF Analysis'!$C$37+'DCF Analysis'!$C$38+'DCF Analysis'!$C$40-'DCF Analysis'!$C$39</f>
        <v>15699.11321740896</v>
      </c>
      <c r="I2143" s="303">
        <f ca="1">+H2143/'Historical Data'!$L$34</f>
        <v>985.67762273079381</v>
      </c>
    </row>
    <row r="2144" spans="2:9">
      <c r="B2144" s="300">
        <f t="shared" si="169"/>
        <v>2132</v>
      </c>
      <c r="C2144" s="275">
        <f t="shared" ca="1" si="165"/>
        <v>0.28930531359499345</v>
      </c>
      <c r="D2144" s="275">
        <f t="shared" ca="1" si="166"/>
        <v>0.1771222202087766</v>
      </c>
      <c r="E2144" s="275">
        <f t="shared" ca="1" si="167"/>
        <v>0.10062105734077458</v>
      </c>
      <c r="F2144" s="275">
        <f t="shared" ca="1" si="168"/>
        <v>4.1416856204363389E-2</v>
      </c>
      <c r="G2144" s="301">
        <f t="array" aca="1" ref="G2144" ca="1">IF(E2144&gt;F2144,('3-Statement Model'!$G$8*(1+'DCF Simulation'!C2144)*'DCF Simulation'!D2144)/('DCF Simulation'!E2144-'DCF Simulation'!F2144))</f>
        <v>18631.842050060346</v>
      </c>
      <c r="H2144" s="302">
        <f ca="1">+G2144-'DCF Analysis'!$C$37+'DCF Analysis'!$C$38+'DCF Analysis'!$C$40-'DCF Analysis'!$C$39</f>
        <v>19544.172050060344</v>
      </c>
      <c r="I2144" s="303">
        <f ca="1">+H2144/'Historical Data'!$L$34</f>
        <v>1227.0917966998743</v>
      </c>
    </row>
    <row r="2145" spans="2:9">
      <c r="B2145" s="300">
        <f t="shared" si="169"/>
        <v>2133</v>
      </c>
      <c r="C2145" s="275">
        <f t="shared" ca="1" si="165"/>
        <v>0.24892973958430667</v>
      </c>
      <c r="D2145" s="275">
        <f t="shared" ca="1" si="166"/>
        <v>0.1728134628035371</v>
      </c>
      <c r="E2145" s="275">
        <f t="shared" ca="1" si="167"/>
        <v>0.10560035715314806</v>
      </c>
      <c r="F2145" s="275">
        <f t="shared" ca="1" si="168"/>
        <v>2.0101762745767561E-2</v>
      </c>
      <c r="G2145" s="301">
        <f t="array" aca="1" ref="G2145" ca="1">IF(E2145&gt;F2145,('3-Statement Model'!$G$8*(1+'DCF Simulation'!C2145)*'DCF Simulation'!D2145)/('DCF Simulation'!E2145-'DCF Simulation'!F2145))</f>
        <v>12193.716794453378</v>
      </c>
      <c r="H2145" s="302">
        <f ca="1">+G2145-'DCF Analysis'!$C$37+'DCF Analysis'!$C$38+'DCF Analysis'!$C$40-'DCF Analysis'!$C$39</f>
        <v>13106.046794453379</v>
      </c>
      <c r="I2145" s="303">
        <f ca="1">+H2145/'Historical Data'!$L$34</f>
        <v>822.87049394802943</v>
      </c>
    </row>
    <row r="2146" spans="2:9">
      <c r="B2146" s="300">
        <f t="shared" si="169"/>
        <v>2134</v>
      </c>
      <c r="C2146" s="275">
        <f t="shared" ca="1" si="165"/>
        <v>0.18849094344660652</v>
      </c>
      <c r="D2146" s="275">
        <f t="shared" ca="1" si="166"/>
        <v>0.17695105407953857</v>
      </c>
      <c r="E2146" s="275">
        <f t="shared" ca="1" si="167"/>
        <v>0.10298463943755137</v>
      </c>
      <c r="F2146" s="275">
        <f t="shared" ca="1" si="168"/>
        <v>4.4197068426299634E-2</v>
      </c>
      <c r="G2146" s="301">
        <f t="array" aca="1" ref="G2146" ca="1">IF(E2146&gt;F2146,('3-Statement Model'!$G$8*(1+'DCF Simulation'!C2146)*'DCF Simulation'!D2146)/('DCF Simulation'!E2146-'DCF Simulation'!F2146))</f>
        <v>17279.971173767146</v>
      </c>
      <c r="H2146" s="302">
        <f ca="1">+G2146-'DCF Analysis'!$C$37+'DCF Analysis'!$C$38+'DCF Analysis'!$C$40-'DCF Analysis'!$C$39</f>
        <v>18192.301173767144</v>
      </c>
      <c r="I2146" s="303">
        <f ca="1">+H2146/'Historical Data'!$L$34</f>
        <v>1142.2138260062152</v>
      </c>
    </row>
    <row r="2147" spans="2:9">
      <c r="B2147" s="300">
        <f t="shared" si="169"/>
        <v>2135</v>
      </c>
      <c r="C2147" s="275">
        <f t="shared" ca="1" si="165"/>
        <v>0.16969140639540745</v>
      </c>
      <c r="D2147" s="275">
        <f t="shared" ca="1" si="166"/>
        <v>0.15038704806386904</v>
      </c>
      <c r="E2147" s="275">
        <f t="shared" ca="1" si="167"/>
        <v>0.10756844690692001</v>
      </c>
      <c r="F2147" s="275">
        <f t="shared" ca="1" si="168"/>
        <v>2.5369386546565953E-2</v>
      </c>
      <c r="G2147" s="301">
        <f t="array" aca="1" ref="G2147" ca="1">IF(E2147&gt;F2147,('3-Statement Model'!$G$8*(1+'DCF Simulation'!C2147)*'DCF Simulation'!D2147)/('DCF Simulation'!E2147-'DCF Simulation'!F2147))</f>
        <v>10336.996760570308</v>
      </c>
      <c r="H2147" s="302">
        <f ca="1">+G2147-'DCF Analysis'!$C$37+'DCF Analysis'!$C$38+'DCF Analysis'!$C$40-'DCF Analysis'!$C$39</f>
        <v>11249.326760570309</v>
      </c>
      <c r="I2147" s="303">
        <f ca="1">+H2147/'Historical Data'!$L$34</f>
        <v>706.29528592640372</v>
      </c>
    </row>
    <row r="2148" spans="2:9">
      <c r="B2148" s="300">
        <f t="shared" si="169"/>
        <v>2136</v>
      </c>
      <c r="C2148" s="275">
        <f t="shared" ca="1" si="165"/>
        <v>0.28801517132549503</v>
      </c>
      <c r="D2148" s="275">
        <f t="shared" ca="1" si="166"/>
        <v>0.16552344178960454</v>
      </c>
      <c r="E2148" s="275">
        <f t="shared" ca="1" si="167"/>
        <v>0.10003223450237228</v>
      </c>
      <c r="F2148" s="275">
        <f t="shared" ca="1" si="168"/>
        <v>5.2552589553155338E-2</v>
      </c>
      <c r="G2148" s="301">
        <f t="array" aca="1" ref="G2148" ca="1">IF(E2148&gt;F2148,('3-Statement Model'!$G$8*(1+'DCF Simulation'!C2148)*'DCF Simulation'!D2148)/('DCF Simulation'!E2148-'DCF Simulation'!F2148))</f>
        <v>21689.648972104842</v>
      </c>
      <c r="H2148" s="302">
        <f ca="1">+G2148-'DCF Analysis'!$C$37+'DCF Analysis'!$C$38+'DCF Analysis'!$C$40-'DCF Analysis'!$C$39</f>
        <v>22601.97897210484</v>
      </c>
      <c r="I2148" s="303">
        <f ca="1">+H2148/'Historical Data'!$L$34</f>
        <v>1419.0779182056615</v>
      </c>
    </row>
    <row r="2149" spans="2:9">
      <c r="B2149" s="300">
        <f t="shared" si="169"/>
        <v>2137</v>
      </c>
      <c r="C2149" s="275">
        <f t="shared" ca="1" si="165"/>
        <v>8.6749019974376271E-2</v>
      </c>
      <c r="D2149" s="275">
        <f t="shared" ca="1" si="166"/>
        <v>0.1877766611155543</v>
      </c>
      <c r="E2149" s="275">
        <f t="shared" ca="1" si="167"/>
        <v>0.10199819356663119</v>
      </c>
      <c r="F2149" s="275">
        <f t="shared" ca="1" si="168"/>
        <v>4.342647898589104E-2</v>
      </c>
      <c r="G2149" s="301">
        <f t="array" aca="1" ref="G2149" ca="1">IF(E2149&gt;F2149,('3-Statement Model'!$G$8*(1+'DCF Simulation'!C2149)*'DCF Simulation'!D2149)/('DCF Simulation'!E2149-'DCF Simulation'!F2149))</f>
        <v>16829.159700114291</v>
      </c>
      <c r="H2149" s="302">
        <f ca="1">+G2149-'DCF Analysis'!$C$37+'DCF Analysis'!$C$38+'DCF Analysis'!$C$40-'DCF Analysis'!$C$39</f>
        <v>17741.489700114289</v>
      </c>
      <c r="I2149" s="303">
        <f ca="1">+H2149/'Historical Data'!$L$34</f>
        <v>1113.9093749524345</v>
      </c>
    </row>
    <row r="2150" spans="2:9">
      <c r="B2150" s="300">
        <f t="shared" si="169"/>
        <v>2138</v>
      </c>
      <c r="C2150" s="275">
        <f t="shared" ca="1" si="165"/>
        <v>9.0778761189090854E-2</v>
      </c>
      <c r="D2150" s="275">
        <f t="shared" ca="1" si="166"/>
        <v>0.15912972194353842</v>
      </c>
      <c r="E2150" s="275">
        <f t="shared" ca="1" si="167"/>
        <v>0.10655100934646976</v>
      </c>
      <c r="F2150" s="275">
        <f t="shared" ca="1" si="168"/>
        <v>3.8117083078051735E-2</v>
      </c>
      <c r="G2150" s="301">
        <f t="array" aca="1" ref="G2150" ca="1">IF(E2150&gt;F2150,('3-Statement Model'!$G$8*(1+'DCF Simulation'!C2150)*'DCF Simulation'!D2150)/('DCF Simulation'!E2150-'DCF Simulation'!F2150))</f>
        <v>12251.690544712748</v>
      </c>
      <c r="H2150" s="302">
        <f ca="1">+G2150-'DCF Analysis'!$C$37+'DCF Analysis'!$C$38+'DCF Analysis'!$C$40-'DCF Analysis'!$C$39</f>
        <v>13164.02054471275</v>
      </c>
      <c r="I2150" s="303">
        <f ca="1">+H2150/'Historical Data'!$L$34</f>
        <v>826.51040835243532</v>
      </c>
    </row>
    <row r="2151" spans="2:9">
      <c r="B2151" s="300">
        <f t="shared" si="169"/>
        <v>2139</v>
      </c>
      <c r="C2151" s="275">
        <f t="shared" ca="1" si="165"/>
        <v>0.11008812406129849</v>
      </c>
      <c r="D2151" s="275">
        <f t="shared" ca="1" si="166"/>
        <v>0.13700252495302695</v>
      </c>
      <c r="E2151" s="275">
        <f t="shared" ca="1" si="167"/>
        <v>0.10971527122041924</v>
      </c>
      <c r="F2151" s="275">
        <f t="shared" ca="1" si="168"/>
        <v>3.0459826367821879E-2</v>
      </c>
      <c r="G2151" s="301">
        <f t="array" aca="1" ref="G2151" ca="1">IF(E2151&gt;F2151,('3-Statement Model'!$G$8*(1+'DCF Simulation'!C2151)*'DCF Simulation'!D2151)/('DCF Simulation'!E2151-'DCF Simulation'!F2151))</f>
        <v>9269.0754887515977</v>
      </c>
      <c r="H2151" s="302">
        <f ca="1">+G2151-'DCF Analysis'!$C$37+'DCF Analysis'!$C$38+'DCF Analysis'!$C$40-'DCF Analysis'!$C$39</f>
        <v>10181.405488751599</v>
      </c>
      <c r="I2151" s="303">
        <f ca="1">+H2151/'Historical Data'!$L$34</f>
        <v>639.2452503038412</v>
      </c>
    </row>
    <row r="2152" spans="2:9">
      <c r="B2152" s="300">
        <f t="shared" si="169"/>
        <v>2140</v>
      </c>
      <c r="C2152" s="275">
        <f t="shared" ca="1" si="165"/>
        <v>0.32204074189382831</v>
      </c>
      <c r="D2152" s="275">
        <f t="shared" ca="1" si="166"/>
        <v>0.13535231571863865</v>
      </c>
      <c r="E2152" s="275">
        <f t="shared" ca="1" si="167"/>
        <v>0.10727317699745939</v>
      </c>
      <c r="F2152" s="275">
        <f t="shared" ca="1" si="168"/>
        <v>2.912573447442586E-2</v>
      </c>
      <c r="G2152" s="301">
        <f t="array" aca="1" ref="G2152" ca="1">IF(E2152&gt;F2152,('3-Statement Model'!$G$8*(1+'DCF Simulation'!C2152)*'DCF Simulation'!D2152)/('DCF Simulation'!E2152-'DCF Simulation'!F2152))</f>
        <v>11060.512711620593</v>
      </c>
      <c r="H2152" s="302">
        <f ca="1">+G2152-'DCF Analysis'!$C$37+'DCF Analysis'!$C$38+'DCF Analysis'!$C$40-'DCF Analysis'!$C$39</f>
        <v>11972.842711620595</v>
      </c>
      <c r="I2152" s="303">
        <f ca="1">+H2152/'Historical Data'!$L$34</f>
        <v>751.72164044483782</v>
      </c>
    </row>
    <row r="2153" spans="2:9">
      <c r="B2153" s="300">
        <f t="shared" si="169"/>
        <v>2141</v>
      </c>
      <c r="C2153" s="275">
        <f t="shared" ca="1" si="165"/>
        <v>0.25317286848333359</v>
      </c>
      <c r="D2153" s="275">
        <f t="shared" ca="1" si="166"/>
        <v>0.17415670647531267</v>
      </c>
      <c r="E2153" s="275">
        <f t="shared" ca="1" si="167"/>
        <v>0.10191707310061283</v>
      </c>
      <c r="F2153" s="275">
        <f t="shared" ca="1" si="168"/>
        <v>4.1277914376919633E-2</v>
      </c>
      <c r="G2153" s="301">
        <f t="array" aca="1" ref="G2153" ca="1">IF(E2153&gt;F2153,('3-Statement Model'!$G$8*(1+'DCF Simulation'!C2153)*'DCF Simulation'!D2153)/('DCF Simulation'!E2153-'DCF Simulation'!F2153))</f>
        <v>17385.113029752378</v>
      </c>
      <c r="H2153" s="302">
        <f ca="1">+G2153-'DCF Analysis'!$C$37+'DCF Analysis'!$C$38+'DCF Analysis'!$C$40-'DCF Analysis'!$C$39</f>
        <v>18297.443029752376</v>
      </c>
      <c r="I2153" s="303">
        <f ca="1">+H2153/'Historical Data'!$L$34</f>
        <v>1148.8152163664111</v>
      </c>
    </row>
    <row r="2154" spans="2:9">
      <c r="B2154" s="300">
        <f t="shared" si="169"/>
        <v>2142</v>
      </c>
      <c r="C2154" s="275">
        <f t="shared" ca="1" si="165"/>
        <v>0.14041032298001713</v>
      </c>
      <c r="D2154" s="275">
        <f t="shared" ca="1" si="166"/>
        <v>0.15690424064258376</v>
      </c>
      <c r="E2154" s="275">
        <f t="shared" ca="1" si="167"/>
        <v>0.10216287501358295</v>
      </c>
      <c r="F2154" s="275">
        <f t="shared" ca="1" si="168"/>
        <v>5.6039559258713317E-2</v>
      </c>
      <c r="G2154" s="301">
        <f t="array" aca="1" ref="G2154" ca="1">IF(E2154&gt;F2154,('3-Statement Model'!$G$8*(1+'DCF Simulation'!C2154)*'DCF Simulation'!D2154)/('DCF Simulation'!E2154-'DCF Simulation'!F2154))</f>
        <v>18739.361960332339</v>
      </c>
      <c r="H2154" s="302">
        <f ca="1">+G2154-'DCF Analysis'!$C$37+'DCF Analysis'!$C$38+'DCF Analysis'!$C$40-'DCF Analysis'!$C$39</f>
        <v>19651.691960332337</v>
      </c>
      <c r="I2154" s="303">
        <f ca="1">+H2154/'Historical Data'!$L$34</f>
        <v>1233.8424945313675</v>
      </c>
    </row>
    <row r="2155" spans="2:9">
      <c r="B2155" s="300">
        <f t="shared" si="169"/>
        <v>2143</v>
      </c>
      <c r="C2155" s="275">
        <f t="shared" ca="1" si="165"/>
        <v>0.14043766593389934</v>
      </c>
      <c r="D2155" s="275">
        <f t="shared" ca="1" si="166"/>
        <v>0.16295779186199083</v>
      </c>
      <c r="E2155" s="275">
        <f t="shared" ca="1" si="167"/>
        <v>0.10297216179299769</v>
      </c>
      <c r="F2155" s="275">
        <f t="shared" ca="1" si="168"/>
        <v>5.8708867401257664E-2</v>
      </c>
      <c r="G2155" s="301">
        <f t="array" aca="1" ref="G2155" ca="1">IF(E2155&gt;F2155,('3-Statement Model'!$G$8*(1+'DCF Simulation'!C2155)*'DCF Simulation'!D2155)/('DCF Simulation'!E2155-'DCF Simulation'!F2155))</f>
        <v>20280.677031115389</v>
      </c>
      <c r="H2155" s="302">
        <f ca="1">+G2155-'DCF Analysis'!$C$37+'DCF Analysis'!$C$38+'DCF Analysis'!$C$40-'DCF Analysis'!$C$39</f>
        <v>21193.007031115387</v>
      </c>
      <c r="I2155" s="303">
        <f ca="1">+H2155/'Historical Data'!$L$34</f>
        <v>1330.6148251598181</v>
      </c>
    </row>
    <row r="2156" spans="2:9">
      <c r="B2156" s="300">
        <f t="shared" si="169"/>
        <v>2144</v>
      </c>
      <c r="C2156" s="275">
        <f t="shared" ca="1" si="165"/>
        <v>2.0690652173958782E-2</v>
      </c>
      <c r="D2156" s="275">
        <f t="shared" ca="1" si="166"/>
        <v>0.14217808347832245</v>
      </c>
      <c r="E2156" s="275">
        <f t="shared" ca="1" si="167"/>
        <v>0.10757083056047265</v>
      </c>
      <c r="F2156" s="275">
        <f t="shared" ca="1" si="168"/>
        <v>3.981822769219448E-2</v>
      </c>
      <c r="G2156" s="301">
        <f t="array" aca="1" ref="G2156" ca="1">IF(E2156&gt;F2156,('3-Statement Model'!$G$8*(1+'DCF Simulation'!C2156)*'DCF Simulation'!D2156)/('DCF Simulation'!E2156-'DCF Simulation'!F2156))</f>
        <v>10346.186630343851</v>
      </c>
      <c r="H2156" s="302">
        <f ca="1">+G2156-'DCF Analysis'!$C$37+'DCF Analysis'!$C$38+'DCF Analysis'!$C$40-'DCF Analysis'!$C$39</f>
        <v>11258.516630343853</v>
      </c>
      <c r="I2156" s="303">
        <f ca="1">+H2156/'Historical Data'!$L$34</f>
        <v>706.87227705107102</v>
      </c>
    </row>
    <row r="2157" spans="2:9">
      <c r="B2157" s="300">
        <f t="shared" si="169"/>
        <v>2145</v>
      </c>
      <c r="C2157" s="275">
        <f t="shared" ca="1" si="165"/>
        <v>0.13620581725481484</v>
      </c>
      <c r="D2157" s="275">
        <f t="shared" ca="1" si="166"/>
        <v>0.16841161585100672</v>
      </c>
      <c r="E2157" s="275">
        <f t="shared" ca="1" si="167"/>
        <v>0.10976446971953722</v>
      </c>
      <c r="F2157" s="275">
        <f t="shared" ca="1" si="168"/>
        <v>3.9306714709912621E-2</v>
      </c>
      <c r="G2157" s="301">
        <f t="array" aca="1" ref="G2157" ca="1">IF(E2157&gt;F2157,('3-Statement Model'!$G$8*(1+'DCF Simulation'!C2157)*'DCF Simulation'!D2157)/('DCF Simulation'!E2157-'DCF Simulation'!F2157))</f>
        <v>13118.366179656545</v>
      </c>
      <c r="H2157" s="302">
        <f ca="1">+G2157-'DCF Analysis'!$C$37+'DCF Analysis'!$C$38+'DCF Analysis'!$C$40-'DCF Analysis'!$C$39</f>
        <v>14030.696179656547</v>
      </c>
      <c r="I2157" s="303">
        <f ca="1">+H2157/'Historical Data'!$L$34</f>
        <v>880.9251238653344</v>
      </c>
    </row>
    <row r="2158" spans="2:9">
      <c r="B2158" s="300">
        <f t="shared" si="169"/>
        <v>2146</v>
      </c>
      <c r="C2158" s="275">
        <f t="shared" ca="1" si="165"/>
        <v>0.16870827914169378</v>
      </c>
      <c r="D2158" s="275">
        <f t="shared" ca="1" si="166"/>
        <v>0.19273622771045165</v>
      </c>
      <c r="E2158" s="275">
        <f t="shared" ca="1" si="167"/>
        <v>0.10319582783106226</v>
      </c>
      <c r="F2158" s="275">
        <f t="shared" ca="1" si="168"/>
        <v>5.2452921551256776E-2</v>
      </c>
      <c r="G2158" s="301">
        <f t="array" aca="1" ref="G2158" ca="1">IF(E2158&gt;F2158,('3-Statement Model'!$G$8*(1+'DCF Simulation'!C2158)*'DCF Simulation'!D2158)/('DCF Simulation'!E2158-'DCF Simulation'!F2158))</f>
        <v>21442.412023058801</v>
      </c>
      <c r="H2158" s="302">
        <f ca="1">+G2158-'DCF Analysis'!$C$37+'DCF Analysis'!$C$38+'DCF Analysis'!$C$40-'DCF Analysis'!$C$39</f>
        <v>22354.7420230588</v>
      </c>
      <c r="I2158" s="303">
        <f ca="1">+H2158/'Historical Data'!$L$34</f>
        <v>1403.5550077831365</v>
      </c>
    </row>
    <row r="2159" spans="2:9">
      <c r="B2159" s="300">
        <f t="shared" si="169"/>
        <v>2147</v>
      </c>
      <c r="C2159" s="275">
        <f t="shared" ca="1" si="165"/>
        <v>0.17641579151694772</v>
      </c>
      <c r="D2159" s="275">
        <f t="shared" ca="1" si="166"/>
        <v>0.17763367184133103</v>
      </c>
      <c r="E2159" s="275">
        <f t="shared" ca="1" si="167"/>
        <v>0.10096377247102922</v>
      </c>
      <c r="F2159" s="275">
        <f t="shared" ca="1" si="168"/>
        <v>2.8144740701770934E-2</v>
      </c>
      <c r="G2159" s="301">
        <f t="array" aca="1" ref="G2159" ca="1">IF(E2159&gt;F2159,('3-Statement Model'!$G$8*(1+'DCF Simulation'!C2159)*'DCF Simulation'!D2159)/('DCF Simulation'!E2159-'DCF Simulation'!F2159))</f>
        <v>13861.835411973467</v>
      </c>
      <c r="H2159" s="302">
        <f ca="1">+G2159-'DCF Analysis'!$C$37+'DCF Analysis'!$C$38+'DCF Analysis'!$C$40-'DCF Analysis'!$C$39</f>
        <v>14774.165411973469</v>
      </c>
      <c r="I2159" s="303">
        <f ca="1">+H2159/'Historical Data'!$L$34</f>
        <v>927.60425633193745</v>
      </c>
    </row>
    <row r="2160" spans="2:9">
      <c r="B2160" s="300">
        <f t="shared" si="169"/>
        <v>2148</v>
      </c>
      <c r="C2160" s="275">
        <f t="shared" ca="1" si="165"/>
        <v>0.1187775847633467</v>
      </c>
      <c r="D2160" s="275">
        <f t="shared" ca="1" si="166"/>
        <v>0.18339318052120004</v>
      </c>
      <c r="E2160" s="275">
        <f t="shared" ca="1" si="167"/>
        <v>0.10863410491974787</v>
      </c>
      <c r="F2160" s="275">
        <f t="shared" ca="1" si="168"/>
        <v>4.054543694730918E-2</v>
      </c>
      <c r="G2160" s="301">
        <f t="array" aca="1" ref="G2160" ca="1">IF(E2160&gt;F2160,('3-Statement Model'!$G$8*(1+'DCF Simulation'!C2160)*'DCF Simulation'!D2160)/('DCF Simulation'!E2160-'DCF Simulation'!F2160))</f>
        <v>14555.649864196956</v>
      </c>
      <c r="H2160" s="302">
        <f ca="1">+G2160-'DCF Analysis'!$C$37+'DCF Analysis'!$C$38+'DCF Analysis'!$C$40-'DCF Analysis'!$C$39</f>
        <v>15467.979864196957</v>
      </c>
      <c r="I2160" s="303">
        <f ca="1">+H2160/'Historical Data'!$L$34</f>
        <v>971.16578559879792</v>
      </c>
    </row>
    <row r="2161" spans="2:9">
      <c r="B2161" s="300">
        <f t="shared" si="169"/>
        <v>2149</v>
      </c>
      <c r="C2161" s="275">
        <f t="shared" ca="1" si="165"/>
        <v>0.15620808703639144</v>
      </c>
      <c r="D2161" s="275">
        <f t="shared" ca="1" si="166"/>
        <v>0.17024520683631156</v>
      </c>
      <c r="E2161" s="275">
        <f t="shared" ca="1" si="167"/>
        <v>0.10281269150400224</v>
      </c>
      <c r="F2161" s="275">
        <f t="shared" ca="1" si="168"/>
        <v>2.2351066122255167E-2</v>
      </c>
      <c r="G2161" s="301">
        <f t="array" aca="1" ref="G2161" ca="1">IF(E2161&gt;F2161,('3-Statement Model'!$G$8*(1+'DCF Simulation'!C2161)*'DCF Simulation'!D2161)/('DCF Simulation'!E2161-'DCF Simulation'!F2161))</f>
        <v>11816.846498777435</v>
      </c>
      <c r="H2161" s="302">
        <f ca="1">+G2161-'DCF Analysis'!$C$37+'DCF Analysis'!$C$38+'DCF Analysis'!$C$40-'DCF Analysis'!$C$39</f>
        <v>12729.176498777437</v>
      </c>
      <c r="I2161" s="303">
        <f ca="1">+H2161/'Historical Data'!$L$34</f>
        <v>799.20848119766697</v>
      </c>
    </row>
    <row r="2162" spans="2:9">
      <c r="B2162" s="300">
        <f t="shared" si="169"/>
        <v>2150</v>
      </c>
      <c r="C2162" s="275">
        <f t="shared" ca="1" si="165"/>
        <v>5.9399070247701871E-2</v>
      </c>
      <c r="D2162" s="275">
        <f t="shared" ca="1" si="166"/>
        <v>0.17351668094645836</v>
      </c>
      <c r="E2162" s="275">
        <f t="shared" ca="1" si="167"/>
        <v>0.10142436767112104</v>
      </c>
      <c r="F2162" s="275">
        <f t="shared" ca="1" si="168"/>
        <v>3.0904516503379116E-2</v>
      </c>
      <c r="G2162" s="301">
        <f t="array" aca="1" ref="G2162" ca="1">IF(E2162&gt;F2162,('3-Statement Model'!$G$8*(1+'DCF Simulation'!C2162)*'DCF Simulation'!D2162)/('DCF Simulation'!E2162-'DCF Simulation'!F2162))</f>
        <v>12591.252452759692</v>
      </c>
      <c r="H2162" s="302">
        <f ca="1">+G2162-'DCF Analysis'!$C$37+'DCF Analysis'!$C$38+'DCF Analysis'!$C$40-'DCF Analysis'!$C$39</f>
        <v>13503.582452759694</v>
      </c>
      <c r="I2162" s="303">
        <f ca="1">+H2162/'Historical Data'!$L$34</f>
        <v>847.82999307410557</v>
      </c>
    </row>
    <row r="2163" spans="2:9">
      <c r="B2163" s="300">
        <f t="shared" si="169"/>
        <v>2151</v>
      </c>
      <c r="C2163" s="275">
        <f t="shared" ca="1" si="165"/>
        <v>0.29247516084174485</v>
      </c>
      <c r="D2163" s="275">
        <f t="shared" ca="1" si="166"/>
        <v>0.16681220479668718</v>
      </c>
      <c r="E2163" s="275">
        <f t="shared" ca="1" si="167"/>
        <v>0.1053632142064657</v>
      </c>
      <c r="F2163" s="275">
        <f t="shared" ca="1" si="168"/>
        <v>4.4128283229625767E-2</v>
      </c>
      <c r="G2163" s="301">
        <f t="array" aca="1" ref="G2163" ca="1">IF(E2163&gt;F2163,('3-Statement Model'!$G$8*(1+'DCF Simulation'!C2163)*'DCF Simulation'!D2163)/('DCF Simulation'!E2163-'DCF Simulation'!F2163))</f>
        <v>17007.101150121394</v>
      </c>
      <c r="H2163" s="302">
        <f ca="1">+G2163-'DCF Analysis'!$C$37+'DCF Analysis'!$C$38+'DCF Analysis'!$C$40-'DCF Analysis'!$C$39</f>
        <v>17919.431150121392</v>
      </c>
      <c r="I2163" s="303">
        <f ca="1">+H2163/'Historical Data'!$L$34</f>
        <v>1125.0815286275717</v>
      </c>
    </row>
    <row r="2164" spans="2:9">
      <c r="B2164" s="300">
        <f t="shared" si="169"/>
        <v>2152</v>
      </c>
      <c r="C2164" s="275">
        <f t="shared" ca="1" si="165"/>
        <v>2.239296195045129E-2</v>
      </c>
      <c r="D2164" s="275">
        <f t="shared" ca="1" si="166"/>
        <v>0.18010477331690172</v>
      </c>
      <c r="E2164" s="275">
        <f t="shared" ca="1" si="167"/>
        <v>0.10004998638333226</v>
      </c>
      <c r="F2164" s="275">
        <f t="shared" ca="1" si="168"/>
        <v>3.0190369923283021E-2</v>
      </c>
      <c r="G2164" s="301">
        <f t="array" aca="1" ref="G2164" ca="1">IF(E2164&gt;F2164,('3-Statement Model'!$G$8*(1+'DCF Simulation'!C2164)*'DCF Simulation'!D2164)/('DCF Simulation'!E2164-'DCF Simulation'!F2164))</f>
        <v>12731.992573263362</v>
      </c>
      <c r="H2164" s="302">
        <f ca="1">+G2164-'DCF Analysis'!$C$37+'DCF Analysis'!$C$38+'DCF Analysis'!$C$40-'DCF Analysis'!$C$39</f>
        <v>13644.322573263364</v>
      </c>
      <c r="I2164" s="303">
        <f ca="1">+H2164/'Historical Data'!$L$34</f>
        <v>856.66644042497057</v>
      </c>
    </row>
    <row r="2165" spans="2:9">
      <c r="B2165" s="300">
        <f t="shared" si="169"/>
        <v>2153</v>
      </c>
      <c r="C2165" s="275">
        <f t="shared" ca="1" si="165"/>
        <v>0.30514746136879367</v>
      </c>
      <c r="D2165" s="275">
        <f t="shared" ca="1" si="166"/>
        <v>0.17439452230612273</v>
      </c>
      <c r="E2165" s="275">
        <f t="shared" ca="1" si="167"/>
        <v>0.10737815819775133</v>
      </c>
      <c r="F2165" s="275">
        <f t="shared" ca="1" si="168"/>
        <v>3.8904581596254345E-2</v>
      </c>
      <c r="G2165" s="301">
        <f t="array" aca="1" ref="G2165" ca="1">IF(E2165&gt;F2165,('3-Statement Model'!$G$8*(1+'DCF Simulation'!C2165)*'DCF Simulation'!D2165)/('DCF Simulation'!E2165-'DCF Simulation'!F2165))</f>
        <v>16056.426991602573</v>
      </c>
      <c r="H2165" s="302">
        <f ca="1">+G2165-'DCF Analysis'!$C$37+'DCF Analysis'!$C$38+'DCF Analysis'!$C$40-'DCF Analysis'!$C$39</f>
        <v>16968.756991602571</v>
      </c>
      <c r="I2165" s="303">
        <f ca="1">+H2165/'Historical Data'!$L$34</f>
        <v>1065.3929187307203</v>
      </c>
    </row>
    <row r="2166" spans="2:9">
      <c r="B2166" s="300">
        <f t="shared" si="169"/>
        <v>2154</v>
      </c>
      <c r="C2166" s="275">
        <f t="shared" ca="1" si="165"/>
        <v>6.7311579547257347E-2</v>
      </c>
      <c r="D2166" s="275">
        <f t="shared" ca="1" si="166"/>
        <v>0.15815906742999125</v>
      </c>
      <c r="E2166" s="275">
        <f t="shared" ca="1" si="167"/>
        <v>0.10227257819424287</v>
      </c>
      <c r="F2166" s="275">
        <f t="shared" ca="1" si="168"/>
        <v>4.9144123716731117E-2</v>
      </c>
      <c r="G2166" s="301">
        <f t="array" aca="1" ref="G2166" ca="1">IF(E2166&gt;F2166,('3-Statement Model'!$G$8*(1+'DCF Simulation'!C2166)*'DCF Simulation'!D2166)/('DCF Simulation'!E2166-'DCF Simulation'!F2166))</f>
        <v>15347.499706497203</v>
      </c>
      <c r="H2166" s="302">
        <f ca="1">+G2166-'DCF Analysis'!$C$37+'DCF Analysis'!$C$38+'DCF Analysis'!$C$40-'DCF Analysis'!$C$39</f>
        <v>16259.829706497205</v>
      </c>
      <c r="I2166" s="303">
        <f ca="1">+H2166/'Historical Data'!$L$34</f>
        <v>1020.8825217806063</v>
      </c>
    </row>
    <row r="2167" spans="2:9">
      <c r="B2167" s="300">
        <f t="shared" si="169"/>
        <v>2155</v>
      </c>
      <c r="C2167" s="275">
        <f t="shared" ca="1" si="165"/>
        <v>0.10432674360662489</v>
      </c>
      <c r="D2167" s="275">
        <f t="shared" ca="1" si="166"/>
        <v>0.18636495741204476</v>
      </c>
      <c r="E2167" s="275">
        <f t="shared" ca="1" si="167"/>
        <v>0.1042387815581456</v>
      </c>
      <c r="F2167" s="275">
        <f t="shared" ca="1" si="168"/>
        <v>5.3742390531114792E-2</v>
      </c>
      <c r="G2167" s="301">
        <f t="array" aca="1" ref="G2167" ca="1">IF(E2167&gt;F2167,('3-Statement Model'!$G$8*(1+'DCF Simulation'!C2167)*'DCF Simulation'!D2167)/('DCF Simulation'!E2167-'DCF Simulation'!F2167))</f>
        <v>19687.066267217822</v>
      </c>
      <c r="H2167" s="302">
        <f ca="1">+G2167-'DCF Analysis'!$C$37+'DCF Analysis'!$C$38+'DCF Analysis'!$C$40-'DCF Analysis'!$C$39</f>
        <v>20599.39626721782</v>
      </c>
      <c r="I2167" s="303">
        <f ca="1">+H2167/'Historical Data'!$L$34</f>
        <v>1293.3446406288137</v>
      </c>
    </row>
    <row r="2168" spans="2:9">
      <c r="B2168" s="300">
        <f t="shared" si="169"/>
        <v>2156</v>
      </c>
      <c r="C2168" s="275">
        <f t="shared" ca="1" si="165"/>
        <v>0.23466624569842937</v>
      </c>
      <c r="D2168" s="275">
        <f t="shared" ca="1" si="166"/>
        <v>0.1414369707816921</v>
      </c>
      <c r="E2168" s="275">
        <f t="shared" ca="1" si="167"/>
        <v>0.10038156492460641</v>
      </c>
      <c r="F2168" s="275">
        <f t="shared" ca="1" si="168"/>
        <v>4.9860049139968596E-2</v>
      </c>
      <c r="G2168" s="301">
        <f t="array" aca="1" ref="G2168" ca="1">IF(E2168&gt;F2168,('3-Statement Model'!$G$8*(1+'DCF Simulation'!C2168)*'DCF Simulation'!D2168)/('DCF Simulation'!E2168-'DCF Simulation'!F2168))</f>
        <v>16696.123507793094</v>
      </c>
      <c r="H2168" s="302">
        <f ca="1">+G2168-'DCF Analysis'!$C$37+'DCF Analysis'!$C$38+'DCF Analysis'!$C$40-'DCF Analysis'!$C$39</f>
        <v>17608.453507793092</v>
      </c>
      <c r="I2168" s="303">
        <f ca="1">+H2168/'Historical Data'!$L$34</f>
        <v>1105.556623050569</v>
      </c>
    </row>
    <row r="2169" spans="2:9">
      <c r="B2169" s="300">
        <f t="shared" si="169"/>
        <v>2157</v>
      </c>
      <c r="C2169" s="275">
        <f t="shared" ca="1" si="165"/>
        <v>0.28137283905163646</v>
      </c>
      <c r="D2169" s="275">
        <f t="shared" ca="1" si="166"/>
        <v>0.18945646366499805</v>
      </c>
      <c r="E2169" s="275">
        <f t="shared" ca="1" si="167"/>
        <v>0.10431380906721033</v>
      </c>
      <c r="F2169" s="275">
        <f t="shared" ca="1" si="168"/>
        <v>2.8093410133522456E-2</v>
      </c>
      <c r="G2169" s="301">
        <f t="array" aca="1" ref="G2169" ca="1">IF(E2169&gt;F2169,('3-Statement Model'!$G$8*(1+'DCF Simulation'!C2169)*'DCF Simulation'!D2169)/('DCF Simulation'!E2169-'DCF Simulation'!F2169))</f>
        <v>15384.848450672682</v>
      </c>
      <c r="H2169" s="302">
        <f ca="1">+G2169-'DCF Analysis'!$C$37+'DCF Analysis'!$C$38+'DCF Analysis'!$C$40-'DCF Analysis'!$C$39</f>
        <v>16297.178450672684</v>
      </c>
      <c r="I2169" s="303">
        <f ca="1">+H2169/'Historical Data'!$L$34</f>
        <v>1023.2274836176891</v>
      </c>
    </row>
    <row r="2170" spans="2:9">
      <c r="B2170" s="300">
        <f t="shared" si="169"/>
        <v>2158</v>
      </c>
      <c r="C2170" s="275">
        <f t="shared" ca="1" si="165"/>
        <v>0.28372393450199496</v>
      </c>
      <c r="D2170" s="275">
        <f t="shared" ca="1" si="166"/>
        <v>0.14519865397813189</v>
      </c>
      <c r="E2170" s="275">
        <f t="shared" ca="1" si="167"/>
        <v>0.10242250541870869</v>
      </c>
      <c r="F2170" s="275">
        <f t="shared" ca="1" si="168"/>
        <v>2.8270496589361638E-2</v>
      </c>
      <c r="G2170" s="301">
        <f t="array" aca="1" ref="G2170" ca="1">IF(E2170&gt;F2170,('3-Statement Model'!$G$8*(1+'DCF Simulation'!C2170)*'DCF Simulation'!D2170)/('DCF Simulation'!E2170-'DCF Simulation'!F2170))</f>
        <v>12142.016182741127</v>
      </c>
      <c r="H2170" s="302">
        <f ca="1">+G2170-'DCF Analysis'!$C$37+'DCF Analysis'!$C$38+'DCF Analysis'!$C$40-'DCF Analysis'!$C$39</f>
        <v>13054.346182741128</v>
      </c>
      <c r="I2170" s="303">
        <f ca="1">+H2170/'Historical Data'!$L$34</f>
        <v>819.62444206340774</v>
      </c>
    </row>
    <row r="2171" spans="2:9">
      <c r="B2171" s="300">
        <f t="shared" si="169"/>
        <v>2159</v>
      </c>
      <c r="C2171" s="275">
        <f t="shared" ca="1" si="165"/>
        <v>0.19188710257100705</v>
      </c>
      <c r="D2171" s="275">
        <f t="shared" ca="1" si="166"/>
        <v>0.1943525348291838</v>
      </c>
      <c r="E2171" s="275">
        <f t="shared" ca="1" si="167"/>
        <v>0.10200915620988139</v>
      </c>
      <c r="F2171" s="275">
        <f t="shared" ca="1" si="168"/>
        <v>2.2697762468658858E-2</v>
      </c>
      <c r="G2171" s="301">
        <f t="array" aca="1" ref="G2171" ca="1">IF(E2171&gt;F2171,('3-Statement Model'!$G$8*(1+'DCF Simulation'!C2171)*'DCF Simulation'!D2171)/('DCF Simulation'!E2171-'DCF Simulation'!F2171))</f>
        <v>14108.123315187575</v>
      </c>
      <c r="H2171" s="302">
        <f ca="1">+G2171-'DCF Analysis'!$C$37+'DCF Analysis'!$C$38+'DCF Analysis'!$C$40-'DCF Analysis'!$C$39</f>
        <v>15020.453315187577</v>
      </c>
      <c r="I2171" s="303">
        <f ca="1">+H2171/'Historical Data'!$L$34</f>
        <v>943.06758037996292</v>
      </c>
    </row>
    <row r="2172" spans="2:9">
      <c r="B2172" s="300">
        <f t="shared" si="169"/>
        <v>2160</v>
      </c>
      <c r="C2172" s="275">
        <f t="shared" ca="1" si="165"/>
        <v>9.2406785229403252E-2</v>
      </c>
      <c r="D2172" s="275">
        <f t="shared" ca="1" si="166"/>
        <v>0.16335168392120569</v>
      </c>
      <c r="E2172" s="275">
        <f t="shared" ca="1" si="167"/>
        <v>0.10913219575186303</v>
      </c>
      <c r="F2172" s="275">
        <f t="shared" ca="1" si="168"/>
        <v>5.2788089467801155E-2</v>
      </c>
      <c r="G2172" s="301">
        <f t="array" aca="1" ref="G2172" ca="1">IF(E2172&gt;F2172,('3-Statement Model'!$G$8*(1+'DCF Simulation'!C2172)*'DCF Simulation'!D2172)/('DCF Simulation'!E2172-'DCF Simulation'!F2172))</f>
        <v>15298.153331581472</v>
      </c>
      <c r="H2172" s="302">
        <f ca="1">+G2172-'DCF Analysis'!$C$37+'DCF Analysis'!$C$38+'DCF Analysis'!$C$40-'DCF Analysis'!$C$39</f>
        <v>16210.483331581474</v>
      </c>
      <c r="I2172" s="303">
        <f ca="1">+H2172/'Historical Data'!$L$34</f>
        <v>1017.7842819728073</v>
      </c>
    </row>
    <row r="2173" spans="2:9">
      <c r="B2173" s="300">
        <f t="shared" si="169"/>
        <v>2161</v>
      </c>
      <c r="C2173" s="275">
        <f t="shared" ca="1" si="165"/>
        <v>2.6477864284602297E-2</v>
      </c>
      <c r="D2173" s="275">
        <f t="shared" ca="1" si="166"/>
        <v>0.17254668997625444</v>
      </c>
      <c r="E2173" s="275">
        <f t="shared" ca="1" si="167"/>
        <v>0.10318079884820983</v>
      </c>
      <c r="F2173" s="275">
        <f t="shared" ca="1" si="168"/>
        <v>4.2906153221380243E-2</v>
      </c>
      <c r="G2173" s="301">
        <f t="array" aca="1" ref="G2173" ca="1">IF(E2173&gt;F2173,('3-Statement Model'!$G$8*(1+'DCF Simulation'!C2173)*'DCF Simulation'!D2173)/('DCF Simulation'!E2173-'DCF Simulation'!F2173))</f>
        <v>14193.87755637436</v>
      </c>
      <c r="H2173" s="302">
        <f ca="1">+G2173-'DCF Analysis'!$C$37+'DCF Analysis'!$C$38+'DCF Analysis'!$C$40-'DCF Analysis'!$C$39</f>
        <v>15106.207556374362</v>
      </c>
      <c r="I2173" s="303">
        <f ca="1">+H2173/'Historical Data'!$L$34</f>
        <v>948.45170847825204</v>
      </c>
    </row>
    <row r="2174" spans="2:9">
      <c r="B2174" s="300">
        <f t="shared" si="169"/>
        <v>2162</v>
      </c>
      <c r="C2174" s="275">
        <f t="shared" ca="1" si="165"/>
        <v>5.6838132375625974E-2</v>
      </c>
      <c r="D2174" s="275">
        <f t="shared" ca="1" si="166"/>
        <v>0.18115148277288842</v>
      </c>
      <c r="E2174" s="275">
        <f t="shared" ca="1" si="167"/>
        <v>0.10650168429339259</v>
      </c>
      <c r="F2174" s="275">
        <f t="shared" ca="1" si="168"/>
        <v>5.9986843388678601E-2</v>
      </c>
      <c r="G2174" s="301">
        <f t="array" aca="1" ref="G2174" ca="1">IF(E2174&gt;F2174,('3-Statement Model'!$G$8*(1+'DCF Simulation'!C2174)*'DCF Simulation'!D2174)/('DCF Simulation'!E2174-'DCF Simulation'!F2174))</f>
        <v>19881.004680852868</v>
      </c>
      <c r="H2174" s="302">
        <f ca="1">+G2174-'DCF Analysis'!$C$37+'DCF Analysis'!$C$38+'DCF Analysis'!$C$40-'DCF Analysis'!$C$39</f>
        <v>20793.334680852866</v>
      </c>
      <c r="I2174" s="303">
        <f ca="1">+H2174/'Historical Data'!$L$34</f>
        <v>1305.5211726316527</v>
      </c>
    </row>
    <row r="2175" spans="2:9">
      <c r="B2175" s="300">
        <f t="shared" si="169"/>
        <v>2163</v>
      </c>
      <c r="C2175" s="275">
        <f t="shared" ca="1" si="165"/>
        <v>3.9341565595858378E-2</v>
      </c>
      <c r="D2175" s="275">
        <f t="shared" ca="1" si="166"/>
        <v>0.17974176268237718</v>
      </c>
      <c r="E2175" s="275">
        <f t="shared" ca="1" si="167"/>
        <v>0.10961296770484766</v>
      </c>
      <c r="F2175" s="275">
        <f t="shared" ca="1" si="168"/>
        <v>4.4193104629903238E-2</v>
      </c>
      <c r="G2175" s="301">
        <f t="array" aca="1" ref="G2175" ca="1">IF(E2175&gt;F2175,('3-Statement Model'!$G$8*(1+'DCF Simulation'!C2175)*'DCF Simulation'!D2175)/('DCF Simulation'!E2175-'DCF Simulation'!F2175))</f>
        <v>13793.58517409597</v>
      </c>
      <c r="H2175" s="302">
        <f ca="1">+G2175-'DCF Analysis'!$C$37+'DCF Analysis'!$C$38+'DCF Analysis'!$C$40-'DCF Analysis'!$C$39</f>
        <v>14705.915174095971</v>
      </c>
      <c r="I2175" s="303">
        <f ca="1">+H2175/'Historical Data'!$L$34</f>
        <v>923.31912689244132</v>
      </c>
    </row>
    <row r="2176" spans="2:9">
      <c r="B2176" s="300">
        <f t="shared" si="169"/>
        <v>2164</v>
      </c>
      <c r="C2176" s="275">
        <f t="shared" ca="1" si="165"/>
        <v>6.6818004587000573E-2</v>
      </c>
      <c r="D2176" s="275">
        <f t="shared" ca="1" si="166"/>
        <v>0.14642955189647436</v>
      </c>
      <c r="E2176" s="275">
        <f t="shared" ca="1" si="167"/>
        <v>0.10463516371102324</v>
      </c>
      <c r="F2176" s="275">
        <f t="shared" ca="1" si="168"/>
        <v>5.8043946926527132E-2</v>
      </c>
      <c r="G2176" s="301">
        <f t="array" aca="1" ref="G2176" ca="1">IF(E2176&gt;F2176,('3-Statement Model'!$G$8*(1+'DCF Simulation'!C2176)*'DCF Simulation'!D2176)/('DCF Simulation'!E2176-'DCF Simulation'!F2176))</f>
        <v>16195.505823497238</v>
      </c>
      <c r="H2176" s="302">
        <f ca="1">+G2176-'DCF Analysis'!$C$37+'DCF Analysis'!$C$38+'DCF Analysis'!$C$40-'DCF Analysis'!$C$39</f>
        <v>17107.835823497237</v>
      </c>
      <c r="I2176" s="303">
        <f ca="1">+H2176/'Historical Data'!$L$34</f>
        <v>1074.1250611451142</v>
      </c>
    </row>
    <row r="2177" spans="2:9">
      <c r="B2177" s="300">
        <f t="shared" si="169"/>
        <v>2165</v>
      </c>
      <c r="C2177" s="275">
        <f t="shared" ca="1" si="165"/>
        <v>7.3295351893102503E-2</v>
      </c>
      <c r="D2177" s="275">
        <f t="shared" ca="1" si="166"/>
        <v>0.1575223104641619</v>
      </c>
      <c r="E2177" s="275">
        <f t="shared" ca="1" si="167"/>
        <v>0.10473294016394562</v>
      </c>
      <c r="F2177" s="275">
        <f t="shared" ca="1" si="168"/>
        <v>2.6573099041088254E-2</v>
      </c>
      <c r="G2177" s="301">
        <f t="array" aca="1" ref="G2177" ca="1">IF(E2177&gt;F2177,('3-Statement Model'!$G$8*(1+'DCF Simulation'!C2177)*'DCF Simulation'!D2177)/('DCF Simulation'!E2177-'DCF Simulation'!F2177))</f>
        <v>10448.577135252257</v>
      </c>
      <c r="H2177" s="302">
        <f ca="1">+G2177-'DCF Analysis'!$C$37+'DCF Analysis'!$C$38+'DCF Analysis'!$C$40-'DCF Analysis'!$C$39</f>
        <v>11360.907135252259</v>
      </c>
      <c r="I2177" s="303">
        <f ca="1">+H2177/'Historical Data'!$L$34</f>
        <v>713.30092229177205</v>
      </c>
    </row>
    <row r="2178" spans="2:9">
      <c r="B2178" s="300">
        <f t="shared" si="169"/>
        <v>2166</v>
      </c>
      <c r="C2178" s="275">
        <f t="shared" ca="1" si="165"/>
        <v>0.30098945815883033</v>
      </c>
      <c r="D2178" s="275">
        <f t="shared" ca="1" si="166"/>
        <v>0.13759242940243688</v>
      </c>
      <c r="E2178" s="275">
        <f t="shared" ca="1" si="167"/>
        <v>0.10502468951517785</v>
      </c>
      <c r="F2178" s="275">
        <f t="shared" ca="1" si="168"/>
        <v>5.7127682671522365E-2</v>
      </c>
      <c r="G2178" s="301">
        <f t="array" aca="1" ref="G2178" ca="1">IF(E2178&gt;F2178,('3-Statement Model'!$G$8*(1+'DCF Simulation'!C2178)*'DCF Simulation'!D2178)/('DCF Simulation'!E2178-'DCF Simulation'!F2178))</f>
        <v>18052.586770941609</v>
      </c>
      <c r="H2178" s="302">
        <f ca="1">+G2178-'DCF Analysis'!$C$37+'DCF Analysis'!$C$38+'DCF Analysis'!$C$40-'DCF Analysis'!$C$39</f>
        <v>18964.916770941607</v>
      </c>
      <c r="I2178" s="303">
        <f ca="1">+H2178/'Historical Data'!$L$34</f>
        <v>1190.7229293269788</v>
      </c>
    </row>
    <row r="2179" spans="2:9">
      <c r="B2179" s="300">
        <f t="shared" si="169"/>
        <v>2167</v>
      </c>
      <c r="C2179" s="275">
        <f t="shared" ca="1" si="165"/>
        <v>0.16053590814116026</v>
      </c>
      <c r="D2179" s="275">
        <f t="shared" ca="1" si="166"/>
        <v>0.13825851684505686</v>
      </c>
      <c r="E2179" s="275">
        <f t="shared" ca="1" si="167"/>
        <v>0.10451277640626307</v>
      </c>
      <c r="F2179" s="275">
        <f t="shared" ca="1" si="168"/>
        <v>4.1328382312525253E-2</v>
      </c>
      <c r="G2179" s="301">
        <f t="array" aca="1" ref="G2179" ca="1">IF(E2179&gt;F2179,('3-Statement Model'!$G$8*(1+'DCF Simulation'!C2179)*'DCF Simulation'!D2179)/('DCF Simulation'!E2179-'DCF Simulation'!F2179))</f>
        <v>12266.485515820208</v>
      </c>
      <c r="H2179" s="302">
        <f ca="1">+G2179-'DCF Analysis'!$C$37+'DCF Analysis'!$C$38+'DCF Analysis'!$C$40-'DCF Analysis'!$C$39</f>
        <v>13178.81551582021</v>
      </c>
      <c r="I2179" s="303">
        <f ca="1">+H2179/'Historical Data'!$L$34</f>
        <v>827.43931890601993</v>
      </c>
    </row>
    <row r="2180" spans="2:9">
      <c r="B2180" s="300">
        <f t="shared" si="169"/>
        <v>2168</v>
      </c>
      <c r="C2180" s="275">
        <f t="shared" ca="1" si="165"/>
        <v>0.22303260615220796</v>
      </c>
      <c r="D2180" s="275">
        <f t="shared" ca="1" si="166"/>
        <v>0.18943400070350017</v>
      </c>
      <c r="E2180" s="275">
        <f t="shared" ca="1" si="167"/>
        <v>0.10476671365884521</v>
      </c>
      <c r="F2180" s="275">
        <f t="shared" ca="1" si="168"/>
        <v>5.5379601009251045E-2</v>
      </c>
      <c r="G2180" s="301">
        <f t="array" aca="1" ref="G2180" ca="1">IF(E2180&gt;F2180,('3-Statement Model'!$G$8*(1+'DCF Simulation'!C2180)*'DCF Simulation'!D2180)/('DCF Simulation'!E2180-'DCF Simulation'!F2180))</f>
        <v>22660.100397228362</v>
      </c>
      <c r="H2180" s="302">
        <f ca="1">+G2180-'DCF Analysis'!$C$37+'DCF Analysis'!$C$38+'DCF Analysis'!$C$40-'DCF Analysis'!$C$39</f>
        <v>23572.43039722836</v>
      </c>
      <c r="I2180" s="303">
        <f ca="1">+H2180/'Historical Data'!$L$34</f>
        <v>1480.0082548714756</v>
      </c>
    </row>
    <row r="2181" spans="2:9">
      <c r="B2181" s="300">
        <f t="shared" si="169"/>
        <v>2169</v>
      </c>
      <c r="C2181" s="275">
        <f t="shared" ca="1" si="165"/>
        <v>0.13252709784952474</v>
      </c>
      <c r="D2181" s="275">
        <f t="shared" ca="1" si="166"/>
        <v>0.1808936617694058</v>
      </c>
      <c r="E2181" s="275">
        <f t="shared" ca="1" si="167"/>
        <v>0.10754702813698763</v>
      </c>
      <c r="F2181" s="275">
        <f t="shared" ca="1" si="168"/>
        <v>3.4284983792694124E-2</v>
      </c>
      <c r="G2181" s="301">
        <f t="array" aca="1" ref="G2181" ca="1">IF(E2181&gt;F2181,('3-Statement Model'!$G$8*(1+'DCF Simulation'!C2181)*'DCF Simulation'!D2181)/('DCF Simulation'!E2181-'DCF Simulation'!F2181))</f>
        <v>13507.420443146722</v>
      </c>
      <c r="H2181" s="302">
        <f ca="1">+G2181-'DCF Analysis'!$C$37+'DCF Analysis'!$C$38+'DCF Analysis'!$C$40-'DCF Analysis'!$C$39</f>
        <v>14419.750443146724</v>
      </c>
      <c r="I2181" s="303">
        <f ca="1">+H2181/'Historical Data'!$L$34</f>
        <v>905.35211386404524</v>
      </c>
    </row>
    <row r="2182" spans="2:9">
      <c r="B2182" s="300">
        <f t="shared" si="169"/>
        <v>2170</v>
      </c>
      <c r="C2182" s="275">
        <f t="shared" ca="1" si="165"/>
        <v>0.171556414064752</v>
      </c>
      <c r="D2182" s="275">
        <f t="shared" ca="1" si="166"/>
        <v>0.13637078899056482</v>
      </c>
      <c r="E2182" s="275">
        <f t="shared" ca="1" si="167"/>
        <v>0.10462649409843612</v>
      </c>
      <c r="F2182" s="275">
        <f t="shared" ca="1" si="168"/>
        <v>4.5808830988817613E-2</v>
      </c>
      <c r="G2182" s="301">
        <f t="array" aca="1" ref="G2182" ca="1">IF(E2182&gt;F2182,('3-Statement Model'!$G$8*(1+'DCF Simulation'!C2182)*'DCF Simulation'!D2182)/('DCF Simulation'!E2182-'DCF Simulation'!F2182))</f>
        <v>13120.678471738562</v>
      </c>
      <c r="H2182" s="302">
        <f ca="1">+G2182-'DCF Analysis'!$C$37+'DCF Analysis'!$C$38+'DCF Analysis'!$C$40-'DCF Analysis'!$C$39</f>
        <v>14033.008471738563</v>
      </c>
      <c r="I2182" s="303">
        <f ca="1">+H2182/'Historical Data'!$L$34</f>
        <v>881.07030241974689</v>
      </c>
    </row>
    <row r="2183" spans="2:9">
      <c r="B2183" s="300">
        <f t="shared" si="169"/>
        <v>2171</v>
      </c>
      <c r="C2183" s="275">
        <f t="shared" ca="1" si="165"/>
        <v>0.32530058094954173</v>
      </c>
      <c r="D2183" s="275">
        <f t="shared" ca="1" si="166"/>
        <v>0.15837244854371413</v>
      </c>
      <c r="E2183" s="275">
        <f t="shared" ca="1" si="167"/>
        <v>0.10025147965569413</v>
      </c>
      <c r="F2183" s="275">
        <f t="shared" ca="1" si="168"/>
        <v>3.1516351997227764E-2</v>
      </c>
      <c r="G2183" s="301">
        <f t="array" aca="1" ref="G2183" ca="1">IF(E2183&gt;F2183,('3-Statement Model'!$G$8*(1+'DCF Simulation'!C2183)*'DCF Simulation'!D2183)/('DCF Simulation'!E2183-'DCF Simulation'!F2183))</f>
        <v>14750.09356888734</v>
      </c>
      <c r="H2183" s="302">
        <f ca="1">+G2183-'DCF Analysis'!$C$37+'DCF Analysis'!$C$38+'DCF Analysis'!$C$40-'DCF Analysis'!$C$39</f>
        <v>15662.423568887341</v>
      </c>
      <c r="I2183" s="303">
        <f ca="1">+H2183/'Historical Data'!$L$34</f>
        <v>983.37404258376273</v>
      </c>
    </row>
    <row r="2184" spans="2:9">
      <c r="B2184" s="300">
        <f t="shared" si="169"/>
        <v>2172</v>
      </c>
      <c r="C2184" s="275">
        <f t="shared" ca="1" si="165"/>
        <v>0.27564190976696384</v>
      </c>
      <c r="D2184" s="275">
        <f t="shared" ca="1" si="166"/>
        <v>0.16074158166956842</v>
      </c>
      <c r="E2184" s="275">
        <f t="shared" ca="1" si="167"/>
        <v>0.10758490178747686</v>
      </c>
      <c r="F2184" s="275">
        <f t="shared" ca="1" si="168"/>
        <v>3.6314164526643489E-2</v>
      </c>
      <c r="G2184" s="301">
        <f t="array" aca="1" ref="G2184" ca="1">IF(E2184&gt;F2184,('3-Statement Model'!$G$8*(1+'DCF Simulation'!C2184)*'DCF Simulation'!D2184)/('DCF Simulation'!E2184-'DCF Simulation'!F2184))</f>
        <v>13897.134616536767</v>
      </c>
      <c r="H2184" s="302">
        <f ca="1">+G2184-'DCF Analysis'!$C$37+'DCF Analysis'!$C$38+'DCF Analysis'!$C$40-'DCF Analysis'!$C$39</f>
        <v>14809.464616536769</v>
      </c>
      <c r="I2184" s="303">
        <f ca="1">+H2184/'Historical Data'!$L$34</f>
        <v>929.82053667569971</v>
      </c>
    </row>
    <row r="2185" spans="2:9">
      <c r="B2185" s="300">
        <f t="shared" si="169"/>
        <v>2173</v>
      </c>
      <c r="C2185" s="275">
        <f t="shared" ca="1" si="165"/>
        <v>0.28221462413038811</v>
      </c>
      <c r="D2185" s="275">
        <f t="shared" ca="1" si="166"/>
        <v>0.15210917519725536</v>
      </c>
      <c r="E2185" s="275">
        <f t="shared" ca="1" si="167"/>
        <v>0.10730351524907923</v>
      </c>
      <c r="F2185" s="275">
        <f t="shared" ca="1" si="168"/>
        <v>3.4631757468399541E-2</v>
      </c>
      <c r="G2185" s="301">
        <f t="array" aca="1" ref="G2185" ca="1">IF(E2185&gt;F2185,('3-Statement Model'!$G$8*(1+'DCF Simulation'!C2185)*'DCF Simulation'!D2185)/('DCF Simulation'!E2185-'DCF Simulation'!F2185))</f>
        <v>12963.729830516528</v>
      </c>
      <c r="H2185" s="302">
        <f ca="1">+G2185-'DCF Analysis'!$C$37+'DCF Analysis'!$C$38+'DCF Analysis'!$C$40-'DCF Analysis'!$C$39</f>
        <v>13876.059830516529</v>
      </c>
      <c r="I2185" s="303">
        <f ca="1">+H2185/'Historical Data'!$L$34</f>
        <v>871.21619401068006</v>
      </c>
    </row>
    <row r="2186" spans="2:9">
      <c r="B2186" s="300">
        <f t="shared" si="169"/>
        <v>2174</v>
      </c>
      <c r="C2186" s="275">
        <f t="shared" ca="1" si="165"/>
        <v>0.26686490844352551</v>
      </c>
      <c r="D2186" s="275">
        <f t="shared" ca="1" si="166"/>
        <v>0.19197943370859682</v>
      </c>
      <c r="E2186" s="275">
        <f t="shared" ca="1" si="167"/>
        <v>0.10164662790126756</v>
      </c>
      <c r="F2186" s="275">
        <f t="shared" ca="1" si="168"/>
        <v>2.8722862629825489E-2</v>
      </c>
      <c r="G2186" s="301">
        <f t="array" aca="1" ref="G2186" ca="1">IF(E2186&gt;F2186,('3-Statement Model'!$G$8*(1+'DCF Simulation'!C2186)*'DCF Simulation'!D2186)/('DCF Simulation'!E2186-'DCF Simulation'!F2186))</f>
        <v>16109.995817972966</v>
      </c>
      <c r="H2186" s="302">
        <f ca="1">+G2186-'DCF Analysis'!$C$37+'DCF Analysis'!$C$38+'DCF Analysis'!$C$40-'DCF Analysis'!$C$39</f>
        <v>17022.325817972964</v>
      </c>
      <c r="I2186" s="303">
        <f ca="1">+H2186/'Historical Data'!$L$34</f>
        <v>1068.7562675197903</v>
      </c>
    </row>
    <row r="2187" spans="2:9">
      <c r="B2187" s="300">
        <f t="shared" si="169"/>
        <v>2175</v>
      </c>
      <c r="C2187" s="275">
        <f t="shared" ca="1" si="165"/>
        <v>5.441304846735695E-2</v>
      </c>
      <c r="D2187" s="275">
        <f t="shared" ca="1" si="166"/>
        <v>0.14019836584848683</v>
      </c>
      <c r="E2187" s="275">
        <f t="shared" ca="1" si="167"/>
        <v>0.10235020083308054</v>
      </c>
      <c r="F2187" s="275">
        <f t="shared" ca="1" si="168"/>
        <v>2.6121517958958985E-2</v>
      </c>
      <c r="G2187" s="301">
        <f t="array" aca="1" ref="G2187" ca="1">IF(E2187&gt;F2187,('3-Statement Model'!$G$8*(1+'DCF Simulation'!C2187)*'DCF Simulation'!D2187)/('DCF Simulation'!E2187-'DCF Simulation'!F2187))</f>
        <v>9367.3081409695533</v>
      </c>
      <c r="H2187" s="302">
        <f ca="1">+G2187-'DCF Analysis'!$C$37+'DCF Analysis'!$C$38+'DCF Analysis'!$C$40-'DCF Analysis'!$C$39</f>
        <v>10279.638140969555</v>
      </c>
      <c r="I2187" s="303">
        <f ca="1">+H2187/'Historical Data'!$L$34</f>
        <v>645.41284243288987</v>
      </c>
    </row>
    <row r="2188" spans="2:9">
      <c r="B2188" s="300">
        <f t="shared" si="169"/>
        <v>2176</v>
      </c>
      <c r="C2188" s="275">
        <f t="shared" ca="1" si="165"/>
        <v>0.25351542252793313</v>
      </c>
      <c r="D2188" s="275">
        <f t="shared" ca="1" si="166"/>
        <v>0.17653169969607196</v>
      </c>
      <c r="E2188" s="275">
        <f t="shared" ca="1" si="167"/>
        <v>0.10601114392569058</v>
      </c>
      <c r="F2188" s="275">
        <f t="shared" ca="1" si="168"/>
        <v>5.9802448325295202E-2</v>
      </c>
      <c r="G2188" s="301">
        <f t="array" aca="1" ref="G2188" ca="1">IF(E2188&gt;F2188,('3-Statement Model'!$G$8*(1+'DCF Simulation'!C2188)*'DCF Simulation'!D2188)/('DCF Simulation'!E2188-'DCF Simulation'!F2188))</f>
        <v>23131.733195980225</v>
      </c>
      <c r="H2188" s="302">
        <f ca="1">+G2188-'DCF Analysis'!$C$37+'DCF Analysis'!$C$38+'DCF Analysis'!$C$40-'DCF Analysis'!$C$39</f>
        <v>24044.063195980223</v>
      </c>
      <c r="I2188" s="303">
        <f ca="1">+H2188/'Historical Data'!$L$34</f>
        <v>1509.6199844919804</v>
      </c>
    </row>
    <row r="2189" spans="2:9">
      <c r="B2189" s="300">
        <f t="shared" si="169"/>
        <v>2177</v>
      </c>
      <c r="C2189" s="275">
        <f t="shared" ca="1" si="165"/>
        <v>0.21845186143614403</v>
      </c>
      <c r="D2189" s="275">
        <f t="shared" ca="1" si="166"/>
        <v>0.17070996918738435</v>
      </c>
      <c r="E2189" s="275">
        <f t="shared" ca="1" si="167"/>
        <v>0.10295457430641336</v>
      </c>
      <c r="F2189" s="275">
        <f t="shared" ca="1" si="168"/>
        <v>5.7118821586283314E-2</v>
      </c>
      <c r="G2189" s="301">
        <f t="array" aca="1" ref="G2189" ca="1">IF(E2189&gt;F2189,('3-Statement Model'!$G$8*(1+'DCF Simulation'!C2189)*'DCF Simulation'!D2189)/('DCF Simulation'!E2189-'DCF Simulation'!F2189))</f>
        <v>21920.092942928171</v>
      </c>
      <c r="H2189" s="302">
        <f ca="1">+G2189-'DCF Analysis'!$C$37+'DCF Analysis'!$C$38+'DCF Analysis'!$C$40-'DCF Analysis'!$C$39</f>
        <v>22832.42294292817</v>
      </c>
      <c r="I2189" s="303">
        <f ca="1">+H2189/'Historical Data'!$L$34</f>
        <v>1433.5464720779848</v>
      </c>
    </row>
    <row r="2190" spans="2:9">
      <c r="B2190" s="300">
        <f t="shared" si="169"/>
        <v>2178</v>
      </c>
      <c r="C2190" s="275">
        <f t="shared" ref="C2190:C2253" ca="1" si="170">RAND()*($E$6-$D$6)+$D$6</f>
        <v>7.2848812242429881E-2</v>
      </c>
      <c r="D2190" s="275">
        <f t="shared" ref="D2190:D2253" ca="1" si="171">RAND()*($E$7-$D$7)+$D$7</f>
        <v>0.18538337204493116</v>
      </c>
      <c r="E2190" s="275">
        <f t="shared" ref="E2190:E2253" ca="1" si="172">RAND()*($E$8-$D$8)+$D$8</f>
        <v>0.10281122847618004</v>
      </c>
      <c r="F2190" s="275">
        <f t="shared" ref="F2190:F2253" ca="1" si="173">RAND()*($E$9-$D$9)+$D$9</f>
        <v>2.2025211635399868E-2</v>
      </c>
      <c r="G2190" s="301">
        <f t="array" aca="1" ref="G2190" ca="1">IF(E2190&gt;F2190,('3-Statement Model'!$G$8*(1+'DCF Simulation'!C2190)*'DCF Simulation'!D2190)/('DCF Simulation'!E2190-'DCF Simulation'!F2190))</f>
        <v>11891.937165878297</v>
      </c>
      <c r="H2190" s="302">
        <f ca="1">+G2190-'DCF Analysis'!$C$37+'DCF Analysis'!$C$38+'DCF Analysis'!$C$40-'DCF Analysis'!$C$39</f>
        <v>12804.267165878298</v>
      </c>
      <c r="I2190" s="303">
        <f ca="1">+H2190/'Historical Data'!$L$34</f>
        <v>803.92309082002259</v>
      </c>
    </row>
    <row r="2191" spans="2:9">
      <c r="B2191" s="300">
        <f t="shared" ref="B2191:B2254" si="174">+B2190+1</f>
        <v>2179</v>
      </c>
      <c r="C2191" s="275">
        <f t="shared" ca="1" si="170"/>
        <v>8.4424719606193299E-2</v>
      </c>
      <c r="D2191" s="275">
        <f t="shared" ca="1" si="171"/>
        <v>0.17380061459908033</v>
      </c>
      <c r="E2191" s="275">
        <f t="shared" ca="1" si="172"/>
        <v>0.10964947110681436</v>
      </c>
      <c r="F2191" s="275">
        <f t="shared" ca="1" si="173"/>
        <v>3.6681368713276666E-2</v>
      </c>
      <c r="G2191" s="301">
        <f t="array" aca="1" ref="G2191" ca="1">IF(E2191&gt;F2191,('3-Statement Model'!$G$8*(1+'DCF Simulation'!C2191)*'DCF Simulation'!D2191)/('DCF Simulation'!E2191-'DCF Simulation'!F2191))</f>
        <v>12476.626201919695</v>
      </c>
      <c r="H2191" s="302">
        <f ca="1">+G2191-'DCF Analysis'!$C$37+'DCF Analysis'!$C$38+'DCF Analysis'!$C$40-'DCF Analysis'!$C$39</f>
        <v>13388.956201919696</v>
      </c>
      <c r="I2191" s="303">
        <f ca="1">+H2191/'Historical Data'!$L$34</f>
        <v>840.63311966693618</v>
      </c>
    </row>
    <row r="2192" spans="2:9">
      <c r="B2192" s="300">
        <f t="shared" si="174"/>
        <v>2180</v>
      </c>
      <c r="C2192" s="275">
        <f t="shared" ca="1" si="170"/>
        <v>3.6593251285852238E-2</v>
      </c>
      <c r="D2192" s="275">
        <f t="shared" ca="1" si="171"/>
        <v>0.18548185370605932</v>
      </c>
      <c r="E2192" s="275">
        <f t="shared" ca="1" si="172"/>
        <v>0.10549961726941874</v>
      </c>
      <c r="F2192" s="275">
        <f t="shared" ca="1" si="173"/>
        <v>4.9366137466414939E-2</v>
      </c>
      <c r="G2192" s="301">
        <f t="array" aca="1" ref="G2192" ca="1">IF(E2192&gt;F2192,('3-Statement Model'!$G$8*(1+'DCF Simulation'!C2192)*'DCF Simulation'!D2192)/('DCF Simulation'!E2192-'DCF Simulation'!F2192))</f>
        <v>16545.021593164303</v>
      </c>
      <c r="H2192" s="302">
        <f ca="1">+G2192-'DCF Analysis'!$C$37+'DCF Analysis'!$C$38+'DCF Analysis'!$C$40-'DCF Analysis'!$C$39</f>
        <v>17457.351593164301</v>
      </c>
      <c r="I2192" s="303">
        <f ca="1">+H2192/'Historical Data'!$L$34</f>
        <v>1096.0696046477576</v>
      </c>
    </row>
    <row r="2193" spans="2:9">
      <c r="B2193" s="300">
        <f t="shared" si="174"/>
        <v>2181</v>
      </c>
      <c r="C2193" s="275">
        <f t="shared" ca="1" si="170"/>
        <v>4.6342593809238095E-2</v>
      </c>
      <c r="D2193" s="275">
        <f t="shared" ca="1" si="171"/>
        <v>0.17936015007272327</v>
      </c>
      <c r="E2193" s="275">
        <f t="shared" ca="1" si="172"/>
        <v>0.10216984104538689</v>
      </c>
      <c r="F2193" s="275">
        <f t="shared" ca="1" si="173"/>
        <v>2.2719793233448658E-2</v>
      </c>
      <c r="G2193" s="301">
        <f t="array" aca="1" ref="G2193" ca="1">IF(E2193&gt;F2193,('3-Statement Model'!$G$8*(1+'DCF Simulation'!C2193)*'DCF Simulation'!D2193)/('DCF Simulation'!E2193-'DCF Simulation'!F2193))</f>
        <v>11409.9883161753</v>
      </c>
      <c r="H2193" s="302">
        <f ca="1">+G2193-'DCF Analysis'!$C$37+'DCF Analysis'!$C$38+'DCF Analysis'!$C$40-'DCF Analysis'!$C$39</f>
        <v>12322.318316175302</v>
      </c>
      <c r="I2193" s="303">
        <f ca="1">+H2193/'Historical Data'!$L$34</f>
        <v>773.66366215838934</v>
      </c>
    </row>
    <row r="2194" spans="2:9">
      <c r="B2194" s="300">
        <f t="shared" si="174"/>
        <v>2182</v>
      </c>
      <c r="C2194" s="275">
        <f t="shared" ca="1" si="170"/>
        <v>0.13874343054514016</v>
      </c>
      <c r="D2194" s="275">
        <f t="shared" ca="1" si="171"/>
        <v>0.17854591774790876</v>
      </c>
      <c r="E2194" s="275">
        <f t="shared" ca="1" si="172"/>
        <v>0.10555174132743024</v>
      </c>
      <c r="F2194" s="275">
        <f t="shared" ca="1" si="173"/>
        <v>2.2957781252359616E-2</v>
      </c>
      <c r="G2194" s="301">
        <f t="array" aca="1" ref="G2194" ca="1">IF(E2194&gt;F2194,('3-Statement Model'!$G$8*(1+'DCF Simulation'!C2194)*'DCF Simulation'!D2194)/('DCF Simulation'!E2194-'DCF Simulation'!F2194))</f>
        <v>11890.688974882225</v>
      </c>
      <c r="H2194" s="302">
        <f ca="1">+G2194-'DCF Analysis'!$C$37+'DCF Analysis'!$C$38+'DCF Analysis'!$C$40-'DCF Analysis'!$C$39</f>
        <v>12803.018974882227</v>
      </c>
      <c r="I2194" s="303">
        <f ca="1">+H2194/'Historical Data'!$L$34</f>
        <v>803.84472244872143</v>
      </c>
    </row>
    <row r="2195" spans="2:9">
      <c r="B2195" s="300">
        <f t="shared" si="174"/>
        <v>2183</v>
      </c>
      <c r="C2195" s="275">
        <f t="shared" ca="1" si="170"/>
        <v>0.26839294695932037</v>
      </c>
      <c r="D2195" s="275">
        <f t="shared" ca="1" si="171"/>
        <v>0.17394158261984688</v>
      </c>
      <c r="E2195" s="275">
        <f t="shared" ca="1" si="172"/>
        <v>0.10360269707148684</v>
      </c>
      <c r="F2195" s="275">
        <f t="shared" ca="1" si="173"/>
        <v>5.9535743780355074E-2</v>
      </c>
      <c r="G2195" s="301">
        <f t="array" aca="1" ref="G2195" ca="1">IF(E2195&gt;F2195,('3-Statement Model'!$G$8*(1+'DCF Simulation'!C2195)*'DCF Simulation'!D2195)/('DCF Simulation'!E2195-'DCF Simulation'!F2195))</f>
        <v>24183.753623501831</v>
      </c>
      <c r="H2195" s="302">
        <f ca="1">+G2195-'DCF Analysis'!$C$37+'DCF Analysis'!$C$38+'DCF Analysis'!$C$40-'DCF Analysis'!$C$39</f>
        <v>25096.083623501829</v>
      </c>
      <c r="I2195" s="303">
        <f ca="1">+H2195/'Historical Data'!$L$34</f>
        <v>1575.671676692903</v>
      </c>
    </row>
    <row r="2196" spans="2:9">
      <c r="B2196" s="300">
        <f t="shared" si="174"/>
        <v>2184</v>
      </c>
      <c r="C2196" s="275">
        <f t="shared" ca="1" si="170"/>
        <v>0.19730998156664628</v>
      </c>
      <c r="D2196" s="275">
        <f t="shared" ca="1" si="171"/>
        <v>0.17991576063000325</v>
      </c>
      <c r="E2196" s="275">
        <f t="shared" ca="1" si="172"/>
        <v>0.1069181116736672</v>
      </c>
      <c r="F2196" s="275">
        <f t="shared" ca="1" si="173"/>
        <v>4.5130022486119754E-2</v>
      </c>
      <c r="G2196" s="301">
        <f t="array" aca="1" ref="G2196" ca="1">IF(E2196&gt;F2196,('3-Statement Model'!$G$8*(1+'DCF Simulation'!C2196)*'DCF Simulation'!D2196)/('DCF Simulation'!E2196-'DCF Simulation'!F2196))</f>
        <v>16840.328033264126</v>
      </c>
      <c r="H2196" s="302">
        <f ca="1">+G2196-'DCF Analysis'!$C$37+'DCF Analysis'!$C$38+'DCF Analysis'!$C$40-'DCF Analysis'!$C$39</f>
        <v>17752.658033264124</v>
      </c>
      <c r="I2196" s="303">
        <f ca="1">+H2196/'Historical Data'!$L$34</f>
        <v>1114.6105850091139</v>
      </c>
    </row>
    <row r="2197" spans="2:9">
      <c r="B2197" s="300">
        <f t="shared" si="174"/>
        <v>2185</v>
      </c>
      <c r="C2197" s="275">
        <f t="shared" ca="1" si="170"/>
        <v>0.23123020375294329</v>
      </c>
      <c r="D2197" s="275">
        <f t="shared" ca="1" si="171"/>
        <v>0.13727170042402009</v>
      </c>
      <c r="E2197" s="275">
        <f t="shared" ca="1" si="172"/>
        <v>0.10263036163248483</v>
      </c>
      <c r="F2197" s="275">
        <f t="shared" ca="1" si="173"/>
        <v>3.0646735650378298E-2</v>
      </c>
      <c r="G2197" s="301">
        <f t="array" aca="1" ref="G2197" ca="1">IF(E2197&gt;F2197,('3-Statement Model'!$G$8*(1+'DCF Simulation'!C2197)*'DCF Simulation'!D2197)/('DCF Simulation'!E2197-'DCF Simulation'!F2197))</f>
        <v>11341.383976582676</v>
      </c>
      <c r="H2197" s="302">
        <f ca="1">+G2197-'DCF Analysis'!$C$37+'DCF Analysis'!$C$38+'DCF Analysis'!$C$40-'DCF Analysis'!$C$39</f>
        <v>12253.713976582678</v>
      </c>
      <c r="I2197" s="303">
        <f ca="1">+H2197/'Historical Data'!$L$34</f>
        <v>769.35630024423438</v>
      </c>
    </row>
    <row r="2198" spans="2:9">
      <c r="B2198" s="300">
        <f t="shared" si="174"/>
        <v>2186</v>
      </c>
      <c r="C2198" s="275">
        <f t="shared" ca="1" si="170"/>
        <v>8.4235079992978718E-2</v>
      </c>
      <c r="D2198" s="275">
        <f t="shared" ca="1" si="171"/>
        <v>0.15792956275733386</v>
      </c>
      <c r="E2198" s="275">
        <f t="shared" ca="1" si="172"/>
        <v>0.10190468893742355</v>
      </c>
      <c r="F2198" s="275">
        <f t="shared" ca="1" si="173"/>
        <v>2.7095896217274786E-2</v>
      </c>
      <c r="G2198" s="301">
        <f t="array" aca="1" ref="G2198" ca="1">IF(E2198&gt;F2198,('3-Statement Model'!$G$8*(1+'DCF Simulation'!C2198)*'DCF Simulation'!D2198)/('DCF Simulation'!E2198-'DCF Simulation'!F2198))</f>
        <v>11056.399963314065</v>
      </c>
      <c r="H2198" s="302">
        <f ca="1">+G2198-'DCF Analysis'!$C$37+'DCF Analysis'!$C$38+'DCF Analysis'!$C$40-'DCF Analysis'!$C$39</f>
        <v>11968.729963314066</v>
      </c>
      <c r="I2198" s="303">
        <f ca="1">+H2198/'Historical Data'!$L$34</f>
        <v>751.46341923721104</v>
      </c>
    </row>
    <row r="2199" spans="2:9">
      <c r="B2199" s="300">
        <f t="shared" si="174"/>
        <v>2187</v>
      </c>
      <c r="C2199" s="275">
        <f t="shared" ca="1" si="170"/>
        <v>0.32738081805750985</v>
      </c>
      <c r="D2199" s="275">
        <f t="shared" ca="1" si="171"/>
        <v>0.18664603966142471</v>
      </c>
      <c r="E2199" s="275">
        <f t="shared" ca="1" si="172"/>
        <v>0.10233310814476833</v>
      </c>
      <c r="F2199" s="275">
        <f t="shared" ca="1" si="173"/>
        <v>4.9824983591212561E-2</v>
      </c>
      <c r="G2199" s="301">
        <f t="array" aca="1" ref="G2199" ca="1">IF(E2199&gt;F2199,('3-Statement Model'!$G$8*(1+'DCF Simulation'!C2199)*'DCF Simulation'!D2199)/('DCF Simulation'!E2199-'DCF Simulation'!F2199))</f>
        <v>22791.206141828356</v>
      </c>
      <c r="H2199" s="302">
        <f ca="1">+G2199-'DCF Analysis'!$C$37+'DCF Analysis'!$C$38+'DCF Analysis'!$C$40-'DCF Analysis'!$C$39</f>
        <v>23703.536141828354</v>
      </c>
      <c r="I2199" s="303">
        <f ca="1">+H2199/'Historical Data'!$L$34</f>
        <v>1488.2398025311468</v>
      </c>
    </row>
    <row r="2200" spans="2:9">
      <c r="B2200" s="300">
        <f t="shared" si="174"/>
        <v>2188</v>
      </c>
      <c r="C2200" s="275">
        <f t="shared" ca="1" si="170"/>
        <v>0.11567251738850694</v>
      </c>
      <c r="D2200" s="275">
        <f t="shared" ca="1" si="171"/>
        <v>0.13982574609870904</v>
      </c>
      <c r="E2200" s="275">
        <f t="shared" ca="1" si="172"/>
        <v>0.10715994036670101</v>
      </c>
      <c r="F2200" s="275">
        <f t="shared" ca="1" si="173"/>
        <v>2.0813170089410395E-2</v>
      </c>
      <c r="G2200" s="301">
        <f t="array" aca="1" ref="G2200" ca="1">IF(E2200&gt;F2200,('3-Statement Model'!$G$8*(1+'DCF Simulation'!C2200)*'DCF Simulation'!D2200)/('DCF Simulation'!E2200-'DCF Simulation'!F2200))</f>
        <v>8726.8453938798193</v>
      </c>
      <c r="H2200" s="302">
        <f ca="1">+G2200-'DCF Analysis'!$C$37+'DCF Analysis'!$C$38+'DCF Analysis'!$C$40-'DCF Analysis'!$C$39</f>
        <v>9639.1753938798211</v>
      </c>
      <c r="I2200" s="303">
        <f ca="1">+H2200/'Historical Data'!$L$34</f>
        <v>605.20102987656048</v>
      </c>
    </row>
    <row r="2201" spans="2:9">
      <c r="B2201" s="300">
        <f t="shared" si="174"/>
        <v>2189</v>
      </c>
      <c r="C2201" s="275">
        <f t="shared" ca="1" si="170"/>
        <v>0.19942955727233488</v>
      </c>
      <c r="D2201" s="275">
        <f t="shared" ca="1" si="171"/>
        <v>0.18962049731563954</v>
      </c>
      <c r="E2201" s="275">
        <f t="shared" ca="1" si="172"/>
        <v>0.10733620268431271</v>
      </c>
      <c r="F2201" s="275">
        <f t="shared" ca="1" si="173"/>
        <v>3.8539982590831093E-2</v>
      </c>
      <c r="G2201" s="301">
        <f t="array" aca="1" ref="G2201" ca="1">IF(E2201&gt;F2201,('3-Statement Model'!$G$8*(1+'DCF Simulation'!C2201)*'DCF Simulation'!D2201)/('DCF Simulation'!E2201-'DCF Simulation'!F2201))</f>
        <v>15968.898122488727</v>
      </c>
      <c r="H2201" s="302">
        <f ca="1">+G2201-'DCF Analysis'!$C$37+'DCF Analysis'!$C$38+'DCF Analysis'!$C$40-'DCF Analysis'!$C$39</f>
        <v>16881.228122488727</v>
      </c>
      <c r="I2201" s="303">
        <f ca="1">+H2201/'Historical Data'!$L$34</f>
        <v>1059.8973696233493</v>
      </c>
    </row>
    <row r="2202" spans="2:9">
      <c r="B2202" s="300">
        <f t="shared" si="174"/>
        <v>2190</v>
      </c>
      <c r="C2202" s="275">
        <f t="shared" ca="1" si="170"/>
        <v>0.13586504409505015</v>
      </c>
      <c r="D2202" s="275">
        <f t="shared" ca="1" si="171"/>
        <v>0.16260319338208243</v>
      </c>
      <c r="E2202" s="275">
        <f t="shared" ca="1" si="172"/>
        <v>0.10239036939260743</v>
      </c>
      <c r="F2202" s="275">
        <f t="shared" ca="1" si="173"/>
        <v>2.9801358234056358E-2</v>
      </c>
      <c r="G2202" s="301">
        <f t="array" aca="1" ref="G2202" ca="1">IF(E2202&gt;F2202,('3-Statement Model'!$G$8*(1+'DCF Simulation'!C2202)*'DCF Simulation'!D2202)/('DCF Simulation'!E2202-'DCF Simulation'!F2202))</f>
        <v>12290.354903395761</v>
      </c>
      <c r="H2202" s="302">
        <f ca="1">+G2202-'DCF Analysis'!$C$37+'DCF Analysis'!$C$38+'DCF Analysis'!$C$40-'DCF Analysis'!$C$39</f>
        <v>13202.684903395762</v>
      </c>
      <c r="I2202" s="303">
        <f ca="1">+H2202/'Historical Data'!$L$34</f>
        <v>828.93797178377747</v>
      </c>
    </row>
    <row r="2203" spans="2:9">
      <c r="B2203" s="300">
        <f t="shared" si="174"/>
        <v>2191</v>
      </c>
      <c r="C2203" s="275">
        <f t="shared" ca="1" si="170"/>
        <v>9.2856369158756502E-2</v>
      </c>
      <c r="D2203" s="275">
        <f t="shared" ca="1" si="171"/>
        <v>0.16044169178559345</v>
      </c>
      <c r="E2203" s="275">
        <f t="shared" ca="1" si="172"/>
        <v>0.10475848706324664</v>
      </c>
      <c r="F2203" s="275">
        <f t="shared" ca="1" si="173"/>
        <v>3.7688794499574033E-2</v>
      </c>
      <c r="G2203" s="301">
        <f t="array" aca="1" ref="G2203" ca="1">IF(E2203&gt;F2203,('3-Statement Model'!$G$8*(1+'DCF Simulation'!C2203)*'DCF Simulation'!D2203)/('DCF Simulation'!E2203-'DCF Simulation'!F2203))</f>
        <v>12627.968914907564</v>
      </c>
      <c r="H2203" s="302">
        <f ca="1">+G2203-'DCF Analysis'!$C$37+'DCF Analysis'!$C$38+'DCF Analysis'!$C$40-'DCF Analysis'!$C$39</f>
        <v>13540.298914907566</v>
      </c>
      <c r="I2203" s="303">
        <f ca="1">+H2203/'Historical Data'!$L$34</f>
        <v>850.13525672969013</v>
      </c>
    </row>
    <row r="2204" spans="2:9">
      <c r="B2204" s="300">
        <f t="shared" si="174"/>
        <v>2192</v>
      </c>
      <c r="C2204" s="275">
        <f t="shared" ca="1" si="170"/>
        <v>3.2104552480354945E-2</v>
      </c>
      <c r="D2204" s="275">
        <f t="shared" ca="1" si="171"/>
        <v>0.16637478284119545</v>
      </c>
      <c r="E2204" s="275">
        <f t="shared" ca="1" si="172"/>
        <v>0.10514211805561549</v>
      </c>
      <c r="F2204" s="275">
        <f t="shared" ca="1" si="173"/>
        <v>5.4937165804712321E-2</v>
      </c>
      <c r="G2204" s="301">
        <f t="array" aca="1" ref="G2204" ca="1">IF(E2204&gt;F2204,('3-Statement Model'!$G$8*(1+'DCF Simulation'!C2204)*'DCF Simulation'!D2204)/('DCF Simulation'!E2204-'DCF Simulation'!F2204))</f>
        <v>16521.296914771745</v>
      </c>
      <c r="H2204" s="302">
        <f ca="1">+G2204-'DCF Analysis'!$C$37+'DCF Analysis'!$C$38+'DCF Analysis'!$C$40-'DCF Analysis'!$C$39</f>
        <v>17433.626914771743</v>
      </c>
      <c r="I2204" s="303">
        <f ca="1">+H2204/'Historical Data'!$L$34</f>
        <v>1094.5800374171642</v>
      </c>
    </row>
    <row r="2205" spans="2:9">
      <c r="B2205" s="300">
        <f t="shared" si="174"/>
        <v>2193</v>
      </c>
      <c r="C2205" s="275">
        <f t="shared" ca="1" si="170"/>
        <v>0.2576978433177084</v>
      </c>
      <c r="D2205" s="275">
        <f t="shared" ca="1" si="171"/>
        <v>0.15661331740586945</v>
      </c>
      <c r="E2205" s="275">
        <f t="shared" ca="1" si="172"/>
        <v>0.10455585087617153</v>
      </c>
      <c r="F2205" s="275">
        <f t="shared" ca="1" si="173"/>
        <v>3.0640282624335418E-2</v>
      </c>
      <c r="G2205" s="301">
        <f t="array" aca="1" ref="G2205" ca="1">IF(E2205&gt;F2205,('3-Statement Model'!$G$8*(1+'DCF Simulation'!C2205)*'DCF Simulation'!D2205)/('DCF Simulation'!E2205-'DCF Simulation'!F2205))</f>
        <v>12872.075678042753</v>
      </c>
      <c r="H2205" s="302">
        <f ca="1">+G2205-'DCF Analysis'!$C$37+'DCF Analysis'!$C$38+'DCF Analysis'!$C$40-'DCF Analysis'!$C$39</f>
        <v>13784.405678042755</v>
      </c>
      <c r="I2205" s="303">
        <f ca="1">+H2205/'Historical Data'!$L$34</f>
        <v>865.46163667532835</v>
      </c>
    </row>
    <row r="2206" spans="2:9">
      <c r="B2206" s="300">
        <f t="shared" si="174"/>
        <v>2194</v>
      </c>
      <c r="C2206" s="275">
        <f t="shared" ca="1" si="170"/>
        <v>6.0555459577247825E-2</v>
      </c>
      <c r="D2206" s="275">
        <f t="shared" ca="1" si="171"/>
        <v>0.15239008515543623</v>
      </c>
      <c r="E2206" s="275">
        <f t="shared" ca="1" si="172"/>
        <v>0.10574060761365051</v>
      </c>
      <c r="F2206" s="275">
        <f t="shared" ca="1" si="173"/>
        <v>4.8429916886331831E-2</v>
      </c>
      <c r="G2206" s="301">
        <f t="array" aca="1" ref="G2206" ca="1">IF(E2206&gt;F2206,('3-Statement Model'!$G$8*(1+'DCF Simulation'!C2206)*'DCF Simulation'!D2206)/('DCF Simulation'!E2206-'DCF Simulation'!F2206))</f>
        <v>13621.782835829947</v>
      </c>
      <c r="H2206" s="302">
        <f ca="1">+G2206-'DCF Analysis'!$C$37+'DCF Analysis'!$C$38+'DCF Analysis'!$C$40-'DCF Analysis'!$C$39</f>
        <v>14534.112835829948</v>
      </c>
      <c r="I2206" s="303">
        <f ca="1">+H2206/'Historical Data'!$L$34</f>
        <v>912.5324207889488</v>
      </c>
    </row>
    <row r="2207" spans="2:9">
      <c r="B2207" s="300">
        <f t="shared" si="174"/>
        <v>2195</v>
      </c>
      <c r="C2207" s="275">
        <f t="shared" ca="1" si="170"/>
        <v>0.28779634976828766</v>
      </c>
      <c r="D2207" s="275">
        <f t="shared" ca="1" si="171"/>
        <v>0.17003091023368655</v>
      </c>
      <c r="E2207" s="275">
        <f t="shared" ca="1" si="172"/>
        <v>0.106973929684457</v>
      </c>
      <c r="F2207" s="275">
        <f t="shared" ca="1" si="173"/>
        <v>2.0092563039491945E-2</v>
      </c>
      <c r="G2207" s="301">
        <f t="array" aca="1" ref="G2207" ca="1">IF(E2207&gt;F2207,('3-Statement Model'!$G$8*(1+'DCF Simulation'!C2207)*'DCF Simulation'!D2207)/('DCF Simulation'!E2207-'DCF Simulation'!F2207))</f>
        <v>12173.849405242447</v>
      </c>
      <c r="H2207" s="302">
        <f ca="1">+G2207-'DCF Analysis'!$C$37+'DCF Analysis'!$C$38+'DCF Analysis'!$C$40-'DCF Analysis'!$C$39</f>
        <v>13086.179405242448</v>
      </c>
      <c r="I2207" s="303">
        <f ca="1">+H2207/'Historical Data'!$L$34</f>
        <v>821.6231087807206</v>
      </c>
    </row>
    <row r="2208" spans="2:9">
      <c r="B2208" s="300">
        <f t="shared" si="174"/>
        <v>2196</v>
      </c>
      <c r="C2208" s="275">
        <f t="shared" ca="1" si="170"/>
        <v>9.1611216725703284E-2</v>
      </c>
      <c r="D2208" s="275">
        <f t="shared" ca="1" si="171"/>
        <v>0.14040833698721653</v>
      </c>
      <c r="E2208" s="275">
        <f t="shared" ca="1" si="172"/>
        <v>0.10271036971340562</v>
      </c>
      <c r="F2208" s="275">
        <f t="shared" ca="1" si="173"/>
        <v>5.0372668378323174E-2</v>
      </c>
      <c r="G2208" s="301">
        <f t="array" aca="1" ref="G2208" ca="1">IF(E2208&gt;F2208,('3-Statement Model'!$G$8*(1+'DCF Simulation'!C2208)*'DCF Simulation'!D2208)/('DCF Simulation'!E2208-'DCF Simulation'!F2208))</f>
        <v>14145.742228355799</v>
      </c>
      <c r="H2208" s="302">
        <f ca="1">+G2208-'DCF Analysis'!$C$37+'DCF Analysis'!$C$38+'DCF Analysis'!$C$40-'DCF Analysis'!$C$39</f>
        <v>15058.072228355801</v>
      </c>
      <c r="I2208" s="303">
        <f ca="1">+H2208/'Historical Data'!$L$34</f>
        <v>945.42950492868533</v>
      </c>
    </row>
    <row r="2209" spans="2:9">
      <c r="B2209" s="300">
        <f t="shared" si="174"/>
        <v>2197</v>
      </c>
      <c r="C2209" s="275">
        <f t="shared" ca="1" si="170"/>
        <v>0.32012477048427823</v>
      </c>
      <c r="D2209" s="275">
        <f t="shared" ca="1" si="171"/>
        <v>0.15701451523056228</v>
      </c>
      <c r="E2209" s="275">
        <f t="shared" ca="1" si="172"/>
        <v>0.10078271168102557</v>
      </c>
      <c r="F2209" s="275">
        <f t="shared" ca="1" si="173"/>
        <v>4.8713201359216335E-2</v>
      </c>
      <c r="G2209" s="301">
        <f t="array" aca="1" ref="G2209" ca="1">IF(E2209&gt;F2209,('3-Statement Model'!$G$8*(1+'DCF Simulation'!C2209)*'DCF Simulation'!D2209)/('DCF Simulation'!E2209-'DCF Simulation'!F2209))</f>
        <v>19228.738294631872</v>
      </c>
      <c r="H2209" s="302">
        <f ca="1">+G2209-'DCF Analysis'!$C$37+'DCF Analysis'!$C$38+'DCF Analysis'!$C$40-'DCF Analysis'!$C$39</f>
        <v>20141.06829463187</v>
      </c>
      <c r="I2209" s="303">
        <f ca="1">+H2209/'Historical Data'!$L$34</f>
        <v>1264.56826197651</v>
      </c>
    </row>
    <row r="2210" spans="2:9">
      <c r="B2210" s="300">
        <f t="shared" si="174"/>
        <v>2198</v>
      </c>
      <c r="C2210" s="275">
        <f t="shared" ca="1" si="170"/>
        <v>4.4051367325151719E-2</v>
      </c>
      <c r="D2210" s="275">
        <f t="shared" ca="1" si="171"/>
        <v>0.15442758888208938</v>
      </c>
      <c r="E2210" s="275">
        <f t="shared" ca="1" si="172"/>
        <v>0.10470916618084371</v>
      </c>
      <c r="F2210" s="275">
        <f t="shared" ca="1" si="173"/>
        <v>4.3917902895229718E-2</v>
      </c>
      <c r="G2210" s="301">
        <f t="array" aca="1" ref="G2210" ca="1">IF(E2210&gt;F2210,('3-Statement Model'!$G$8*(1+'DCF Simulation'!C2210)*'DCF Simulation'!D2210)/('DCF Simulation'!E2210-'DCF Simulation'!F2210))</f>
        <v>12811.060676298101</v>
      </c>
      <c r="H2210" s="302">
        <f ca="1">+G2210-'DCF Analysis'!$C$37+'DCF Analysis'!$C$38+'DCF Analysis'!$C$40-'DCF Analysis'!$C$39</f>
        <v>13723.390676298102</v>
      </c>
      <c r="I2210" s="303">
        <f ca="1">+H2210/'Historical Data'!$L$34</f>
        <v>861.63077559179328</v>
      </c>
    </row>
    <row r="2211" spans="2:9">
      <c r="B2211" s="300">
        <f t="shared" si="174"/>
        <v>2199</v>
      </c>
      <c r="C2211" s="275">
        <f t="shared" ca="1" si="170"/>
        <v>2.590084910414963E-2</v>
      </c>
      <c r="D2211" s="275">
        <f t="shared" ca="1" si="171"/>
        <v>0.13859252056474239</v>
      </c>
      <c r="E2211" s="275">
        <f t="shared" ca="1" si="172"/>
        <v>0.10141112477087479</v>
      </c>
      <c r="F2211" s="275">
        <f t="shared" ca="1" si="173"/>
        <v>5.3428278355113032E-2</v>
      </c>
      <c r="G2211" s="301">
        <f t="array" aca="1" ref="G2211" ca="1">IF(E2211&gt;F2211,('3-Statement Model'!$G$8*(1+'DCF Simulation'!C2211)*'DCF Simulation'!D2211)/('DCF Simulation'!E2211-'DCF Simulation'!F2211))</f>
        <v>14313.263763058669</v>
      </c>
      <c r="H2211" s="302">
        <f ca="1">+G2211-'DCF Analysis'!$C$37+'DCF Analysis'!$C$38+'DCF Analysis'!$C$40-'DCF Analysis'!$C$39</f>
        <v>15225.59376305867</v>
      </c>
      <c r="I2211" s="303">
        <f ca="1">+H2211/'Historical Data'!$L$34</f>
        <v>955.94743838106865</v>
      </c>
    </row>
    <row r="2212" spans="2:9">
      <c r="B2212" s="300">
        <f t="shared" si="174"/>
        <v>2200</v>
      </c>
      <c r="C2212" s="275">
        <f t="shared" ca="1" si="170"/>
        <v>0.2360115582036188</v>
      </c>
      <c r="D2212" s="275">
        <f t="shared" ca="1" si="171"/>
        <v>0.16591974947565533</v>
      </c>
      <c r="E2212" s="275">
        <f t="shared" ca="1" si="172"/>
        <v>0.10867645051500507</v>
      </c>
      <c r="F2212" s="275">
        <f t="shared" ca="1" si="173"/>
        <v>5.9102394650818207E-2</v>
      </c>
      <c r="G2212" s="301">
        <f t="array" aca="1" ref="G2212" ca="1">IF(E2212&gt;F2212,('3-Statement Model'!$G$8*(1+'DCF Simulation'!C2212)*'DCF Simulation'!D2212)/('DCF Simulation'!E2212-'DCF Simulation'!F2212))</f>
        <v>19982.30864370101</v>
      </c>
      <c r="H2212" s="302">
        <f ca="1">+G2212-'DCF Analysis'!$C$37+'DCF Analysis'!$C$38+'DCF Analysis'!$C$40-'DCF Analysis'!$C$39</f>
        <v>20894.638643701008</v>
      </c>
      <c r="I2212" s="303">
        <f ca="1">+H2212/'Historical Data'!$L$34</f>
        <v>1311.8815987200917</v>
      </c>
    </row>
    <row r="2213" spans="2:9">
      <c r="B2213" s="300">
        <f t="shared" si="174"/>
        <v>2201</v>
      </c>
      <c r="C2213" s="275">
        <f t="shared" ca="1" si="170"/>
        <v>0.22655670194403643</v>
      </c>
      <c r="D2213" s="275">
        <f t="shared" ca="1" si="171"/>
        <v>0.1480738731317375</v>
      </c>
      <c r="E2213" s="275">
        <f t="shared" ca="1" si="172"/>
        <v>0.10960527615109167</v>
      </c>
      <c r="F2213" s="275">
        <f t="shared" ca="1" si="173"/>
        <v>4.4293636002532472E-2</v>
      </c>
      <c r="G2213" s="301">
        <f t="array" aca="1" ref="G2213" ca="1">IF(E2213&gt;F2213,('3-Statement Model'!$G$8*(1+'DCF Simulation'!C2213)*'DCF Simulation'!D2213)/('DCF Simulation'!E2213-'DCF Simulation'!F2213))</f>
        <v>13432.442037551085</v>
      </c>
      <c r="H2213" s="302">
        <f ca="1">+G2213-'DCF Analysis'!$C$37+'DCF Analysis'!$C$38+'DCF Analysis'!$C$40-'DCF Analysis'!$C$39</f>
        <v>14344.772037551087</v>
      </c>
      <c r="I2213" s="303">
        <f ca="1">+H2213/'Historical Data'!$L$34</f>
        <v>900.64455264321793</v>
      </c>
    </row>
    <row r="2214" spans="2:9">
      <c r="B2214" s="300">
        <f t="shared" si="174"/>
        <v>2202</v>
      </c>
      <c r="C2214" s="275">
        <f t="shared" ca="1" si="170"/>
        <v>0.11120566685401564</v>
      </c>
      <c r="D2214" s="275">
        <f t="shared" ca="1" si="171"/>
        <v>0.14082947782293301</v>
      </c>
      <c r="E2214" s="275">
        <f t="shared" ca="1" si="172"/>
        <v>0.10350048616566812</v>
      </c>
      <c r="F2214" s="275">
        <f t="shared" ca="1" si="173"/>
        <v>4.9652888149386003E-2</v>
      </c>
      <c r="G2214" s="301">
        <f t="array" aca="1" ref="G2214" ca="1">IF(E2214&gt;F2214,('3-Statement Model'!$G$8*(1+'DCF Simulation'!C2214)*'DCF Simulation'!D2214)/('DCF Simulation'!E2214-'DCF Simulation'!F2214))</f>
        <v>14037.868840355779</v>
      </c>
      <c r="H2214" s="302">
        <f ca="1">+G2214-'DCF Analysis'!$C$37+'DCF Analysis'!$C$38+'DCF Analysis'!$C$40-'DCF Analysis'!$C$39</f>
        <v>14950.198840355781</v>
      </c>
      <c r="I2214" s="303">
        <f ca="1">+H2214/'Historical Data'!$L$34</f>
        <v>938.65661379991332</v>
      </c>
    </row>
    <row r="2215" spans="2:9">
      <c r="B2215" s="300">
        <f t="shared" si="174"/>
        <v>2203</v>
      </c>
      <c r="C2215" s="275">
        <f t="shared" ca="1" si="170"/>
        <v>0.13522939331928419</v>
      </c>
      <c r="D2215" s="275">
        <f t="shared" ca="1" si="171"/>
        <v>0.16135937867363373</v>
      </c>
      <c r="E2215" s="275">
        <f t="shared" ca="1" si="172"/>
        <v>0.10374441149253572</v>
      </c>
      <c r="F2215" s="275">
        <f t="shared" ca="1" si="173"/>
        <v>5.0718015620602463E-2</v>
      </c>
      <c r="G2215" s="301">
        <f t="array" aca="1" ref="G2215" ca="1">IF(E2215&gt;F2215,('3-Statement Model'!$G$8*(1+'DCF Simulation'!C2215)*'DCF Simulation'!D2215)/('DCF Simulation'!E2215-'DCF Simulation'!F2215))</f>
        <v>16686.499117718431</v>
      </c>
      <c r="H2215" s="302">
        <f ca="1">+G2215-'DCF Analysis'!$C$37+'DCF Analysis'!$C$38+'DCF Analysis'!$C$40-'DCF Analysis'!$C$39</f>
        <v>17598.829117718429</v>
      </c>
      <c r="I2215" s="303">
        <f ca="1">+H2215/'Historical Data'!$L$34</f>
        <v>1104.9523503252467</v>
      </c>
    </row>
    <row r="2216" spans="2:9">
      <c r="B2216" s="300">
        <f t="shared" si="174"/>
        <v>2204</v>
      </c>
      <c r="C2216" s="275">
        <f t="shared" ca="1" si="170"/>
        <v>0.10057396699454746</v>
      </c>
      <c r="D2216" s="275">
        <f t="shared" ca="1" si="171"/>
        <v>0.13910198685136291</v>
      </c>
      <c r="E2216" s="275">
        <f t="shared" ca="1" si="172"/>
        <v>0.10384789082238578</v>
      </c>
      <c r="F2216" s="275">
        <f t="shared" ca="1" si="173"/>
        <v>2.4942375876374875E-2</v>
      </c>
      <c r="G2216" s="301">
        <f t="array" aca="1" ref="G2216" ca="1">IF(E2216&gt;F2216,('3-Statement Model'!$G$8*(1+'DCF Simulation'!C2216)*'DCF Simulation'!D2216)/('DCF Simulation'!E2216-'DCF Simulation'!F2216))</f>
        <v>9371.8366419850427</v>
      </c>
      <c r="H2216" s="302">
        <f ca="1">+G2216-'DCF Analysis'!$C$37+'DCF Analysis'!$C$38+'DCF Analysis'!$C$40-'DCF Analysis'!$C$39</f>
        <v>10284.166641985044</v>
      </c>
      <c r="I2216" s="303">
        <f ca="1">+H2216/'Historical Data'!$L$34</f>
        <v>645.6971669073788</v>
      </c>
    </row>
    <row r="2217" spans="2:9">
      <c r="B2217" s="300">
        <f t="shared" si="174"/>
        <v>2205</v>
      </c>
      <c r="C2217" s="275">
        <f t="shared" ca="1" si="170"/>
        <v>0.32502884073202548</v>
      </c>
      <c r="D2217" s="275">
        <f t="shared" ca="1" si="171"/>
        <v>0.18833686730463409</v>
      </c>
      <c r="E2217" s="275">
        <f t="shared" ca="1" si="172"/>
        <v>0.10735964421837134</v>
      </c>
      <c r="F2217" s="275">
        <f t="shared" ca="1" si="173"/>
        <v>5.9584935683666254E-2</v>
      </c>
      <c r="G2217" s="301">
        <f t="array" aca="1" ref="G2217" ca="1">IF(E2217&gt;F2217,('3-Statement Model'!$G$8*(1+'DCF Simulation'!C2217)*'DCF Simulation'!D2217)/('DCF Simulation'!E2217-'DCF Simulation'!F2217))</f>
        <v>25231.445206253575</v>
      </c>
      <c r="H2217" s="302">
        <f ca="1">+G2217-'DCF Analysis'!$C$37+'DCF Analysis'!$C$38+'DCF Analysis'!$C$40-'DCF Analysis'!$C$39</f>
        <v>26143.775206253573</v>
      </c>
      <c r="I2217" s="303">
        <f ca="1">+H2217/'Historical Data'!$L$34</f>
        <v>1641.4515799486257</v>
      </c>
    </row>
    <row r="2218" spans="2:9">
      <c r="B2218" s="300">
        <f t="shared" si="174"/>
        <v>2206</v>
      </c>
      <c r="C2218" s="275">
        <f t="shared" ca="1" si="170"/>
        <v>0.27614188315147925</v>
      </c>
      <c r="D2218" s="275">
        <f t="shared" ca="1" si="171"/>
        <v>0.1519633780331533</v>
      </c>
      <c r="E2218" s="275">
        <f t="shared" ca="1" si="172"/>
        <v>0.10266458425475661</v>
      </c>
      <c r="F2218" s="275">
        <f t="shared" ca="1" si="173"/>
        <v>4.5229427569199468E-2</v>
      </c>
      <c r="G2218" s="301">
        <f t="array" aca="1" ref="G2218" ca="1">IF(E2218&gt;F2218,('3-Statement Model'!$G$8*(1+'DCF Simulation'!C2218)*'DCF Simulation'!D2218)/('DCF Simulation'!E2218-'DCF Simulation'!F2218))</f>
        <v>16309.460327824732</v>
      </c>
      <c r="H2218" s="302">
        <f ca="1">+G2218-'DCF Analysis'!$C$37+'DCF Analysis'!$C$38+'DCF Analysis'!$C$40-'DCF Analysis'!$C$39</f>
        <v>17221.790327824732</v>
      </c>
      <c r="I2218" s="303">
        <f ca="1">+H2218/'Historical Data'!$L$34</f>
        <v>1081.2797585709814</v>
      </c>
    </row>
    <row r="2219" spans="2:9">
      <c r="B2219" s="300">
        <f t="shared" si="174"/>
        <v>2207</v>
      </c>
      <c r="C2219" s="275">
        <f t="shared" ca="1" si="170"/>
        <v>0.1876068920860382</v>
      </c>
      <c r="D2219" s="275">
        <f t="shared" ca="1" si="171"/>
        <v>0.1813555381823492</v>
      </c>
      <c r="E2219" s="275">
        <f t="shared" ca="1" si="172"/>
        <v>0.10780633586637371</v>
      </c>
      <c r="F2219" s="275">
        <f t="shared" ca="1" si="173"/>
        <v>5.8019990225147172E-2</v>
      </c>
      <c r="G2219" s="301">
        <f t="array" aca="1" ref="G2219" ca="1">IF(E2219&gt;F2219,('3-Statement Model'!$G$8*(1+'DCF Simulation'!C2219)*'DCF Simulation'!D2219)/('DCF Simulation'!E2219-'DCF Simulation'!F2219))</f>
        <v>20896.462947578555</v>
      </c>
      <c r="H2219" s="302">
        <f ca="1">+G2219-'DCF Analysis'!$C$37+'DCF Analysis'!$C$38+'DCF Analysis'!$C$40-'DCF Analysis'!$C$39</f>
        <v>21808.792947578553</v>
      </c>
      <c r="I2219" s="303">
        <f ca="1">+H2219/'Historical Data'!$L$34</f>
        <v>1369.277289073859</v>
      </c>
    </row>
    <row r="2220" spans="2:9">
      <c r="B2220" s="300">
        <f t="shared" si="174"/>
        <v>2208</v>
      </c>
      <c r="C2220" s="275">
        <f t="shared" ca="1" si="170"/>
        <v>1.5454286845225063E-2</v>
      </c>
      <c r="D2220" s="275">
        <f t="shared" ca="1" si="171"/>
        <v>0.18124408810547329</v>
      </c>
      <c r="E2220" s="275">
        <f t="shared" ca="1" si="172"/>
        <v>0.10638680782346081</v>
      </c>
      <c r="F2220" s="275">
        <f t="shared" ca="1" si="173"/>
        <v>3.1659540410651985E-2</v>
      </c>
      <c r="G2220" s="301">
        <f t="array" aca="1" ref="G2220" ca="1">IF(E2220&gt;F2220,('3-Statement Model'!$G$8*(1+'DCF Simulation'!C2220)*'DCF Simulation'!D2220)/('DCF Simulation'!E2220-'DCF Simulation'!F2220))</f>
        <v>11896.648352211718</v>
      </c>
      <c r="H2220" s="302">
        <f ca="1">+G2220-'DCF Analysis'!$C$37+'DCF Analysis'!$C$38+'DCF Analysis'!$C$40-'DCF Analysis'!$C$39</f>
        <v>12808.97835221172</v>
      </c>
      <c r="I2220" s="303">
        <f ca="1">+H2220/'Historical Data'!$L$34</f>
        <v>804.21888529459329</v>
      </c>
    </row>
    <row r="2221" spans="2:9">
      <c r="B2221" s="300">
        <f t="shared" si="174"/>
        <v>2209</v>
      </c>
      <c r="C2221" s="275">
        <f t="shared" ca="1" si="170"/>
        <v>0.2616673314708497</v>
      </c>
      <c r="D2221" s="275">
        <f t="shared" ca="1" si="171"/>
        <v>0.14467153565508994</v>
      </c>
      <c r="E2221" s="275">
        <f t="shared" ca="1" si="172"/>
        <v>0.10200641179740175</v>
      </c>
      <c r="F2221" s="275">
        <f t="shared" ca="1" si="173"/>
        <v>5.8879113354781507E-2</v>
      </c>
      <c r="G2221" s="301">
        <f t="array" aca="1" ref="G2221" ca="1">IF(E2221&gt;F2221,('3-Statement Model'!$G$8*(1+'DCF Simulation'!C2221)*'DCF Simulation'!D2221)/('DCF Simulation'!E2221-'DCF Simulation'!F2221))</f>
        <v>20443.497361928217</v>
      </c>
      <c r="H2221" s="302">
        <f ca="1">+G2221-'DCF Analysis'!$C$37+'DCF Analysis'!$C$38+'DCF Analysis'!$C$40-'DCF Analysis'!$C$39</f>
        <v>21355.827361928215</v>
      </c>
      <c r="I2221" s="303">
        <f ca="1">+H2221/'Historical Data'!$L$34</f>
        <v>1340.8375908909336</v>
      </c>
    </row>
    <row r="2222" spans="2:9">
      <c r="B2222" s="300">
        <f t="shared" si="174"/>
        <v>2210</v>
      </c>
      <c r="C2222" s="275">
        <f t="shared" ca="1" si="170"/>
        <v>0.20531354919088435</v>
      </c>
      <c r="D2222" s="275">
        <f t="shared" ca="1" si="171"/>
        <v>0.19152179674069128</v>
      </c>
      <c r="E2222" s="275">
        <f t="shared" ca="1" si="172"/>
        <v>0.10489604392813662</v>
      </c>
      <c r="F2222" s="275">
        <f t="shared" ca="1" si="173"/>
        <v>4.4394694951888442E-2</v>
      </c>
      <c r="G2222" s="301">
        <f t="array" aca="1" ref="G2222" ca="1">IF(E2222&gt;F2222,('3-Statement Model'!$G$8*(1+'DCF Simulation'!C2222)*'DCF Simulation'!D2222)/('DCF Simulation'!E2222-'DCF Simulation'!F2222))</f>
        <v>18430.311996486733</v>
      </c>
      <c r="H2222" s="302">
        <f ca="1">+G2222-'DCF Analysis'!$C$37+'DCF Analysis'!$C$38+'DCF Analysis'!$C$40-'DCF Analysis'!$C$39</f>
        <v>19342.641996486731</v>
      </c>
      <c r="I2222" s="303">
        <f ca="1">+H2222/'Historical Data'!$L$34</f>
        <v>1214.4386193283672</v>
      </c>
    </row>
    <row r="2223" spans="2:9">
      <c r="B2223" s="300">
        <f t="shared" si="174"/>
        <v>2211</v>
      </c>
      <c r="C2223" s="275">
        <f t="shared" ca="1" si="170"/>
        <v>0.24916227579759267</v>
      </c>
      <c r="D2223" s="275">
        <f t="shared" ca="1" si="171"/>
        <v>0.1545058197634768</v>
      </c>
      <c r="E2223" s="275">
        <f t="shared" ca="1" si="172"/>
        <v>0.10168544508461763</v>
      </c>
      <c r="F2223" s="275">
        <f t="shared" ca="1" si="173"/>
        <v>4.9007630842495244E-2</v>
      </c>
      <c r="G2223" s="301">
        <f t="array" aca="1" ref="G2223" ca="1">IF(E2223&gt;F2223,('3-Statement Model'!$G$8*(1+'DCF Simulation'!C2223)*'DCF Simulation'!D2223)/('DCF Simulation'!E2223-'DCF Simulation'!F2223))</f>
        <v>17697.644038375573</v>
      </c>
      <c r="H2223" s="302">
        <f ca="1">+G2223-'DCF Analysis'!$C$37+'DCF Analysis'!$C$38+'DCF Analysis'!$C$40-'DCF Analysis'!$C$39</f>
        <v>18609.974038375571</v>
      </c>
      <c r="I2223" s="303">
        <f ca="1">+H2223/'Historical Data'!$L$34</f>
        <v>1168.4376509169028</v>
      </c>
    </row>
    <row r="2224" spans="2:9">
      <c r="B2224" s="300">
        <f t="shared" si="174"/>
        <v>2212</v>
      </c>
      <c r="C2224" s="275">
        <f t="shared" ca="1" si="170"/>
        <v>1.5821647830569895E-2</v>
      </c>
      <c r="D2224" s="275">
        <f t="shared" ca="1" si="171"/>
        <v>0.1937730493871197</v>
      </c>
      <c r="E2224" s="275">
        <f t="shared" ca="1" si="172"/>
        <v>0.10838691724636337</v>
      </c>
      <c r="F2224" s="275">
        <f t="shared" ca="1" si="173"/>
        <v>4.5901973725820375E-2</v>
      </c>
      <c r="G2224" s="301">
        <f t="array" aca="1" ref="G2224" ca="1">IF(E2224&gt;F2224,('3-Statement Model'!$G$8*(1+'DCF Simulation'!C2224)*'DCF Simulation'!D2224)/('DCF Simulation'!E2224-'DCF Simulation'!F2224))</f>
        <v>15216.506476117576</v>
      </c>
      <c r="H2224" s="302">
        <f ca="1">+G2224-'DCF Analysis'!$C$37+'DCF Analysis'!$C$38+'DCF Analysis'!$C$40-'DCF Analysis'!$C$39</f>
        <v>16128.836476117578</v>
      </c>
      <c r="I2224" s="303">
        <f ca="1">+H2224/'Historical Data'!$L$34</f>
        <v>1012.6580383893255</v>
      </c>
    </row>
    <row r="2225" spans="2:9">
      <c r="B2225" s="300">
        <f t="shared" si="174"/>
        <v>2213</v>
      </c>
      <c r="C2225" s="275">
        <f t="shared" ca="1" si="170"/>
        <v>1.313029919073906E-2</v>
      </c>
      <c r="D2225" s="275">
        <f t="shared" ca="1" si="171"/>
        <v>0.17589179981402825</v>
      </c>
      <c r="E2225" s="275">
        <f t="shared" ca="1" si="172"/>
        <v>0.10862936576543271</v>
      </c>
      <c r="F2225" s="275">
        <f t="shared" ca="1" si="173"/>
        <v>2.9768873149597103E-2</v>
      </c>
      <c r="G2225" s="301">
        <f t="array" aca="1" ref="G2225" ca="1">IF(E2225&gt;F2225,('3-Statement Model'!$G$8*(1+'DCF Simulation'!C2225)*'DCF Simulation'!D2225)/('DCF Simulation'!E2225-'DCF Simulation'!F2225))</f>
        <v>10915.180209669092</v>
      </c>
      <c r="H2225" s="302">
        <f ca="1">+G2225-'DCF Analysis'!$C$37+'DCF Analysis'!$C$38+'DCF Analysis'!$C$40-'DCF Analysis'!$C$39</f>
        <v>11827.510209669093</v>
      </c>
      <c r="I2225" s="303">
        <f ca="1">+H2225/'Historical Data'!$L$34</f>
        <v>742.5968578507343</v>
      </c>
    </row>
    <row r="2226" spans="2:9">
      <c r="B2226" s="300">
        <f t="shared" si="174"/>
        <v>2214</v>
      </c>
      <c r="C2226" s="275">
        <f t="shared" ca="1" si="170"/>
        <v>0.18151485054313077</v>
      </c>
      <c r="D2226" s="275">
        <f t="shared" ca="1" si="171"/>
        <v>0.1597111262522406</v>
      </c>
      <c r="E2226" s="275">
        <f t="shared" ca="1" si="172"/>
        <v>0.10558186942382054</v>
      </c>
      <c r="F2226" s="275">
        <f t="shared" ca="1" si="173"/>
        <v>3.4232736632423162E-2</v>
      </c>
      <c r="G2226" s="301">
        <f t="array" aca="1" ref="G2226" ca="1">IF(E2226&gt;F2226,('3-Statement Model'!$G$8*(1+'DCF Simulation'!C2226)*'DCF Simulation'!D2226)/('DCF Simulation'!E2226-'DCF Simulation'!F2226))</f>
        <v>12775.124974542981</v>
      </c>
      <c r="H2226" s="302">
        <f ca="1">+G2226-'DCF Analysis'!$C$37+'DCF Analysis'!$C$38+'DCF Analysis'!$C$40-'DCF Analysis'!$C$39</f>
        <v>13687.454974542983</v>
      </c>
      <c r="I2226" s="303">
        <f ca="1">+H2226/'Historical Data'!$L$34</f>
        <v>859.37453241508501</v>
      </c>
    </row>
    <row r="2227" spans="2:9">
      <c r="B2227" s="300">
        <f t="shared" si="174"/>
        <v>2215</v>
      </c>
      <c r="C2227" s="275">
        <f t="shared" ca="1" si="170"/>
        <v>8.9786964319115162E-2</v>
      </c>
      <c r="D2227" s="275">
        <f t="shared" ca="1" si="171"/>
        <v>0.18008633406092781</v>
      </c>
      <c r="E2227" s="275">
        <f t="shared" ca="1" si="172"/>
        <v>0.10002940599262916</v>
      </c>
      <c r="F2227" s="275">
        <f t="shared" ca="1" si="173"/>
        <v>2.153540272051124E-2</v>
      </c>
      <c r="G2227" s="301">
        <f t="array" aca="1" ref="G2227" ca="1">IF(E2227&gt;F2227,('3-Statement Model'!$G$8*(1+'DCF Simulation'!C2227)*'DCF Simulation'!D2227)/('DCF Simulation'!E2227-'DCF Simulation'!F2227))</f>
        <v>12077.175751309871</v>
      </c>
      <c r="H2227" s="302">
        <f ca="1">+G2227-'DCF Analysis'!$C$37+'DCF Analysis'!$C$38+'DCF Analysis'!$C$40-'DCF Analysis'!$C$39</f>
        <v>12989.505751309873</v>
      </c>
      <c r="I2227" s="303">
        <f ca="1">+H2227/'Historical Data'!$L$34</f>
        <v>815.55339923284032</v>
      </c>
    </row>
    <row r="2228" spans="2:9">
      <c r="B2228" s="300">
        <f t="shared" si="174"/>
        <v>2216</v>
      </c>
      <c r="C2228" s="275">
        <f t="shared" ca="1" si="170"/>
        <v>0.31662430382929502</v>
      </c>
      <c r="D2228" s="275">
        <f t="shared" ca="1" si="171"/>
        <v>0.17637234797703666</v>
      </c>
      <c r="E2228" s="275">
        <f t="shared" ca="1" si="172"/>
        <v>0.10541742049760466</v>
      </c>
      <c r="F2228" s="275">
        <f t="shared" ca="1" si="173"/>
        <v>3.1994215622389618E-2</v>
      </c>
      <c r="G2228" s="301">
        <f t="array" aca="1" ref="G2228" ca="1">IF(E2228&gt;F2228,('3-Statement Model'!$G$8*(1+'DCF Simulation'!C2228)*'DCF Simulation'!D2228)/('DCF Simulation'!E2228-'DCF Simulation'!F2228))</f>
        <v>15277.015742933238</v>
      </c>
      <c r="H2228" s="302">
        <f ca="1">+G2228-'DCF Analysis'!$C$37+'DCF Analysis'!$C$38+'DCF Analysis'!$C$40-'DCF Analysis'!$C$39</f>
        <v>16189.345742933239</v>
      </c>
      <c r="I2228" s="303">
        <f ca="1">+H2228/'Historical Data'!$L$34</f>
        <v>1016.4571466218787</v>
      </c>
    </row>
    <row r="2229" spans="2:9">
      <c r="B2229" s="300">
        <f t="shared" si="174"/>
        <v>2217</v>
      </c>
      <c r="C2229" s="275">
        <f t="shared" ca="1" si="170"/>
        <v>0.11034688654796185</v>
      </c>
      <c r="D2229" s="275">
        <f t="shared" ca="1" si="171"/>
        <v>0.19432674083460799</v>
      </c>
      <c r="E2229" s="275">
        <f t="shared" ca="1" si="172"/>
        <v>0.10444652984810635</v>
      </c>
      <c r="F2229" s="275">
        <f t="shared" ca="1" si="173"/>
        <v>2.5832031224034869E-2</v>
      </c>
      <c r="G2229" s="301">
        <f t="array" aca="1" ref="G2229" ca="1">IF(E2229&gt;F2229,('3-Statement Model'!$G$8*(1+'DCF Simulation'!C2229)*'DCF Simulation'!D2229)/('DCF Simulation'!E2229-'DCF Simulation'!F2229))</f>
        <v>13257.697221075716</v>
      </c>
      <c r="H2229" s="302">
        <f ca="1">+G2229-'DCF Analysis'!$C$37+'DCF Analysis'!$C$38+'DCF Analysis'!$C$40-'DCF Analysis'!$C$39</f>
        <v>14170.027221075718</v>
      </c>
      <c r="I2229" s="303">
        <f ca="1">+H2229/'Historical Data'!$L$34</f>
        <v>889.67310139608821</v>
      </c>
    </row>
    <row r="2230" spans="2:9">
      <c r="B2230" s="300">
        <f t="shared" si="174"/>
        <v>2218</v>
      </c>
      <c r="C2230" s="275">
        <f t="shared" ca="1" si="170"/>
        <v>0.12142454717879145</v>
      </c>
      <c r="D2230" s="275">
        <f t="shared" ca="1" si="171"/>
        <v>0.18048710845325869</v>
      </c>
      <c r="E2230" s="275">
        <f t="shared" ca="1" si="172"/>
        <v>0.1003373726625485</v>
      </c>
      <c r="F2230" s="275">
        <f t="shared" ca="1" si="173"/>
        <v>5.2820772686355918E-2</v>
      </c>
      <c r="G2230" s="301">
        <f t="array" aca="1" ref="G2230" ca="1">IF(E2230&gt;F2230,('3-Statement Model'!$G$8*(1+'DCF Simulation'!C2230)*'DCF Simulation'!D2230)/('DCF Simulation'!E2230-'DCF Simulation'!F2230))</f>
        <v>20575.499514670046</v>
      </c>
      <c r="H2230" s="302">
        <f ca="1">+G2230-'DCF Analysis'!$C$37+'DCF Analysis'!$C$38+'DCF Analysis'!$C$40-'DCF Analysis'!$C$39</f>
        <v>21487.829514670044</v>
      </c>
      <c r="I2230" s="303">
        <f ca="1">+H2230/'Historical Data'!$L$34</f>
        <v>1349.1254200382277</v>
      </c>
    </row>
    <row r="2231" spans="2:9">
      <c r="B2231" s="300">
        <f t="shared" si="174"/>
        <v>2219</v>
      </c>
      <c r="C2231" s="275">
        <f t="shared" ca="1" si="170"/>
        <v>9.4452117741095201E-2</v>
      </c>
      <c r="D2231" s="275">
        <f t="shared" ca="1" si="171"/>
        <v>0.17015926334496664</v>
      </c>
      <c r="E2231" s="275">
        <f t="shared" ca="1" si="172"/>
        <v>0.10941380497098324</v>
      </c>
      <c r="F2231" s="275">
        <f t="shared" ca="1" si="173"/>
        <v>2.6113133586866222E-2</v>
      </c>
      <c r="G2231" s="301">
        <f t="array" aca="1" ref="G2231" ca="1">IF(E2231&gt;F2231,('3-Statement Model'!$G$8*(1+'DCF Simulation'!C2231)*'DCF Simulation'!D2231)/('DCF Simulation'!E2231-'DCF Simulation'!F2231))</f>
        <v>10798.995501932333</v>
      </c>
      <c r="H2231" s="302">
        <f ca="1">+G2231-'DCF Analysis'!$C$37+'DCF Analysis'!$C$38+'DCF Analysis'!$C$40-'DCF Analysis'!$C$39</f>
        <v>11711.325501932335</v>
      </c>
      <c r="I2231" s="303">
        <f ca="1">+H2231/'Historical Data'!$L$34</f>
        <v>735.30213585378442</v>
      </c>
    </row>
    <row r="2232" spans="2:9">
      <c r="B2232" s="300">
        <f t="shared" si="174"/>
        <v>2220</v>
      </c>
      <c r="C2232" s="275">
        <f t="shared" ca="1" si="170"/>
        <v>0.1657075765972581</v>
      </c>
      <c r="D2232" s="275">
        <f t="shared" ca="1" si="171"/>
        <v>0.1351065905115785</v>
      </c>
      <c r="E2232" s="275">
        <f t="shared" ca="1" si="172"/>
        <v>0.10736534259424171</v>
      </c>
      <c r="F2232" s="275">
        <f t="shared" ca="1" si="173"/>
        <v>2.8653451766635564E-2</v>
      </c>
      <c r="G2232" s="301">
        <f t="array" aca="1" ref="G2232" ca="1">IF(E2232&gt;F2232,('3-Statement Model'!$G$8*(1+'DCF Simulation'!C2232)*'DCF Simulation'!D2232)/('DCF Simulation'!E2232-'DCF Simulation'!F2232))</f>
        <v>9665.0767654432148</v>
      </c>
      <c r="H2232" s="302">
        <f ca="1">+G2232-'DCF Analysis'!$C$37+'DCF Analysis'!$C$38+'DCF Analysis'!$C$40-'DCF Analysis'!$C$39</f>
        <v>10577.406765443216</v>
      </c>
      <c r="I2232" s="303">
        <f ca="1">+H2232/'Historical Data'!$L$34</f>
        <v>664.10841242021547</v>
      </c>
    </row>
    <row r="2233" spans="2:9">
      <c r="B2233" s="300">
        <f t="shared" si="174"/>
        <v>2221</v>
      </c>
      <c r="C2233" s="275">
        <f t="shared" ca="1" si="170"/>
        <v>4.7024272389694144E-2</v>
      </c>
      <c r="D2233" s="275">
        <f t="shared" ca="1" si="171"/>
        <v>0.17802801361375994</v>
      </c>
      <c r="E2233" s="275">
        <f t="shared" ca="1" si="172"/>
        <v>0.10970282136029114</v>
      </c>
      <c r="F2233" s="275">
        <f t="shared" ca="1" si="173"/>
        <v>4.0702908701725271E-2</v>
      </c>
      <c r="G2233" s="301">
        <f t="array" aca="1" ref="G2233" ca="1">IF(E2233&gt;F2233,('3-Statement Model'!$G$8*(1+'DCF Simulation'!C2233)*'DCF Simulation'!D2233)/('DCF Simulation'!E2233-'DCF Simulation'!F2233))</f>
        <v>13048.964636858347</v>
      </c>
      <c r="H2233" s="302">
        <f ca="1">+G2233-'DCF Analysis'!$C$37+'DCF Analysis'!$C$38+'DCF Analysis'!$C$40-'DCF Analysis'!$C$39</f>
        <v>13961.294636858349</v>
      </c>
      <c r="I2233" s="303">
        <f ca="1">+H2233/'Historical Data'!$L$34</f>
        <v>876.56770910108401</v>
      </c>
    </row>
    <row r="2234" spans="2:9">
      <c r="B2234" s="300">
        <f t="shared" si="174"/>
        <v>2222</v>
      </c>
      <c r="C2234" s="275">
        <f t="shared" ca="1" si="170"/>
        <v>0.17104016970118996</v>
      </c>
      <c r="D2234" s="275">
        <f t="shared" ca="1" si="171"/>
        <v>0.16266015212399179</v>
      </c>
      <c r="E2234" s="275">
        <f t="shared" ca="1" si="172"/>
        <v>0.10298577548156433</v>
      </c>
      <c r="F2234" s="275">
        <f t="shared" ca="1" si="173"/>
        <v>4.8948941541843483E-2</v>
      </c>
      <c r="G2234" s="301">
        <f t="array" aca="1" ref="G2234" ca="1">IF(E2234&gt;F2234,('3-Statement Model'!$G$8*(1+'DCF Simulation'!C2234)*'DCF Simulation'!D2234)/('DCF Simulation'!E2234-'DCF Simulation'!F2234))</f>
        <v>17027.173869251608</v>
      </c>
      <c r="H2234" s="302">
        <f ca="1">+G2234-'DCF Analysis'!$C$37+'DCF Analysis'!$C$38+'DCF Analysis'!$C$40-'DCF Analysis'!$C$39</f>
        <v>17939.503869251606</v>
      </c>
      <c r="I2234" s="303">
        <f ca="1">+H2234/'Historical Data'!$L$34</f>
        <v>1126.3418055489506</v>
      </c>
    </row>
    <row r="2235" spans="2:9">
      <c r="B2235" s="300">
        <f t="shared" si="174"/>
        <v>2223</v>
      </c>
      <c r="C2235" s="275">
        <f t="shared" ca="1" si="170"/>
        <v>7.2998543559249437E-2</v>
      </c>
      <c r="D2235" s="275">
        <f t="shared" ca="1" si="171"/>
        <v>0.15013976272497767</v>
      </c>
      <c r="E2235" s="275">
        <f t="shared" ca="1" si="172"/>
        <v>0.10784827110275112</v>
      </c>
      <c r="F2235" s="275">
        <f t="shared" ca="1" si="173"/>
        <v>2.8840977889825876E-2</v>
      </c>
      <c r="G2235" s="301">
        <f t="array" aca="1" ref="G2235" ca="1">IF(E2235&gt;F2235,('3-Statement Model'!$G$8*(1+'DCF Simulation'!C2235)*'DCF Simulation'!D2235)/('DCF Simulation'!E2235-'DCF Simulation'!F2235))</f>
        <v>9849.3410037221893</v>
      </c>
      <c r="H2235" s="302">
        <f ca="1">+G2235-'DCF Analysis'!$C$37+'DCF Analysis'!$C$38+'DCF Analysis'!$C$40-'DCF Analysis'!$C$39</f>
        <v>10761.671003722191</v>
      </c>
      <c r="I2235" s="303">
        <f ca="1">+H2235/'Historical Data'!$L$34</f>
        <v>675.67754590093421</v>
      </c>
    </row>
    <row r="2236" spans="2:9">
      <c r="B2236" s="300">
        <f t="shared" si="174"/>
        <v>2224</v>
      </c>
      <c r="C2236" s="275">
        <f t="shared" ca="1" si="170"/>
        <v>0.26371559821987461</v>
      </c>
      <c r="D2236" s="275">
        <f t="shared" ca="1" si="171"/>
        <v>0.18881944167116571</v>
      </c>
      <c r="E2236" s="275">
        <f t="shared" ca="1" si="172"/>
        <v>0.10400481347860853</v>
      </c>
      <c r="F2236" s="275">
        <f t="shared" ca="1" si="173"/>
        <v>5.6397369711356837E-2</v>
      </c>
      <c r="G2236" s="301">
        <f t="array" aca="1" ref="G2236" ca="1">IF(E2236&gt;F2236,('3-Statement Model'!$G$8*(1+'DCF Simulation'!C2236)*'DCF Simulation'!D2236)/('DCF Simulation'!E2236-'DCF Simulation'!F2236))</f>
        <v>24210.329010936748</v>
      </c>
      <c r="H2236" s="302">
        <f ca="1">+G2236-'DCF Analysis'!$C$37+'DCF Analysis'!$C$38+'DCF Analysis'!$C$40-'DCF Analysis'!$C$39</f>
        <v>25122.659010936746</v>
      </c>
      <c r="I2236" s="303">
        <f ca="1">+H2236/'Historical Data'!$L$34</f>
        <v>1577.3402272885476</v>
      </c>
    </row>
    <row r="2237" spans="2:9">
      <c r="B2237" s="300">
        <f t="shared" si="174"/>
        <v>2225</v>
      </c>
      <c r="C2237" s="275">
        <f t="shared" ca="1" si="170"/>
        <v>0.24167583844361454</v>
      </c>
      <c r="D2237" s="275">
        <f t="shared" ca="1" si="171"/>
        <v>0.15881559766068842</v>
      </c>
      <c r="E2237" s="275">
        <f t="shared" ca="1" si="172"/>
        <v>0.109453064250862</v>
      </c>
      <c r="F2237" s="275">
        <f t="shared" ca="1" si="173"/>
        <v>2.0096724245742575E-2</v>
      </c>
      <c r="G2237" s="301">
        <f t="array" aca="1" ref="G2237" ca="1">IF(E2237&gt;F2237,('3-Statement Model'!$G$8*(1+'DCF Simulation'!C2237)*'DCF Simulation'!D2237)/('DCF Simulation'!E2237-'DCF Simulation'!F2237))</f>
        <v>10659.95842704733</v>
      </c>
      <c r="H2237" s="302">
        <f ca="1">+G2237-'DCF Analysis'!$C$37+'DCF Analysis'!$C$38+'DCF Analysis'!$C$40-'DCF Analysis'!$C$39</f>
        <v>11572.288427047331</v>
      </c>
      <c r="I2237" s="303">
        <f ca="1">+H2237/'Historical Data'!$L$34</f>
        <v>726.57261517664688</v>
      </c>
    </row>
    <row r="2238" spans="2:9">
      <c r="B2238" s="300">
        <f t="shared" si="174"/>
        <v>2226</v>
      </c>
      <c r="C2238" s="275">
        <f t="shared" ca="1" si="170"/>
        <v>0.27337711147818866</v>
      </c>
      <c r="D2238" s="275">
        <f t="shared" ca="1" si="171"/>
        <v>0.14922995784251841</v>
      </c>
      <c r="E2238" s="275">
        <f t="shared" ca="1" si="172"/>
        <v>0.10766929787897495</v>
      </c>
      <c r="F2238" s="275">
        <f t="shared" ca="1" si="173"/>
        <v>4.736542996330672E-2</v>
      </c>
      <c r="G2238" s="301">
        <f t="array" aca="1" ref="G2238" ca="1">IF(E2238&gt;F2238,('3-Statement Model'!$G$8*(1+'DCF Simulation'!C2238)*'DCF Simulation'!D2238)/('DCF Simulation'!E2238-'DCF Simulation'!F2238))</f>
        <v>15221.147204238654</v>
      </c>
      <c r="H2238" s="302">
        <f ca="1">+G2238-'DCF Analysis'!$C$37+'DCF Analysis'!$C$38+'DCF Analysis'!$C$40-'DCF Analysis'!$C$39</f>
        <v>16133.477204238656</v>
      </c>
      <c r="I2238" s="303">
        <f ca="1">+H2238/'Historical Data'!$L$34</f>
        <v>1012.9494091055421</v>
      </c>
    </row>
    <row r="2239" spans="2:9">
      <c r="B2239" s="300">
        <f t="shared" si="174"/>
        <v>2227</v>
      </c>
      <c r="C2239" s="275">
        <f t="shared" ca="1" si="170"/>
        <v>0.26621507419704632</v>
      </c>
      <c r="D2239" s="275">
        <f t="shared" ca="1" si="171"/>
        <v>0.18581036765380524</v>
      </c>
      <c r="E2239" s="275">
        <f t="shared" ca="1" si="172"/>
        <v>0.10851645165090812</v>
      </c>
      <c r="F2239" s="275">
        <f t="shared" ca="1" si="173"/>
        <v>2.66824012642519E-2</v>
      </c>
      <c r="G2239" s="301">
        <f t="array" aca="1" ref="G2239" ca="1">IF(E2239&gt;F2239,('3-Statement Model'!$G$8*(1+'DCF Simulation'!C2239)*'DCF Simulation'!D2239)/('DCF Simulation'!E2239-'DCF Simulation'!F2239))</f>
        <v>13887.461701306276</v>
      </c>
      <c r="H2239" s="302">
        <f ca="1">+G2239-'DCF Analysis'!$C$37+'DCF Analysis'!$C$38+'DCF Analysis'!$C$40-'DCF Analysis'!$C$39</f>
        <v>14799.791701306278</v>
      </c>
      <c r="I2239" s="303">
        <f ca="1">+H2239/'Historical Data'!$L$34</f>
        <v>929.21321727127031</v>
      </c>
    </row>
    <row r="2240" spans="2:9">
      <c r="B2240" s="300">
        <f t="shared" si="174"/>
        <v>2228</v>
      </c>
      <c r="C2240" s="275">
        <f t="shared" ca="1" si="170"/>
        <v>0.19068000794117754</v>
      </c>
      <c r="D2240" s="275">
        <f t="shared" ca="1" si="171"/>
        <v>0.14629850076905856</v>
      </c>
      <c r="E2240" s="275">
        <f t="shared" ca="1" si="172"/>
        <v>0.10530573261809351</v>
      </c>
      <c r="F2240" s="275">
        <f t="shared" ca="1" si="173"/>
        <v>2.4186458022179232E-2</v>
      </c>
      <c r="G2240" s="301">
        <f t="array" aca="1" ref="G2240" ca="1">IF(E2240&gt;F2240,('3-Statement Model'!$G$8*(1+'DCF Simulation'!C2240)*'DCF Simulation'!D2240)/('DCF Simulation'!E2240-'DCF Simulation'!F2240))</f>
        <v>10372.665628004186</v>
      </c>
      <c r="H2240" s="302">
        <f ca="1">+G2240-'DCF Analysis'!$C$37+'DCF Analysis'!$C$38+'DCF Analysis'!$C$40-'DCF Analysis'!$C$39</f>
        <v>11284.995628004188</v>
      </c>
      <c r="I2240" s="303">
        <f ca="1">+H2240/'Historical Data'!$L$34</f>
        <v>708.53477576069179</v>
      </c>
    </row>
    <row r="2241" spans="2:9">
      <c r="B2241" s="300">
        <f t="shared" si="174"/>
        <v>2229</v>
      </c>
      <c r="C2241" s="275">
        <f t="shared" ca="1" si="170"/>
        <v>0.19798217551485059</v>
      </c>
      <c r="D2241" s="275">
        <f t="shared" ca="1" si="171"/>
        <v>0.14281027496494397</v>
      </c>
      <c r="E2241" s="275">
        <f t="shared" ca="1" si="172"/>
        <v>0.10437316330077007</v>
      </c>
      <c r="F2241" s="275">
        <f t="shared" ca="1" si="173"/>
        <v>2.7827313582648061E-2</v>
      </c>
      <c r="G2241" s="301">
        <f t="array" aca="1" ref="G2241" ca="1">IF(E2241&gt;F2241,('3-Statement Model'!$G$8*(1+'DCF Simulation'!C2241)*'DCF Simulation'!D2241)/('DCF Simulation'!E2241-'DCF Simulation'!F2241))</f>
        <v>10796.118991729163</v>
      </c>
      <c r="H2241" s="302">
        <f ca="1">+G2241-'DCF Analysis'!$C$37+'DCF Analysis'!$C$38+'DCF Analysis'!$C$40-'DCF Analysis'!$C$39</f>
        <v>11708.448991729165</v>
      </c>
      <c r="I2241" s="303">
        <f ca="1">+H2241/'Historical Data'!$L$34</f>
        <v>735.12153254839018</v>
      </c>
    </row>
    <row r="2242" spans="2:9">
      <c r="B2242" s="300">
        <f t="shared" si="174"/>
        <v>2230</v>
      </c>
      <c r="C2242" s="275">
        <f t="shared" ca="1" si="170"/>
        <v>0.2548066581957667</v>
      </c>
      <c r="D2242" s="275">
        <f t="shared" ca="1" si="171"/>
        <v>0.18909693632617222</v>
      </c>
      <c r="E2242" s="275">
        <f t="shared" ca="1" si="172"/>
        <v>0.10990720209279675</v>
      </c>
      <c r="F2242" s="275">
        <f t="shared" ca="1" si="173"/>
        <v>4.5847021461011217E-2</v>
      </c>
      <c r="G2242" s="301">
        <f t="array" aca="1" ref="G2242" ca="1">IF(E2242&gt;F2242,('3-Statement Model'!$G$8*(1+'DCF Simulation'!C2242)*'DCF Simulation'!D2242)/('DCF Simulation'!E2242-'DCF Simulation'!F2242))</f>
        <v>17891.742844868186</v>
      </c>
      <c r="H2242" s="302">
        <f ca="1">+G2242-'DCF Analysis'!$C$37+'DCF Analysis'!$C$38+'DCF Analysis'!$C$40-'DCF Analysis'!$C$39</f>
        <v>18804.072844868184</v>
      </c>
      <c r="I2242" s="303">
        <f ca="1">+H2242/'Historical Data'!$L$34</f>
        <v>1180.6242532752046</v>
      </c>
    </row>
    <row r="2243" spans="2:9">
      <c r="B2243" s="300">
        <f t="shared" si="174"/>
        <v>2231</v>
      </c>
      <c r="C2243" s="275">
        <f t="shared" ca="1" si="170"/>
        <v>3.0458368714410086E-2</v>
      </c>
      <c r="D2243" s="275">
        <f t="shared" ca="1" si="171"/>
        <v>0.14713812766791853</v>
      </c>
      <c r="E2243" s="275">
        <f t="shared" ca="1" si="172"/>
        <v>0.10037837343153312</v>
      </c>
      <c r="F2243" s="275">
        <f t="shared" ca="1" si="173"/>
        <v>5.3267466692023022E-2</v>
      </c>
      <c r="G2243" s="301">
        <f t="array" aca="1" ref="G2243" ca="1">IF(E2243&gt;F2243,('3-Statement Model'!$G$8*(1+'DCF Simulation'!C2243)*'DCF Simulation'!D2243)/('DCF Simulation'!E2243-'DCF Simulation'!F2243))</f>
        <v>15545.822767893429</v>
      </c>
      <c r="H2243" s="302">
        <f ca="1">+G2243-'DCF Analysis'!$C$37+'DCF Analysis'!$C$38+'DCF Analysis'!$C$40-'DCF Analysis'!$C$39</f>
        <v>16458.152767893429</v>
      </c>
      <c r="I2243" s="303">
        <f ca="1">+H2243/'Historical Data'!$L$34</f>
        <v>1033.3343463507324</v>
      </c>
    </row>
    <row r="2244" spans="2:9">
      <c r="B2244" s="300">
        <f t="shared" si="174"/>
        <v>2232</v>
      </c>
      <c r="C2244" s="275">
        <f t="shared" ca="1" si="170"/>
        <v>0.13142315955943135</v>
      </c>
      <c r="D2244" s="275">
        <f t="shared" ca="1" si="171"/>
        <v>0.13916457019448322</v>
      </c>
      <c r="E2244" s="275">
        <f t="shared" ca="1" si="172"/>
        <v>0.10649394920796794</v>
      </c>
      <c r="F2244" s="275">
        <f t="shared" ca="1" si="173"/>
        <v>5.0286294050988556E-2</v>
      </c>
      <c r="G2244" s="301">
        <f t="array" aca="1" ref="G2244" ca="1">IF(E2244&gt;F2244,('3-Statement Model'!$G$8*(1+'DCF Simulation'!C2244)*'DCF Simulation'!D2244)/('DCF Simulation'!E2244-'DCF Simulation'!F2244))</f>
        <v>13531.245643546617</v>
      </c>
      <c r="H2244" s="302">
        <f ca="1">+G2244-'DCF Analysis'!$C$37+'DCF Analysis'!$C$38+'DCF Analysis'!$C$40-'DCF Analysis'!$C$39</f>
        <v>14443.575643546619</v>
      </c>
      <c r="I2244" s="303">
        <f ca="1">+H2244/'Historical Data'!$L$34</f>
        <v>906.84799242521217</v>
      </c>
    </row>
    <row r="2245" spans="2:9">
      <c r="B2245" s="300">
        <f t="shared" si="174"/>
        <v>2233</v>
      </c>
      <c r="C2245" s="275">
        <f t="shared" ca="1" si="170"/>
        <v>0.33008786369762644</v>
      </c>
      <c r="D2245" s="275">
        <f t="shared" ca="1" si="171"/>
        <v>0.17367853674194825</v>
      </c>
      <c r="E2245" s="275">
        <f t="shared" ca="1" si="172"/>
        <v>0.10530874719197222</v>
      </c>
      <c r="F2245" s="275">
        <f t="shared" ca="1" si="173"/>
        <v>3.1013450784245181E-2</v>
      </c>
      <c r="G2245" s="301">
        <f t="array" aca="1" ref="G2245" ca="1">IF(E2245&gt;F2245,('3-Statement Model'!$G$8*(1+'DCF Simulation'!C2245)*'DCF Simulation'!D2245)/('DCF Simulation'!E2245-'DCF Simulation'!F2245))</f>
        <v>15019.126040167494</v>
      </c>
      <c r="H2245" s="302">
        <f ca="1">+G2245-'DCF Analysis'!$C$37+'DCF Analysis'!$C$38+'DCF Analysis'!$C$40-'DCF Analysis'!$C$39</f>
        <v>15931.456040167495</v>
      </c>
      <c r="I2245" s="303">
        <f ca="1">+H2245/'Historical Data'!$L$34</f>
        <v>1000.2653970861783</v>
      </c>
    </row>
    <row r="2246" spans="2:9">
      <c r="B2246" s="300">
        <f t="shared" si="174"/>
        <v>2234</v>
      </c>
      <c r="C2246" s="275">
        <f t="shared" ca="1" si="170"/>
        <v>0.15600117693779167</v>
      </c>
      <c r="D2246" s="275">
        <f t="shared" ca="1" si="171"/>
        <v>0.15394119126671799</v>
      </c>
      <c r="E2246" s="275">
        <f t="shared" ca="1" si="172"/>
        <v>0.10182031797958981</v>
      </c>
      <c r="F2246" s="275">
        <f t="shared" ca="1" si="173"/>
        <v>5.7991998260797067E-2</v>
      </c>
      <c r="G2246" s="301">
        <f t="array" aca="1" ref="G2246" ca="1">IF(E2246&gt;F2246,('3-Statement Model'!$G$8*(1+'DCF Simulation'!C2246)*'DCF Simulation'!D2246)/('DCF Simulation'!E2246-'DCF Simulation'!F2246))</f>
        <v>19612.718613354991</v>
      </c>
      <c r="H2246" s="302">
        <f ca="1">+G2246-'DCF Analysis'!$C$37+'DCF Analysis'!$C$38+'DCF Analysis'!$C$40-'DCF Analysis'!$C$39</f>
        <v>20525.048613354989</v>
      </c>
      <c r="I2246" s="303">
        <f ca="1">+H2246/'Historical Data'!$L$34</f>
        <v>1288.6766815090677</v>
      </c>
    </row>
    <row r="2247" spans="2:9">
      <c r="B2247" s="300">
        <f t="shared" si="174"/>
        <v>2235</v>
      </c>
      <c r="C2247" s="275">
        <f t="shared" ca="1" si="170"/>
        <v>0.22630968363235421</v>
      </c>
      <c r="D2247" s="275">
        <f t="shared" ca="1" si="171"/>
        <v>0.18425492761243598</v>
      </c>
      <c r="E2247" s="275">
        <f t="shared" ca="1" si="172"/>
        <v>0.10117417946841865</v>
      </c>
      <c r="F2247" s="275">
        <f t="shared" ca="1" si="173"/>
        <v>2.1247801608951719E-2</v>
      </c>
      <c r="G2247" s="301">
        <f t="array" aca="1" ref="G2247" ca="1">IF(E2247&gt;F2247,('3-Statement Model'!$G$8*(1+'DCF Simulation'!C2247)*'DCF Simulation'!D2247)/('DCF Simulation'!E2247-'DCF Simulation'!F2247))</f>
        <v>13655.532380290451</v>
      </c>
      <c r="H2247" s="302">
        <f ca="1">+G2247-'DCF Analysis'!$C$37+'DCF Analysis'!$C$38+'DCF Analysis'!$C$40-'DCF Analysis'!$C$39</f>
        <v>14567.862380290453</v>
      </c>
      <c r="I2247" s="303">
        <f ca="1">+H2247/'Historical Data'!$L$34</f>
        <v>914.65140485457027</v>
      </c>
    </row>
    <row r="2248" spans="2:9">
      <c r="B2248" s="300">
        <f t="shared" si="174"/>
        <v>2236</v>
      </c>
      <c r="C2248" s="275">
        <f t="shared" ca="1" si="170"/>
        <v>0.13069454833360153</v>
      </c>
      <c r="D2248" s="275">
        <f t="shared" ca="1" si="171"/>
        <v>0.13854424605726612</v>
      </c>
      <c r="E2248" s="275">
        <f t="shared" ca="1" si="172"/>
        <v>0.10711989621789317</v>
      </c>
      <c r="F2248" s="275">
        <f t="shared" ca="1" si="173"/>
        <v>5.7773161703561865E-2</v>
      </c>
      <c r="G2248" s="301">
        <f t="array" aca="1" ref="G2248" ca="1">IF(E2248&gt;F2248,('3-Statement Model'!$G$8*(1+'DCF Simulation'!C2248)*'DCF Simulation'!D2248)/('DCF Simulation'!E2248-'DCF Simulation'!F2248))</f>
        <v>15333.97928870233</v>
      </c>
      <c r="H2248" s="302">
        <f ca="1">+G2248-'DCF Analysis'!$C$37+'DCF Analysis'!$C$38+'DCF Analysis'!$C$40-'DCF Analysis'!$C$39</f>
        <v>16246.309288702332</v>
      </c>
      <c r="I2248" s="303">
        <f ca="1">+H2248/'Historical Data'!$L$34</f>
        <v>1020.0336347711414</v>
      </c>
    </row>
    <row r="2249" spans="2:9">
      <c r="B2249" s="300">
        <f t="shared" si="174"/>
        <v>2237</v>
      </c>
      <c r="C2249" s="275">
        <f t="shared" ca="1" si="170"/>
        <v>8.9653049320124051E-2</v>
      </c>
      <c r="D2249" s="275">
        <f t="shared" ca="1" si="171"/>
        <v>0.15434996350710051</v>
      </c>
      <c r="E2249" s="275">
        <f t="shared" ca="1" si="172"/>
        <v>0.10191171058273453</v>
      </c>
      <c r="F2249" s="275">
        <f t="shared" ca="1" si="173"/>
        <v>5.8184063223756702E-2</v>
      </c>
      <c r="G2249" s="301">
        <f t="array" aca="1" ref="G2249" ca="1">IF(E2249&gt;F2249,('3-Statement Model'!$G$8*(1+'DCF Simulation'!C2249)*'DCF Simulation'!D2249)/('DCF Simulation'!E2249-'DCF Simulation'!F2249))</f>
        <v>18578.821278441857</v>
      </c>
      <c r="H2249" s="302">
        <f ca="1">+G2249-'DCF Analysis'!$C$37+'DCF Analysis'!$C$38+'DCF Analysis'!$C$40-'DCF Analysis'!$C$39</f>
        <v>19491.151278441856</v>
      </c>
      <c r="I2249" s="303">
        <f ca="1">+H2249/'Historical Data'!$L$34</f>
        <v>1223.762857835588</v>
      </c>
    </row>
    <row r="2250" spans="2:9">
      <c r="B2250" s="300">
        <f t="shared" si="174"/>
        <v>2238</v>
      </c>
      <c r="C2250" s="275">
        <f t="shared" ca="1" si="170"/>
        <v>0.28429153747178881</v>
      </c>
      <c r="D2250" s="275">
        <f t="shared" ca="1" si="171"/>
        <v>0.18279222642626899</v>
      </c>
      <c r="E2250" s="275">
        <f t="shared" ca="1" si="172"/>
        <v>0.10783475934313096</v>
      </c>
      <c r="F2250" s="275">
        <f t="shared" ca="1" si="173"/>
        <v>2.3720544892630122E-2</v>
      </c>
      <c r="G2250" s="301">
        <f t="array" aca="1" ref="G2250" ca="1">IF(E2250&gt;F2250,('3-Statement Model'!$G$8*(1+'DCF Simulation'!C2250)*'DCF Simulation'!D2250)/('DCF Simulation'!E2250-'DCF Simulation'!F2250))</f>
        <v>13481.289951148856</v>
      </c>
      <c r="H2250" s="302">
        <f ca="1">+G2250-'DCF Analysis'!$C$37+'DCF Analysis'!$C$38+'DCF Analysis'!$C$40-'DCF Analysis'!$C$39</f>
        <v>14393.619951148858</v>
      </c>
      <c r="I2250" s="303">
        <f ca="1">+H2250/'Historical Data'!$L$34</f>
        <v>903.7114962777805</v>
      </c>
    </row>
    <row r="2251" spans="2:9">
      <c r="B2251" s="300">
        <f t="shared" si="174"/>
        <v>2239</v>
      </c>
      <c r="C2251" s="275">
        <f t="shared" ca="1" si="170"/>
        <v>0.29480028573903949</v>
      </c>
      <c r="D2251" s="275">
        <f t="shared" ca="1" si="171"/>
        <v>0.14977196171096022</v>
      </c>
      <c r="E2251" s="275">
        <f t="shared" ca="1" si="172"/>
        <v>0.10453845851671614</v>
      </c>
      <c r="F2251" s="275">
        <f t="shared" ca="1" si="173"/>
        <v>5.6523006627603373E-2</v>
      </c>
      <c r="G2251" s="301">
        <f t="array" aca="1" ref="G2251" ca="1">IF(E2251&gt;F2251,('3-Statement Model'!$G$8*(1+'DCF Simulation'!C2251)*'DCF Simulation'!D2251)/('DCF Simulation'!E2251-'DCF Simulation'!F2251))</f>
        <v>19508.855123964229</v>
      </c>
      <c r="H2251" s="302">
        <f ca="1">+G2251-'DCF Analysis'!$C$37+'DCF Analysis'!$C$38+'DCF Analysis'!$C$40-'DCF Analysis'!$C$39</f>
        <v>20421.185123964227</v>
      </c>
      <c r="I2251" s="303">
        <f ca="1">+H2251/'Historical Data'!$L$34</f>
        <v>1282.1555541120322</v>
      </c>
    </row>
    <row r="2252" spans="2:9">
      <c r="B2252" s="300">
        <f t="shared" si="174"/>
        <v>2240</v>
      </c>
      <c r="C2252" s="275">
        <f t="shared" ca="1" si="170"/>
        <v>4.9203803775390367E-2</v>
      </c>
      <c r="D2252" s="275">
        <f t="shared" ca="1" si="171"/>
        <v>0.16023591932550563</v>
      </c>
      <c r="E2252" s="275">
        <f t="shared" ca="1" si="172"/>
        <v>0.10992498861731705</v>
      </c>
      <c r="F2252" s="275">
        <f t="shared" ca="1" si="173"/>
        <v>4.0168425418533625E-2</v>
      </c>
      <c r="G2252" s="301">
        <f t="array" aca="1" ref="G2252" ca="1">IF(E2252&gt;F2252,('3-Statement Model'!$G$8*(1+'DCF Simulation'!C2252)*'DCF Simulation'!D2252)/('DCF Simulation'!E2252-'DCF Simulation'!F2252))</f>
        <v>11641.639770781578</v>
      </c>
      <c r="H2252" s="302">
        <f ca="1">+G2252-'DCF Analysis'!$C$37+'DCF Analysis'!$C$38+'DCF Analysis'!$C$40-'DCF Analysis'!$C$39</f>
        <v>12553.969770781579</v>
      </c>
      <c r="I2252" s="303">
        <f ca="1">+H2252/'Historical Data'!$L$34</f>
        <v>788.20802857682145</v>
      </c>
    </row>
    <row r="2253" spans="2:9">
      <c r="B2253" s="300">
        <f t="shared" si="174"/>
        <v>2241</v>
      </c>
      <c r="C2253" s="275">
        <f t="shared" ca="1" si="170"/>
        <v>5.3401827562635132E-2</v>
      </c>
      <c r="D2253" s="275">
        <f t="shared" ca="1" si="171"/>
        <v>0.1665497295193932</v>
      </c>
      <c r="E2253" s="275">
        <f t="shared" ca="1" si="172"/>
        <v>0.10872746687336828</v>
      </c>
      <c r="F2253" s="275">
        <f t="shared" ca="1" si="173"/>
        <v>4.2844067848518026E-2</v>
      </c>
      <c r="G2253" s="301">
        <f t="array" aca="1" ref="G2253" ca="1">IF(E2253&gt;F2253,('3-Statement Model'!$G$8*(1+'DCF Simulation'!C2253)*'DCF Simulation'!D2253)/('DCF Simulation'!E2253-'DCF Simulation'!F2253))</f>
        <v>12862.977250400032</v>
      </c>
      <c r="H2253" s="302">
        <f ca="1">+G2253-'DCF Analysis'!$C$37+'DCF Analysis'!$C$38+'DCF Analysis'!$C$40-'DCF Analysis'!$C$39</f>
        <v>13775.307250400034</v>
      </c>
      <c r="I2253" s="303">
        <f ca="1">+H2253/'Historical Data'!$L$34</f>
        <v>864.89038679609826</v>
      </c>
    </row>
    <row r="2254" spans="2:9">
      <c r="B2254" s="300">
        <f t="shared" si="174"/>
        <v>2242</v>
      </c>
      <c r="C2254" s="275">
        <f t="shared" ref="C2254:C2317" ca="1" si="175">RAND()*($E$6-$D$6)+$D$6</f>
        <v>0.25145938861760125</v>
      </c>
      <c r="D2254" s="275">
        <f t="shared" ref="D2254:D2317" ca="1" si="176">RAND()*($E$7-$D$7)+$D$7</f>
        <v>0.17425027194596157</v>
      </c>
      <c r="E2254" s="275">
        <f t="shared" ref="E2254:E2317" ca="1" si="177">RAND()*($E$8-$D$8)+$D$8</f>
        <v>0.10202737458563334</v>
      </c>
      <c r="F2254" s="275">
        <f t="shared" ref="F2254:F2317" ca="1" si="178">RAND()*($E$9-$D$9)+$D$9</f>
        <v>4.0108599632862244E-2</v>
      </c>
      <c r="G2254" s="301">
        <f t="array" aca="1" ref="G2254" ca="1">IF(E2254&gt;F2254,('3-Statement Model'!$G$8*(1+'DCF Simulation'!C2254)*'DCF Simulation'!D2254)/('DCF Simulation'!E2254-'DCF Simulation'!F2254))</f>
        <v>17011.686444988914</v>
      </c>
      <c r="H2254" s="302">
        <f ca="1">+G2254-'DCF Analysis'!$C$37+'DCF Analysis'!$C$38+'DCF Analysis'!$C$40-'DCF Analysis'!$C$39</f>
        <v>17924.016444988913</v>
      </c>
      <c r="I2254" s="303">
        <f ca="1">+H2254/'Historical Data'!$L$34</f>
        <v>1125.3694189358935</v>
      </c>
    </row>
    <row r="2255" spans="2:9">
      <c r="B2255" s="300">
        <f t="shared" ref="B2255:B2318" si="179">+B2254+1</f>
        <v>2243</v>
      </c>
      <c r="C2255" s="275">
        <f t="shared" ca="1" si="175"/>
        <v>4.5185784210507812E-2</v>
      </c>
      <c r="D2255" s="275">
        <f t="shared" ca="1" si="176"/>
        <v>0.16834292177858029</v>
      </c>
      <c r="E2255" s="275">
        <f t="shared" ca="1" si="177"/>
        <v>0.10199010817971509</v>
      </c>
      <c r="F2255" s="275">
        <f t="shared" ca="1" si="178"/>
        <v>3.8002537630681704E-2</v>
      </c>
      <c r="G2255" s="301">
        <f t="array" aca="1" ref="G2255" ca="1">IF(E2255&gt;F2255,('3-Statement Model'!$G$8*(1+'DCF Simulation'!C2255)*'DCF Simulation'!D2255)/('DCF Simulation'!E2255-'DCF Simulation'!F2255))</f>
        <v>13282.267810286803</v>
      </c>
      <c r="H2255" s="302">
        <f ca="1">+G2255-'DCF Analysis'!$C$37+'DCF Analysis'!$C$38+'DCF Analysis'!$C$40-'DCF Analysis'!$C$39</f>
        <v>14194.597810286805</v>
      </c>
      <c r="I2255" s="303">
        <f ca="1">+H2255/'Historical Data'!$L$34</f>
        <v>891.21577961155731</v>
      </c>
    </row>
    <row r="2256" spans="2:9">
      <c r="B2256" s="300">
        <f t="shared" si="179"/>
        <v>2244</v>
      </c>
      <c r="C2256" s="275">
        <f t="shared" ca="1" si="175"/>
        <v>6.4519631630551022E-2</v>
      </c>
      <c r="D2256" s="275">
        <f t="shared" ca="1" si="176"/>
        <v>0.16974489836865278</v>
      </c>
      <c r="E2256" s="275">
        <f t="shared" ca="1" si="177"/>
        <v>0.10850340001867954</v>
      </c>
      <c r="F2256" s="275">
        <f t="shared" ca="1" si="178"/>
        <v>4.9244359369125239E-2</v>
      </c>
      <c r="G2256" s="301">
        <f t="array" aca="1" ref="G2256" ca="1">IF(E2256&gt;F2256,('3-Statement Model'!$G$8*(1+'DCF Simulation'!C2256)*'DCF Simulation'!D2256)/('DCF Simulation'!E2256-'DCF Simulation'!F2256))</f>
        <v>14729.068723507125</v>
      </c>
      <c r="H2256" s="302">
        <f ca="1">+G2256-'DCF Analysis'!$C$37+'DCF Analysis'!$C$38+'DCF Analysis'!$C$40-'DCF Analysis'!$C$39</f>
        <v>15641.398723507127</v>
      </c>
      <c r="I2256" s="303">
        <f ca="1">+H2256/'Historical Data'!$L$34</f>
        <v>982.0539858821096</v>
      </c>
    </row>
    <row r="2257" spans="2:9">
      <c r="B2257" s="300">
        <f t="shared" si="179"/>
        <v>2245</v>
      </c>
      <c r="C2257" s="275">
        <f t="shared" ca="1" si="175"/>
        <v>0.32108403827118442</v>
      </c>
      <c r="D2257" s="275">
        <f t="shared" ca="1" si="176"/>
        <v>0.17175057850100636</v>
      </c>
      <c r="E2257" s="275">
        <f t="shared" ca="1" si="177"/>
        <v>0.10114135223911183</v>
      </c>
      <c r="F2257" s="275">
        <f t="shared" ca="1" si="178"/>
        <v>4.9648932413719683E-2</v>
      </c>
      <c r="G2257" s="301">
        <f t="array" aca="1" ref="G2257" ca="1">IF(E2257&gt;F2257,('3-Statement Model'!$G$8*(1+'DCF Simulation'!C2257)*'DCF Simulation'!D2257)/('DCF Simulation'!E2257-'DCF Simulation'!F2257))</f>
        <v>21284.568575250833</v>
      </c>
      <c r="H2257" s="302">
        <f ca="1">+G2257-'DCF Analysis'!$C$37+'DCF Analysis'!$C$38+'DCF Analysis'!$C$40-'DCF Analysis'!$C$39</f>
        <v>22196.898575250831</v>
      </c>
      <c r="I2257" s="303">
        <f ca="1">+H2257/'Historical Data'!$L$34</f>
        <v>1393.6447184410313</v>
      </c>
    </row>
    <row r="2258" spans="2:9">
      <c r="B2258" s="300">
        <f t="shared" si="179"/>
        <v>2246</v>
      </c>
      <c r="C2258" s="275">
        <f t="shared" ca="1" si="175"/>
        <v>0.25366445458165654</v>
      </c>
      <c r="D2258" s="275">
        <f t="shared" ca="1" si="176"/>
        <v>0.16082893373906992</v>
      </c>
      <c r="E2258" s="275">
        <f t="shared" ca="1" si="177"/>
        <v>0.10255116842029709</v>
      </c>
      <c r="F2258" s="275">
        <f t="shared" ca="1" si="178"/>
        <v>5.7221430932413331E-2</v>
      </c>
      <c r="G2258" s="301">
        <f t="array" aca="1" ref="G2258" ca="1">IF(E2258&gt;F2258,('3-Statement Model'!$G$8*(1+'DCF Simulation'!C2258)*'DCF Simulation'!D2258)/('DCF Simulation'!E2258-'DCF Simulation'!F2258))</f>
        <v>21485.318218682438</v>
      </c>
      <c r="H2258" s="302">
        <f ca="1">+G2258-'DCF Analysis'!$C$37+'DCF Analysis'!$C$38+'DCF Analysis'!$C$40-'DCF Analysis'!$C$39</f>
        <v>22397.648218682436</v>
      </c>
      <c r="I2258" s="303">
        <f ca="1">+H2258/'Historical Data'!$L$34</f>
        <v>1406.2488973243517</v>
      </c>
    </row>
    <row r="2259" spans="2:9">
      <c r="B2259" s="300">
        <f t="shared" si="179"/>
        <v>2247</v>
      </c>
      <c r="C2259" s="275">
        <f t="shared" ca="1" si="175"/>
        <v>0.24986909463119458</v>
      </c>
      <c r="D2259" s="275">
        <f t="shared" ca="1" si="176"/>
        <v>0.19389739503457259</v>
      </c>
      <c r="E2259" s="275">
        <f t="shared" ca="1" si="177"/>
        <v>0.10161185352394562</v>
      </c>
      <c r="F2259" s="275">
        <f t="shared" ca="1" si="178"/>
        <v>4.5629038983266909E-2</v>
      </c>
      <c r="G2259" s="301">
        <f t="array" aca="1" ref="G2259" ca="1">IF(E2259&gt;F2259,('3-Statement Model'!$G$8*(1+'DCF Simulation'!C2259)*'DCF Simulation'!D2259)/('DCF Simulation'!E2259-'DCF Simulation'!F2259))</f>
        <v>20910.348662203469</v>
      </c>
      <c r="H2259" s="302">
        <f ca="1">+G2259-'DCF Analysis'!$C$37+'DCF Analysis'!$C$38+'DCF Analysis'!$C$40-'DCF Analysis'!$C$39</f>
        <v>21822.678662203467</v>
      </c>
      <c r="I2259" s="303">
        <f ca="1">+H2259/'Historical Data'!$L$34</f>
        <v>1370.1491114495475</v>
      </c>
    </row>
    <row r="2260" spans="2:9">
      <c r="B2260" s="300">
        <f t="shared" si="179"/>
        <v>2248</v>
      </c>
      <c r="C2260" s="275">
        <f t="shared" ca="1" si="175"/>
        <v>0.25167803073858841</v>
      </c>
      <c r="D2260" s="275">
        <f t="shared" ca="1" si="176"/>
        <v>0.17770792513138772</v>
      </c>
      <c r="E2260" s="275">
        <f t="shared" ca="1" si="177"/>
        <v>0.10593968332263567</v>
      </c>
      <c r="F2260" s="275">
        <f t="shared" ca="1" si="178"/>
        <v>2.8533777724680992E-2</v>
      </c>
      <c r="G2260" s="301">
        <f t="array" aca="1" ref="G2260" ca="1">IF(E2260&gt;F2260,('3-Statement Model'!$G$8*(1+'DCF Simulation'!C2260)*'DCF Simulation'!D2260)/('DCF Simulation'!E2260-'DCF Simulation'!F2260))</f>
        <v>13880.491010497035</v>
      </c>
      <c r="H2260" s="302">
        <f ca="1">+G2260-'DCF Analysis'!$C$37+'DCF Analysis'!$C$38+'DCF Analysis'!$C$40-'DCF Analysis'!$C$39</f>
        <v>14792.821010497037</v>
      </c>
      <c r="I2260" s="303">
        <f ca="1">+H2260/'Historical Data'!$L$34</f>
        <v>928.77555854172977</v>
      </c>
    </row>
    <row r="2261" spans="2:9">
      <c r="B2261" s="300">
        <f t="shared" si="179"/>
        <v>2249</v>
      </c>
      <c r="C2261" s="275">
        <f t="shared" ca="1" si="175"/>
        <v>0.20703409825021182</v>
      </c>
      <c r="D2261" s="275">
        <f t="shared" ca="1" si="176"/>
        <v>0.14154435210221186</v>
      </c>
      <c r="E2261" s="275">
        <f t="shared" ca="1" si="177"/>
        <v>0.1037137176830919</v>
      </c>
      <c r="F2261" s="275">
        <f t="shared" ca="1" si="178"/>
        <v>4.6613671884652791E-2</v>
      </c>
      <c r="G2261" s="301">
        <f t="array" aca="1" ref="G2261" ca="1">IF(E2261&gt;F2261,('3-Statement Model'!$G$8*(1+'DCF Simulation'!C2261)*'DCF Simulation'!D2261)/('DCF Simulation'!E2261-'DCF Simulation'!F2261))</f>
        <v>14452.904283381597</v>
      </c>
      <c r="H2261" s="302">
        <f ca="1">+G2261-'DCF Analysis'!$C$37+'DCF Analysis'!$C$38+'DCF Analysis'!$C$40-'DCF Analysis'!$C$39</f>
        <v>15365.234283381598</v>
      </c>
      <c r="I2261" s="303">
        <f ca="1">+H2261/'Historical Data'!$L$34</f>
        <v>964.71484671825829</v>
      </c>
    </row>
    <row r="2262" spans="2:9">
      <c r="B2262" s="300">
        <f t="shared" si="179"/>
        <v>2250</v>
      </c>
      <c r="C2262" s="275">
        <f t="shared" ca="1" si="175"/>
        <v>0.32873282733301701</v>
      </c>
      <c r="D2262" s="275">
        <f t="shared" ca="1" si="176"/>
        <v>0.17926816121739228</v>
      </c>
      <c r="E2262" s="275">
        <f t="shared" ca="1" si="177"/>
        <v>0.10750980164244958</v>
      </c>
      <c r="F2262" s="275">
        <f t="shared" ca="1" si="178"/>
        <v>5.7747329970084763E-2</v>
      </c>
      <c r="G2262" s="301">
        <f t="array" aca="1" ref="G2262" ca="1">IF(E2262&gt;F2262,('3-Statement Model'!$G$8*(1+'DCF Simulation'!C2262)*'DCF Simulation'!D2262)/('DCF Simulation'!E2262-'DCF Simulation'!F2262))</f>
        <v>23121.626664730717</v>
      </c>
      <c r="H2262" s="302">
        <f ca="1">+G2262-'DCF Analysis'!$C$37+'DCF Analysis'!$C$38+'DCF Analysis'!$C$40-'DCF Analysis'!$C$39</f>
        <v>24033.956664730715</v>
      </c>
      <c r="I2262" s="303">
        <f ca="1">+H2262/'Historical Data'!$L$34</f>
        <v>1508.9854402627548</v>
      </c>
    </row>
    <row r="2263" spans="2:9">
      <c r="B2263" s="300">
        <f t="shared" si="179"/>
        <v>2251</v>
      </c>
      <c r="C2263" s="275">
        <f t="shared" ca="1" si="175"/>
        <v>0.25539164539456766</v>
      </c>
      <c r="D2263" s="275">
        <f t="shared" ca="1" si="176"/>
        <v>0.14686990122974578</v>
      </c>
      <c r="E2263" s="275">
        <f t="shared" ca="1" si="177"/>
        <v>0.10734850545638645</v>
      </c>
      <c r="F2263" s="275">
        <f t="shared" ca="1" si="178"/>
        <v>3.4171382537245401E-2</v>
      </c>
      <c r="G2263" s="301">
        <f t="array" aca="1" ref="G2263" ca="1">IF(E2263&gt;F2263,('3-Statement Model'!$G$8*(1+'DCF Simulation'!C2263)*'DCF Simulation'!D2263)/('DCF Simulation'!E2263-'DCF Simulation'!F2263))</f>
        <v>12170.718167588007</v>
      </c>
      <c r="H2263" s="302">
        <f ca="1">+G2263-'DCF Analysis'!$C$37+'DCF Analysis'!$C$38+'DCF Analysis'!$C$40-'DCF Analysis'!$C$39</f>
        <v>13083.048167588009</v>
      </c>
      <c r="I2263" s="303">
        <f ca="1">+H2263/'Historical Data'!$L$34</f>
        <v>821.42651226952341</v>
      </c>
    </row>
    <row r="2264" spans="2:9">
      <c r="B2264" s="300">
        <f t="shared" si="179"/>
        <v>2252</v>
      </c>
      <c r="C2264" s="275">
        <f t="shared" ca="1" si="175"/>
        <v>7.1610508908116627E-2</v>
      </c>
      <c r="D2264" s="275">
        <f t="shared" ca="1" si="176"/>
        <v>0.16391135794086736</v>
      </c>
      <c r="E2264" s="275">
        <f t="shared" ca="1" si="177"/>
        <v>0.10589319191897292</v>
      </c>
      <c r="F2264" s="275">
        <f t="shared" ca="1" si="178"/>
        <v>3.5114592454728914E-2</v>
      </c>
      <c r="G2264" s="301">
        <f t="array" aca="1" ref="G2264" ca="1">IF(E2264&gt;F2264,('3-Statement Model'!$G$8*(1+'DCF Simulation'!C2264)*'DCF Simulation'!D2264)/('DCF Simulation'!E2264-'DCF Simulation'!F2264))</f>
        <v>11987.359962980288</v>
      </c>
      <c r="H2264" s="302">
        <f ca="1">+G2264-'DCF Analysis'!$C$37+'DCF Analysis'!$C$38+'DCF Analysis'!$C$40-'DCF Analysis'!$C$39</f>
        <v>12899.68996298029</v>
      </c>
      <c r="I2264" s="303">
        <f ca="1">+H2264/'Historical Data'!$L$34</f>
        <v>809.91426462068762</v>
      </c>
    </row>
    <row r="2265" spans="2:9">
      <c r="B2265" s="300">
        <f t="shared" si="179"/>
        <v>2253</v>
      </c>
      <c r="C2265" s="275">
        <f t="shared" ca="1" si="175"/>
        <v>4.8921008148455319E-2</v>
      </c>
      <c r="D2265" s="275">
        <f t="shared" ca="1" si="176"/>
        <v>0.16506864166026786</v>
      </c>
      <c r="E2265" s="275">
        <f t="shared" ca="1" si="177"/>
        <v>0.10340080636691422</v>
      </c>
      <c r="F2265" s="275">
        <f t="shared" ca="1" si="178"/>
        <v>4.1407342676901597E-2</v>
      </c>
      <c r="G2265" s="301">
        <f t="array" aca="1" ref="G2265" ca="1">IF(E2265&gt;F2265,('3-Statement Model'!$G$8*(1+'DCF Simulation'!C2265)*'DCF Simulation'!D2265)/('DCF Simulation'!E2265-'DCF Simulation'!F2265))</f>
        <v>13490.901103794129</v>
      </c>
      <c r="H2265" s="302">
        <f ca="1">+G2265-'DCF Analysis'!$C$37+'DCF Analysis'!$C$38+'DCF Analysis'!$C$40-'DCF Analysis'!$C$39</f>
        <v>14403.231103794131</v>
      </c>
      <c r="I2265" s="303">
        <f ca="1">+H2265/'Historical Data'!$L$34</f>
        <v>904.31493788367902</v>
      </c>
    </row>
    <row r="2266" spans="2:9">
      <c r="B2266" s="300">
        <f t="shared" si="179"/>
        <v>2254</v>
      </c>
      <c r="C2266" s="275">
        <f t="shared" ca="1" si="175"/>
        <v>0.23843938271988441</v>
      </c>
      <c r="D2266" s="275">
        <f t="shared" ca="1" si="176"/>
        <v>0.17355866985274646</v>
      </c>
      <c r="E2266" s="275">
        <f t="shared" ca="1" si="177"/>
        <v>0.10233522102052828</v>
      </c>
      <c r="F2266" s="275">
        <f t="shared" ca="1" si="178"/>
        <v>2.1598232304611203E-2</v>
      </c>
      <c r="G2266" s="301">
        <f t="array" aca="1" ref="G2266" ca="1">IF(E2266&gt;F2266,('3-Statement Model'!$G$8*(1+'DCF Simulation'!C2266)*'DCF Simulation'!D2266)/('DCF Simulation'!E2266-'DCF Simulation'!F2266))</f>
        <v>12859.616561772196</v>
      </c>
      <c r="H2266" s="302">
        <f ca="1">+G2266-'DCF Analysis'!$C$37+'DCF Analysis'!$C$38+'DCF Analysis'!$C$40-'DCF Analysis'!$C$39</f>
        <v>13771.946561772198</v>
      </c>
      <c r="I2266" s="303">
        <f ca="1">+H2266/'Historical Data'!$L$34</f>
        <v>864.67938407692873</v>
      </c>
    </row>
    <row r="2267" spans="2:9">
      <c r="B2267" s="300">
        <f t="shared" si="179"/>
        <v>2255</v>
      </c>
      <c r="C2267" s="275">
        <f t="shared" ca="1" si="175"/>
        <v>2.9434307186849161E-2</v>
      </c>
      <c r="D2267" s="275">
        <f t="shared" ca="1" si="176"/>
        <v>0.18253686948365394</v>
      </c>
      <c r="E2267" s="275">
        <f t="shared" ca="1" si="177"/>
        <v>0.10387126785825743</v>
      </c>
      <c r="F2267" s="275">
        <f t="shared" ca="1" si="178"/>
        <v>5.6381482913701889E-2</v>
      </c>
      <c r="G2267" s="301">
        <f t="array" aca="1" ref="G2267" ca="1">IF(E2267&gt;F2267,('3-Statement Model'!$G$8*(1+'DCF Simulation'!C2267)*'DCF Simulation'!D2267)/('DCF Simulation'!E2267-'DCF Simulation'!F2267))</f>
        <v>19112.985576599098</v>
      </c>
      <c r="H2267" s="302">
        <f ca="1">+G2267-'DCF Analysis'!$C$37+'DCF Analysis'!$C$38+'DCF Analysis'!$C$40-'DCF Analysis'!$C$39</f>
        <v>20025.315576599096</v>
      </c>
      <c r="I2267" s="303">
        <f ca="1">+H2267/'Historical Data'!$L$34</f>
        <v>1257.3006626952558</v>
      </c>
    </row>
    <row r="2268" spans="2:9">
      <c r="B2268" s="300">
        <f t="shared" si="179"/>
        <v>2256</v>
      </c>
      <c r="C2268" s="275">
        <f t="shared" ca="1" si="175"/>
        <v>1.5725135377569692E-2</v>
      </c>
      <c r="D2268" s="275">
        <f t="shared" ca="1" si="176"/>
        <v>0.15506982985351897</v>
      </c>
      <c r="E2268" s="275">
        <f t="shared" ca="1" si="177"/>
        <v>0.10198131958843629</v>
      </c>
      <c r="F2268" s="275">
        <f t="shared" ca="1" si="178"/>
        <v>4.6340212951372611E-2</v>
      </c>
      <c r="G2268" s="301">
        <f t="array" aca="1" ref="G2268" ca="1">IF(E2268&gt;F2268,('3-Statement Model'!$G$8*(1+'DCF Simulation'!C2268)*'DCF Simulation'!D2268)/('DCF Simulation'!E2268-'DCF Simulation'!F2268))</f>
        <v>13673.737880474928</v>
      </c>
      <c r="H2268" s="302">
        <f ca="1">+G2268-'DCF Analysis'!$C$37+'DCF Analysis'!$C$38+'DCF Analysis'!$C$40-'DCF Analysis'!$C$39</f>
        <v>14586.06788047493</v>
      </c>
      <c r="I2268" s="303">
        <f ca="1">+H2268/'Historical Data'!$L$34</f>
        <v>915.79444738786196</v>
      </c>
    </row>
    <row r="2269" spans="2:9">
      <c r="B2269" s="300">
        <f t="shared" si="179"/>
        <v>2257</v>
      </c>
      <c r="C2269" s="275">
        <f t="shared" ca="1" si="175"/>
        <v>0.10835892545782294</v>
      </c>
      <c r="D2269" s="275">
        <f t="shared" ca="1" si="176"/>
        <v>0.14973751487621267</v>
      </c>
      <c r="E2269" s="275">
        <f t="shared" ca="1" si="177"/>
        <v>0.10928137019739993</v>
      </c>
      <c r="F2269" s="275">
        <f t="shared" ca="1" si="178"/>
        <v>4.1538240247758998E-2</v>
      </c>
      <c r="G2269" s="301">
        <f t="array" aca="1" ref="G2269" ca="1">IF(E2269&gt;F2269,('3-Statement Model'!$G$8*(1+'DCF Simulation'!C2269)*'DCF Simulation'!D2269)/('DCF Simulation'!E2269-'DCF Simulation'!F2269))</f>
        <v>11833.828873915845</v>
      </c>
      <c r="H2269" s="302">
        <f ca="1">+G2269-'DCF Analysis'!$C$37+'DCF Analysis'!$C$38+'DCF Analysis'!$C$40-'DCF Analysis'!$C$39</f>
        <v>12746.158873915847</v>
      </c>
      <c r="I2269" s="303">
        <f ca="1">+H2269/'Historical Data'!$L$34</f>
        <v>800.274729139378</v>
      </c>
    </row>
    <row r="2270" spans="2:9">
      <c r="B2270" s="300">
        <f t="shared" si="179"/>
        <v>2258</v>
      </c>
      <c r="C2270" s="275">
        <f t="shared" ca="1" si="175"/>
        <v>0.12838499908850839</v>
      </c>
      <c r="D2270" s="275">
        <f t="shared" ca="1" si="176"/>
        <v>0.19080713841760893</v>
      </c>
      <c r="E2270" s="275">
        <f t="shared" ca="1" si="177"/>
        <v>0.10620664541997905</v>
      </c>
      <c r="F2270" s="275">
        <f t="shared" ca="1" si="178"/>
        <v>2.043307229746847E-2</v>
      </c>
      <c r="G2270" s="301">
        <f t="array" aca="1" ref="G2270" ca="1">IF(E2270&gt;F2270,('3-Statement Model'!$G$8*(1+'DCF Simulation'!C2270)*'DCF Simulation'!D2270)/('DCF Simulation'!E2270-'DCF Simulation'!F2270))</f>
        <v>12124.893133572932</v>
      </c>
      <c r="H2270" s="302">
        <f ca="1">+G2270-'DCF Analysis'!$C$37+'DCF Analysis'!$C$38+'DCF Analysis'!$C$40-'DCF Analysis'!$C$39</f>
        <v>13037.223133572934</v>
      </c>
      <c r="I2270" s="303">
        <f ca="1">+H2270/'Historical Data'!$L$34</f>
        <v>818.54936182388872</v>
      </c>
    </row>
    <row r="2271" spans="2:9">
      <c r="B2271" s="300">
        <f t="shared" si="179"/>
        <v>2259</v>
      </c>
      <c r="C2271" s="275">
        <f t="shared" ca="1" si="175"/>
        <v>6.2667779801929238E-2</v>
      </c>
      <c r="D2271" s="275">
        <f t="shared" ca="1" si="176"/>
        <v>0.19284092540299957</v>
      </c>
      <c r="E2271" s="275">
        <f t="shared" ca="1" si="177"/>
        <v>0.10605684320429219</v>
      </c>
      <c r="F2271" s="275">
        <f t="shared" ca="1" si="178"/>
        <v>5.2404335836914506E-2</v>
      </c>
      <c r="G2271" s="301">
        <f t="array" aca="1" ref="G2271" ca="1">IF(E2271&gt;F2271,('3-Statement Model'!$G$8*(1+'DCF Simulation'!C2271)*'DCF Simulation'!D2271)/('DCF Simulation'!E2271-'DCF Simulation'!F2271))</f>
        <v>18449.567777317698</v>
      </c>
      <c r="H2271" s="302">
        <f ca="1">+G2271-'DCF Analysis'!$C$37+'DCF Analysis'!$C$38+'DCF Analysis'!$C$40-'DCF Analysis'!$C$39</f>
        <v>19361.897777317696</v>
      </c>
      <c r="I2271" s="303">
        <f ca="1">+H2271/'Historical Data'!$L$34</f>
        <v>1215.6476043207324</v>
      </c>
    </row>
    <row r="2272" spans="2:9">
      <c r="B2272" s="300">
        <f t="shared" si="179"/>
        <v>2260</v>
      </c>
      <c r="C2272" s="275">
        <f t="shared" ca="1" si="175"/>
        <v>0.27876256241100783</v>
      </c>
      <c r="D2272" s="275">
        <f t="shared" ca="1" si="176"/>
        <v>0.14975333807375762</v>
      </c>
      <c r="E2272" s="275">
        <f t="shared" ca="1" si="177"/>
        <v>0.10642921765648765</v>
      </c>
      <c r="F2272" s="275">
        <f t="shared" ca="1" si="178"/>
        <v>2.4153954333368928E-2</v>
      </c>
      <c r="G2272" s="301">
        <f t="array" aca="1" ref="G2272" ca="1">IF(E2272&gt;F2272,('3-Statement Model'!$G$8*(1+'DCF Simulation'!C2272)*'DCF Simulation'!D2272)/('DCF Simulation'!E2272-'DCF Simulation'!F2272))</f>
        <v>11242.855875434212</v>
      </c>
      <c r="H2272" s="302">
        <f ca="1">+G2272-'DCF Analysis'!$C$37+'DCF Analysis'!$C$38+'DCF Analysis'!$C$40-'DCF Analysis'!$C$39</f>
        <v>12155.185875434214</v>
      </c>
      <c r="I2272" s="303">
        <f ca="1">+H2272/'Historical Data'!$L$34</f>
        <v>763.17015818848427</v>
      </c>
    </row>
    <row r="2273" spans="2:9">
      <c r="B2273" s="300">
        <f t="shared" si="179"/>
        <v>2261</v>
      </c>
      <c r="C2273" s="275">
        <f t="shared" ca="1" si="175"/>
        <v>5.995740076490344E-2</v>
      </c>
      <c r="D2273" s="275">
        <f t="shared" ca="1" si="176"/>
        <v>0.18572427243181128</v>
      </c>
      <c r="E2273" s="275">
        <f t="shared" ca="1" si="177"/>
        <v>0.10777586313901277</v>
      </c>
      <c r="F2273" s="275">
        <f t="shared" ca="1" si="178"/>
        <v>5.1722910420378007E-2</v>
      </c>
      <c r="G2273" s="301">
        <f t="array" aca="1" ref="G2273" ca="1">IF(E2273&gt;F2273,('3-Statement Model'!$G$8*(1+'DCF Simulation'!C2273)*'DCF Simulation'!D2273)/('DCF Simulation'!E2273-'DCF Simulation'!F2273))</f>
        <v>16964.383495282167</v>
      </c>
      <c r="H2273" s="302">
        <f ca="1">+G2273-'DCF Analysis'!$C$37+'DCF Analysis'!$C$38+'DCF Analysis'!$C$40-'DCF Analysis'!$C$39</f>
        <v>17876.713495282165</v>
      </c>
      <c r="I2273" s="303">
        <f ca="1">+H2273/'Historical Data'!$L$34</f>
        <v>1122.3994767251834</v>
      </c>
    </row>
    <row r="2274" spans="2:9">
      <c r="B2274" s="300">
        <f t="shared" si="179"/>
        <v>2262</v>
      </c>
      <c r="C2274" s="275">
        <f t="shared" ca="1" si="175"/>
        <v>4.6805693718607599E-2</v>
      </c>
      <c r="D2274" s="275">
        <f t="shared" ca="1" si="176"/>
        <v>0.15244840115681352</v>
      </c>
      <c r="E2274" s="275">
        <f t="shared" ca="1" si="177"/>
        <v>0.10949897639491211</v>
      </c>
      <c r="F2274" s="275">
        <f t="shared" ca="1" si="178"/>
        <v>2.038003171099621E-2</v>
      </c>
      <c r="G2274" s="301">
        <f t="array" aca="1" ref="G2274" ca="1">IF(E2274&gt;F2274,('3-Statement Model'!$G$8*(1+'DCF Simulation'!C2274)*'DCF Simulation'!D2274)/('DCF Simulation'!E2274-'DCF Simulation'!F2274))</f>
        <v>8649.6476067109616</v>
      </c>
      <c r="H2274" s="302">
        <f ca="1">+G2274-'DCF Analysis'!$C$37+'DCF Analysis'!$C$38+'DCF Analysis'!$C$40-'DCF Analysis'!$C$39</f>
        <v>9561.9776067109633</v>
      </c>
      <c r="I2274" s="303">
        <f ca="1">+H2274/'Historical Data'!$L$34</f>
        <v>600.35412353969184</v>
      </c>
    </row>
    <row r="2275" spans="2:9">
      <c r="B2275" s="300">
        <f t="shared" si="179"/>
        <v>2263</v>
      </c>
      <c r="C2275" s="275">
        <f t="shared" ca="1" si="175"/>
        <v>0.28580911960470679</v>
      </c>
      <c r="D2275" s="275">
        <f t="shared" ca="1" si="176"/>
        <v>0.15150684971338924</v>
      </c>
      <c r="E2275" s="275">
        <f t="shared" ca="1" si="177"/>
        <v>0.10998371387005612</v>
      </c>
      <c r="F2275" s="275">
        <f t="shared" ca="1" si="178"/>
        <v>3.9573209242087806E-2</v>
      </c>
      <c r="G2275" s="301">
        <f t="array" aca="1" ref="G2275" ca="1">IF(E2275&gt;F2275,('3-Statement Model'!$G$8*(1+'DCF Simulation'!C2275)*'DCF Simulation'!D2275)/('DCF Simulation'!E2275-'DCF Simulation'!F2275))</f>
        <v>13364.44143178408</v>
      </c>
      <c r="H2275" s="302">
        <f ca="1">+G2275-'DCF Analysis'!$C$37+'DCF Analysis'!$C$38+'DCF Analysis'!$C$40-'DCF Analysis'!$C$39</f>
        <v>14276.771431784082</v>
      </c>
      <c r="I2275" s="303">
        <f ca="1">+H2275/'Historical Data'!$L$34</f>
        <v>896.37509649569813</v>
      </c>
    </row>
    <row r="2276" spans="2:9">
      <c r="B2276" s="300">
        <f t="shared" si="179"/>
        <v>2264</v>
      </c>
      <c r="C2276" s="275">
        <f t="shared" ca="1" si="175"/>
        <v>0.11329460779949657</v>
      </c>
      <c r="D2276" s="275">
        <f t="shared" ca="1" si="176"/>
        <v>0.13542074752246783</v>
      </c>
      <c r="E2276" s="275">
        <f t="shared" ca="1" si="177"/>
        <v>0.1078867728682822</v>
      </c>
      <c r="F2276" s="275">
        <f t="shared" ca="1" si="178"/>
        <v>3.3386671216215288E-2</v>
      </c>
      <c r="G2276" s="301">
        <f t="array" aca="1" ref="G2276" ca="1">IF(E2276&gt;F2276,('3-Statement Model'!$G$8*(1+'DCF Simulation'!C2276)*'DCF Simulation'!D2276)/('DCF Simulation'!E2276-'DCF Simulation'!F2276))</f>
        <v>9775.0265656452102</v>
      </c>
      <c r="H2276" s="302">
        <f ca="1">+G2276-'DCF Analysis'!$C$37+'DCF Analysis'!$C$38+'DCF Analysis'!$C$40-'DCF Analysis'!$C$39</f>
        <v>10687.356565645212</v>
      </c>
      <c r="I2276" s="303">
        <f ca="1">+H2276/'Historical Data'!$L$34</f>
        <v>671.01167225292056</v>
      </c>
    </row>
    <row r="2277" spans="2:9">
      <c r="B2277" s="300">
        <f t="shared" si="179"/>
        <v>2265</v>
      </c>
      <c r="C2277" s="275">
        <f t="shared" ca="1" si="175"/>
        <v>0.27448705364126391</v>
      </c>
      <c r="D2277" s="275">
        <f t="shared" ca="1" si="176"/>
        <v>0.17936130110881474</v>
      </c>
      <c r="E2277" s="275">
        <f t="shared" ca="1" si="177"/>
        <v>0.10680012755918417</v>
      </c>
      <c r="F2277" s="275">
        <f t="shared" ca="1" si="178"/>
        <v>5.911057000487803E-2</v>
      </c>
      <c r="G2277" s="301">
        <f t="array" aca="1" ref="G2277" ca="1">IF(E2277&gt;F2277,('3-Statement Model'!$G$8*(1+'DCF Simulation'!C2277)*'DCF Simulation'!D2277)/('DCF Simulation'!E2277-'DCF Simulation'!F2277))</f>
        <v>23153.698833212271</v>
      </c>
      <c r="H2277" s="302">
        <f ca="1">+G2277-'DCF Analysis'!$C$37+'DCF Analysis'!$C$38+'DCF Analysis'!$C$40-'DCF Analysis'!$C$39</f>
        <v>24066.028833212269</v>
      </c>
      <c r="I2277" s="303">
        <f ca="1">+H2277/'Historical Data'!$L$34</f>
        <v>1510.999109337366</v>
      </c>
    </row>
    <row r="2278" spans="2:9">
      <c r="B2278" s="300">
        <f t="shared" si="179"/>
        <v>2266</v>
      </c>
      <c r="C2278" s="275">
        <f t="shared" ca="1" si="175"/>
        <v>2.2108072427787711E-2</v>
      </c>
      <c r="D2278" s="275">
        <f t="shared" ca="1" si="176"/>
        <v>0.1500346503514747</v>
      </c>
      <c r="E2278" s="275">
        <f t="shared" ca="1" si="177"/>
        <v>0.10383838288355866</v>
      </c>
      <c r="F2278" s="275">
        <f t="shared" ca="1" si="178"/>
        <v>4.8389498694641112E-2</v>
      </c>
      <c r="G2278" s="301">
        <f t="array" aca="1" ref="G2278" ca="1">IF(E2278&gt;F2278,('3-Statement Model'!$G$8*(1+'DCF Simulation'!C2278)*'DCF Simulation'!D2278)/('DCF Simulation'!E2278-'DCF Simulation'!F2278))</f>
        <v>13359.034669969085</v>
      </c>
      <c r="H2278" s="302">
        <f ca="1">+G2278-'DCF Analysis'!$C$37+'DCF Analysis'!$C$38+'DCF Analysis'!$C$40-'DCF Analysis'!$C$39</f>
        <v>14271.364669969087</v>
      </c>
      <c r="I2278" s="303">
        <f ca="1">+H2278/'Historical Data'!$L$34</f>
        <v>896.03562992464583</v>
      </c>
    </row>
    <row r="2279" spans="2:9">
      <c r="B2279" s="300">
        <f t="shared" si="179"/>
        <v>2267</v>
      </c>
      <c r="C2279" s="275">
        <f t="shared" ca="1" si="175"/>
        <v>0.30105329321167534</v>
      </c>
      <c r="D2279" s="275">
        <f t="shared" ca="1" si="176"/>
        <v>0.16676116452423162</v>
      </c>
      <c r="E2279" s="275">
        <f t="shared" ca="1" si="177"/>
        <v>0.1026625325408327</v>
      </c>
      <c r="F2279" s="275">
        <f t="shared" ca="1" si="178"/>
        <v>4.6645039208051103E-2</v>
      </c>
      <c r="G2279" s="301">
        <f t="array" aca="1" ref="G2279" ca="1">IF(E2279&gt;F2279,('3-Statement Model'!$G$8*(1+'DCF Simulation'!C2279)*'DCF Simulation'!D2279)/('DCF Simulation'!E2279-'DCF Simulation'!F2279))</f>
        <v>18708.79575179339</v>
      </c>
      <c r="H2279" s="302">
        <f ca="1">+G2279-'DCF Analysis'!$C$37+'DCF Analysis'!$C$38+'DCF Analysis'!$C$40-'DCF Analysis'!$C$39</f>
        <v>19621.125751793388</v>
      </c>
      <c r="I2279" s="303">
        <f ca="1">+H2279/'Historical Data'!$L$34</f>
        <v>1231.9233779958452</v>
      </c>
    </row>
    <row r="2280" spans="2:9">
      <c r="B2280" s="300">
        <f t="shared" si="179"/>
        <v>2268</v>
      </c>
      <c r="C2280" s="275">
        <f t="shared" ca="1" si="175"/>
        <v>0.14495901681219797</v>
      </c>
      <c r="D2280" s="275">
        <f t="shared" ca="1" si="176"/>
        <v>0.1883035154972332</v>
      </c>
      <c r="E2280" s="275">
        <f t="shared" ca="1" si="177"/>
        <v>0.10981891620403376</v>
      </c>
      <c r="F2280" s="275">
        <f t="shared" ca="1" si="178"/>
        <v>5.621147153041603E-2</v>
      </c>
      <c r="G2280" s="301">
        <f t="array" aca="1" ref="G2280" ca="1">IF(E2280&gt;F2280,('3-Statement Model'!$G$8*(1+'DCF Simulation'!C2280)*'DCF Simulation'!D2280)/('DCF Simulation'!E2280-'DCF Simulation'!F2280))</f>
        <v>19426.86682320332</v>
      </c>
      <c r="H2280" s="302">
        <f ca="1">+G2280-'DCF Analysis'!$C$37+'DCF Analysis'!$C$38+'DCF Analysis'!$C$40-'DCF Analysis'!$C$39</f>
        <v>20339.196823203318</v>
      </c>
      <c r="I2280" s="303">
        <f ca="1">+H2280/'Historical Data'!$L$34</f>
        <v>1277.0078726941967</v>
      </c>
    </row>
    <row r="2281" spans="2:9">
      <c r="B2281" s="300">
        <f t="shared" si="179"/>
        <v>2269</v>
      </c>
      <c r="C2281" s="275">
        <f t="shared" ca="1" si="175"/>
        <v>0.15224731768624106</v>
      </c>
      <c r="D2281" s="275">
        <f t="shared" ca="1" si="176"/>
        <v>0.15266333941041099</v>
      </c>
      <c r="E2281" s="275">
        <f t="shared" ca="1" si="177"/>
        <v>0.10573443738252299</v>
      </c>
      <c r="F2281" s="275">
        <f t="shared" ca="1" si="178"/>
        <v>4.3625473159306309E-2</v>
      </c>
      <c r="G2281" s="301">
        <f t="array" aca="1" ref="G2281" ca="1">IF(E2281&gt;F2281,('3-Statement Model'!$G$8*(1+'DCF Simulation'!C2281)*'DCF Simulation'!D2281)/('DCF Simulation'!E2281-'DCF Simulation'!F2281))</f>
        <v>13680.616743718665</v>
      </c>
      <c r="H2281" s="302">
        <f ca="1">+G2281-'DCF Analysis'!$C$37+'DCF Analysis'!$C$38+'DCF Analysis'!$C$40-'DCF Analysis'!$C$39</f>
        <v>14592.946743718667</v>
      </c>
      <c r="I2281" s="303">
        <f ca="1">+H2281/'Historical Data'!$L$34</f>
        <v>916.22634067223282</v>
      </c>
    </row>
    <row r="2282" spans="2:9">
      <c r="B2282" s="300">
        <f t="shared" si="179"/>
        <v>2270</v>
      </c>
      <c r="C2282" s="275">
        <f t="shared" ca="1" si="175"/>
        <v>0.14249107567733074</v>
      </c>
      <c r="D2282" s="275">
        <f t="shared" ca="1" si="176"/>
        <v>0.18790924636629824</v>
      </c>
      <c r="E2282" s="275">
        <f t="shared" ca="1" si="177"/>
        <v>0.10979797822000016</v>
      </c>
      <c r="F2282" s="275">
        <f t="shared" ca="1" si="178"/>
        <v>5.6618515317573573E-2</v>
      </c>
      <c r="G2282" s="301">
        <f t="array" aca="1" ref="G2282" ca="1">IF(E2282&gt;F2282,('3-Statement Model'!$G$8*(1+'DCF Simulation'!C2282)*'DCF Simulation'!D2282)/('DCF Simulation'!E2282-'DCF Simulation'!F2282))</f>
        <v>19500.085684090674</v>
      </c>
      <c r="H2282" s="302">
        <f ca="1">+G2282-'DCF Analysis'!$C$37+'DCF Analysis'!$C$38+'DCF Analysis'!$C$40-'DCF Analysis'!$C$39</f>
        <v>20412.415684090673</v>
      </c>
      <c r="I2282" s="303">
        <f ca="1">+H2282/'Historical Data'!$L$34</f>
        <v>1281.6049599142871</v>
      </c>
    </row>
    <row r="2283" spans="2:9">
      <c r="B2283" s="300">
        <f t="shared" si="179"/>
        <v>2271</v>
      </c>
      <c r="C2283" s="275">
        <f t="shared" ca="1" si="175"/>
        <v>0.20998222034102576</v>
      </c>
      <c r="D2283" s="275">
        <f t="shared" ca="1" si="176"/>
        <v>0.14599242148732158</v>
      </c>
      <c r="E2283" s="275">
        <f t="shared" ca="1" si="177"/>
        <v>0.10816415057181281</v>
      </c>
      <c r="F2283" s="275">
        <f t="shared" ca="1" si="178"/>
        <v>5.1532752749379962E-2</v>
      </c>
      <c r="G2283" s="301">
        <f t="array" aca="1" ref="G2283" ca="1">IF(E2283&gt;F2283,('3-Statement Model'!$G$8*(1+'DCF Simulation'!C2283)*'DCF Simulation'!D2283)/('DCF Simulation'!E2283-'DCF Simulation'!F2283))</f>
        <v>15067.164115020285</v>
      </c>
      <c r="H2283" s="302">
        <f ca="1">+G2283-'DCF Analysis'!$C$37+'DCF Analysis'!$C$38+'DCF Analysis'!$C$40-'DCF Analysis'!$C$39</f>
        <v>15979.494115020287</v>
      </c>
      <c r="I2283" s="303">
        <f ca="1">+H2283/'Historical Data'!$L$34</f>
        <v>1003.2814945412216</v>
      </c>
    </row>
    <row r="2284" spans="2:9">
      <c r="B2284" s="300">
        <f t="shared" si="179"/>
        <v>2272</v>
      </c>
      <c r="C2284" s="275">
        <f t="shared" ca="1" si="175"/>
        <v>7.5901564043308528E-2</v>
      </c>
      <c r="D2284" s="275">
        <f t="shared" ca="1" si="176"/>
        <v>0.19478706394004713</v>
      </c>
      <c r="E2284" s="275">
        <f t="shared" ca="1" si="177"/>
        <v>0.10735973396388689</v>
      </c>
      <c r="F2284" s="275">
        <f t="shared" ca="1" si="178"/>
        <v>4.7027347007247658E-2</v>
      </c>
      <c r="G2284" s="301">
        <f t="array" aca="1" ref="G2284" ca="1">IF(E2284&gt;F2284,('3-Statement Model'!$G$8*(1+'DCF Simulation'!C2284)*'DCF Simulation'!D2284)/('DCF Simulation'!E2284-'DCF Simulation'!F2284))</f>
        <v>16778.82875970464</v>
      </c>
      <c r="H2284" s="302">
        <f ca="1">+G2284-'DCF Analysis'!$C$37+'DCF Analysis'!$C$38+'DCF Analysis'!$C$40-'DCF Analysis'!$C$39</f>
        <v>17691.158759704638</v>
      </c>
      <c r="I2284" s="303">
        <f ca="1">+H2284/'Historical Data'!$L$34</f>
        <v>1110.7493186482493</v>
      </c>
    </row>
    <row r="2285" spans="2:9">
      <c r="B2285" s="300">
        <f t="shared" si="179"/>
        <v>2273</v>
      </c>
      <c r="C2285" s="275">
        <f t="shared" ca="1" si="175"/>
        <v>4.33464778884044E-2</v>
      </c>
      <c r="D2285" s="275">
        <f t="shared" ca="1" si="176"/>
        <v>0.18802906479034001</v>
      </c>
      <c r="E2285" s="275">
        <f t="shared" ca="1" si="177"/>
        <v>0.10155282683301059</v>
      </c>
      <c r="F2285" s="275">
        <f t="shared" ca="1" si="178"/>
        <v>3.816837022759971E-2</v>
      </c>
      <c r="G2285" s="301">
        <f t="array" aca="1" ref="G2285" ca="1">IF(E2285&gt;F2285,('3-Statement Model'!$G$8*(1+'DCF Simulation'!C2285)*'DCF Simulation'!D2285)/('DCF Simulation'!E2285-'DCF Simulation'!F2285))</f>
        <v>14950.312413826394</v>
      </c>
      <c r="H2285" s="302">
        <f ca="1">+G2285-'DCF Analysis'!$C$37+'DCF Analysis'!$C$38+'DCF Analysis'!$C$40-'DCF Analysis'!$C$39</f>
        <v>15862.642413826396</v>
      </c>
      <c r="I2285" s="303">
        <f ca="1">+H2285/'Historical Data'!$L$34</f>
        <v>995.94489498621476</v>
      </c>
    </row>
    <row r="2286" spans="2:9">
      <c r="B2286" s="300">
        <f t="shared" si="179"/>
        <v>2274</v>
      </c>
      <c r="C2286" s="275">
        <f t="shared" ca="1" si="175"/>
        <v>0.30879253721925104</v>
      </c>
      <c r="D2286" s="275">
        <f t="shared" ca="1" si="176"/>
        <v>0.15667663872386078</v>
      </c>
      <c r="E2286" s="275">
        <f t="shared" ca="1" si="177"/>
        <v>0.10171727082967061</v>
      </c>
      <c r="F2286" s="275">
        <f t="shared" ca="1" si="178"/>
        <v>3.5051055849584303E-2</v>
      </c>
      <c r="G2286" s="301">
        <f t="array" aca="1" ref="G2286" ca="1">IF(E2286&gt;F2286,('3-Statement Model'!$G$8*(1+'DCF Simulation'!C2286)*'DCF Simulation'!D2286)/('DCF Simulation'!E2286-'DCF Simulation'!F2286))</f>
        <v>14857.603237970829</v>
      </c>
      <c r="H2286" s="302">
        <f ca="1">+G2286-'DCF Analysis'!$C$37+'DCF Analysis'!$C$38+'DCF Analysis'!$C$40-'DCF Analysis'!$C$39</f>
        <v>15769.93323797083</v>
      </c>
      <c r="I2286" s="303">
        <f ca="1">+H2286/'Historical Data'!$L$34</f>
        <v>990.12409741649537</v>
      </c>
    </row>
    <row r="2287" spans="2:9">
      <c r="B2287" s="300">
        <f t="shared" si="179"/>
        <v>2275</v>
      </c>
      <c r="C2287" s="275">
        <f t="shared" ca="1" si="175"/>
        <v>0.10381211830741915</v>
      </c>
      <c r="D2287" s="275">
        <f t="shared" ca="1" si="176"/>
        <v>0.16243693689885691</v>
      </c>
      <c r="E2287" s="275">
        <f t="shared" ca="1" si="177"/>
        <v>0.10625080184981378</v>
      </c>
      <c r="F2287" s="275">
        <f t="shared" ca="1" si="178"/>
        <v>4.7475194620445124E-2</v>
      </c>
      <c r="G2287" s="301">
        <f t="array" aca="1" ref="G2287" ca="1">IF(E2287&gt;F2287,('3-Statement Model'!$G$8*(1+'DCF Simulation'!C2287)*'DCF Simulation'!D2287)/('DCF Simulation'!E2287-'DCF Simulation'!F2287))</f>
        <v>14735.41337511625</v>
      </c>
      <c r="H2287" s="302">
        <f ca="1">+G2287-'DCF Analysis'!$C$37+'DCF Analysis'!$C$38+'DCF Analysis'!$C$40-'DCF Analysis'!$C$39</f>
        <v>15647.743375116252</v>
      </c>
      <c r="I2287" s="303">
        <f ca="1">+H2287/'Historical Data'!$L$34</f>
        <v>982.45233838957495</v>
      </c>
    </row>
    <row r="2288" spans="2:9">
      <c r="B2288" s="300">
        <f t="shared" si="179"/>
        <v>2276</v>
      </c>
      <c r="C2288" s="275">
        <f t="shared" ca="1" si="175"/>
        <v>1.6174705939858966E-2</v>
      </c>
      <c r="D2288" s="275">
        <f t="shared" ca="1" si="176"/>
        <v>0.18374541667447572</v>
      </c>
      <c r="E2288" s="275">
        <f t="shared" ca="1" si="177"/>
        <v>0.1081221634009618</v>
      </c>
      <c r="F2288" s="275">
        <f t="shared" ca="1" si="178"/>
        <v>4.403738132403285E-2</v>
      </c>
      <c r="G2288" s="301">
        <f t="array" aca="1" ref="G2288" ca="1">IF(E2288&gt;F2288,('3-Statement Model'!$G$8*(1+'DCF Simulation'!C2288)*'DCF Simulation'!D2288)/('DCF Simulation'!E2288-'DCF Simulation'!F2288))</f>
        <v>14073.738682198509</v>
      </c>
      <c r="H2288" s="302">
        <f ca="1">+G2288-'DCF Analysis'!$C$37+'DCF Analysis'!$C$38+'DCF Analysis'!$C$40-'DCF Analysis'!$C$39</f>
        <v>14986.068682198511</v>
      </c>
      <c r="I2288" s="303">
        <f ca="1">+H2288/'Historical Data'!$L$34</f>
        <v>940.90872192510767</v>
      </c>
    </row>
    <row r="2289" spans="2:9">
      <c r="B2289" s="300">
        <f t="shared" si="179"/>
        <v>2277</v>
      </c>
      <c r="C2289" s="275">
        <f t="shared" ca="1" si="175"/>
        <v>0.27767806770553327</v>
      </c>
      <c r="D2289" s="275">
        <f t="shared" ca="1" si="176"/>
        <v>0.167255136286975</v>
      </c>
      <c r="E2289" s="275">
        <f t="shared" ca="1" si="177"/>
        <v>0.10760989725813765</v>
      </c>
      <c r="F2289" s="275">
        <f t="shared" ca="1" si="178"/>
        <v>4.73178357121041E-2</v>
      </c>
      <c r="G2289" s="301">
        <f t="array" aca="1" ref="G2289" ca="1">IF(E2289&gt;F2289,('3-Statement Model'!$G$8*(1+'DCF Simulation'!C2289)*'DCF Simulation'!D2289)/('DCF Simulation'!E2289-'DCF Simulation'!F2289))</f>
        <v>17120.650784299931</v>
      </c>
      <c r="H2289" s="302">
        <f ca="1">+G2289-'DCF Analysis'!$C$37+'DCF Analysis'!$C$38+'DCF Analysis'!$C$40-'DCF Analysis'!$C$39</f>
        <v>18032.980784299929</v>
      </c>
      <c r="I2289" s="303">
        <f ca="1">+H2289/'Historical Data'!$L$34</f>
        <v>1132.2108060542062</v>
      </c>
    </row>
    <row r="2290" spans="2:9">
      <c r="B2290" s="300">
        <f t="shared" si="179"/>
        <v>2278</v>
      </c>
      <c r="C2290" s="275">
        <f t="shared" ca="1" si="175"/>
        <v>0.18135131872974816</v>
      </c>
      <c r="D2290" s="275">
        <f t="shared" ca="1" si="176"/>
        <v>0.16366655765662586</v>
      </c>
      <c r="E2290" s="275">
        <f t="shared" ca="1" si="177"/>
        <v>0.10258792039281743</v>
      </c>
      <c r="F2290" s="275">
        <f t="shared" ca="1" si="178"/>
        <v>4.3640699060301782E-2</v>
      </c>
      <c r="G2290" s="301">
        <f t="array" aca="1" ref="G2290" ca="1">IF(E2290&gt;F2290,('3-Statement Model'!$G$8*(1+'DCF Simulation'!C2290)*'DCF Simulation'!D2290)/('DCF Simulation'!E2290-'DCF Simulation'!F2290))</f>
        <v>15843.647809466887</v>
      </c>
      <c r="H2290" s="302">
        <f ca="1">+G2290-'DCF Analysis'!$C$37+'DCF Analysis'!$C$38+'DCF Analysis'!$C$40-'DCF Analysis'!$C$39</f>
        <v>16755.977809466887</v>
      </c>
      <c r="I2290" s="303">
        <f ca="1">+H2290/'Historical Data'!$L$34</f>
        <v>1052.0334585172905</v>
      </c>
    </row>
    <row r="2291" spans="2:9">
      <c r="B2291" s="300">
        <f t="shared" si="179"/>
        <v>2279</v>
      </c>
      <c r="C2291" s="275">
        <f t="shared" ca="1" si="175"/>
        <v>0.32346214300744297</v>
      </c>
      <c r="D2291" s="275">
        <f t="shared" ca="1" si="176"/>
        <v>0.18965529176863771</v>
      </c>
      <c r="E2291" s="275">
        <f t="shared" ca="1" si="177"/>
        <v>0.10899715065618752</v>
      </c>
      <c r="F2291" s="275">
        <f t="shared" ca="1" si="178"/>
        <v>2.6505576799210152E-2</v>
      </c>
      <c r="G2291" s="301">
        <f t="array" aca="1" ref="G2291" ca="1">IF(E2291&gt;F2291,('3-Statement Model'!$G$8*(1+'DCF Simulation'!C2291)*'DCF Simulation'!D2291)/('DCF Simulation'!E2291-'DCF Simulation'!F2291))</f>
        <v>14697.599117853426</v>
      </c>
      <c r="H2291" s="302">
        <f ca="1">+G2291-'DCF Analysis'!$C$37+'DCF Analysis'!$C$38+'DCF Analysis'!$C$40-'DCF Analysis'!$C$39</f>
        <v>15609.929117853428</v>
      </c>
      <c r="I2291" s="303">
        <f ca="1">+H2291/'Historical Data'!$L$34</f>
        <v>980.0781490523824</v>
      </c>
    </row>
    <row r="2292" spans="2:9">
      <c r="B2292" s="300">
        <f t="shared" si="179"/>
        <v>2280</v>
      </c>
      <c r="C2292" s="275">
        <f t="shared" ca="1" si="175"/>
        <v>0.1303790685348474</v>
      </c>
      <c r="D2292" s="275">
        <f t="shared" ca="1" si="176"/>
        <v>0.16131281618860449</v>
      </c>
      <c r="E2292" s="275">
        <f t="shared" ca="1" si="177"/>
        <v>0.10311703991870902</v>
      </c>
      <c r="F2292" s="275">
        <f t="shared" ca="1" si="178"/>
        <v>3.4244103866107323E-2</v>
      </c>
      <c r="G2292" s="301">
        <f t="array" aca="1" ref="G2292" ca="1">IF(E2292&gt;F2292,('3-Statement Model'!$G$8*(1+'DCF Simulation'!C2292)*'DCF Simulation'!D2292)/('DCF Simulation'!E2292-'DCF Simulation'!F2292))</f>
        <v>12788.625864162961</v>
      </c>
      <c r="H2292" s="302">
        <f ca="1">+G2292-'DCF Analysis'!$C$37+'DCF Analysis'!$C$38+'DCF Analysis'!$C$40-'DCF Analysis'!$C$39</f>
        <v>13700.955864162963</v>
      </c>
      <c r="I2292" s="303">
        <f ca="1">+H2292/'Historical Data'!$L$34</f>
        <v>860.22219333714372</v>
      </c>
    </row>
    <row r="2293" spans="2:9">
      <c r="B2293" s="300">
        <f t="shared" si="179"/>
        <v>2281</v>
      </c>
      <c r="C2293" s="275">
        <f t="shared" ca="1" si="175"/>
        <v>0.2813321526785616</v>
      </c>
      <c r="D2293" s="275">
        <f t="shared" ca="1" si="176"/>
        <v>0.1820347311106579</v>
      </c>
      <c r="E2293" s="275">
        <f t="shared" ca="1" si="177"/>
        <v>0.10955919437758779</v>
      </c>
      <c r="F2293" s="275">
        <f t="shared" ca="1" si="178"/>
        <v>5.6663263368057576E-2</v>
      </c>
      <c r="G2293" s="301">
        <f t="array" aca="1" ref="G2293" ca="1">IF(E2293&gt;F2293,('3-Statement Model'!$G$8*(1+'DCF Simulation'!C2293)*'DCF Simulation'!D2293)/('DCF Simulation'!E2293-'DCF Simulation'!F2293))</f>
        <v>21299.686660640284</v>
      </c>
      <c r="H2293" s="302">
        <f ca="1">+G2293-'DCF Analysis'!$C$37+'DCF Analysis'!$C$38+'DCF Analysis'!$C$40-'DCF Analysis'!$C$39</f>
        <v>22212.016660640282</v>
      </c>
      <c r="I2293" s="303">
        <f ca="1">+H2293/'Historical Data'!$L$34</f>
        <v>1394.5939159059169</v>
      </c>
    </row>
    <row r="2294" spans="2:9">
      <c r="B2294" s="300">
        <f t="shared" si="179"/>
        <v>2282</v>
      </c>
      <c r="C2294" s="275">
        <f t="shared" ca="1" si="175"/>
        <v>0.1012675535148102</v>
      </c>
      <c r="D2294" s="275">
        <f t="shared" ca="1" si="176"/>
        <v>0.14762719567158505</v>
      </c>
      <c r="E2294" s="275">
        <f t="shared" ca="1" si="177"/>
        <v>0.10830419797642027</v>
      </c>
      <c r="F2294" s="275">
        <f t="shared" ca="1" si="178"/>
        <v>2.2307056360235337E-2</v>
      </c>
      <c r="G2294" s="301">
        <f t="array" aca="1" ref="G2294" ca="1">IF(E2294&gt;F2294,('3-Statement Model'!$G$8*(1+'DCF Simulation'!C2294)*'DCF Simulation'!D2294)/('DCF Simulation'!E2294-'DCF Simulation'!F2294))</f>
        <v>9131.7643716974526</v>
      </c>
      <c r="H2294" s="302">
        <f ca="1">+G2294-'DCF Analysis'!$C$37+'DCF Analysis'!$C$38+'DCF Analysis'!$C$40-'DCF Analysis'!$C$39</f>
        <v>10044.094371697454</v>
      </c>
      <c r="I2294" s="303">
        <f ca="1">+H2294/'Historical Data'!$L$34</f>
        <v>630.62409485651608</v>
      </c>
    </row>
    <row r="2295" spans="2:9">
      <c r="B2295" s="300">
        <f t="shared" si="179"/>
        <v>2283</v>
      </c>
      <c r="C2295" s="275">
        <f t="shared" ca="1" si="175"/>
        <v>8.9035097197305929E-2</v>
      </c>
      <c r="D2295" s="275">
        <f t="shared" ca="1" si="176"/>
        <v>0.17240515507202939</v>
      </c>
      <c r="E2295" s="275">
        <f t="shared" ca="1" si="177"/>
        <v>0.10479591865570621</v>
      </c>
      <c r="F2295" s="275">
        <f t="shared" ca="1" si="178"/>
        <v>3.6805868134457811E-2</v>
      </c>
      <c r="G2295" s="301">
        <f t="array" aca="1" ref="G2295" ca="1">IF(E2295&gt;F2295,('3-Statement Model'!$G$8*(1+'DCF Simulation'!C2295)*'DCF Simulation'!D2295)/('DCF Simulation'!E2295-'DCF Simulation'!F2295))</f>
        <v>13339.091734457779</v>
      </c>
      <c r="H2295" s="302">
        <f ca="1">+G2295-'DCF Analysis'!$C$37+'DCF Analysis'!$C$38+'DCF Analysis'!$C$40-'DCF Analysis'!$C$39</f>
        <v>14251.421734457781</v>
      </c>
      <c r="I2295" s="303">
        <f ca="1">+H2295/'Historical Data'!$L$34</f>
        <v>894.78350154052407</v>
      </c>
    </row>
    <row r="2296" spans="2:9">
      <c r="B2296" s="300">
        <f t="shared" si="179"/>
        <v>2284</v>
      </c>
      <c r="C2296" s="275">
        <f t="shared" ca="1" si="175"/>
        <v>7.1579341243643138E-2</v>
      </c>
      <c r="D2296" s="275">
        <f t="shared" ca="1" si="176"/>
        <v>0.15745893720527002</v>
      </c>
      <c r="E2296" s="275">
        <f t="shared" ca="1" si="177"/>
        <v>0.10578772270986533</v>
      </c>
      <c r="F2296" s="275">
        <f t="shared" ca="1" si="178"/>
        <v>4.4915061325153424E-2</v>
      </c>
      <c r="G2296" s="301">
        <f t="array" aca="1" ref="G2296" ca="1">IF(E2296&gt;F2296,('3-Statement Model'!$G$8*(1+'DCF Simulation'!C2296)*'DCF Simulation'!D2296)/('DCF Simulation'!E2296-'DCF Simulation'!F2296))</f>
        <v>13389.022077729853</v>
      </c>
      <c r="H2296" s="302">
        <f ca="1">+G2296-'DCF Analysis'!$C$37+'DCF Analysis'!$C$38+'DCF Analysis'!$C$40-'DCF Analysis'!$C$39</f>
        <v>14301.352077729854</v>
      </c>
      <c r="I2296" s="303">
        <f ca="1">+H2296/'Historical Data'!$L$34</f>
        <v>897.91840612889121</v>
      </c>
    </row>
    <row r="2297" spans="2:9">
      <c r="B2297" s="300">
        <f t="shared" si="179"/>
        <v>2285</v>
      </c>
      <c r="C2297" s="275">
        <f t="shared" ca="1" si="175"/>
        <v>1.5110069389521932E-2</v>
      </c>
      <c r="D2297" s="275">
        <f t="shared" ca="1" si="176"/>
        <v>0.17854168786959837</v>
      </c>
      <c r="E2297" s="275">
        <f t="shared" ca="1" si="177"/>
        <v>0.10080461998933385</v>
      </c>
      <c r="F2297" s="275">
        <f t="shared" ca="1" si="178"/>
        <v>5.57330555100123E-2</v>
      </c>
      <c r="G2297" s="301">
        <f t="array" aca="1" ref="G2297" ca="1">IF(E2297&gt;F2297,('3-Statement Model'!$G$8*(1+'DCF Simulation'!C2297)*'DCF Simulation'!D2297)/('DCF Simulation'!E2297-'DCF Simulation'!F2297))</f>
        <v>19423.596075585105</v>
      </c>
      <c r="H2297" s="302">
        <f ca="1">+G2297-'DCF Analysis'!$C$37+'DCF Analysis'!$C$38+'DCF Analysis'!$C$40-'DCF Analysis'!$C$39</f>
        <v>20335.926075585103</v>
      </c>
      <c r="I2297" s="303">
        <f ca="1">+H2297/'Historical Data'!$L$34</f>
        <v>1276.8025169717282</v>
      </c>
    </row>
    <row r="2298" spans="2:9">
      <c r="B2298" s="300">
        <f t="shared" si="179"/>
        <v>2286</v>
      </c>
      <c r="C2298" s="275">
        <f t="shared" ca="1" si="175"/>
        <v>9.8822115391600004E-2</v>
      </c>
      <c r="D2298" s="275">
        <f t="shared" ca="1" si="176"/>
        <v>0.17646653742477095</v>
      </c>
      <c r="E2298" s="275">
        <f t="shared" ca="1" si="177"/>
        <v>0.1002070217332274</v>
      </c>
      <c r="F2298" s="275">
        <f t="shared" ca="1" si="178"/>
        <v>3.7542646504953869E-2</v>
      </c>
      <c r="G2298" s="301">
        <f t="array" aca="1" ref="G2298" ca="1">IF(E2298&gt;F2298,('3-Statement Model'!$G$8*(1+'DCF Simulation'!C2298)*'DCF Simulation'!D2298)/('DCF Simulation'!E2298-'DCF Simulation'!F2298))</f>
        <v>14946.810934945621</v>
      </c>
      <c r="H2298" s="302">
        <f ca="1">+G2298-'DCF Analysis'!$C$37+'DCF Analysis'!$C$38+'DCF Analysis'!$C$40-'DCF Analysis'!$C$39</f>
        <v>15859.140934945623</v>
      </c>
      <c r="I2298" s="303">
        <f ca="1">+H2298/'Historical Data'!$L$34</f>
        <v>995.72505267210147</v>
      </c>
    </row>
    <row r="2299" spans="2:9">
      <c r="B2299" s="300">
        <f t="shared" si="179"/>
        <v>2287</v>
      </c>
      <c r="C2299" s="275">
        <f t="shared" ca="1" si="175"/>
        <v>0.24440344770170908</v>
      </c>
      <c r="D2299" s="275">
        <f t="shared" ca="1" si="176"/>
        <v>0.17637672819180736</v>
      </c>
      <c r="E2299" s="275">
        <f t="shared" ca="1" si="177"/>
        <v>0.10734229347316081</v>
      </c>
      <c r="F2299" s="275">
        <f t="shared" ca="1" si="178"/>
        <v>4.9048975412287338E-2</v>
      </c>
      <c r="G2299" s="301">
        <f t="array" aca="1" ref="G2299" ca="1">IF(E2299&gt;F2299,('3-Statement Model'!$G$8*(1+'DCF Simulation'!C2299)*'DCF Simulation'!D2299)/('DCF Simulation'!E2299-'DCF Simulation'!F2299))</f>
        <v>18187.08979429867</v>
      </c>
      <c r="H2299" s="302">
        <f ca="1">+G2299-'DCF Analysis'!$C$37+'DCF Analysis'!$C$38+'DCF Analysis'!$C$40-'DCF Analysis'!$C$39</f>
        <v>19099.419794298668</v>
      </c>
      <c r="I2299" s="303">
        <f ca="1">+H2299/'Historical Data'!$L$34</f>
        <v>1199.1677770375918</v>
      </c>
    </row>
    <row r="2300" spans="2:9">
      <c r="B2300" s="300">
        <f t="shared" si="179"/>
        <v>2288</v>
      </c>
      <c r="C2300" s="275">
        <f t="shared" ca="1" si="175"/>
        <v>0.32100215517532588</v>
      </c>
      <c r="D2300" s="275">
        <f t="shared" ca="1" si="176"/>
        <v>0.16398615608155928</v>
      </c>
      <c r="E2300" s="275">
        <f t="shared" ca="1" si="177"/>
        <v>0.10823949792855217</v>
      </c>
      <c r="F2300" s="275">
        <f t="shared" ca="1" si="178"/>
        <v>3.948495819594873E-2</v>
      </c>
      <c r="G2300" s="301">
        <f t="array" aca="1" ref="G2300" ca="1">IF(E2300&gt;F2300,('3-Statement Model'!$G$8*(1+'DCF Simulation'!C2300)*'DCF Simulation'!D2300)/('DCF Simulation'!E2300-'DCF Simulation'!F2300))</f>
        <v>15219.095150865454</v>
      </c>
      <c r="H2300" s="302">
        <f ca="1">+G2300-'DCF Analysis'!$C$37+'DCF Analysis'!$C$38+'DCF Analysis'!$C$40-'DCF Analysis'!$C$39</f>
        <v>16131.425150865456</v>
      </c>
      <c r="I2300" s="303">
        <f ca="1">+H2300/'Historical Data'!$L$34</f>
        <v>1012.8205697843269</v>
      </c>
    </row>
    <row r="2301" spans="2:9">
      <c r="B2301" s="300">
        <f t="shared" si="179"/>
        <v>2289</v>
      </c>
      <c r="C2301" s="275">
        <f t="shared" ca="1" si="175"/>
        <v>7.2295682965940716E-2</v>
      </c>
      <c r="D2301" s="275">
        <f t="shared" ca="1" si="176"/>
        <v>0.18812724019134786</v>
      </c>
      <c r="E2301" s="275">
        <f t="shared" ca="1" si="177"/>
        <v>0.10011266685323381</v>
      </c>
      <c r="F2301" s="275">
        <f t="shared" ca="1" si="178"/>
        <v>4.2665379065030498E-2</v>
      </c>
      <c r="G2301" s="301">
        <f t="array" aca="1" ref="G2301" ca="1">IF(E2301&gt;F2301,('3-Statement Model'!$G$8*(1+'DCF Simulation'!C2301)*'DCF Simulation'!D2301)/('DCF Simulation'!E2301-'DCF Simulation'!F2301))</f>
        <v>16961.966917112841</v>
      </c>
      <c r="H2301" s="302">
        <f ca="1">+G2301-'DCF Analysis'!$C$37+'DCF Analysis'!$C$38+'DCF Analysis'!$C$40-'DCF Analysis'!$C$39</f>
        <v>17874.296917112839</v>
      </c>
      <c r="I2301" s="303">
        <f ca="1">+H2301/'Historical Data'!$L$34</f>
        <v>1122.2477505103266</v>
      </c>
    </row>
    <row r="2302" spans="2:9">
      <c r="B2302" s="300">
        <f t="shared" si="179"/>
        <v>2290</v>
      </c>
      <c r="C2302" s="275">
        <f t="shared" ca="1" si="175"/>
        <v>0.20018251456727881</v>
      </c>
      <c r="D2302" s="275">
        <f t="shared" ca="1" si="176"/>
        <v>0.13892510874545388</v>
      </c>
      <c r="E2302" s="275">
        <f t="shared" ca="1" si="177"/>
        <v>0.10406433041102836</v>
      </c>
      <c r="F2302" s="275">
        <f t="shared" ca="1" si="178"/>
        <v>3.2323996492428529E-2</v>
      </c>
      <c r="G2302" s="301">
        <f t="array" aca="1" ref="G2302" ca="1">IF(E2302&gt;F2302,('3-Statement Model'!$G$8*(1+'DCF Simulation'!C2302)*'DCF Simulation'!D2302)/('DCF Simulation'!E2302-'DCF Simulation'!F2302))</f>
        <v>11226.493938020578</v>
      </c>
      <c r="H2302" s="302">
        <f ca="1">+G2302-'DCF Analysis'!$C$37+'DCF Analysis'!$C$38+'DCF Analysis'!$C$40-'DCF Analysis'!$C$39</f>
        <v>12138.82393802058</v>
      </c>
      <c r="I2302" s="303">
        <f ca="1">+H2302/'Historical Data'!$L$34</f>
        <v>762.14286477707947</v>
      </c>
    </row>
    <row r="2303" spans="2:9">
      <c r="B2303" s="300">
        <f t="shared" si="179"/>
        <v>2291</v>
      </c>
      <c r="C2303" s="275">
        <f t="shared" ca="1" si="175"/>
        <v>0.24765449310687129</v>
      </c>
      <c r="D2303" s="275">
        <f t="shared" ca="1" si="176"/>
        <v>0.14392814245068647</v>
      </c>
      <c r="E2303" s="275">
        <f t="shared" ca="1" si="177"/>
        <v>0.10927932876735096</v>
      </c>
      <c r="F2303" s="275">
        <f t="shared" ca="1" si="178"/>
        <v>3.3500525262688208E-2</v>
      </c>
      <c r="G2303" s="301">
        <f t="array" aca="1" ref="G2303" ca="1">IF(E2303&gt;F2303,('3-Statement Model'!$G$8*(1+'DCF Simulation'!C2303)*'DCF Simulation'!D2303)/('DCF Simulation'!E2303-'DCF Simulation'!F2303))</f>
        <v>11446.476233050069</v>
      </c>
      <c r="H2303" s="302">
        <f ca="1">+G2303-'DCF Analysis'!$C$37+'DCF Analysis'!$C$38+'DCF Analysis'!$C$40-'DCF Analysis'!$C$39</f>
        <v>12358.806233050071</v>
      </c>
      <c r="I2303" s="303">
        <f ca="1">+H2303/'Historical Data'!$L$34</f>
        <v>775.95457647090211</v>
      </c>
    </row>
    <row r="2304" spans="2:9">
      <c r="B2304" s="300">
        <f t="shared" si="179"/>
        <v>2292</v>
      </c>
      <c r="C2304" s="275">
        <f t="shared" ca="1" si="175"/>
        <v>8.1020594925622594E-2</v>
      </c>
      <c r="D2304" s="275">
        <f t="shared" ca="1" si="176"/>
        <v>0.14503669526787794</v>
      </c>
      <c r="E2304" s="275">
        <f t="shared" ca="1" si="177"/>
        <v>0.1009298144815491</v>
      </c>
      <c r="F2304" s="275">
        <f t="shared" ca="1" si="178"/>
        <v>2.0030634738553849E-2</v>
      </c>
      <c r="G2304" s="301">
        <f t="array" aca="1" ref="G2304" ca="1">IF(E2304&gt;F2304,('3-Statement Model'!$G$8*(1+'DCF Simulation'!C2304)*'DCF Simulation'!D2304)/('DCF Simulation'!E2304-'DCF Simulation'!F2304))</f>
        <v>9361.5388648127955</v>
      </c>
      <c r="H2304" s="302">
        <f ca="1">+G2304-'DCF Analysis'!$C$37+'DCF Analysis'!$C$38+'DCF Analysis'!$C$40-'DCF Analysis'!$C$39</f>
        <v>10273.868864812797</v>
      </c>
      <c r="I2304" s="303">
        <f ca="1">+H2304/'Historical Data'!$L$34</f>
        <v>645.05061519570017</v>
      </c>
    </row>
    <row r="2305" spans="2:9">
      <c r="B2305" s="300">
        <f t="shared" si="179"/>
        <v>2293</v>
      </c>
      <c r="C2305" s="275">
        <f t="shared" ca="1" si="175"/>
        <v>1.6758430133486442E-2</v>
      </c>
      <c r="D2305" s="275">
        <f t="shared" ca="1" si="176"/>
        <v>0.14801124751459233</v>
      </c>
      <c r="E2305" s="275">
        <f t="shared" ca="1" si="177"/>
        <v>0.10826943542129332</v>
      </c>
      <c r="F2305" s="275">
        <f t="shared" ca="1" si="178"/>
        <v>5.1641758479637853E-2</v>
      </c>
      <c r="G2305" s="301">
        <f t="array" aca="1" ref="G2305" ca="1">IF(E2305&gt;F2305,('3-Statement Model'!$G$8*(1+'DCF Simulation'!C2305)*'DCF Simulation'!D2305)/('DCF Simulation'!E2305-'DCF Simulation'!F2305))</f>
        <v>12836.991527256374</v>
      </c>
      <c r="H2305" s="302">
        <f ca="1">+G2305-'DCF Analysis'!$C$37+'DCF Analysis'!$C$38+'DCF Analysis'!$C$40-'DCF Analysis'!$C$39</f>
        <v>13749.321527256376</v>
      </c>
      <c r="I2305" s="303">
        <f ca="1">+H2305/'Historical Data'!$L$34</f>
        <v>863.25885860348808</v>
      </c>
    </row>
    <row r="2306" spans="2:9">
      <c r="B2306" s="300">
        <f t="shared" si="179"/>
        <v>2294</v>
      </c>
      <c r="C2306" s="275">
        <f t="shared" ca="1" si="175"/>
        <v>0.15601804461595983</v>
      </c>
      <c r="D2306" s="275">
        <f t="shared" ca="1" si="176"/>
        <v>0.15448417155291735</v>
      </c>
      <c r="E2306" s="275">
        <f t="shared" ca="1" si="177"/>
        <v>0.10337168123756578</v>
      </c>
      <c r="F2306" s="275">
        <f t="shared" ca="1" si="178"/>
        <v>2.0957985649865375E-2</v>
      </c>
      <c r="G2306" s="301">
        <f t="array" aca="1" ref="G2306" ca="1">IF(E2306&gt;F2306,('3-Statement Model'!$G$8*(1+'DCF Simulation'!C2306)*'DCF Simulation'!D2306)/('DCF Simulation'!E2306-'DCF Simulation'!F2306))</f>
        <v>10467.156354433055</v>
      </c>
      <c r="H2306" s="302">
        <f ca="1">+G2306-'DCF Analysis'!$C$37+'DCF Analysis'!$C$38+'DCF Analysis'!$C$40-'DCF Analysis'!$C$39</f>
        <v>11379.486354433056</v>
      </c>
      <c r="I2306" s="303">
        <f ca="1">+H2306/'Historical Data'!$L$34</f>
        <v>714.46742898171783</v>
      </c>
    </row>
    <row r="2307" spans="2:9">
      <c r="B2307" s="300">
        <f t="shared" si="179"/>
        <v>2295</v>
      </c>
      <c r="C2307" s="275">
        <f t="shared" ca="1" si="175"/>
        <v>0.25576903126427808</v>
      </c>
      <c r="D2307" s="275">
        <f t="shared" ca="1" si="176"/>
        <v>0.16130957431181459</v>
      </c>
      <c r="E2307" s="275">
        <f t="shared" ca="1" si="177"/>
        <v>0.10579202341696543</v>
      </c>
      <c r="F2307" s="275">
        <f t="shared" ca="1" si="178"/>
        <v>4.7643944576266653E-2</v>
      </c>
      <c r="G2307" s="301">
        <f t="array" aca="1" ref="G2307" ca="1">IF(E2307&gt;F2307,('3-Statement Model'!$G$8*(1+'DCF Simulation'!C2307)*'DCF Simulation'!D2307)/('DCF Simulation'!E2307-'DCF Simulation'!F2307))</f>
        <v>16827.284695056176</v>
      </c>
      <c r="H2307" s="302">
        <f ca="1">+G2307-'DCF Analysis'!$C$37+'DCF Analysis'!$C$38+'DCF Analysis'!$C$40-'DCF Analysis'!$C$39</f>
        <v>17739.614695056174</v>
      </c>
      <c r="I2307" s="303">
        <f ca="1">+H2307/'Historical Data'!$L$34</f>
        <v>1113.7916517089177</v>
      </c>
    </row>
    <row r="2308" spans="2:9">
      <c r="B2308" s="300">
        <f t="shared" si="179"/>
        <v>2296</v>
      </c>
      <c r="C2308" s="275">
        <f t="shared" ca="1" si="175"/>
        <v>0.33140343972923991</v>
      </c>
      <c r="D2308" s="275">
        <f t="shared" ca="1" si="176"/>
        <v>0.17350966814350616</v>
      </c>
      <c r="E2308" s="275">
        <f t="shared" ca="1" si="177"/>
        <v>0.10931606290603377</v>
      </c>
      <c r="F2308" s="275">
        <f t="shared" ca="1" si="178"/>
        <v>4.4294660257239854E-2</v>
      </c>
      <c r="G2308" s="301">
        <f t="array" aca="1" ref="G2308" ca="1">IF(E2308&gt;F2308,('3-Statement Model'!$G$8*(1+'DCF Simulation'!C2308)*'DCF Simulation'!D2308)/('DCF Simulation'!E2308-'DCF Simulation'!F2308))</f>
        <v>17161.550364486306</v>
      </c>
      <c r="H2308" s="302">
        <f ca="1">+G2308-'DCF Analysis'!$C$37+'DCF Analysis'!$C$38+'DCF Analysis'!$C$40-'DCF Analysis'!$C$39</f>
        <v>18073.880364486304</v>
      </c>
      <c r="I2308" s="303">
        <f ca="1">+H2308/'Historical Data'!$L$34</f>
        <v>1134.7787091204818</v>
      </c>
    </row>
    <row r="2309" spans="2:9">
      <c r="B2309" s="300">
        <f t="shared" si="179"/>
        <v>2297</v>
      </c>
      <c r="C2309" s="275">
        <f t="shared" ca="1" si="175"/>
        <v>0.1003857962332869</v>
      </c>
      <c r="D2309" s="275">
        <f t="shared" ca="1" si="176"/>
        <v>0.16529302889958175</v>
      </c>
      <c r="E2309" s="275">
        <f t="shared" ca="1" si="177"/>
        <v>0.10199091388970624</v>
      </c>
      <c r="F2309" s="275">
        <f t="shared" ca="1" si="178"/>
        <v>3.8624825460178001E-2</v>
      </c>
      <c r="G2309" s="301">
        <f t="array" aca="1" ref="G2309" ca="1">IF(E2309&gt;F2309,('3-Statement Model'!$G$8*(1+'DCF Simulation'!C2309)*'DCF Simulation'!D2309)/('DCF Simulation'!E2309-'DCF Simulation'!F2309))</f>
        <v>13865.07151777173</v>
      </c>
      <c r="H2309" s="302">
        <f ca="1">+G2309-'DCF Analysis'!$C$37+'DCF Analysis'!$C$38+'DCF Analysis'!$C$40-'DCF Analysis'!$C$39</f>
        <v>14777.401517771732</v>
      </c>
      <c r="I2309" s="303">
        <f ca="1">+H2309/'Historical Data'!$L$34</f>
        <v>927.80743704832344</v>
      </c>
    </row>
    <row r="2310" spans="2:9">
      <c r="B2310" s="300">
        <f t="shared" si="179"/>
        <v>2298</v>
      </c>
      <c r="C2310" s="275">
        <f t="shared" ca="1" si="175"/>
        <v>8.6630840266538028E-2</v>
      </c>
      <c r="D2310" s="275">
        <f t="shared" ca="1" si="176"/>
        <v>0.18887053875468918</v>
      </c>
      <c r="E2310" s="275">
        <f t="shared" ca="1" si="177"/>
        <v>0.10046170134879986</v>
      </c>
      <c r="F2310" s="275">
        <f t="shared" ca="1" si="178"/>
        <v>5.8761888232568144E-2</v>
      </c>
      <c r="G2310" s="301">
        <f t="array" aca="1" ref="G2310" ca="1">IF(E2310&gt;F2310,('3-Statement Model'!$G$8*(1+'DCF Simulation'!C2310)*'DCF Simulation'!D2310)/('DCF Simulation'!E2310-'DCF Simulation'!F2310))</f>
        <v>23773.418557529811</v>
      </c>
      <c r="H2310" s="302">
        <f ca="1">+G2310-'DCF Analysis'!$C$37+'DCF Analysis'!$C$38+'DCF Analysis'!$C$40-'DCF Analysis'!$C$39</f>
        <v>24685.748557529809</v>
      </c>
      <c r="I2310" s="303">
        <f ca="1">+H2310/'Historical Data'!$L$34</f>
        <v>1549.9085595824488</v>
      </c>
    </row>
    <row r="2311" spans="2:9">
      <c r="B2311" s="300">
        <f t="shared" si="179"/>
        <v>2299</v>
      </c>
      <c r="C2311" s="275">
        <f t="shared" ca="1" si="175"/>
        <v>0.12199909723215165</v>
      </c>
      <c r="D2311" s="275">
        <f t="shared" ca="1" si="176"/>
        <v>0.15231870790514623</v>
      </c>
      <c r="E2311" s="275">
        <f t="shared" ca="1" si="177"/>
        <v>0.10723130299943349</v>
      </c>
      <c r="F2311" s="275">
        <f t="shared" ca="1" si="178"/>
        <v>2.9318101970068122E-2</v>
      </c>
      <c r="G2311" s="301">
        <f t="array" aca="1" ref="G2311" ca="1">IF(E2311&gt;F2311,('3-Statement Model'!$G$8*(1+'DCF Simulation'!C2311)*'DCF Simulation'!D2311)/('DCF Simulation'!E2311-'DCF Simulation'!F2311))</f>
        <v>10595.323134627386</v>
      </c>
      <c r="H2311" s="302">
        <f ca="1">+G2311-'DCF Analysis'!$C$37+'DCF Analysis'!$C$38+'DCF Analysis'!$C$40-'DCF Analysis'!$C$39</f>
        <v>11507.653134627388</v>
      </c>
      <c r="I2311" s="303">
        <f ca="1">+H2311/'Historical Data'!$L$34</f>
        <v>722.51445211388545</v>
      </c>
    </row>
    <row r="2312" spans="2:9">
      <c r="B2312" s="300">
        <f t="shared" si="179"/>
        <v>2300</v>
      </c>
      <c r="C2312" s="275">
        <f t="shared" ca="1" si="175"/>
        <v>2.7579322563699021E-2</v>
      </c>
      <c r="D2312" s="275">
        <f t="shared" ca="1" si="176"/>
        <v>0.14391583991113063</v>
      </c>
      <c r="E2312" s="275">
        <f t="shared" ca="1" si="177"/>
        <v>0.1047726665749027</v>
      </c>
      <c r="F2312" s="275">
        <f t="shared" ca="1" si="178"/>
        <v>5.4185364621281248E-2</v>
      </c>
      <c r="G2312" s="301">
        <f t="array" aca="1" ref="G2312" ca="1">IF(E2312&gt;F2312,('3-Statement Model'!$G$8*(1+'DCF Simulation'!C2312)*'DCF Simulation'!D2312)/('DCF Simulation'!E2312-'DCF Simulation'!F2312))</f>
        <v>14120.885625134615</v>
      </c>
      <c r="H2312" s="302">
        <f ca="1">+G2312-'DCF Analysis'!$C$37+'DCF Analysis'!$C$38+'DCF Analysis'!$C$40-'DCF Analysis'!$C$39</f>
        <v>15033.215625134617</v>
      </c>
      <c r="I2312" s="303">
        <f ca="1">+H2312/'Historical Data'!$L$34</f>
        <v>943.86886916328115</v>
      </c>
    </row>
    <row r="2313" spans="2:9">
      <c r="B2313" s="300">
        <f t="shared" si="179"/>
        <v>2301</v>
      </c>
      <c r="C2313" s="275">
        <f t="shared" ca="1" si="175"/>
        <v>9.0160086213599264E-2</v>
      </c>
      <c r="D2313" s="275">
        <f t="shared" ca="1" si="176"/>
        <v>0.1766810166732628</v>
      </c>
      <c r="E2313" s="275">
        <f t="shared" ca="1" si="177"/>
        <v>0.10535598560512571</v>
      </c>
      <c r="F2313" s="275">
        <f t="shared" ca="1" si="178"/>
        <v>3.4852805821060637E-2</v>
      </c>
      <c r="G2313" s="301">
        <f t="array" aca="1" ref="G2313" ca="1">IF(E2313&gt;F2313,('3-Statement Model'!$G$8*(1+'DCF Simulation'!C2313)*'DCF Simulation'!D2313)/('DCF Simulation'!E2313-'DCF Simulation'!F2313))</f>
        <v>13196.262974297588</v>
      </c>
      <c r="H2313" s="302">
        <f ca="1">+G2313-'DCF Analysis'!$C$37+'DCF Analysis'!$C$38+'DCF Analysis'!$C$40-'DCF Analysis'!$C$39</f>
        <v>14108.59297429759</v>
      </c>
      <c r="I2313" s="303">
        <f ca="1">+H2313/'Historical Data'!$L$34</f>
        <v>885.8159177781389</v>
      </c>
    </row>
    <row r="2314" spans="2:9">
      <c r="B2314" s="300">
        <f t="shared" si="179"/>
        <v>2302</v>
      </c>
      <c r="C2314" s="275">
        <f t="shared" ca="1" si="175"/>
        <v>0.18560698970086867</v>
      </c>
      <c r="D2314" s="275">
        <f t="shared" ca="1" si="176"/>
        <v>0.17173380464510496</v>
      </c>
      <c r="E2314" s="275">
        <f t="shared" ca="1" si="177"/>
        <v>0.10928263627375617</v>
      </c>
      <c r="F2314" s="275">
        <f t="shared" ca="1" si="178"/>
        <v>4.6083627740713728E-2</v>
      </c>
      <c r="G2314" s="301">
        <f t="array" aca="1" ref="G2314" ca="1">IF(E2314&gt;F2314,('3-Statement Model'!$G$8*(1+'DCF Simulation'!C2314)*'DCF Simulation'!D2314)/('DCF Simulation'!E2314-'DCF Simulation'!F2314))</f>
        <v>15562.013106153578</v>
      </c>
      <c r="H2314" s="302">
        <f ca="1">+G2314-'DCF Analysis'!$C$37+'DCF Analysis'!$C$38+'DCF Analysis'!$C$40-'DCF Analysis'!$C$39</f>
        <v>16474.343106153578</v>
      </c>
      <c r="I2314" s="303">
        <f ca="1">+H2314/'Historical Data'!$L$34</f>
        <v>1034.3508658131038</v>
      </c>
    </row>
    <row r="2315" spans="2:9">
      <c r="B2315" s="300">
        <f t="shared" si="179"/>
        <v>2303</v>
      </c>
      <c r="C2315" s="275">
        <f t="shared" ca="1" si="175"/>
        <v>0.23291128490736254</v>
      </c>
      <c r="D2315" s="275">
        <f t="shared" ca="1" si="176"/>
        <v>0.1841169643085547</v>
      </c>
      <c r="E2315" s="275">
        <f t="shared" ca="1" si="177"/>
        <v>0.10764537643709968</v>
      </c>
      <c r="F2315" s="275">
        <f t="shared" ca="1" si="178"/>
        <v>3.8873457794919603E-2</v>
      </c>
      <c r="G2315" s="301">
        <f t="array" aca="1" ref="G2315" ca="1">IF(E2315&gt;F2315,('3-Statement Model'!$G$8*(1+'DCF Simulation'!C2315)*'DCF Simulation'!D2315)/('DCF Simulation'!E2315-'DCF Simulation'!F2315))</f>
        <v>15943.879081530849</v>
      </c>
      <c r="H2315" s="302">
        <f ca="1">+G2315-'DCF Analysis'!$C$37+'DCF Analysis'!$C$38+'DCF Analysis'!$C$40-'DCF Analysis'!$C$39</f>
        <v>16856.209081530847</v>
      </c>
      <c r="I2315" s="303">
        <f ca="1">+H2315/'Historical Data'!$L$34</f>
        <v>1058.3265351135999</v>
      </c>
    </row>
    <row r="2316" spans="2:9">
      <c r="B2316" s="300">
        <f t="shared" si="179"/>
        <v>2304</v>
      </c>
      <c r="C2316" s="275">
        <f t="shared" ca="1" si="175"/>
        <v>6.755973444936153E-2</v>
      </c>
      <c r="D2316" s="275">
        <f t="shared" ca="1" si="176"/>
        <v>0.18323608362517227</v>
      </c>
      <c r="E2316" s="275">
        <f t="shared" ca="1" si="177"/>
        <v>0.10559841104187938</v>
      </c>
      <c r="F2316" s="275">
        <f t="shared" ca="1" si="178"/>
        <v>4.6043942984366024E-2</v>
      </c>
      <c r="G2316" s="301">
        <f t="array" aca="1" ref="G2316" ca="1">IF(E2316&gt;F2316,('3-Statement Model'!$G$8*(1+'DCF Simulation'!C2316)*'DCF Simulation'!D2316)/('DCF Simulation'!E2316-'DCF Simulation'!F2316))</f>
        <v>15866.032344121808</v>
      </c>
      <c r="H2316" s="302">
        <f ca="1">+G2316-'DCF Analysis'!$C$37+'DCF Analysis'!$C$38+'DCF Analysis'!$C$40-'DCF Analysis'!$C$39</f>
        <v>16778.362344121808</v>
      </c>
      <c r="I2316" s="303">
        <f ca="1">+H2316/'Historical Data'!$L$34</f>
        <v>1053.438884072164</v>
      </c>
    </row>
    <row r="2317" spans="2:9">
      <c r="B2317" s="300">
        <f t="shared" si="179"/>
        <v>2305</v>
      </c>
      <c r="C2317" s="275">
        <f t="shared" ca="1" si="175"/>
        <v>2.8093657043395063E-2</v>
      </c>
      <c r="D2317" s="275">
        <f t="shared" ca="1" si="176"/>
        <v>0.15476880142667274</v>
      </c>
      <c r="E2317" s="275">
        <f t="shared" ca="1" si="177"/>
        <v>0.10836729248580086</v>
      </c>
      <c r="F2317" s="275">
        <f t="shared" ca="1" si="178"/>
        <v>5.6816440763041293E-2</v>
      </c>
      <c r="G2317" s="301">
        <f t="array" aca="1" ref="G2317" ca="1">IF(E2317&gt;F2317,('3-Statement Model'!$G$8*(1+'DCF Simulation'!C2317)*'DCF Simulation'!D2317)/('DCF Simulation'!E2317-'DCF Simulation'!F2317))</f>
        <v>14909.385814715426</v>
      </c>
      <c r="H2317" s="302">
        <f ca="1">+G2317-'DCF Analysis'!$C$37+'DCF Analysis'!$C$38+'DCF Analysis'!$C$40-'DCF Analysis'!$C$39</f>
        <v>15821.715814715428</v>
      </c>
      <c r="I2317" s="303">
        <f ca="1">+H2317/'Historical Data'!$L$34</f>
        <v>993.37529552161436</v>
      </c>
    </row>
    <row r="2318" spans="2:9">
      <c r="B2318" s="300">
        <f t="shared" si="179"/>
        <v>2306</v>
      </c>
      <c r="C2318" s="275">
        <f t="shared" ref="C2318:C2381" ca="1" si="180">RAND()*($E$6-$D$6)+$D$6</f>
        <v>0.10950510403263923</v>
      </c>
      <c r="D2318" s="275">
        <f t="shared" ref="D2318:D2381" ca="1" si="181">RAND()*($E$7-$D$7)+$D$7</f>
        <v>0.18937492454537419</v>
      </c>
      <c r="E2318" s="275">
        <f t="shared" ref="E2318:E2381" ca="1" si="182">RAND()*($E$8-$D$8)+$D$8</f>
        <v>0.10593118648863276</v>
      </c>
      <c r="F2318" s="275">
        <f t="shared" ref="F2318:F2381" ca="1" si="183">RAND()*($E$9-$D$9)+$D$9</f>
        <v>4.1870884956744014E-2</v>
      </c>
      <c r="G2318" s="301">
        <f t="array" aca="1" ref="G2318" ca="1">IF(E2318&gt;F2318,('3-Statement Model'!$G$8*(1+'DCF Simulation'!C2318)*'DCF Simulation'!D2318)/('DCF Simulation'!E2318-'DCF Simulation'!F2318))</f>
        <v>15843.17786981602</v>
      </c>
      <c r="H2318" s="302">
        <f ca="1">+G2318-'DCF Analysis'!$C$37+'DCF Analysis'!$C$38+'DCF Analysis'!$C$40-'DCF Analysis'!$C$39</f>
        <v>16755.507869816018</v>
      </c>
      <c r="I2318" s="303">
        <f ca="1">+H2318/'Historical Data'!$L$34</f>
        <v>1052.0039530929089</v>
      </c>
    </row>
    <row r="2319" spans="2:9">
      <c r="B2319" s="300">
        <f t="shared" ref="B2319:B2382" si="184">+B2318+1</f>
        <v>2307</v>
      </c>
      <c r="C2319" s="275">
        <f t="shared" ca="1" si="180"/>
        <v>0.22581742406837296</v>
      </c>
      <c r="D2319" s="275">
        <f t="shared" ca="1" si="181"/>
        <v>0.17728016832532895</v>
      </c>
      <c r="E2319" s="275">
        <f t="shared" ca="1" si="182"/>
        <v>0.10575835019746088</v>
      </c>
      <c r="F2319" s="275">
        <f t="shared" ca="1" si="183"/>
        <v>3.9350626933923834E-2</v>
      </c>
      <c r="G2319" s="301">
        <f t="array" aca="1" ref="G2319" ca="1">IF(E2319&gt;F2319,('3-Statement Model'!$G$8*(1+'DCF Simulation'!C2319)*'DCF Simulation'!D2319)/('DCF Simulation'!E2319-'DCF Simulation'!F2319))</f>
        <v>15806.905390436314</v>
      </c>
      <c r="H2319" s="302">
        <f ca="1">+G2319-'DCF Analysis'!$C$37+'DCF Analysis'!$C$38+'DCF Analysis'!$C$40-'DCF Analysis'!$C$39</f>
        <v>16719.235390436312</v>
      </c>
      <c r="I2319" s="303">
        <f ca="1">+H2319/'Historical Data'!$L$34</f>
        <v>1049.7265651442765</v>
      </c>
    </row>
    <row r="2320" spans="2:9">
      <c r="B2320" s="300">
        <f t="shared" si="184"/>
        <v>2308</v>
      </c>
      <c r="C2320" s="275">
        <f t="shared" ca="1" si="180"/>
        <v>0.17941355059761671</v>
      </c>
      <c r="D2320" s="275">
        <f t="shared" ca="1" si="181"/>
        <v>0.17280554045887342</v>
      </c>
      <c r="E2320" s="275">
        <f t="shared" ca="1" si="182"/>
        <v>0.10767755934933036</v>
      </c>
      <c r="F2320" s="275">
        <f t="shared" ca="1" si="183"/>
        <v>2.5438290694085659E-2</v>
      </c>
      <c r="G2320" s="301">
        <f t="array" aca="1" ref="G2320" ca="1">IF(E2320&gt;F2320,('3-Statement Model'!$G$8*(1+'DCF Simulation'!C2320)*'DCF Simulation'!D2320)/('DCF Simulation'!E2320-'DCF Simulation'!F2320))</f>
        <v>11970.823722779392</v>
      </c>
      <c r="H2320" s="302">
        <f ca="1">+G2320-'DCF Analysis'!$C$37+'DCF Analysis'!$C$38+'DCF Analysis'!$C$40-'DCF Analysis'!$C$39</f>
        <v>12883.153722779394</v>
      </c>
      <c r="I2320" s="303">
        <f ca="1">+H2320/'Historical Data'!$L$34</f>
        <v>808.87602751108773</v>
      </c>
    </row>
    <row r="2321" spans="2:9">
      <c r="B2321" s="300">
        <f t="shared" si="184"/>
        <v>2309</v>
      </c>
      <c r="C2321" s="275">
        <f t="shared" ca="1" si="180"/>
        <v>0.17020162077526702</v>
      </c>
      <c r="D2321" s="275">
        <f t="shared" ca="1" si="181"/>
        <v>0.18890098217300336</v>
      </c>
      <c r="E2321" s="275">
        <f t="shared" ca="1" si="182"/>
        <v>0.10968484051548318</v>
      </c>
      <c r="F2321" s="275">
        <f t="shared" ca="1" si="183"/>
        <v>3.6814224079254665E-2</v>
      </c>
      <c r="G2321" s="301">
        <f t="array" aca="1" ref="G2321" ca="1">IF(E2321&gt;F2321,('3-Statement Model'!$G$8*(1+'DCF Simulation'!C2321)*'DCF Simulation'!D2321)/('DCF Simulation'!E2321-'DCF Simulation'!F2321))</f>
        <v>14652.845392461119</v>
      </c>
      <c r="H2321" s="302">
        <f ca="1">+G2321-'DCF Analysis'!$C$37+'DCF Analysis'!$C$38+'DCF Analysis'!$C$40-'DCF Analysis'!$C$39</f>
        <v>15565.17539246112</v>
      </c>
      <c r="I2321" s="303">
        <f ca="1">+H2321/'Historical Data'!$L$34</f>
        <v>977.2682613190982</v>
      </c>
    </row>
    <row r="2322" spans="2:9">
      <c r="B2322" s="300">
        <f t="shared" si="184"/>
        <v>2310</v>
      </c>
      <c r="C2322" s="275">
        <f t="shared" ca="1" si="180"/>
        <v>0.24655516747809605</v>
      </c>
      <c r="D2322" s="275">
        <f t="shared" ca="1" si="181"/>
        <v>0.15493865366834478</v>
      </c>
      <c r="E2322" s="275">
        <f t="shared" ca="1" si="182"/>
        <v>0.10721101802734871</v>
      </c>
      <c r="F2322" s="275">
        <f t="shared" ca="1" si="183"/>
        <v>5.6600292928613974E-2</v>
      </c>
      <c r="G2322" s="301">
        <f t="array" aca="1" ref="G2322" ca="1">IF(E2322&gt;F2322,('3-Statement Model'!$G$8*(1+'DCF Simulation'!C2322)*'DCF Simulation'!D2322)/('DCF Simulation'!E2322-'DCF Simulation'!F2322))</f>
        <v>18433.517733585384</v>
      </c>
      <c r="H2322" s="302">
        <f ca="1">+G2322-'DCF Analysis'!$C$37+'DCF Analysis'!$C$38+'DCF Analysis'!$C$40-'DCF Analysis'!$C$39</f>
        <v>19345.847733585382</v>
      </c>
      <c r="I2322" s="303">
        <f ca="1">+H2322/'Historical Data'!$L$34</f>
        <v>1214.6398933289263</v>
      </c>
    </row>
    <row r="2323" spans="2:9">
      <c r="B2323" s="300">
        <f t="shared" si="184"/>
        <v>2311</v>
      </c>
      <c r="C2323" s="275">
        <f t="shared" ca="1" si="180"/>
        <v>2.6029169532183979E-2</v>
      </c>
      <c r="D2323" s="275">
        <f t="shared" ca="1" si="181"/>
        <v>0.18350206253547965</v>
      </c>
      <c r="E2323" s="275">
        <f t="shared" ca="1" si="182"/>
        <v>0.10630476386511306</v>
      </c>
      <c r="F2323" s="275">
        <f t="shared" ca="1" si="183"/>
        <v>4.7294654152406954E-2</v>
      </c>
      <c r="G2323" s="301">
        <f t="array" aca="1" ref="G2323" ca="1">IF(E2323&gt;F2323,('3-Statement Model'!$G$8*(1+'DCF Simulation'!C2323)*'DCF Simulation'!D2323)/('DCF Simulation'!E2323-'DCF Simulation'!F2323))</f>
        <v>15411.813147423069</v>
      </c>
      <c r="H2323" s="302">
        <f ca="1">+G2323-'DCF Analysis'!$C$37+'DCF Analysis'!$C$38+'DCF Analysis'!$C$40-'DCF Analysis'!$C$39</f>
        <v>16324.143147423069</v>
      </c>
      <c r="I2323" s="303">
        <f ca="1">+H2323/'Historical Data'!$L$34</f>
        <v>1024.9204772169137</v>
      </c>
    </row>
    <row r="2324" spans="2:9">
      <c r="B2324" s="300">
        <f t="shared" si="184"/>
        <v>2312</v>
      </c>
      <c r="C2324" s="275">
        <f t="shared" ca="1" si="180"/>
        <v>6.4273961714239408E-2</v>
      </c>
      <c r="D2324" s="275">
        <f t="shared" ca="1" si="181"/>
        <v>0.1441278935111287</v>
      </c>
      <c r="E2324" s="275">
        <f t="shared" ca="1" si="182"/>
        <v>0.10495024551512075</v>
      </c>
      <c r="F2324" s="275">
        <f t="shared" ca="1" si="183"/>
        <v>2.5504048585124305E-2</v>
      </c>
      <c r="G2324" s="301">
        <f t="array" aca="1" ref="G2324" ca="1">IF(E2324&gt;F2324,('3-Statement Model'!$G$8*(1+'DCF Simulation'!C2324)*'DCF Simulation'!D2324)/('DCF Simulation'!E2324-'DCF Simulation'!F2324))</f>
        <v>9326.2673958021078</v>
      </c>
      <c r="H2324" s="302">
        <f ca="1">+G2324-'DCF Analysis'!$C$37+'DCF Analysis'!$C$38+'DCF Analysis'!$C$40-'DCF Analysis'!$C$39</f>
        <v>10238.59739580211</v>
      </c>
      <c r="I2324" s="303">
        <f ca="1">+H2324/'Historical Data'!$L$34</f>
        <v>642.83607624415458</v>
      </c>
    </row>
    <row r="2325" spans="2:9">
      <c r="B2325" s="300">
        <f t="shared" si="184"/>
        <v>2313</v>
      </c>
      <c r="C2325" s="275">
        <f t="shared" ca="1" si="180"/>
        <v>0.1351019678496925</v>
      </c>
      <c r="D2325" s="275">
        <f t="shared" ca="1" si="181"/>
        <v>0.18682216863158788</v>
      </c>
      <c r="E2325" s="275">
        <f t="shared" ca="1" si="182"/>
        <v>0.10046053881392011</v>
      </c>
      <c r="F2325" s="275">
        <f t="shared" ca="1" si="183"/>
        <v>2.2560546761955867E-2</v>
      </c>
      <c r="G2325" s="301">
        <f t="array" aca="1" ref="G2325" ca="1">IF(E2325&gt;F2325,('3-Statement Model'!$G$8*(1+'DCF Simulation'!C2325)*'DCF Simulation'!D2325)/('DCF Simulation'!E2325-'DCF Simulation'!F2325))</f>
        <v>13149.382891570549</v>
      </c>
      <c r="H2325" s="302">
        <f ca="1">+G2325-'DCF Analysis'!$C$37+'DCF Analysis'!$C$38+'DCF Analysis'!$C$40-'DCF Analysis'!$C$39</f>
        <v>14061.712891570551</v>
      </c>
      <c r="I2325" s="303">
        <f ca="1">+H2325/'Historical Data'!$L$34</f>
        <v>882.87252550776725</v>
      </c>
    </row>
    <row r="2326" spans="2:9">
      <c r="B2326" s="300">
        <f t="shared" si="184"/>
        <v>2314</v>
      </c>
      <c r="C2326" s="275">
        <f t="shared" ca="1" si="180"/>
        <v>3.9054278250297128E-2</v>
      </c>
      <c r="D2326" s="275">
        <f t="shared" ca="1" si="181"/>
        <v>0.15686077774092763</v>
      </c>
      <c r="E2326" s="275">
        <f t="shared" ca="1" si="182"/>
        <v>0.10156116909589274</v>
      </c>
      <c r="F2326" s="275">
        <f t="shared" ca="1" si="183"/>
        <v>2.4576966200091456E-2</v>
      </c>
      <c r="G2326" s="301">
        <f t="array" aca="1" ref="G2326" ca="1">IF(E2326&gt;F2326,('3-Statement Model'!$G$8*(1+'DCF Simulation'!C2326)*'DCF Simulation'!D2326)/('DCF Simulation'!E2326-'DCF Simulation'!F2326))</f>
        <v>10226.581429551898</v>
      </c>
      <c r="H2326" s="302">
        <f ca="1">+G2326-'DCF Analysis'!$C$37+'DCF Analysis'!$C$38+'DCF Analysis'!$C$40-'DCF Analysis'!$C$39</f>
        <v>11138.911429551899</v>
      </c>
      <c r="I2326" s="303">
        <f ca="1">+H2326/'Historical Data'!$L$34</f>
        <v>699.36279748045934</v>
      </c>
    </row>
    <row r="2327" spans="2:9">
      <c r="B2327" s="300">
        <f t="shared" si="184"/>
        <v>2315</v>
      </c>
      <c r="C2327" s="275">
        <f t="shared" ca="1" si="180"/>
        <v>0.27841143779754063</v>
      </c>
      <c r="D2327" s="275">
        <f t="shared" ca="1" si="181"/>
        <v>0.15476155677455705</v>
      </c>
      <c r="E2327" s="275">
        <f t="shared" ca="1" si="182"/>
        <v>0.10147733520089752</v>
      </c>
      <c r="F2327" s="275">
        <f t="shared" ca="1" si="183"/>
        <v>4.4748975493572082E-2</v>
      </c>
      <c r="G2327" s="301">
        <f t="array" aca="1" ref="G2327" ca="1">IF(E2327&gt;F2327,('3-Statement Model'!$G$8*(1+'DCF Simulation'!C2327)*'DCF Simulation'!D2327)/('DCF Simulation'!E2327-'DCF Simulation'!F2327))</f>
        <v>16846.628944979846</v>
      </c>
      <c r="H2327" s="302">
        <f ca="1">+G2327-'DCF Analysis'!$C$37+'DCF Analysis'!$C$38+'DCF Analysis'!$C$40-'DCF Analysis'!$C$39</f>
        <v>17758.958944979844</v>
      </c>
      <c r="I2327" s="303">
        <f ca="1">+H2327/'Historical Data'!$L$34</f>
        <v>1115.0061912828555</v>
      </c>
    </row>
    <row r="2328" spans="2:9">
      <c r="B2328" s="300">
        <f t="shared" si="184"/>
        <v>2316</v>
      </c>
      <c r="C2328" s="275">
        <f t="shared" ca="1" si="180"/>
        <v>0.32681376812578816</v>
      </c>
      <c r="D2328" s="275">
        <f t="shared" ca="1" si="181"/>
        <v>0.18481521418113434</v>
      </c>
      <c r="E2328" s="275">
        <f t="shared" ca="1" si="182"/>
        <v>0.10556042386217503</v>
      </c>
      <c r="F2328" s="275">
        <f t="shared" ca="1" si="183"/>
        <v>4.2716387933343279E-2</v>
      </c>
      <c r="G2328" s="301">
        <f t="array" aca="1" ref="G2328" ca="1">IF(E2328&gt;F2328,('3-Statement Model'!$G$8*(1+'DCF Simulation'!C2328)*'DCF Simulation'!D2328)/('DCF Simulation'!E2328-'DCF Simulation'!F2328))</f>
        <v>18847.90657817035</v>
      </c>
      <c r="H2328" s="302">
        <f ca="1">+G2328-'DCF Analysis'!$C$37+'DCF Analysis'!$C$38+'DCF Analysis'!$C$40-'DCF Analysis'!$C$39</f>
        <v>19760.236578170348</v>
      </c>
      <c r="I2328" s="303">
        <f ca="1">+H2328/'Historical Data'!$L$34</f>
        <v>1240.657529201743</v>
      </c>
    </row>
    <row r="2329" spans="2:9">
      <c r="B2329" s="300">
        <f t="shared" si="184"/>
        <v>2317</v>
      </c>
      <c r="C2329" s="275">
        <f t="shared" ca="1" si="180"/>
        <v>0.22207956494484946</v>
      </c>
      <c r="D2329" s="275">
        <f t="shared" ca="1" si="181"/>
        <v>0.17033206410988028</v>
      </c>
      <c r="E2329" s="275">
        <f t="shared" ca="1" si="182"/>
        <v>0.10136007522550883</v>
      </c>
      <c r="F2329" s="275">
        <f t="shared" ca="1" si="183"/>
        <v>4.0777654128856963E-2</v>
      </c>
      <c r="G2329" s="301">
        <f t="array" aca="1" ref="G2329" ca="1">IF(E2329&gt;F2329,('3-Statement Model'!$G$8*(1+'DCF Simulation'!C2329)*'DCF Simulation'!D2329)/('DCF Simulation'!E2329-'DCF Simulation'!F2329))</f>
        <v>16596.968332737964</v>
      </c>
      <c r="H2329" s="302">
        <f ca="1">+G2329-'DCF Analysis'!$C$37+'DCF Analysis'!$C$38+'DCF Analysis'!$C$40-'DCF Analysis'!$C$39</f>
        <v>17509.298332737962</v>
      </c>
      <c r="I2329" s="303">
        <f ca="1">+H2329/'Historical Data'!$L$34</f>
        <v>1099.3311098081131</v>
      </c>
    </row>
    <row r="2330" spans="2:9">
      <c r="B2330" s="300">
        <f t="shared" si="184"/>
        <v>2318</v>
      </c>
      <c r="C2330" s="275">
        <f t="shared" ca="1" si="180"/>
        <v>0.24371345842034273</v>
      </c>
      <c r="D2330" s="275">
        <f t="shared" ca="1" si="181"/>
        <v>0.18520365079677073</v>
      </c>
      <c r="E2330" s="275">
        <f t="shared" ca="1" si="182"/>
        <v>0.1095991445484385</v>
      </c>
      <c r="F2330" s="275">
        <f t="shared" ca="1" si="183"/>
        <v>2.5434665116735616E-2</v>
      </c>
      <c r="G2330" s="301">
        <f t="array" aca="1" ref="G2330" ca="1">IF(E2330&gt;F2330,('3-Statement Model'!$G$8*(1+'DCF Simulation'!C2330)*'DCF Simulation'!D2330)/('DCF Simulation'!E2330-'DCF Simulation'!F2330))</f>
        <v>13219.667593930973</v>
      </c>
      <c r="H2330" s="302">
        <f ca="1">+G2330-'DCF Analysis'!$C$37+'DCF Analysis'!$C$38+'DCF Analysis'!$C$40-'DCF Analysis'!$C$39</f>
        <v>14131.997593930975</v>
      </c>
      <c r="I2330" s="303">
        <f ca="1">+H2330/'Historical Data'!$L$34</f>
        <v>887.28538994014434</v>
      </c>
    </row>
    <row r="2331" spans="2:9">
      <c r="B2331" s="300">
        <f t="shared" si="184"/>
        <v>2319</v>
      </c>
      <c r="C2331" s="275">
        <f t="shared" ca="1" si="180"/>
        <v>0.22960873054829178</v>
      </c>
      <c r="D2331" s="275">
        <f t="shared" ca="1" si="181"/>
        <v>0.17398694884114038</v>
      </c>
      <c r="E2331" s="275">
        <f t="shared" ca="1" si="182"/>
        <v>0.10885553644711894</v>
      </c>
      <c r="F2331" s="275">
        <f t="shared" ca="1" si="183"/>
        <v>5.4275448201336646E-2</v>
      </c>
      <c r="G2331" s="301">
        <f t="array" aca="1" ref="G2331" ca="1">IF(E2331&gt;F2331,('3-Statement Model'!$G$8*(1+'DCF Simulation'!C2331)*'DCF Simulation'!D2331)/('DCF Simulation'!E2331-'DCF Simulation'!F2331))</f>
        <v>18933.411588167215</v>
      </c>
      <c r="H2331" s="302">
        <f ca="1">+G2331-'DCF Analysis'!$C$37+'DCF Analysis'!$C$38+'DCF Analysis'!$C$40-'DCF Analysis'!$C$39</f>
        <v>19845.741588167213</v>
      </c>
      <c r="I2331" s="303">
        <f ca="1">+H2331/'Historical Data'!$L$34</f>
        <v>1246.0260091800785</v>
      </c>
    </row>
    <row r="2332" spans="2:9">
      <c r="B2332" s="300">
        <f t="shared" si="184"/>
        <v>2320</v>
      </c>
      <c r="C2332" s="275">
        <f t="shared" ca="1" si="180"/>
        <v>0.31603321271191831</v>
      </c>
      <c r="D2332" s="275">
        <f t="shared" ca="1" si="181"/>
        <v>0.18201200113983018</v>
      </c>
      <c r="E2332" s="275">
        <f t="shared" ca="1" si="182"/>
        <v>0.10782649218175744</v>
      </c>
      <c r="F2332" s="275">
        <f t="shared" ca="1" si="183"/>
        <v>5.9987437195969509E-2</v>
      </c>
      <c r="G2332" s="301">
        <f t="array" aca="1" ref="G2332" ca="1">IF(E2332&gt;F2332,('3-Statement Model'!$G$8*(1+'DCF Simulation'!C2332)*'DCF Simulation'!D2332)/('DCF Simulation'!E2332-'DCF Simulation'!F2332))</f>
        <v>24185.985133327646</v>
      </c>
      <c r="H2332" s="302">
        <f ca="1">+G2332-'DCF Analysis'!$C$37+'DCF Analysis'!$C$38+'DCF Analysis'!$C$40-'DCF Analysis'!$C$39</f>
        <v>25098.315133327644</v>
      </c>
      <c r="I2332" s="303">
        <f ca="1">+H2332/'Historical Data'!$L$34</f>
        <v>1575.8117832880812</v>
      </c>
    </row>
    <row r="2333" spans="2:9">
      <c r="B2333" s="300">
        <f t="shared" si="184"/>
        <v>2321</v>
      </c>
      <c r="C2333" s="275">
        <f t="shared" ca="1" si="180"/>
        <v>0.10474057442116273</v>
      </c>
      <c r="D2333" s="275">
        <f t="shared" ca="1" si="181"/>
        <v>0.19116685378118803</v>
      </c>
      <c r="E2333" s="275">
        <f t="shared" ca="1" si="182"/>
        <v>0.10902704759817614</v>
      </c>
      <c r="F2333" s="275">
        <f t="shared" ca="1" si="183"/>
        <v>4.8268484967975728E-2</v>
      </c>
      <c r="G2333" s="301">
        <f t="array" aca="1" ref="G2333" ca="1">IF(E2333&gt;F2333,('3-Statement Model'!$G$8*(1+'DCF Simulation'!C2333)*'DCF Simulation'!D2333)/('DCF Simulation'!E2333-'DCF Simulation'!F2333))</f>
        <v>16789.776138000063</v>
      </c>
      <c r="H2333" s="302">
        <f ca="1">+G2333-'DCF Analysis'!$C$37+'DCF Analysis'!$C$38+'DCF Analysis'!$C$40-'DCF Analysis'!$C$39</f>
        <v>17702.106138000061</v>
      </c>
      <c r="I2333" s="303">
        <f ca="1">+H2333/'Historical Data'!$L$34</f>
        <v>1111.4366559305488</v>
      </c>
    </row>
    <row r="2334" spans="2:9">
      <c r="B2334" s="300">
        <f t="shared" si="184"/>
        <v>2322</v>
      </c>
      <c r="C2334" s="275">
        <f t="shared" ca="1" si="180"/>
        <v>0.11017159504827895</v>
      </c>
      <c r="D2334" s="275">
        <f t="shared" ca="1" si="181"/>
        <v>0.16472580193555755</v>
      </c>
      <c r="E2334" s="275">
        <f t="shared" ca="1" si="182"/>
        <v>0.10474256950818001</v>
      </c>
      <c r="F2334" s="275">
        <f t="shared" ca="1" si="183"/>
        <v>2.1919532200754325E-2</v>
      </c>
      <c r="G2334" s="301">
        <f t="array" aca="1" ref="G2334" ca="1">IF(E2334&gt;F2334,('3-Statement Model'!$G$8*(1+'DCF Simulation'!C2334)*'DCF Simulation'!D2334)/('DCF Simulation'!E2334-'DCF Simulation'!F2334))</f>
        <v>10665.472200225837</v>
      </c>
      <c r="H2334" s="302">
        <f ca="1">+G2334-'DCF Analysis'!$C$37+'DCF Analysis'!$C$38+'DCF Analysis'!$C$40-'DCF Analysis'!$C$39</f>
        <v>11577.802200225839</v>
      </c>
      <c r="I2334" s="303">
        <f ca="1">+H2334/'Historical Data'!$L$34</f>
        <v>726.91880051613737</v>
      </c>
    </row>
    <row r="2335" spans="2:9">
      <c r="B2335" s="300">
        <f t="shared" si="184"/>
        <v>2323</v>
      </c>
      <c r="C2335" s="275">
        <f t="shared" ca="1" si="180"/>
        <v>0.25742876615549032</v>
      </c>
      <c r="D2335" s="275">
        <f t="shared" ca="1" si="181"/>
        <v>0.18320199159753262</v>
      </c>
      <c r="E2335" s="275">
        <f t="shared" ca="1" si="182"/>
        <v>0.10265737764351729</v>
      </c>
      <c r="F2335" s="275">
        <f t="shared" ca="1" si="183"/>
        <v>2.3341147464697034E-2</v>
      </c>
      <c r="G2335" s="301">
        <f t="array" aca="1" ref="G2335" ca="1">IF(E2335&gt;F2335,('3-Statement Model'!$G$8*(1+'DCF Simulation'!C2335)*'DCF Simulation'!D2335)/('DCF Simulation'!E2335-'DCF Simulation'!F2335))</f>
        <v>14029.138958957263</v>
      </c>
      <c r="H2335" s="302">
        <f ca="1">+G2335-'DCF Analysis'!$C$37+'DCF Analysis'!$C$38+'DCF Analysis'!$C$40-'DCF Analysis'!$C$39</f>
        <v>14941.468958957264</v>
      </c>
      <c r="I2335" s="303">
        <f ca="1">+H2335/'Historical Data'!$L$34</f>
        <v>938.10850330319636</v>
      </c>
    </row>
    <row r="2336" spans="2:9">
      <c r="B2336" s="300">
        <f t="shared" si="184"/>
        <v>2324</v>
      </c>
      <c r="C2336" s="275">
        <f t="shared" ca="1" si="180"/>
        <v>0.27425864010479017</v>
      </c>
      <c r="D2336" s="275">
        <f t="shared" ca="1" si="181"/>
        <v>0.19300464361938924</v>
      </c>
      <c r="E2336" s="275">
        <f t="shared" ca="1" si="182"/>
        <v>0.1040740735557856</v>
      </c>
      <c r="F2336" s="275">
        <f t="shared" ca="1" si="183"/>
        <v>3.2727649585819835E-2</v>
      </c>
      <c r="G2336" s="301">
        <f t="array" aca="1" ref="G2336" ca="1">IF(E2336&gt;F2336,('3-Statement Model'!$G$8*(1+'DCF Simulation'!C2336)*'DCF Simulation'!D2336)/('DCF Simulation'!E2336-'DCF Simulation'!F2336))</f>
        <v>16650.705293670366</v>
      </c>
      <c r="H2336" s="302">
        <f ca="1">+G2336-'DCF Analysis'!$C$37+'DCF Analysis'!$C$38+'DCF Analysis'!$C$40-'DCF Analysis'!$C$39</f>
        <v>17563.035293670364</v>
      </c>
      <c r="I2336" s="303">
        <f ca="1">+H2336/'Historical Data'!$L$34</f>
        <v>1102.7050150198986</v>
      </c>
    </row>
    <row r="2337" spans="2:9">
      <c r="B2337" s="300">
        <f t="shared" si="184"/>
        <v>2325</v>
      </c>
      <c r="C2337" s="275">
        <f t="shared" ca="1" si="180"/>
        <v>0.3044518586005564</v>
      </c>
      <c r="D2337" s="275">
        <f t="shared" ca="1" si="181"/>
        <v>0.18854095987703226</v>
      </c>
      <c r="E2337" s="275">
        <f t="shared" ca="1" si="182"/>
        <v>0.10069799256536763</v>
      </c>
      <c r="F2337" s="275">
        <f t="shared" ca="1" si="183"/>
        <v>2.073717267455558E-2</v>
      </c>
      <c r="G2337" s="301">
        <f t="array" aca="1" ref="G2337" ca="1">IF(E2337&gt;F2337,('3-Statement Model'!$G$8*(1+'DCF Simulation'!C2337)*'DCF Simulation'!D2337)/('DCF Simulation'!E2337-'DCF Simulation'!F2337))</f>
        <v>14857.167869077461</v>
      </c>
      <c r="H2337" s="302">
        <f ca="1">+G2337-'DCF Analysis'!$C$37+'DCF Analysis'!$C$38+'DCF Analysis'!$C$40-'DCF Analysis'!$C$39</f>
        <v>15769.497869077462</v>
      </c>
      <c r="I2337" s="303">
        <f ca="1">+H2337/'Historical Data'!$L$34</f>
        <v>990.09676253650036</v>
      </c>
    </row>
    <row r="2338" spans="2:9">
      <c r="B2338" s="300">
        <f t="shared" si="184"/>
        <v>2326</v>
      </c>
      <c r="C2338" s="275">
        <f t="shared" ca="1" si="180"/>
        <v>0.31500938399493728</v>
      </c>
      <c r="D2338" s="275">
        <f t="shared" ca="1" si="181"/>
        <v>0.14619513984765764</v>
      </c>
      <c r="E2338" s="275">
        <f t="shared" ca="1" si="182"/>
        <v>0.1064444880744104</v>
      </c>
      <c r="F2338" s="275">
        <f t="shared" ca="1" si="183"/>
        <v>2.0264197492280561E-2</v>
      </c>
      <c r="G2338" s="301">
        <f t="array" aca="1" ref="G2338" ca="1">IF(E2338&gt;F2338,('3-Statement Model'!$G$8*(1+'DCF Simulation'!C2338)*'DCF Simulation'!D2338)/('DCF Simulation'!E2338-'DCF Simulation'!F2338))</f>
        <v>10775.398298567039</v>
      </c>
      <c r="H2338" s="302">
        <f ca="1">+G2338-'DCF Analysis'!$C$37+'DCF Analysis'!$C$38+'DCF Analysis'!$C$40-'DCF Analysis'!$C$39</f>
        <v>11687.728298567041</v>
      </c>
      <c r="I2338" s="303">
        <f ca="1">+H2338/'Historical Data'!$L$34</f>
        <v>733.82057221422758</v>
      </c>
    </row>
    <row r="2339" spans="2:9">
      <c r="B2339" s="300">
        <f t="shared" si="184"/>
        <v>2327</v>
      </c>
      <c r="C2339" s="275">
        <f t="shared" ca="1" si="180"/>
        <v>9.1628958726664683E-2</v>
      </c>
      <c r="D2339" s="275">
        <f t="shared" ca="1" si="181"/>
        <v>0.17708971110805066</v>
      </c>
      <c r="E2339" s="275">
        <f t="shared" ca="1" si="182"/>
        <v>0.10980298345540736</v>
      </c>
      <c r="F2339" s="275">
        <f t="shared" ca="1" si="183"/>
        <v>3.2801104408584164E-2</v>
      </c>
      <c r="G2339" s="301">
        <f t="array" aca="1" ref="G2339" ca="1">IF(E2339&gt;F2339,('3-Statement Model'!$G$8*(1+'DCF Simulation'!C2339)*'DCF Simulation'!D2339)/('DCF Simulation'!E2339-'DCF Simulation'!F2339))</f>
        <v>12126.809454813992</v>
      </c>
      <c r="H2339" s="302">
        <f ca="1">+G2339-'DCF Analysis'!$C$37+'DCF Analysis'!$C$38+'DCF Analysis'!$C$40-'DCF Analysis'!$C$39</f>
        <v>13039.139454813994</v>
      </c>
      <c r="I2339" s="303">
        <f ca="1">+H2339/'Historical Data'!$L$34</f>
        <v>818.66967912710959</v>
      </c>
    </row>
    <row r="2340" spans="2:9">
      <c r="B2340" s="300">
        <f t="shared" si="184"/>
        <v>2328</v>
      </c>
      <c r="C2340" s="275">
        <f t="shared" ca="1" si="180"/>
        <v>0.32670143013890424</v>
      </c>
      <c r="D2340" s="275">
        <f t="shared" ca="1" si="181"/>
        <v>0.16320836946073836</v>
      </c>
      <c r="E2340" s="275">
        <f t="shared" ca="1" si="182"/>
        <v>0.10580882348163667</v>
      </c>
      <c r="F2340" s="275">
        <f t="shared" ca="1" si="183"/>
        <v>3.600346391973408E-2</v>
      </c>
      <c r="G2340" s="301">
        <f t="array" aca="1" ref="G2340" ca="1">IF(E2340&gt;F2340,('3-Statement Model'!$G$8*(1+'DCF Simulation'!C2340)*'DCF Simulation'!D2340)/('DCF Simulation'!E2340-'DCF Simulation'!F2340))</f>
        <v>14983.26132370491</v>
      </c>
      <c r="H2340" s="302">
        <f ca="1">+G2340-'DCF Analysis'!$C$37+'DCF Analysis'!$C$38+'DCF Analysis'!$C$40-'DCF Analysis'!$C$39</f>
        <v>15895.591323704912</v>
      </c>
      <c r="I2340" s="303">
        <f ca="1">+H2340/'Historical Data'!$L$34</f>
        <v>998.01361076084936</v>
      </c>
    </row>
    <row r="2341" spans="2:9">
      <c r="B2341" s="300">
        <f t="shared" si="184"/>
        <v>2329</v>
      </c>
      <c r="C2341" s="275">
        <f t="shared" ca="1" si="180"/>
        <v>0.10407882973449013</v>
      </c>
      <c r="D2341" s="275">
        <f t="shared" ca="1" si="181"/>
        <v>0.1438309087959232</v>
      </c>
      <c r="E2341" s="275">
        <f t="shared" ca="1" si="182"/>
        <v>0.10967906387748472</v>
      </c>
      <c r="F2341" s="275">
        <f t="shared" ca="1" si="183"/>
        <v>3.3153013435398317E-2</v>
      </c>
      <c r="G2341" s="301">
        <f t="array" aca="1" ref="G2341" ca="1">IF(E2341&gt;F2341,('3-Statement Model'!$G$8*(1+'DCF Simulation'!C2341)*'DCF Simulation'!D2341)/('DCF Simulation'!E2341-'DCF Simulation'!F2341))</f>
        <v>10023.571825193883</v>
      </c>
      <c r="H2341" s="302">
        <f ca="1">+G2341-'DCF Analysis'!$C$37+'DCF Analysis'!$C$38+'DCF Analysis'!$C$40-'DCF Analysis'!$C$39</f>
        <v>10935.901825193885</v>
      </c>
      <c r="I2341" s="303">
        <f ca="1">+H2341/'Historical Data'!$L$34</f>
        <v>686.61672568366316</v>
      </c>
    </row>
    <row r="2342" spans="2:9">
      <c r="B2342" s="300">
        <f t="shared" si="184"/>
        <v>2330</v>
      </c>
      <c r="C2342" s="275">
        <f t="shared" ca="1" si="180"/>
        <v>0.20285727505950282</v>
      </c>
      <c r="D2342" s="275">
        <f t="shared" ca="1" si="181"/>
        <v>0.16595083793837756</v>
      </c>
      <c r="E2342" s="275">
        <f t="shared" ca="1" si="182"/>
        <v>0.10700983015560345</v>
      </c>
      <c r="F2342" s="275">
        <f t="shared" ca="1" si="183"/>
        <v>2.065413900845332E-2</v>
      </c>
      <c r="G2342" s="301">
        <f t="array" aca="1" ref="G2342" ca="1">IF(E2342&gt;F2342,('3-Statement Model'!$G$8*(1+'DCF Simulation'!C2342)*'DCF Simulation'!D2342)/('DCF Simulation'!E2342-'DCF Simulation'!F2342))</f>
        <v>11165.600470261545</v>
      </c>
      <c r="H2342" s="302">
        <f ca="1">+G2342-'DCF Analysis'!$C$37+'DCF Analysis'!$C$38+'DCF Analysis'!$C$40-'DCF Analysis'!$C$39</f>
        <v>12077.930470261546</v>
      </c>
      <c r="I2342" s="303">
        <f ca="1">+H2342/'Historical Data'!$L$34</f>
        <v>758.31963427295148</v>
      </c>
    </row>
    <row r="2343" spans="2:9">
      <c r="B2343" s="300">
        <f t="shared" si="184"/>
        <v>2331</v>
      </c>
      <c r="C2343" s="275">
        <f t="shared" ca="1" si="180"/>
        <v>0.25595382990552024</v>
      </c>
      <c r="D2343" s="275">
        <f t="shared" ca="1" si="181"/>
        <v>0.18433251358696859</v>
      </c>
      <c r="E2343" s="275">
        <f t="shared" ca="1" si="182"/>
        <v>0.10660667990747091</v>
      </c>
      <c r="F2343" s="275">
        <f t="shared" ca="1" si="183"/>
        <v>5.7307915498548648E-2</v>
      </c>
      <c r="G2343" s="301">
        <f t="array" aca="1" ref="G2343" ca="1">IF(E2343&gt;F2343,('3-Statement Model'!$G$8*(1+'DCF Simulation'!C2343)*'DCF Simulation'!D2343)/('DCF Simulation'!E2343-'DCF Simulation'!F2343))</f>
        <v>22683.971063395998</v>
      </c>
      <c r="H2343" s="302">
        <f ca="1">+G2343-'DCF Analysis'!$C$37+'DCF Analysis'!$C$38+'DCF Analysis'!$C$40-'DCF Analysis'!$C$39</f>
        <v>23596.301063395997</v>
      </c>
      <c r="I2343" s="303">
        <f ca="1">+H2343/'Historical Data'!$L$34</f>
        <v>1481.5069880263538</v>
      </c>
    </row>
    <row r="2344" spans="2:9">
      <c r="B2344" s="300">
        <f t="shared" si="184"/>
        <v>2332</v>
      </c>
      <c r="C2344" s="275">
        <f t="shared" ca="1" si="180"/>
        <v>1.2890348317434047E-2</v>
      </c>
      <c r="D2344" s="275">
        <f t="shared" ca="1" si="181"/>
        <v>0.1724109418836601</v>
      </c>
      <c r="E2344" s="275">
        <f t="shared" ca="1" si="182"/>
        <v>0.10090935840840994</v>
      </c>
      <c r="F2344" s="275">
        <f t="shared" ca="1" si="183"/>
        <v>4.251656607111598E-2</v>
      </c>
      <c r="G2344" s="301">
        <f t="array" aca="1" ref="G2344" ca="1">IF(E2344&gt;F2344,('3-Statement Model'!$G$8*(1+'DCF Simulation'!C2344)*'DCF Simulation'!D2344)/('DCF Simulation'!E2344-'DCF Simulation'!F2344))</f>
        <v>14445.996752629408</v>
      </c>
      <c r="H2344" s="302">
        <f ca="1">+G2344-'DCF Analysis'!$C$37+'DCF Analysis'!$C$38+'DCF Analysis'!$C$40-'DCF Analysis'!$C$39</f>
        <v>15358.326752629409</v>
      </c>
      <c r="I2344" s="303">
        <f ca="1">+H2344/'Historical Data'!$L$34</f>
        <v>964.28115352830105</v>
      </c>
    </row>
    <row r="2345" spans="2:9">
      <c r="B2345" s="300">
        <f t="shared" si="184"/>
        <v>2333</v>
      </c>
      <c r="C2345" s="275">
        <f t="shared" ca="1" si="180"/>
        <v>0.3121689410919265</v>
      </c>
      <c r="D2345" s="275">
        <f t="shared" ca="1" si="181"/>
        <v>0.15407055713153728</v>
      </c>
      <c r="E2345" s="275">
        <f t="shared" ca="1" si="182"/>
        <v>0.10245731246990436</v>
      </c>
      <c r="F2345" s="275">
        <f t="shared" ca="1" si="183"/>
        <v>5.7748827580544379E-2</v>
      </c>
      <c r="G2345" s="301">
        <f t="array" aca="1" ref="G2345" ca="1">IF(E2345&gt;F2345,('3-Statement Model'!$G$8*(1+'DCF Simulation'!C2345)*'DCF Simulation'!D2345)/('DCF Simulation'!E2345-'DCF Simulation'!F2345))</f>
        <v>21842.329469437915</v>
      </c>
      <c r="H2345" s="302">
        <f ca="1">+G2345-'DCF Analysis'!$C$37+'DCF Analysis'!$C$38+'DCF Analysis'!$C$40-'DCF Analysis'!$C$39</f>
        <v>22754.659469437913</v>
      </c>
      <c r="I2345" s="303">
        <f ca="1">+H2345/'Historical Data'!$L$34</f>
        <v>1428.664048808359</v>
      </c>
    </row>
    <row r="2346" spans="2:9">
      <c r="B2346" s="300">
        <f t="shared" si="184"/>
        <v>2334</v>
      </c>
      <c r="C2346" s="275">
        <f t="shared" ca="1" si="180"/>
        <v>8.9610357118254352E-2</v>
      </c>
      <c r="D2346" s="275">
        <f t="shared" ca="1" si="181"/>
        <v>0.13836869773616906</v>
      </c>
      <c r="E2346" s="275">
        <f t="shared" ca="1" si="182"/>
        <v>0.10549672740852718</v>
      </c>
      <c r="F2346" s="275">
        <f t="shared" ca="1" si="183"/>
        <v>2.138572892978282E-2</v>
      </c>
      <c r="G2346" s="301">
        <f t="array" aca="1" ref="G2346" ca="1">IF(E2346&gt;F2346,('3-Statement Model'!$G$8*(1+'DCF Simulation'!C2346)*'DCF Simulation'!D2346)/('DCF Simulation'!E2346-'DCF Simulation'!F2346))</f>
        <v>8658.3629509177572</v>
      </c>
      <c r="H2346" s="302">
        <f ca="1">+G2346-'DCF Analysis'!$C$37+'DCF Analysis'!$C$38+'DCF Analysis'!$C$40-'DCF Analysis'!$C$39</f>
        <v>9570.6929509177589</v>
      </c>
      <c r="I2346" s="303">
        <f ca="1">+H2346/'Historical Data'!$L$34</f>
        <v>600.90132131067867</v>
      </c>
    </row>
    <row r="2347" spans="2:9">
      <c r="B2347" s="300">
        <f t="shared" si="184"/>
        <v>2335</v>
      </c>
      <c r="C2347" s="275">
        <f t="shared" ca="1" si="180"/>
        <v>0.26560869565101575</v>
      </c>
      <c r="D2347" s="275">
        <f t="shared" ca="1" si="181"/>
        <v>0.16249196958096845</v>
      </c>
      <c r="E2347" s="275">
        <f t="shared" ca="1" si="182"/>
        <v>0.10562114340185014</v>
      </c>
      <c r="F2347" s="275">
        <f t="shared" ca="1" si="183"/>
        <v>2.1513329566165793E-2</v>
      </c>
      <c r="G2347" s="301">
        <f t="array" aca="1" ref="G2347" ca="1">IF(E2347&gt;F2347,('3-Statement Model'!$G$8*(1+'DCF Simulation'!C2347)*'DCF Simulation'!D2347)/('DCF Simulation'!E2347-'DCF Simulation'!F2347))</f>
        <v>11810.669247942387</v>
      </c>
      <c r="H2347" s="302">
        <f ca="1">+G2347-'DCF Analysis'!$C$37+'DCF Analysis'!$C$38+'DCF Analysis'!$C$40-'DCF Analysis'!$C$39</f>
        <v>12722.999247942389</v>
      </c>
      <c r="I2347" s="303">
        <f ca="1">+H2347/'Historical Data'!$L$34</f>
        <v>798.82063904163044</v>
      </c>
    </row>
    <row r="2348" spans="2:9">
      <c r="B2348" s="300">
        <f t="shared" si="184"/>
        <v>2336</v>
      </c>
      <c r="C2348" s="275">
        <f t="shared" ca="1" si="180"/>
        <v>2.8430235329502382E-2</v>
      </c>
      <c r="D2348" s="275">
        <f t="shared" ca="1" si="181"/>
        <v>0.16575632857243647</v>
      </c>
      <c r="E2348" s="275">
        <f t="shared" ca="1" si="182"/>
        <v>0.10039585771202715</v>
      </c>
      <c r="F2348" s="275">
        <f t="shared" ca="1" si="183"/>
        <v>3.5903433112970451E-2</v>
      </c>
      <c r="G2348" s="301">
        <f t="array" aca="1" ref="G2348" ca="1">IF(E2348&gt;F2348,('3-Statement Model'!$G$8*(1+'DCF Simulation'!C2348)*'DCF Simulation'!D2348)/('DCF Simulation'!E2348-'DCF Simulation'!F2348))</f>
        <v>12767.790550590993</v>
      </c>
      <c r="H2348" s="302">
        <f ca="1">+G2348-'DCF Analysis'!$C$37+'DCF Analysis'!$C$38+'DCF Analysis'!$C$40-'DCF Analysis'!$C$39</f>
        <v>13680.120550590995</v>
      </c>
      <c r="I2348" s="303">
        <f ca="1">+H2348/'Historical Data'!$L$34</f>
        <v>858.91403649630422</v>
      </c>
    </row>
    <row r="2349" spans="2:9">
      <c r="B2349" s="300">
        <f t="shared" si="184"/>
        <v>2337</v>
      </c>
      <c r="C2349" s="275">
        <f t="shared" ca="1" si="180"/>
        <v>0.30341637988811726</v>
      </c>
      <c r="D2349" s="275">
        <f t="shared" ca="1" si="181"/>
        <v>0.15612387609846162</v>
      </c>
      <c r="E2349" s="275">
        <f t="shared" ca="1" si="182"/>
        <v>0.10343397353977039</v>
      </c>
      <c r="F2349" s="275">
        <f t="shared" ca="1" si="183"/>
        <v>5.0308955198229671E-2</v>
      </c>
      <c r="G2349" s="301">
        <f t="array" aca="1" ref="G2349" ca="1">IF(E2349&gt;F2349,('3-Statement Model'!$G$8*(1+'DCF Simulation'!C2349)*'DCF Simulation'!D2349)/('DCF Simulation'!E2349-'DCF Simulation'!F2349))</f>
        <v>18502.606205327556</v>
      </c>
      <c r="H2349" s="302">
        <f ca="1">+G2349-'DCF Analysis'!$C$37+'DCF Analysis'!$C$38+'DCF Analysis'!$C$40-'DCF Analysis'!$C$39</f>
        <v>19414.936205327554</v>
      </c>
      <c r="I2349" s="303">
        <f ca="1">+H2349/'Historical Data'!$L$34</f>
        <v>1218.9776517514474</v>
      </c>
    </row>
    <row r="2350" spans="2:9">
      <c r="B2350" s="300">
        <f t="shared" si="184"/>
        <v>2338</v>
      </c>
      <c r="C2350" s="275">
        <f t="shared" ca="1" si="180"/>
        <v>0.32464635372617373</v>
      </c>
      <c r="D2350" s="275">
        <f t="shared" ca="1" si="181"/>
        <v>0.15455527864992746</v>
      </c>
      <c r="E2350" s="275">
        <f t="shared" ca="1" si="182"/>
        <v>0.10633972926344515</v>
      </c>
      <c r="F2350" s="275">
        <f t="shared" ca="1" si="183"/>
        <v>3.5011188338790258E-2</v>
      </c>
      <c r="G2350" s="301">
        <f t="array" aca="1" ref="G2350" ca="1">IF(E2350&gt;F2350,('3-Statement Model'!$G$8*(1+'DCF Simulation'!C2350)*'DCF Simulation'!D2350)/('DCF Simulation'!E2350-'DCF Simulation'!F2350))</f>
        <v>13864.36393149148</v>
      </c>
      <c r="H2350" s="302">
        <f ca="1">+G2350-'DCF Analysis'!$C$37+'DCF Analysis'!$C$38+'DCF Analysis'!$C$40-'DCF Analysis'!$C$39</f>
        <v>14776.693931491482</v>
      </c>
      <c r="I2350" s="303">
        <f ca="1">+H2350/'Historical Data'!$L$34</f>
        <v>927.76301084711474</v>
      </c>
    </row>
    <row r="2351" spans="2:9">
      <c r="B2351" s="300">
        <f t="shared" si="184"/>
        <v>2339</v>
      </c>
      <c r="C2351" s="275">
        <f t="shared" ca="1" si="180"/>
        <v>1.3496140598233211E-2</v>
      </c>
      <c r="D2351" s="275">
        <f t="shared" ca="1" si="181"/>
        <v>0.13969201580834462</v>
      </c>
      <c r="E2351" s="275">
        <f t="shared" ca="1" si="182"/>
        <v>0.10742440890628581</v>
      </c>
      <c r="F2351" s="275">
        <f t="shared" ca="1" si="183"/>
        <v>5.9747782610631087E-2</v>
      </c>
      <c r="G2351" s="301">
        <f t="array" aca="1" ref="G2351" ca="1">IF(E2351&gt;F2351,('3-Statement Model'!$G$8*(1+'DCF Simulation'!C2351)*'DCF Simulation'!D2351)/('DCF Simulation'!E2351-'DCF Simulation'!F2351))</f>
        <v>14343.913804904625</v>
      </c>
      <c r="H2351" s="302">
        <f ca="1">+G2351-'DCF Analysis'!$C$37+'DCF Analysis'!$C$38+'DCF Analysis'!$C$40-'DCF Analysis'!$C$39</f>
        <v>15256.243804904627</v>
      </c>
      <c r="I2351" s="303">
        <f ca="1">+H2351/'Historical Data'!$L$34</f>
        <v>957.87181843776</v>
      </c>
    </row>
    <row r="2352" spans="2:9">
      <c r="B2352" s="300">
        <f t="shared" si="184"/>
        <v>2340</v>
      </c>
      <c r="C2352" s="275">
        <f t="shared" ca="1" si="180"/>
        <v>0.14949269260041609</v>
      </c>
      <c r="D2352" s="275">
        <f t="shared" ca="1" si="181"/>
        <v>0.17525056432097538</v>
      </c>
      <c r="E2352" s="275">
        <f t="shared" ca="1" si="182"/>
        <v>0.10160914706945706</v>
      </c>
      <c r="F2352" s="275">
        <f t="shared" ca="1" si="183"/>
        <v>2.4837715006119806E-2</v>
      </c>
      <c r="G2352" s="301">
        <f t="array" aca="1" ref="G2352" ca="1">IF(E2352&gt;F2352,('3-Statement Model'!$G$8*(1+'DCF Simulation'!C2352)*'DCF Simulation'!D2352)/('DCF Simulation'!E2352-'DCF Simulation'!F2352))</f>
        <v>12674.927893876313</v>
      </c>
      <c r="H2352" s="302">
        <f ca="1">+G2352-'DCF Analysis'!$C$37+'DCF Analysis'!$C$38+'DCF Analysis'!$C$40-'DCF Analysis'!$C$39</f>
        <v>13587.257893876314</v>
      </c>
      <c r="I2352" s="303">
        <f ca="1">+H2352/'Historical Data'!$L$34</f>
        <v>853.08360254481897</v>
      </c>
    </row>
    <row r="2353" spans="2:9">
      <c r="B2353" s="300">
        <f t="shared" si="184"/>
        <v>2341</v>
      </c>
      <c r="C2353" s="275">
        <f t="shared" ca="1" si="180"/>
        <v>0.30256918941315014</v>
      </c>
      <c r="D2353" s="275">
        <f t="shared" ca="1" si="181"/>
        <v>0.18266900342722139</v>
      </c>
      <c r="E2353" s="275">
        <f t="shared" ca="1" si="182"/>
        <v>0.10736918192028674</v>
      </c>
      <c r="F2353" s="275">
        <f t="shared" ca="1" si="183"/>
        <v>5.6919626341450841E-2</v>
      </c>
      <c r="G2353" s="301">
        <f t="array" aca="1" ref="G2353" ca="1">IF(E2353&gt;F2353,('3-Statement Model'!$G$8*(1+'DCF Simulation'!C2353)*'DCF Simulation'!D2353)/('DCF Simulation'!E2353-'DCF Simulation'!F2353))</f>
        <v>22781.788477836817</v>
      </c>
      <c r="H2353" s="302">
        <f ca="1">+G2353-'DCF Analysis'!$C$37+'DCF Analysis'!$C$38+'DCF Analysis'!$C$40-'DCF Analysis'!$C$39</f>
        <v>23694.118477836815</v>
      </c>
      <c r="I2353" s="303">
        <f ca="1">+H2353/'Historical Data'!$L$34</f>
        <v>1487.6485092188236</v>
      </c>
    </row>
    <row r="2354" spans="2:9">
      <c r="B2354" s="300">
        <f t="shared" si="184"/>
        <v>2342</v>
      </c>
      <c r="C2354" s="275">
        <f t="shared" ca="1" si="180"/>
        <v>4.8342794839102879E-2</v>
      </c>
      <c r="D2354" s="275">
        <f t="shared" ca="1" si="181"/>
        <v>0.16497907735566478</v>
      </c>
      <c r="E2354" s="275">
        <f t="shared" ca="1" si="182"/>
        <v>0.10300041809095369</v>
      </c>
      <c r="F2354" s="275">
        <f t="shared" ca="1" si="183"/>
        <v>3.0980410310460005E-2</v>
      </c>
      <c r="G2354" s="301">
        <f t="array" aca="1" ref="G2354" ca="1">IF(E2354&gt;F2354,('3-Statement Model'!$G$8*(1+'DCF Simulation'!C2354)*'DCF Simulation'!D2354)/('DCF Simulation'!E2354-'DCF Simulation'!F2354))</f>
        <v>11600.014191048562</v>
      </c>
      <c r="H2354" s="302">
        <f ca="1">+G2354-'DCF Analysis'!$C$37+'DCF Analysis'!$C$38+'DCF Analysis'!$C$40-'DCF Analysis'!$C$39</f>
        <v>12512.344191048564</v>
      </c>
      <c r="I2354" s="303">
        <f ca="1">+H2354/'Historical Data'!$L$34</f>
        <v>785.59454322208614</v>
      </c>
    </row>
    <row r="2355" spans="2:9">
      <c r="B2355" s="300">
        <f t="shared" si="184"/>
        <v>2343</v>
      </c>
      <c r="C2355" s="275">
        <f t="shared" ca="1" si="180"/>
        <v>0.25274986218511303</v>
      </c>
      <c r="D2355" s="275">
        <f t="shared" ca="1" si="181"/>
        <v>0.15045207173797043</v>
      </c>
      <c r="E2355" s="275">
        <f t="shared" ca="1" si="182"/>
        <v>0.10791418894097138</v>
      </c>
      <c r="F2355" s="275">
        <f t="shared" ca="1" si="183"/>
        <v>2.7532096369379644E-2</v>
      </c>
      <c r="G2355" s="301">
        <f t="array" aca="1" ref="G2355" ca="1">IF(E2355&gt;F2355,('3-Statement Model'!$G$8*(1+'DCF Simulation'!C2355)*'DCF Simulation'!D2355)/('DCF Simulation'!E2355-'DCF Simulation'!F2355))</f>
        <v>11326.16091294911</v>
      </c>
      <c r="H2355" s="302">
        <f ca="1">+G2355-'DCF Analysis'!$C$37+'DCF Analysis'!$C$38+'DCF Analysis'!$C$40-'DCF Analysis'!$C$39</f>
        <v>12238.490912949112</v>
      </c>
      <c r="I2355" s="303">
        <f ca="1">+H2355/'Historical Data'!$L$34</f>
        <v>768.40051166145167</v>
      </c>
    </row>
    <row r="2356" spans="2:9">
      <c r="B2356" s="300">
        <f t="shared" si="184"/>
        <v>2344</v>
      </c>
      <c r="C2356" s="275">
        <f t="shared" ca="1" si="180"/>
        <v>0.14030130632937829</v>
      </c>
      <c r="D2356" s="275">
        <f t="shared" ca="1" si="181"/>
        <v>0.16609534441963109</v>
      </c>
      <c r="E2356" s="275">
        <f t="shared" ca="1" si="182"/>
        <v>0.10744952501669484</v>
      </c>
      <c r="F2356" s="275">
        <f t="shared" ca="1" si="183"/>
        <v>3.8877923280173074E-2</v>
      </c>
      <c r="G2356" s="301">
        <f t="array" aca="1" ref="G2356" ca="1">IF(E2356&gt;F2356,('3-Statement Model'!$G$8*(1+'DCF Simulation'!C2356)*'DCF Simulation'!D2356)/('DCF Simulation'!E2356-'DCF Simulation'!F2356))</f>
        <v>13341.734274325438</v>
      </c>
      <c r="H2356" s="302">
        <f ca="1">+G2356-'DCF Analysis'!$C$37+'DCF Analysis'!$C$38+'DCF Analysis'!$C$40-'DCF Analysis'!$C$39</f>
        <v>14254.064274325439</v>
      </c>
      <c r="I2356" s="303">
        <f ca="1">+H2356/'Historical Data'!$L$34</f>
        <v>894.94941488726249</v>
      </c>
    </row>
    <row r="2357" spans="2:9">
      <c r="B2357" s="300">
        <f t="shared" si="184"/>
        <v>2345</v>
      </c>
      <c r="C2357" s="275">
        <f t="shared" ca="1" si="180"/>
        <v>0.26204845967676982</v>
      </c>
      <c r="D2357" s="275">
        <f t="shared" ca="1" si="181"/>
        <v>0.13815462474412882</v>
      </c>
      <c r="E2357" s="275">
        <f t="shared" ca="1" si="182"/>
        <v>0.10133342231328575</v>
      </c>
      <c r="F2357" s="275">
        <f t="shared" ca="1" si="183"/>
        <v>3.2571889539041603E-2</v>
      </c>
      <c r="G2357" s="301">
        <f t="array" aca="1" ref="G2357" ca="1">IF(E2357&gt;F2357,('3-Statement Model'!$G$8*(1+'DCF Simulation'!C2357)*'DCF Simulation'!D2357)/('DCF Simulation'!E2357-'DCF Simulation'!F2357))</f>
        <v>12248.288545744272</v>
      </c>
      <c r="H2357" s="302">
        <f ca="1">+G2357-'DCF Analysis'!$C$37+'DCF Analysis'!$C$38+'DCF Analysis'!$C$40-'DCF Analysis'!$C$39</f>
        <v>13160.618545744273</v>
      </c>
      <c r="I2357" s="303">
        <f ca="1">+H2357/'Historical Data'!$L$34</f>
        <v>826.29681194037414</v>
      </c>
    </row>
    <row r="2358" spans="2:9">
      <c r="B2358" s="300">
        <f t="shared" si="184"/>
        <v>2346</v>
      </c>
      <c r="C2358" s="275">
        <f t="shared" ca="1" si="180"/>
        <v>0.29007329224677453</v>
      </c>
      <c r="D2358" s="275">
        <f t="shared" ca="1" si="181"/>
        <v>0.16353393755927237</v>
      </c>
      <c r="E2358" s="275">
        <f t="shared" ca="1" si="182"/>
        <v>0.10356540636631197</v>
      </c>
      <c r="F2358" s="275">
        <f t="shared" ca="1" si="183"/>
        <v>4.2402922020836994E-2</v>
      </c>
      <c r="G2358" s="301">
        <f t="array" aca="1" ref="G2358" ca="1">IF(E2358&gt;F2358,('3-Statement Model'!$G$8*(1+'DCF Simulation'!C2358)*'DCF Simulation'!D2358)/('DCF Simulation'!E2358-'DCF Simulation'!F2358))</f>
        <v>16661.598304894884</v>
      </c>
      <c r="H2358" s="302">
        <f ca="1">+G2358-'DCF Analysis'!$C$37+'DCF Analysis'!$C$38+'DCF Analysis'!$C$40-'DCF Analysis'!$C$39</f>
        <v>17573.928304894882</v>
      </c>
      <c r="I2358" s="303">
        <f ca="1">+H2358/'Historical Data'!$L$34</f>
        <v>1103.3889388351786</v>
      </c>
    </row>
    <row r="2359" spans="2:9">
      <c r="B2359" s="300">
        <f t="shared" si="184"/>
        <v>2347</v>
      </c>
      <c r="C2359" s="275">
        <f t="shared" ca="1" si="180"/>
        <v>0.3180167201828224</v>
      </c>
      <c r="D2359" s="275">
        <f t="shared" ca="1" si="181"/>
        <v>0.18261765860261561</v>
      </c>
      <c r="E2359" s="275">
        <f t="shared" ca="1" si="182"/>
        <v>0.10279682463647778</v>
      </c>
      <c r="F2359" s="275">
        <f t="shared" ca="1" si="183"/>
        <v>3.8572414634566919E-2</v>
      </c>
      <c r="G2359" s="301">
        <f t="array" aca="1" ref="G2359" ca="1">IF(E2359&gt;F2359,('3-Statement Model'!$G$8*(1+'DCF Simulation'!C2359)*'DCF Simulation'!D2359)/('DCF Simulation'!E2359-'DCF Simulation'!F2359))</f>
        <v>18102.68798142489</v>
      </c>
      <c r="H2359" s="302">
        <f ca="1">+G2359-'DCF Analysis'!$C$37+'DCF Analysis'!$C$38+'DCF Analysis'!$C$40-'DCF Analysis'!$C$39</f>
        <v>19015.017981424888</v>
      </c>
      <c r="I2359" s="303">
        <f ca="1">+H2359/'Historical Data'!$L$34</f>
        <v>1193.8685619089729</v>
      </c>
    </row>
    <row r="2360" spans="2:9">
      <c r="B2360" s="300">
        <f t="shared" si="184"/>
        <v>2348</v>
      </c>
      <c r="C2360" s="275">
        <f t="shared" ca="1" si="180"/>
        <v>0.15143047168307108</v>
      </c>
      <c r="D2360" s="275">
        <f t="shared" ca="1" si="181"/>
        <v>0.13816540183940712</v>
      </c>
      <c r="E2360" s="275">
        <f t="shared" ca="1" si="182"/>
        <v>0.10463366511038164</v>
      </c>
      <c r="F2360" s="275">
        <f t="shared" ca="1" si="183"/>
        <v>2.2518516428953771E-2</v>
      </c>
      <c r="G2360" s="301">
        <f t="array" aca="1" ref="G2360" ca="1">IF(E2360&gt;F2360,('3-Statement Model'!$G$8*(1+'DCF Simulation'!C2360)*'DCF Simulation'!D2360)/('DCF Simulation'!E2360-'DCF Simulation'!F2360))</f>
        <v>9358.2197422798145</v>
      </c>
      <c r="H2360" s="302">
        <f ca="1">+G2360-'DCF Analysis'!$C$37+'DCF Analysis'!$C$38+'DCF Analysis'!$C$40-'DCF Analysis'!$C$39</f>
        <v>10270.549742279816</v>
      </c>
      <c r="I2360" s="303">
        <f ca="1">+H2360/'Historical Data'!$L$34</f>
        <v>644.842222227094</v>
      </c>
    </row>
    <row r="2361" spans="2:9">
      <c r="B2361" s="300">
        <f t="shared" si="184"/>
        <v>2349</v>
      </c>
      <c r="C2361" s="275">
        <f t="shared" ca="1" si="180"/>
        <v>0.2302992333711667</v>
      </c>
      <c r="D2361" s="275">
        <f t="shared" ca="1" si="181"/>
        <v>0.16131966238179068</v>
      </c>
      <c r="E2361" s="275">
        <f t="shared" ca="1" si="182"/>
        <v>0.10019508914800085</v>
      </c>
      <c r="F2361" s="275">
        <f t="shared" ca="1" si="183"/>
        <v>3.6899460641059971E-2</v>
      </c>
      <c r="G2361" s="301">
        <f t="array" aca="1" ref="G2361" ca="1">IF(E2361&gt;F2361,('3-Statement Model'!$G$8*(1+'DCF Simulation'!C2361)*'DCF Simulation'!D2361)/('DCF Simulation'!E2361-'DCF Simulation'!F2361))</f>
        <v>15146.205345238286</v>
      </c>
      <c r="H2361" s="302">
        <f ca="1">+G2361-'DCF Analysis'!$C$37+'DCF Analysis'!$C$38+'DCF Analysis'!$C$40-'DCF Analysis'!$C$39</f>
        <v>16058.535345238288</v>
      </c>
      <c r="I2361" s="303">
        <f ca="1">+H2361/'Historical Data'!$L$34</f>
        <v>1008.2441424831832</v>
      </c>
    </row>
    <row r="2362" spans="2:9">
      <c r="B2362" s="300">
        <f t="shared" si="184"/>
        <v>2350</v>
      </c>
      <c r="C2362" s="275">
        <f t="shared" ca="1" si="180"/>
        <v>0.3030249603696587</v>
      </c>
      <c r="D2362" s="275">
        <f t="shared" ca="1" si="181"/>
        <v>0.18908584003273257</v>
      </c>
      <c r="E2362" s="275">
        <f t="shared" ca="1" si="182"/>
        <v>0.10036279551492169</v>
      </c>
      <c r="F2362" s="275">
        <f t="shared" ca="1" si="183"/>
        <v>5.0737354553154215E-2</v>
      </c>
      <c r="G2362" s="301">
        <f t="array" aca="1" ref="G2362" ca="1">IF(E2362&gt;F2362,('3-Statement Model'!$G$8*(1+'DCF Simulation'!C2362)*'DCF Simulation'!D2362)/('DCF Simulation'!E2362-'DCF Simulation'!F2362))</f>
        <v>23982.080850643084</v>
      </c>
      <c r="H2362" s="302">
        <f ca="1">+G2362-'DCF Analysis'!$C$37+'DCF Analysis'!$C$38+'DCF Analysis'!$C$40-'DCF Analysis'!$C$39</f>
        <v>24894.410850643082</v>
      </c>
      <c r="I2362" s="303">
        <f ca="1">+H2362/'Historical Data'!$L$34</f>
        <v>1563.0095386110843</v>
      </c>
    </row>
    <row r="2363" spans="2:9">
      <c r="B2363" s="300">
        <f t="shared" si="184"/>
        <v>2351</v>
      </c>
      <c r="C2363" s="275">
        <f t="shared" ca="1" si="180"/>
        <v>0.29563003839016089</v>
      </c>
      <c r="D2363" s="275">
        <f t="shared" ca="1" si="181"/>
        <v>0.15014593911401988</v>
      </c>
      <c r="E2363" s="275">
        <f t="shared" ca="1" si="182"/>
        <v>0.10129817132578091</v>
      </c>
      <c r="F2363" s="275">
        <f t="shared" ca="1" si="183"/>
        <v>2.7128565048082177E-2</v>
      </c>
      <c r="G2363" s="301">
        <f t="array" aca="1" ref="G2363" ca="1">IF(E2363&gt;F2363,('3-Statement Model'!$G$8*(1+'DCF Simulation'!C2363)*'DCF Simulation'!D2363)/('DCF Simulation'!E2363-'DCF Simulation'!F2363))</f>
        <v>12669.16886089386</v>
      </c>
      <c r="H2363" s="302">
        <f ca="1">+G2363-'DCF Analysis'!$C$37+'DCF Analysis'!$C$38+'DCF Analysis'!$C$40-'DCF Analysis'!$C$39</f>
        <v>13581.498860893862</v>
      </c>
      <c r="I2363" s="303">
        <f ca="1">+H2363/'Historical Data'!$L$34</f>
        <v>852.72201843106927</v>
      </c>
    </row>
    <row r="2364" spans="2:9">
      <c r="B2364" s="300">
        <f t="shared" si="184"/>
        <v>2352</v>
      </c>
      <c r="C2364" s="275">
        <f t="shared" ca="1" si="180"/>
        <v>0.26246339099848759</v>
      </c>
      <c r="D2364" s="275">
        <f t="shared" ca="1" si="181"/>
        <v>0.17492040795704011</v>
      </c>
      <c r="E2364" s="275">
        <f t="shared" ca="1" si="182"/>
        <v>0.10790914684453121</v>
      </c>
      <c r="F2364" s="275">
        <f t="shared" ca="1" si="183"/>
        <v>3.3768608597363123E-2</v>
      </c>
      <c r="G2364" s="301">
        <f t="array" aca="1" ref="G2364" ca="1">IF(E2364&gt;F2364,('3-Statement Model'!$G$8*(1+'DCF Simulation'!C2364)*'DCF Simulation'!D2364)/('DCF Simulation'!E2364-'DCF Simulation'!F2364))</f>
        <v>14387.423900944403</v>
      </c>
      <c r="H2364" s="302">
        <f ca="1">+G2364-'DCF Analysis'!$C$37+'DCF Analysis'!$C$38+'DCF Analysis'!$C$40-'DCF Analysis'!$C$39</f>
        <v>15299.753900944404</v>
      </c>
      <c r="I2364" s="303">
        <f ca="1">+H2364/'Historical Data'!$L$34</f>
        <v>960.60362420508955</v>
      </c>
    </row>
    <row r="2365" spans="2:9">
      <c r="B2365" s="300">
        <f t="shared" si="184"/>
        <v>2353</v>
      </c>
      <c r="C2365" s="275">
        <f t="shared" ca="1" si="180"/>
        <v>0.27292120024402855</v>
      </c>
      <c r="D2365" s="275">
        <f t="shared" ca="1" si="181"/>
        <v>0.14514640499635997</v>
      </c>
      <c r="E2365" s="275">
        <f t="shared" ca="1" si="182"/>
        <v>0.10384007319755721</v>
      </c>
      <c r="F2365" s="275">
        <f t="shared" ca="1" si="183"/>
        <v>3.3921725209709944E-2</v>
      </c>
      <c r="G2365" s="301">
        <f t="array" aca="1" ref="G2365" ca="1">IF(E2365&gt;F2365,('3-Statement Model'!$G$8*(1+'DCF Simulation'!C2365)*'DCF Simulation'!D2365)/('DCF Simulation'!E2365-'DCF Simulation'!F2365))</f>
        <v>12764.274763720416</v>
      </c>
      <c r="H2365" s="302">
        <f ca="1">+G2365-'DCF Analysis'!$C$37+'DCF Analysis'!$C$38+'DCF Analysis'!$C$40-'DCF Analysis'!$C$39</f>
        <v>13676.604763720417</v>
      </c>
      <c r="I2365" s="303">
        <f ca="1">+H2365/'Historical Data'!$L$34</f>
        <v>858.69329584703132</v>
      </c>
    </row>
    <row r="2366" spans="2:9">
      <c r="B2366" s="300">
        <f t="shared" si="184"/>
        <v>2354</v>
      </c>
      <c r="C2366" s="275">
        <f t="shared" ca="1" si="180"/>
        <v>0.25008195401713357</v>
      </c>
      <c r="D2366" s="275">
        <f t="shared" ca="1" si="181"/>
        <v>0.18991983584992378</v>
      </c>
      <c r="E2366" s="275">
        <f t="shared" ca="1" si="182"/>
        <v>0.10904499722815605</v>
      </c>
      <c r="F2366" s="275">
        <f t="shared" ca="1" si="183"/>
        <v>2.0907808371278445E-2</v>
      </c>
      <c r="G2366" s="301">
        <f t="array" aca="1" ref="G2366" ca="1">IF(E2366&gt;F2366,('3-Statement Model'!$G$8*(1+'DCF Simulation'!C2366)*'DCF Simulation'!D2366)/('DCF Simulation'!E2366-'DCF Simulation'!F2366))</f>
        <v>13011.552453812608</v>
      </c>
      <c r="H2366" s="302">
        <f ca="1">+G2366-'DCF Analysis'!$C$37+'DCF Analysis'!$C$38+'DCF Analysis'!$C$40-'DCF Analysis'!$C$39</f>
        <v>13923.88245381261</v>
      </c>
      <c r="I2366" s="303">
        <f ca="1">+H2366/'Historical Data'!$L$34</f>
        <v>874.21876421897423</v>
      </c>
    </row>
    <row r="2367" spans="2:9">
      <c r="B2367" s="300">
        <f t="shared" si="184"/>
        <v>2355</v>
      </c>
      <c r="C2367" s="275">
        <f t="shared" ca="1" si="180"/>
        <v>0.32232966702387228</v>
      </c>
      <c r="D2367" s="275">
        <f t="shared" ca="1" si="181"/>
        <v>0.18159471683374306</v>
      </c>
      <c r="E2367" s="275">
        <f t="shared" ca="1" si="182"/>
        <v>0.10351144496996516</v>
      </c>
      <c r="F2367" s="275">
        <f t="shared" ca="1" si="183"/>
        <v>4.5470881771659963E-2</v>
      </c>
      <c r="G2367" s="301">
        <f t="array" aca="1" ref="G2367" ca="1">IF(E2367&gt;F2367,('3-Statement Model'!$G$8*(1+'DCF Simulation'!C2367)*'DCF Simulation'!D2367)/('DCF Simulation'!E2367-'DCF Simulation'!F2367))</f>
        <v>19984.387048780201</v>
      </c>
      <c r="H2367" s="302">
        <f ca="1">+G2367-'DCF Analysis'!$C$37+'DCF Analysis'!$C$38+'DCF Analysis'!$C$40-'DCF Analysis'!$C$39</f>
        <v>20896.7170487802</v>
      </c>
      <c r="I2367" s="303">
        <f ca="1">+H2367/'Historical Data'!$L$34</f>
        <v>1312.0120925479378</v>
      </c>
    </row>
    <row r="2368" spans="2:9">
      <c r="B2368" s="300">
        <f t="shared" si="184"/>
        <v>2356</v>
      </c>
      <c r="C2368" s="275">
        <f t="shared" ca="1" si="180"/>
        <v>7.0256798700380124E-2</v>
      </c>
      <c r="D2368" s="275">
        <f t="shared" ca="1" si="181"/>
        <v>0.18150739351505377</v>
      </c>
      <c r="E2368" s="275">
        <f t="shared" ca="1" si="182"/>
        <v>0.10007393676279699</v>
      </c>
      <c r="F2368" s="275">
        <f t="shared" ca="1" si="183"/>
        <v>5.7805148757600275E-2</v>
      </c>
      <c r="G2368" s="301">
        <f t="array" aca="1" ref="G2368" ca="1">IF(E2368&gt;F2368,('3-Statement Model'!$G$8*(1+'DCF Simulation'!C2368)*'DCF Simulation'!D2368)/('DCF Simulation'!E2368-'DCF Simulation'!F2368))</f>
        <v>22199.440026641598</v>
      </c>
      <c r="H2368" s="302">
        <f ca="1">+G2368-'DCF Analysis'!$C$37+'DCF Analysis'!$C$38+'DCF Analysis'!$C$40-'DCF Analysis'!$C$39</f>
        <v>23111.770026641596</v>
      </c>
      <c r="I2368" s="303">
        <f ca="1">+H2368/'Historical Data'!$L$34</f>
        <v>1451.0854353033785</v>
      </c>
    </row>
    <row r="2369" spans="2:9">
      <c r="B2369" s="300">
        <f t="shared" si="184"/>
        <v>2357</v>
      </c>
      <c r="C2369" s="275">
        <f t="shared" ca="1" si="180"/>
        <v>0.16863720219672187</v>
      </c>
      <c r="D2369" s="275">
        <f t="shared" ca="1" si="181"/>
        <v>0.13960833971418404</v>
      </c>
      <c r="E2369" s="275">
        <f t="shared" ca="1" si="182"/>
        <v>0.10551944376769638</v>
      </c>
      <c r="F2369" s="275">
        <f t="shared" ca="1" si="183"/>
        <v>3.4313499303077116E-2</v>
      </c>
      <c r="G2369" s="301">
        <f t="array" aca="1" ref="G2369" ca="1">IF(E2369&gt;F2369,('3-Statement Model'!$G$8*(1+'DCF Simulation'!C2369)*'DCF Simulation'!D2369)/('DCF Simulation'!E2369-'DCF Simulation'!F2369))</f>
        <v>11067.621996733749</v>
      </c>
      <c r="H2369" s="302">
        <f ca="1">+G2369-'DCF Analysis'!$C$37+'DCF Analysis'!$C$38+'DCF Analysis'!$C$40-'DCF Analysis'!$C$39</f>
        <v>11979.951996733751</v>
      </c>
      <c r="I2369" s="303">
        <f ca="1">+H2369/'Historical Data'!$L$34</f>
        <v>752.16800089543199</v>
      </c>
    </row>
    <row r="2370" spans="2:9">
      <c r="B2370" s="300">
        <f t="shared" si="184"/>
        <v>2358</v>
      </c>
      <c r="C2370" s="275">
        <f t="shared" ca="1" si="180"/>
        <v>4.0895317226143757E-2</v>
      </c>
      <c r="D2370" s="275">
        <f t="shared" ca="1" si="181"/>
        <v>0.19348970312482311</v>
      </c>
      <c r="E2370" s="275">
        <f t="shared" ca="1" si="182"/>
        <v>0.10217578415569684</v>
      </c>
      <c r="F2370" s="275">
        <f t="shared" ca="1" si="183"/>
        <v>3.4753207551885684E-2</v>
      </c>
      <c r="G2370" s="301">
        <f t="array" aca="1" ref="G2370" ca="1">IF(E2370&gt;F2370,('3-Statement Model'!$G$8*(1+'DCF Simulation'!C2370)*'DCF Simulation'!D2370)/('DCF Simulation'!E2370-'DCF Simulation'!F2370))</f>
        <v>14429.094141434298</v>
      </c>
      <c r="H2370" s="302">
        <f ca="1">+G2370-'DCF Analysis'!$C$37+'DCF Analysis'!$C$38+'DCF Analysis'!$C$40-'DCF Analysis'!$C$39</f>
        <v>15341.4241414343</v>
      </c>
      <c r="I2370" s="303">
        <f ca="1">+H2370/'Historical Data'!$L$34</f>
        <v>963.21991361047799</v>
      </c>
    </row>
    <row r="2371" spans="2:9">
      <c r="B2371" s="300">
        <f t="shared" si="184"/>
        <v>2359</v>
      </c>
      <c r="C2371" s="275">
        <f t="shared" ca="1" si="180"/>
        <v>2.8937401203193974E-2</v>
      </c>
      <c r="D2371" s="275">
        <f t="shared" ca="1" si="181"/>
        <v>0.15081224900791174</v>
      </c>
      <c r="E2371" s="275">
        <f t="shared" ca="1" si="182"/>
        <v>0.10760469764792326</v>
      </c>
      <c r="F2371" s="275">
        <f t="shared" ca="1" si="183"/>
        <v>5.6059531765245335E-2</v>
      </c>
      <c r="G2371" s="301">
        <f t="array" aca="1" ref="G2371" ca="1">IF(E2371&gt;F2371,('3-Statement Model'!$G$8*(1+'DCF Simulation'!C2371)*'DCF Simulation'!D2371)/('DCF Simulation'!E2371-'DCF Simulation'!F2371))</f>
        <v>14541.765200836753</v>
      </c>
      <c r="H2371" s="302">
        <f ca="1">+G2371-'DCF Analysis'!$C$37+'DCF Analysis'!$C$38+'DCF Analysis'!$C$40-'DCF Analysis'!$C$39</f>
        <v>15454.095200836755</v>
      </c>
      <c r="I2371" s="303">
        <f ca="1">+H2371/'Historical Data'!$L$34</f>
        <v>970.29402922735358</v>
      </c>
    </row>
    <row r="2372" spans="2:9">
      <c r="B2372" s="300">
        <f t="shared" si="184"/>
        <v>2360</v>
      </c>
      <c r="C2372" s="275">
        <f t="shared" ca="1" si="180"/>
        <v>2.513451881814114E-2</v>
      </c>
      <c r="D2372" s="275">
        <f t="shared" ca="1" si="181"/>
        <v>0.15270157517817115</v>
      </c>
      <c r="E2372" s="275">
        <f t="shared" ca="1" si="182"/>
        <v>0.10829911012494983</v>
      </c>
      <c r="F2372" s="275">
        <f t="shared" ca="1" si="183"/>
        <v>3.3865884309314954E-2</v>
      </c>
      <c r="G2372" s="301">
        <f t="array" aca="1" ref="G2372" ca="1">IF(E2372&gt;F2372,('3-Statement Model'!$G$8*(1+'DCF Simulation'!C2372)*'DCF Simulation'!D2372)/('DCF Simulation'!E2372-'DCF Simulation'!F2372))</f>
        <v>10158.674213978124</v>
      </c>
      <c r="H2372" s="302">
        <f ca="1">+G2372-'DCF Analysis'!$C$37+'DCF Analysis'!$C$38+'DCF Analysis'!$C$40-'DCF Analysis'!$C$39</f>
        <v>11071.004213978125</v>
      </c>
      <c r="I2372" s="303">
        <f ca="1">+H2372/'Historical Data'!$L$34</f>
        <v>695.09920488856687</v>
      </c>
    </row>
    <row r="2373" spans="2:9">
      <c r="B2373" s="300">
        <f t="shared" si="184"/>
        <v>2361</v>
      </c>
      <c r="C2373" s="275">
        <f t="shared" ca="1" si="180"/>
        <v>0.3250322928442555</v>
      </c>
      <c r="D2373" s="275">
        <f t="shared" ca="1" si="181"/>
        <v>0.19091192127194551</v>
      </c>
      <c r="E2373" s="275">
        <f t="shared" ca="1" si="182"/>
        <v>0.10405980964096798</v>
      </c>
      <c r="F2373" s="275">
        <f t="shared" ca="1" si="183"/>
        <v>5.6196107256039934E-2</v>
      </c>
      <c r="G2373" s="301">
        <f t="array" aca="1" ref="G2373" ca="1">IF(E2373&gt;F2373,('3-Statement Model'!$G$8*(1+'DCF Simulation'!C2373)*'DCF Simulation'!D2373)/('DCF Simulation'!E2373-'DCF Simulation'!F2373))</f>
        <v>25528.936372677344</v>
      </c>
      <c r="H2373" s="302">
        <f ca="1">+G2373-'DCF Analysis'!$C$37+'DCF Analysis'!$C$38+'DCF Analysis'!$C$40-'DCF Analysis'!$C$39</f>
        <v>26441.266372677343</v>
      </c>
      <c r="I2373" s="303">
        <f ca="1">+H2373/'Historical Data'!$L$34</f>
        <v>1660.1297295767733</v>
      </c>
    </row>
    <row r="2374" spans="2:9">
      <c r="B2374" s="300">
        <f t="shared" si="184"/>
        <v>2362</v>
      </c>
      <c r="C2374" s="275">
        <f t="shared" ca="1" si="180"/>
        <v>0.24050799761018943</v>
      </c>
      <c r="D2374" s="275">
        <f t="shared" ca="1" si="181"/>
        <v>0.13848796723371684</v>
      </c>
      <c r="E2374" s="275">
        <f t="shared" ca="1" si="182"/>
        <v>0.10821422535145822</v>
      </c>
      <c r="F2374" s="275">
        <f t="shared" ca="1" si="183"/>
        <v>5.4213653383263935E-2</v>
      </c>
      <c r="G2374" s="301">
        <f t="array" aca="1" ref="G2374" ca="1">IF(E2374&gt;F2374,('3-Statement Model'!$G$8*(1+'DCF Simulation'!C2374)*'DCF Simulation'!D2374)/('DCF Simulation'!E2374-'DCF Simulation'!F2374))</f>
        <v>15367.129411471036</v>
      </c>
      <c r="H2374" s="302">
        <f ca="1">+G2374-'DCF Analysis'!$C$37+'DCF Analysis'!$C$38+'DCF Analysis'!$C$40-'DCF Analysis'!$C$39</f>
        <v>16279.459411471038</v>
      </c>
      <c r="I2374" s="303">
        <f ca="1">+H2374/'Historical Data'!$L$34</f>
        <v>1022.1149838098665</v>
      </c>
    </row>
    <row r="2375" spans="2:9">
      <c r="B2375" s="300">
        <f t="shared" si="184"/>
        <v>2363</v>
      </c>
      <c r="C2375" s="275">
        <f t="shared" ca="1" si="180"/>
        <v>3.756680678601701E-2</v>
      </c>
      <c r="D2375" s="275">
        <f t="shared" ca="1" si="181"/>
        <v>0.15883367748193492</v>
      </c>
      <c r="E2375" s="275">
        <f t="shared" ca="1" si="182"/>
        <v>0.10913100073705642</v>
      </c>
      <c r="F2375" s="275">
        <f t="shared" ca="1" si="183"/>
        <v>5.716431294258302E-2</v>
      </c>
      <c r="G2375" s="301">
        <f t="array" aca="1" ref="G2375" ca="1">IF(E2375&gt;F2375,('3-Statement Model'!$G$8*(1+'DCF Simulation'!C2375)*'DCF Simulation'!D2375)/('DCF Simulation'!E2375-'DCF Simulation'!F2375))</f>
        <v>15318.390030120854</v>
      </c>
      <c r="H2375" s="302">
        <f ca="1">+G2375-'DCF Analysis'!$C$37+'DCF Analysis'!$C$38+'DCF Analysis'!$C$40-'DCF Analysis'!$C$39</f>
        <v>16230.720030120856</v>
      </c>
      <c r="I2375" s="303">
        <f ca="1">+H2375/'Historical Data'!$L$34</f>
        <v>1019.0548544333013</v>
      </c>
    </row>
    <row r="2376" spans="2:9">
      <c r="B2376" s="300">
        <f t="shared" si="184"/>
        <v>2364</v>
      </c>
      <c r="C2376" s="275">
        <f t="shared" ca="1" si="180"/>
        <v>0.11582464359575667</v>
      </c>
      <c r="D2376" s="275">
        <f t="shared" ca="1" si="181"/>
        <v>0.1780792815831953</v>
      </c>
      <c r="E2376" s="275">
        <f t="shared" ca="1" si="182"/>
        <v>0.10476053785699838</v>
      </c>
      <c r="F2376" s="275">
        <f t="shared" ca="1" si="183"/>
        <v>5.8192807151012077E-2</v>
      </c>
      <c r="G2376" s="301">
        <f t="array" aca="1" ref="G2376" ca="1">IF(E2376&gt;F2376,('3-Statement Model'!$G$8*(1+'DCF Simulation'!C2376)*'DCF Simulation'!D2376)/('DCF Simulation'!E2376-'DCF Simulation'!F2376))</f>
        <v>20611.223291475231</v>
      </c>
      <c r="H2376" s="302">
        <f ca="1">+G2376-'DCF Analysis'!$C$37+'DCF Analysis'!$C$38+'DCF Analysis'!$C$40-'DCF Analysis'!$C$39</f>
        <v>21523.553291475229</v>
      </c>
      <c r="I2376" s="303">
        <f ca="1">+H2376/'Historical Data'!$L$34</f>
        <v>1351.3683573881701</v>
      </c>
    </row>
    <row r="2377" spans="2:9">
      <c r="B2377" s="300">
        <f t="shared" si="184"/>
        <v>2365</v>
      </c>
      <c r="C2377" s="275">
        <f t="shared" ca="1" si="180"/>
        <v>0.18710491629294798</v>
      </c>
      <c r="D2377" s="275">
        <f t="shared" ca="1" si="181"/>
        <v>0.19380969294970879</v>
      </c>
      <c r="E2377" s="275">
        <f t="shared" ca="1" si="182"/>
        <v>0.10056672148305172</v>
      </c>
      <c r="F2377" s="275">
        <f t="shared" ca="1" si="183"/>
        <v>4.3483802214286132E-2</v>
      </c>
      <c r="G2377" s="301">
        <f t="array" aca="1" ref="G2377" ca="1">IF(E2377&gt;F2377,('3-Statement Model'!$G$8*(1+'DCF Simulation'!C2377)*'DCF Simulation'!D2377)/('DCF Simulation'!E2377-'DCF Simulation'!F2377))</f>
        <v>19468.743404473909</v>
      </c>
      <c r="H2377" s="302">
        <f ca="1">+G2377-'DCF Analysis'!$C$37+'DCF Analysis'!$C$38+'DCF Analysis'!$C$40-'DCF Analysis'!$C$39</f>
        <v>20381.073404473907</v>
      </c>
      <c r="I2377" s="303">
        <f ca="1">+H2377/'Historical Data'!$L$34</f>
        <v>1279.6371173211553</v>
      </c>
    </row>
    <row r="2378" spans="2:9">
      <c r="B2378" s="300">
        <f t="shared" si="184"/>
        <v>2366</v>
      </c>
      <c r="C2378" s="275">
        <f t="shared" ca="1" si="180"/>
        <v>0.11137050321955386</v>
      </c>
      <c r="D2378" s="275">
        <f t="shared" ca="1" si="181"/>
        <v>0.17559552601053077</v>
      </c>
      <c r="E2378" s="275">
        <f t="shared" ca="1" si="182"/>
        <v>0.10671320455205757</v>
      </c>
      <c r="F2378" s="275">
        <f t="shared" ca="1" si="183"/>
        <v>5.7165413782415103E-2</v>
      </c>
      <c r="G2378" s="301">
        <f t="array" aca="1" ref="G2378" ca="1">IF(E2378&gt;F2378,('3-Statement Model'!$G$8*(1+'DCF Simulation'!C2378)*'DCF Simulation'!D2378)/('DCF Simulation'!E2378-'DCF Simulation'!F2378))</f>
        <v>19025.124904952987</v>
      </c>
      <c r="H2378" s="302">
        <f ca="1">+G2378-'DCF Analysis'!$C$37+'DCF Analysis'!$C$38+'DCF Analysis'!$C$40-'DCF Analysis'!$C$39</f>
        <v>19937.454904952985</v>
      </c>
      <c r="I2378" s="303">
        <f ca="1">+H2378/'Historical Data'!$L$34</f>
        <v>1251.7842811799205</v>
      </c>
    </row>
    <row r="2379" spans="2:9">
      <c r="B2379" s="300">
        <f t="shared" si="184"/>
        <v>2367</v>
      </c>
      <c r="C2379" s="275">
        <f t="shared" ca="1" si="180"/>
        <v>0.18106443380761433</v>
      </c>
      <c r="D2379" s="275">
        <f t="shared" ca="1" si="181"/>
        <v>0.17219723431406619</v>
      </c>
      <c r="E2379" s="275">
        <f t="shared" ca="1" si="182"/>
        <v>0.10103347873007927</v>
      </c>
      <c r="F2379" s="275">
        <f t="shared" ca="1" si="183"/>
        <v>2.7320796624819635E-2</v>
      </c>
      <c r="G2379" s="301">
        <f t="array" aca="1" ref="G2379" ca="1">IF(E2379&gt;F2379,('3-Statement Model'!$G$8*(1+'DCF Simulation'!C2379)*'DCF Simulation'!D2379)/('DCF Simulation'!E2379-'DCF Simulation'!F2379))</f>
        <v>13327.142733340255</v>
      </c>
      <c r="H2379" s="302">
        <f ca="1">+G2379-'DCF Analysis'!$C$37+'DCF Analysis'!$C$38+'DCF Analysis'!$C$40-'DCF Analysis'!$C$39</f>
        <v>14239.472733340257</v>
      </c>
      <c r="I2379" s="303">
        <f ca="1">+H2379/'Historical Data'!$L$34</f>
        <v>894.0332768079279</v>
      </c>
    </row>
    <row r="2380" spans="2:9">
      <c r="B2380" s="300">
        <f t="shared" si="184"/>
        <v>2368</v>
      </c>
      <c r="C2380" s="275">
        <f t="shared" ca="1" si="180"/>
        <v>0.10095706739806336</v>
      </c>
      <c r="D2380" s="275">
        <f t="shared" ca="1" si="181"/>
        <v>0.15834300296942738</v>
      </c>
      <c r="E2380" s="275">
        <f t="shared" ca="1" si="182"/>
        <v>0.10103114273007197</v>
      </c>
      <c r="F2380" s="275">
        <f t="shared" ca="1" si="183"/>
        <v>4.6727086187010797E-2</v>
      </c>
      <c r="G2380" s="301">
        <f t="array" aca="1" ref="G2380" ca="1">IF(E2380&gt;F2380,('3-Statement Model'!$G$8*(1+'DCF Simulation'!C2380)*'DCF Simulation'!D2380)/('DCF Simulation'!E2380-'DCF Simulation'!F2380))</f>
        <v>15506.596537333393</v>
      </c>
      <c r="H2380" s="302">
        <f ca="1">+G2380-'DCF Analysis'!$C$37+'DCF Analysis'!$C$38+'DCF Analysis'!$C$40-'DCF Analysis'!$C$39</f>
        <v>16418.926537333391</v>
      </c>
      <c r="I2380" s="303">
        <f ca="1">+H2380/'Historical Data'!$L$34</f>
        <v>1030.8715054786612</v>
      </c>
    </row>
    <row r="2381" spans="2:9">
      <c r="B2381" s="300">
        <f t="shared" si="184"/>
        <v>2369</v>
      </c>
      <c r="C2381" s="275">
        <f t="shared" ca="1" si="180"/>
        <v>3.2089884639260408E-2</v>
      </c>
      <c r="D2381" s="275">
        <f t="shared" ca="1" si="181"/>
        <v>0.19272885383764937</v>
      </c>
      <c r="E2381" s="275">
        <f t="shared" ca="1" si="182"/>
        <v>0.1045284036501621</v>
      </c>
      <c r="F2381" s="275">
        <f t="shared" ca="1" si="183"/>
        <v>4.2722652543690662E-2</v>
      </c>
      <c r="G2381" s="301">
        <f t="array" aca="1" ref="G2381" ca="1">IF(E2381&gt;F2381,('3-Statement Model'!$G$8*(1+'DCF Simulation'!C2381)*'DCF Simulation'!D2381)/('DCF Simulation'!E2381-'DCF Simulation'!F2381))</f>
        <v>15545.864247094214</v>
      </c>
      <c r="H2381" s="302">
        <f ca="1">+G2381-'DCF Analysis'!$C$37+'DCF Analysis'!$C$38+'DCF Analysis'!$C$40-'DCF Analysis'!$C$39</f>
        <v>16458.194247094212</v>
      </c>
      <c r="I2381" s="303">
        <f ca="1">+H2381/'Historical Data'!$L$34</f>
        <v>1033.3369506456027</v>
      </c>
    </row>
    <row r="2382" spans="2:9">
      <c r="B2382" s="300">
        <f t="shared" si="184"/>
        <v>2370</v>
      </c>
      <c r="C2382" s="275">
        <f t="shared" ref="C2382:C2445" ca="1" si="185">RAND()*($E$6-$D$6)+$D$6</f>
        <v>0.32681912978395694</v>
      </c>
      <c r="D2382" s="275">
        <f t="shared" ref="D2382:D2445" ca="1" si="186">RAND()*($E$7-$D$7)+$D$7</f>
        <v>0.15540004033966517</v>
      </c>
      <c r="E2382" s="275">
        <f t="shared" ref="E2382:E2445" ca="1" si="187">RAND()*($E$8-$D$8)+$D$8</f>
        <v>0.1061617986298983</v>
      </c>
      <c r="F2382" s="275">
        <f t="shared" ref="F2382:F2445" ca="1" si="188">RAND()*($E$9-$D$9)+$D$9</f>
        <v>3.6908619422477862E-2</v>
      </c>
      <c r="G2382" s="301">
        <f t="array" aca="1" ref="G2382" ca="1">IF(E2382&gt;F2382,('3-Statement Model'!$G$8*(1+'DCF Simulation'!C2382)*'DCF Simulation'!D2382)/('DCF Simulation'!E2382-'DCF Simulation'!F2382))</f>
        <v>14381.448672491599</v>
      </c>
      <c r="H2382" s="302">
        <f ca="1">+G2382-'DCF Analysis'!$C$37+'DCF Analysis'!$C$38+'DCF Analysis'!$C$40-'DCF Analysis'!$C$39</f>
        <v>15293.7786724916</v>
      </c>
      <c r="I2382" s="303">
        <f ca="1">+H2382/'Historical Data'!$L$34</f>
        <v>960.22846613755598</v>
      </c>
    </row>
    <row r="2383" spans="2:9">
      <c r="B2383" s="300">
        <f t="shared" ref="B2383:B2446" si="189">+B2382+1</f>
        <v>2371</v>
      </c>
      <c r="C2383" s="275">
        <f t="shared" ca="1" si="185"/>
        <v>0.28943245485142716</v>
      </c>
      <c r="D2383" s="275">
        <f t="shared" ca="1" si="186"/>
        <v>0.1607987650388126</v>
      </c>
      <c r="E2383" s="275">
        <f t="shared" ca="1" si="187"/>
        <v>0.1070433095670411</v>
      </c>
      <c r="F2383" s="275">
        <f t="shared" ca="1" si="188"/>
        <v>4.3150962322292541E-2</v>
      </c>
      <c r="G2383" s="301">
        <f t="array" aca="1" ref="G2383" ca="1">IF(E2383&gt;F2383,('3-Statement Model'!$G$8*(1+'DCF Simulation'!C2383)*'DCF Simulation'!D2383)/('DCF Simulation'!E2383-'DCF Simulation'!F2383))</f>
        <v>15675.159265687913</v>
      </c>
      <c r="H2383" s="302">
        <f ca="1">+G2383-'DCF Analysis'!$C$37+'DCF Analysis'!$C$38+'DCF Analysis'!$C$40-'DCF Analysis'!$C$39</f>
        <v>16587.489265687913</v>
      </c>
      <c r="I2383" s="303">
        <f ca="1">+H2383/'Historical Data'!$L$34</f>
        <v>1041.4548108580541</v>
      </c>
    </row>
    <row r="2384" spans="2:9">
      <c r="B2384" s="300">
        <f t="shared" si="189"/>
        <v>2372</v>
      </c>
      <c r="C2384" s="275">
        <f t="shared" ca="1" si="185"/>
        <v>8.7879386395003506E-2</v>
      </c>
      <c r="D2384" s="275">
        <f t="shared" ca="1" si="186"/>
        <v>0.18694298504569068</v>
      </c>
      <c r="E2384" s="275">
        <f t="shared" ca="1" si="187"/>
        <v>0.10409671415339455</v>
      </c>
      <c r="F2384" s="275">
        <f t="shared" ca="1" si="188"/>
        <v>5.9972625881353797E-2</v>
      </c>
      <c r="G2384" s="301">
        <f t="array" aca="1" ref="G2384" ca="1">IF(E2384&gt;F2384,('3-Statement Model'!$G$8*(1+'DCF Simulation'!C2384)*'DCF Simulation'!D2384)/('DCF Simulation'!E2384-'DCF Simulation'!F2384))</f>
        <v>22263.512066011397</v>
      </c>
      <c r="H2384" s="302">
        <f ca="1">+G2384-'DCF Analysis'!$C$37+'DCF Analysis'!$C$38+'DCF Analysis'!$C$40-'DCF Analysis'!$C$39</f>
        <v>23175.842066011395</v>
      </c>
      <c r="I2384" s="303">
        <f ca="1">+H2384/'Historical Data'!$L$34</f>
        <v>1455.1082342076827</v>
      </c>
    </row>
    <row r="2385" spans="2:9">
      <c r="B2385" s="300">
        <f t="shared" si="189"/>
        <v>2373</v>
      </c>
      <c r="C2385" s="275">
        <f t="shared" ca="1" si="185"/>
        <v>0.22233782525439391</v>
      </c>
      <c r="D2385" s="275">
        <f t="shared" ca="1" si="186"/>
        <v>0.15320263025994765</v>
      </c>
      <c r="E2385" s="275">
        <f t="shared" ca="1" si="187"/>
        <v>0.10612930660111604</v>
      </c>
      <c r="F2385" s="275">
        <f t="shared" ca="1" si="188"/>
        <v>4.1777758106605917E-2</v>
      </c>
      <c r="G2385" s="301">
        <f t="array" aca="1" ref="G2385" ca="1">IF(E2385&gt;F2385,('3-Statement Model'!$G$8*(1+'DCF Simulation'!C2385)*'DCF Simulation'!D2385)/('DCF Simulation'!E2385-'DCF Simulation'!F2385))</f>
        <v>14056.52502991648</v>
      </c>
      <c r="H2385" s="302">
        <f ca="1">+G2385-'DCF Analysis'!$C$37+'DCF Analysis'!$C$38+'DCF Analysis'!$C$40-'DCF Analysis'!$C$39</f>
        <v>14968.855029916482</v>
      </c>
      <c r="I2385" s="303">
        <f ca="1">+H2385/'Historical Data'!$L$34</f>
        <v>939.8279531183033</v>
      </c>
    </row>
    <row r="2386" spans="2:9">
      <c r="B2386" s="300">
        <f t="shared" si="189"/>
        <v>2374</v>
      </c>
      <c r="C2386" s="275">
        <f t="shared" ca="1" si="185"/>
        <v>0.22360947857845082</v>
      </c>
      <c r="D2386" s="275">
        <f t="shared" ca="1" si="186"/>
        <v>0.16728284510991895</v>
      </c>
      <c r="E2386" s="275">
        <f t="shared" ca="1" si="187"/>
        <v>0.10068606927992076</v>
      </c>
      <c r="F2386" s="275">
        <f t="shared" ca="1" si="188"/>
        <v>3.4541444112187417E-2</v>
      </c>
      <c r="G2386" s="301">
        <f t="array" aca="1" ref="G2386" ca="1">IF(E2386&gt;F2386,('3-Statement Model'!$G$8*(1+'DCF Simulation'!C2386)*'DCF Simulation'!D2386)/('DCF Simulation'!E2386-'DCF Simulation'!F2386))</f>
        <v>14947.865395841736</v>
      </c>
      <c r="H2386" s="302">
        <f ca="1">+G2386-'DCF Analysis'!$C$37+'DCF Analysis'!$C$38+'DCF Analysis'!$C$40-'DCF Analysis'!$C$39</f>
        <v>15860.195395841738</v>
      </c>
      <c r="I2386" s="303">
        <f ca="1">+H2386/'Historical Data'!$L$34</f>
        <v>995.79125759049089</v>
      </c>
    </row>
    <row r="2387" spans="2:9">
      <c r="B2387" s="300">
        <f t="shared" si="189"/>
        <v>2375</v>
      </c>
      <c r="C2387" s="275">
        <f t="shared" ca="1" si="185"/>
        <v>7.7093001924004173E-2</v>
      </c>
      <c r="D2387" s="275">
        <f t="shared" ca="1" si="186"/>
        <v>0.18943244690176678</v>
      </c>
      <c r="E2387" s="275">
        <f t="shared" ca="1" si="187"/>
        <v>0.10806853375622347</v>
      </c>
      <c r="F2387" s="275">
        <f t="shared" ca="1" si="188"/>
        <v>5.6799935226805653E-2</v>
      </c>
      <c r="G2387" s="301">
        <f t="array" aca="1" ref="G2387" ca="1">IF(E2387&gt;F2387,('3-Statement Model'!$G$8*(1+'DCF Simulation'!C2387)*'DCF Simulation'!D2387)/('DCF Simulation'!E2387-'DCF Simulation'!F2387))</f>
        <v>19223.64008661369</v>
      </c>
      <c r="H2387" s="302">
        <f ca="1">+G2387-'DCF Analysis'!$C$37+'DCF Analysis'!$C$38+'DCF Analysis'!$C$40-'DCF Analysis'!$C$39</f>
        <v>20135.970086613688</v>
      </c>
      <c r="I2387" s="303">
        <f ca="1">+H2387/'Historical Data'!$L$34</f>
        <v>1264.2481681285356</v>
      </c>
    </row>
    <row r="2388" spans="2:9">
      <c r="B2388" s="300">
        <f t="shared" si="189"/>
        <v>2376</v>
      </c>
      <c r="C2388" s="275">
        <f t="shared" ca="1" si="185"/>
        <v>0.31559876821975008</v>
      </c>
      <c r="D2388" s="275">
        <f t="shared" ca="1" si="186"/>
        <v>0.18603848925208852</v>
      </c>
      <c r="E2388" s="275">
        <f t="shared" ca="1" si="187"/>
        <v>0.10486552687655587</v>
      </c>
      <c r="F2388" s="275">
        <f t="shared" ca="1" si="188"/>
        <v>4.4970442647092254E-2</v>
      </c>
      <c r="G2388" s="301">
        <f t="array" aca="1" ref="G2388" ca="1">IF(E2388&gt;F2388,('3-Statement Model'!$G$8*(1+'DCF Simulation'!C2388)*'DCF Simulation'!D2388)/('DCF Simulation'!E2388-'DCF Simulation'!F2388))</f>
        <v>19738.519800049929</v>
      </c>
      <c r="H2388" s="302">
        <f ca="1">+G2388-'DCF Analysis'!$C$37+'DCF Analysis'!$C$38+'DCF Analysis'!$C$40-'DCF Analysis'!$C$39</f>
        <v>20650.849800049928</v>
      </c>
      <c r="I2388" s="303">
        <f ca="1">+H2388/'Historical Data'!$L$34</f>
        <v>1296.5751795274575</v>
      </c>
    </row>
    <row r="2389" spans="2:9">
      <c r="B2389" s="300">
        <f t="shared" si="189"/>
        <v>2377</v>
      </c>
      <c r="C2389" s="275">
        <f t="shared" ca="1" si="185"/>
        <v>1.5774286195638899E-2</v>
      </c>
      <c r="D2389" s="275">
        <f t="shared" ca="1" si="186"/>
        <v>0.15278807582233855</v>
      </c>
      <c r="E2389" s="275">
        <f t="shared" ca="1" si="187"/>
        <v>0.1074745208337488</v>
      </c>
      <c r="F2389" s="275">
        <f t="shared" ca="1" si="188"/>
        <v>3.7743891068924132E-2</v>
      </c>
      <c r="G2389" s="301">
        <f t="array" aca="1" ref="G2389" ca="1">IF(E2389&gt;F2389,('3-Statement Model'!$G$8*(1+'DCF Simulation'!C2389)*'DCF Simulation'!D2389)/('DCF Simulation'!E2389-'DCF Simulation'!F2389))</f>
        <v>10750.844691870083</v>
      </c>
      <c r="H2389" s="302">
        <f ca="1">+G2389-'DCF Analysis'!$C$37+'DCF Analysis'!$C$38+'DCF Analysis'!$C$40-'DCF Analysis'!$C$39</f>
        <v>11663.174691870085</v>
      </c>
      <c r="I2389" s="303">
        <f ca="1">+H2389/'Historical Data'!$L$34</f>
        <v>732.27896025542702</v>
      </c>
    </row>
    <row r="2390" spans="2:9">
      <c r="B2390" s="300">
        <f t="shared" si="189"/>
        <v>2378</v>
      </c>
      <c r="C2390" s="275">
        <f t="shared" ca="1" si="185"/>
        <v>0.15684202423661867</v>
      </c>
      <c r="D2390" s="275">
        <f t="shared" ca="1" si="186"/>
        <v>0.16034467095432833</v>
      </c>
      <c r="E2390" s="275">
        <f t="shared" ca="1" si="187"/>
        <v>0.10260228118092335</v>
      </c>
      <c r="F2390" s="275">
        <f t="shared" ca="1" si="188"/>
        <v>3.8248952303292005E-2</v>
      </c>
      <c r="G2390" s="301">
        <f t="array" aca="1" ref="G2390" ca="1">IF(E2390&gt;F2390,('3-Statement Model'!$G$8*(1+'DCF Simulation'!C2390)*'DCF Simulation'!D2390)/('DCF Simulation'!E2390-'DCF Simulation'!F2390))</f>
        <v>13923.136141505485</v>
      </c>
      <c r="H2390" s="302">
        <f ca="1">+G2390-'DCF Analysis'!$C$37+'DCF Analysis'!$C$38+'DCF Analysis'!$C$40-'DCF Analysis'!$C$39</f>
        <v>14835.466141505487</v>
      </c>
      <c r="I2390" s="303">
        <f ca="1">+H2390/'Historical Data'!$L$34</f>
        <v>931.45305699475318</v>
      </c>
    </row>
    <row r="2391" spans="2:9">
      <c r="B2391" s="300">
        <f t="shared" si="189"/>
        <v>2379</v>
      </c>
      <c r="C2391" s="275">
        <f t="shared" ca="1" si="185"/>
        <v>0.24857178524157908</v>
      </c>
      <c r="D2391" s="275">
        <f t="shared" ca="1" si="186"/>
        <v>0.15034104905544338</v>
      </c>
      <c r="E2391" s="275">
        <f t="shared" ca="1" si="187"/>
        <v>0.10732981969660169</v>
      </c>
      <c r="F2391" s="275">
        <f t="shared" ca="1" si="188"/>
        <v>3.7101375450132645E-2</v>
      </c>
      <c r="G2391" s="301">
        <f t="array" aca="1" ref="G2391" ca="1">IF(E2391&gt;F2391,('3-Statement Model'!$G$8*(1+'DCF Simulation'!C2391)*'DCF Simulation'!D2391)/('DCF Simulation'!E2391-'DCF Simulation'!F2391))</f>
        <v>12910.930540050012</v>
      </c>
      <c r="H2391" s="302">
        <f ca="1">+G2391-'DCF Analysis'!$C$37+'DCF Analysis'!$C$38+'DCF Analysis'!$C$40-'DCF Analysis'!$C$39</f>
        <v>13823.260540050014</v>
      </c>
      <c r="I2391" s="303">
        <f ca="1">+H2391/'Historical Data'!$L$34</f>
        <v>867.90116096466079</v>
      </c>
    </row>
    <row r="2392" spans="2:9">
      <c r="B2392" s="300">
        <f t="shared" si="189"/>
        <v>2380</v>
      </c>
      <c r="C2392" s="275">
        <f t="shared" ca="1" si="185"/>
        <v>0.12828444561306446</v>
      </c>
      <c r="D2392" s="275">
        <f t="shared" ca="1" si="186"/>
        <v>0.17726791081404719</v>
      </c>
      <c r="E2392" s="275">
        <f t="shared" ca="1" si="187"/>
        <v>0.10895998841510578</v>
      </c>
      <c r="F2392" s="275">
        <f t="shared" ca="1" si="188"/>
        <v>3.2531359068001107E-2</v>
      </c>
      <c r="G2392" s="301">
        <f t="array" aca="1" ref="G2392" ca="1">IF(E2392&gt;F2392,('3-Statement Model'!$G$8*(1+'DCF Simulation'!C2392)*'DCF Simulation'!D2392)/('DCF Simulation'!E2392-'DCF Simulation'!F2392))</f>
        <v>12640.730015001502</v>
      </c>
      <c r="H2392" s="302">
        <f ca="1">+G2392-'DCF Analysis'!$C$37+'DCF Analysis'!$C$38+'DCF Analysis'!$C$40-'DCF Analysis'!$C$39</f>
        <v>13553.060015001503</v>
      </c>
      <c r="I2392" s="303">
        <f ca="1">+H2392/'Historical Data'!$L$34</f>
        <v>850.93646955170311</v>
      </c>
    </row>
    <row r="2393" spans="2:9">
      <c r="B2393" s="300">
        <f t="shared" si="189"/>
        <v>2381</v>
      </c>
      <c r="C2393" s="275">
        <f t="shared" ca="1" si="185"/>
        <v>0.19528217908988835</v>
      </c>
      <c r="D2393" s="275">
        <f t="shared" ca="1" si="186"/>
        <v>0.14720809638425336</v>
      </c>
      <c r="E2393" s="275">
        <f t="shared" ca="1" si="187"/>
        <v>0.10642293291471526</v>
      </c>
      <c r="F2393" s="275">
        <f t="shared" ca="1" si="188"/>
        <v>4.0880102695681639E-2</v>
      </c>
      <c r="G2393" s="301">
        <f t="array" aca="1" ref="G2393" ca="1">IF(E2393&gt;F2393,('3-Statement Model'!$G$8*(1+'DCF Simulation'!C2393)*'DCF Simulation'!D2393)/('DCF Simulation'!E2393-'DCF Simulation'!F2393))</f>
        <v>12967.505762989351</v>
      </c>
      <c r="H2393" s="302">
        <f ca="1">+G2393-'DCF Analysis'!$C$37+'DCF Analysis'!$C$38+'DCF Analysis'!$C$40-'DCF Analysis'!$C$39</f>
        <v>13879.835762989353</v>
      </c>
      <c r="I2393" s="303">
        <f ca="1">+H2393/'Historical Data'!$L$34</f>
        <v>871.45326804740182</v>
      </c>
    </row>
    <row r="2394" spans="2:9">
      <c r="B2394" s="300">
        <f t="shared" si="189"/>
        <v>2382</v>
      </c>
      <c r="C2394" s="275">
        <f t="shared" ca="1" si="185"/>
        <v>0.27106378748963117</v>
      </c>
      <c r="D2394" s="275">
        <f t="shared" ca="1" si="186"/>
        <v>0.17085696843596337</v>
      </c>
      <c r="E2394" s="275">
        <f t="shared" ca="1" si="187"/>
        <v>0.10557700156563209</v>
      </c>
      <c r="F2394" s="275">
        <f t="shared" ca="1" si="188"/>
        <v>5.0725303309350413E-2</v>
      </c>
      <c r="G2394" s="301">
        <f t="array" aca="1" ref="G2394" ca="1">IF(E2394&gt;F2394,('3-Statement Model'!$G$8*(1+'DCF Simulation'!C2394)*'DCF Simulation'!D2394)/('DCF Simulation'!E2394-'DCF Simulation'!F2394))</f>
        <v>19124.472418547422</v>
      </c>
      <c r="H2394" s="302">
        <f ca="1">+G2394-'DCF Analysis'!$C$37+'DCF Analysis'!$C$38+'DCF Analysis'!$C$40-'DCF Analysis'!$C$39</f>
        <v>20036.802418547421</v>
      </c>
      <c r="I2394" s="303">
        <f ca="1">+H2394/'Historical Data'!$L$34</f>
        <v>1258.0218705053728</v>
      </c>
    </row>
    <row r="2395" spans="2:9">
      <c r="B2395" s="300">
        <f t="shared" si="189"/>
        <v>2383</v>
      </c>
      <c r="C2395" s="275">
        <f t="shared" ca="1" si="185"/>
        <v>0.32332254478631189</v>
      </c>
      <c r="D2395" s="275">
        <f t="shared" ca="1" si="186"/>
        <v>0.17963863382188705</v>
      </c>
      <c r="E2395" s="275">
        <f t="shared" ca="1" si="187"/>
        <v>0.10103675289261196</v>
      </c>
      <c r="F2395" s="275">
        <f t="shared" ca="1" si="188"/>
        <v>5.5588883548677873E-2</v>
      </c>
      <c r="G2395" s="301">
        <f t="array" aca="1" ref="G2395" ca="1">IF(E2395&gt;F2395,('3-Statement Model'!$G$8*(1+'DCF Simulation'!C2395)*'DCF Simulation'!D2395)/('DCF Simulation'!E2395-'DCF Simulation'!F2395))</f>
        <v>25265.705318870096</v>
      </c>
      <c r="H2395" s="302">
        <f ca="1">+G2395-'DCF Analysis'!$C$37+'DCF Analysis'!$C$38+'DCF Analysis'!$C$40-'DCF Analysis'!$C$39</f>
        <v>26178.035318870094</v>
      </c>
      <c r="I2395" s="303">
        <f ca="1">+H2395/'Historical Data'!$L$34</f>
        <v>1643.602620322097</v>
      </c>
    </row>
    <row r="2396" spans="2:9">
      <c r="B2396" s="300">
        <f t="shared" si="189"/>
        <v>2384</v>
      </c>
      <c r="C2396" s="275">
        <f t="shared" ca="1" si="185"/>
        <v>0.23976789913932986</v>
      </c>
      <c r="D2396" s="275">
        <f t="shared" ca="1" si="186"/>
        <v>0.14051147412732826</v>
      </c>
      <c r="E2396" s="275">
        <f t="shared" ca="1" si="187"/>
        <v>0.10462145139044531</v>
      </c>
      <c r="F2396" s="275">
        <f t="shared" ca="1" si="188"/>
        <v>5.5869567709363549E-2</v>
      </c>
      <c r="G2396" s="301">
        <f t="array" aca="1" ref="G2396" ca="1">IF(E2396&gt;F2396,('3-Statement Model'!$G$8*(1+'DCF Simulation'!C2396)*'DCF Simulation'!D2396)/('DCF Simulation'!E2396-'DCF Simulation'!F2396))</f>
        <v>17259.979510550718</v>
      </c>
      <c r="H2396" s="302">
        <f ca="1">+G2396-'DCF Analysis'!$C$37+'DCF Analysis'!$C$38+'DCF Analysis'!$C$40-'DCF Analysis'!$C$39</f>
        <v>18172.309510550716</v>
      </c>
      <c r="I2396" s="303">
        <f ca="1">+H2396/'Historical Data'!$L$34</f>
        <v>1140.9586382258153</v>
      </c>
    </row>
    <row r="2397" spans="2:9">
      <c r="B2397" s="300">
        <f t="shared" si="189"/>
        <v>2385</v>
      </c>
      <c r="C2397" s="275">
        <f t="shared" ca="1" si="185"/>
        <v>5.8234479533230118E-2</v>
      </c>
      <c r="D2397" s="275">
        <f t="shared" ca="1" si="186"/>
        <v>0.18954905802607019</v>
      </c>
      <c r="E2397" s="275">
        <f t="shared" ca="1" si="187"/>
        <v>0.10388362430970197</v>
      </c>
      <c r="F2397" s="275">
        <f t="shared" ca="1" si="188"/>
        <v>3.3015697942603839E-2</v>
      </c>
      <c r="G2397" s="301">
        <f t="array" aca="1" ref="G2397" ca="1">IF(E2397&gt;F2397,('3-Statement Model'!$G$8*(1+'DCF Simulation'!C2397)*'DCF Simulation'!D2397)/('DCF Simulation'!E2397-'DCF Simulation'!F2397))</f>
        <v>13672.039745702143</v>
      </c>
      <c r="H2397" s="302">
        <f ca="1">+G2397-'DCF Analysis'!$C$37+'DCF Analysis'!$C$38+'DCF Analysis'!$C$40-'DCF Analysis'!$C$39</f>
        <v>14584.369745702144</v>
      </c>
      <c r="I2397" s="303">
        <f ca="1">+H2397/'Historical Data'!$L$34</f>
        <v>915.68782904434568</v>
      </c>
    </row>
    <row r="2398" spans="2:9">
      <c r="B2398" s="300">
        <f t="shared" si="189"/>
        <v>2386</v>
      </c>
      <c r="C2398" s="275">
        <f t="shared" ca="1" si="185"/>
        <v>0.17990627883016175</v>
      </c>
      <c r="D2398" s="275">
        <f t="shared" ca="1" si="186"/>
        <v>0.15521407175744178</v>
      </c>
      <c r="E2398" s="275">
        <f t="shared" ca="1" si="187"/>
        <v>0.10842370135311662</v>
      </c>
      <c r="F2398" s="275">
        <f t="shared" ca="1" si="188"/>
        <v>5.5617986520964308E-2</v>
      </c>
      <c r="G2398" s="301">
        <f t="array" aca="1" ref="G2398" ca="1">IF(E2398&gt;F2398,('3-Statement Model'!$G$8*(1+'DCF Simulation'!C2398)*'DCF Simulation'!D2398)/('DCF Simulation'!E2398-'DCF Simulation'!F2398))</f>
        <v>16752.405527103972</v>
      </c>
      <c r="H2398" s="302">
        <f ca="1">+G2398-'DCF Analysis'!$C$37+'DCF Analysis'!$C$38+'DCF Analysis'!$C$40-'DCF Analysis'!$C$39</f>
        <v>17664.735527103971</v>
      </c>
      <c r="I2398" s="303">
        <f ca="1">+H2398/'Historical Data'!$L$34</f>
        <v>1109.090321179156</v>
      </c>
    </row>
    <row r="2399" spans="2:9">
      <c r="B2399" s="300">
        <f t="shared" si="189"/>
        <v>2387</v>
      </c>
      <c r="C2399" s="275">
        <f t="shared" ca="1" si="185"/>
        <v>0.12134937879895492</v>
      </c>
      <c r="D2399" s="275">
        <f t="shared" ca="1" si="186"/>
        <v>0.17570686223504911</v>
      </c>
      <c r="E2399" s="275">
        <f t="shared" ca="1" si="187"/>
        <v>0.1034705930816463</v>
      </c>
      <c r="F2399" s="275">
        <f t="shared" ca="1" si="188"/>
        <v>3.0310506110438746E-2</v>
      </c>
      <c r="G2399" s="301">
        <f t="array" aca="1" ref="G2399" ca="1">IF(E2399&gt;F2399,('3-Statement Model'!$G$8*(1+'DCF Simulation'!C2399)*'DCF Simulation'!D2399)/('DCF Simulation'!E2399-'DCF Simulation'!F2399))</f>
        <v>13008.731688448093</v>
      </c>
      <c r="H2399" s="302">
        <f ca="1">+G2399-'DCF Analysis'!$C$37+'DCF Analysis'!$C$38+'DCF Analysis'!$C$40-'DCF Analysis'!$C$39</f>
        <v>13921.061688448095</v>
      </c>
      <c r="I2399" s="303">
        <f ca="1">+H2399/'Historical Data'!$L$34</f>
        <v>874.04166088452018</v>
      </c>
    </row>
    <row r="2400" spans="2:9">
      <c r="B2400" s="300">
        <f t="shared" si="189"/>
        <v>2388</v>
      </c>
      <c r="C2400" s="275">
        <f t="shared" ca="1" si="185"/>
        <v>2.4910054088855105E-2</v>
      </c>
      <c r="D2400" s="275">
        <f t="shared" ca="1" si="186"/>
        <v>0.17337195018300944</v>
      </c>
      <c r="E2400" s="275">
        <f t="shared" ca="1" si="187"/>
        <v>0.10962970331559223</v>
      </c>
      <c r="F2400" s="275">
        <f t="shared" ca="1" si="188"/>
        <v>5.4712252118357119E-2</v>
      </c>
      <c r="G2400" s="301">
        <f t="array" aca="1" ref="G2400" ca="1">IF(E2400&gt;F2400,('3-Statement Model'!$G$8*(1+'DCF Simulation'!C2400)*'DCF Simulation'!D2400)/('DCF Simulation'!E2400-'DCF Simulation'!F2400))</f>
        <v>15629.090804454931</v>
      </c>
      <c r="H2400" s="302">
        <f ca="1">+G2400-'DCF Analysis'!$C$37+'DCF Analysis'!$C$38+'DCF Analysis'!$C$40-'DCF Analysis'!$C$39</f>
        <v>16541.42080445493</v>
      </c>
      <c r="I2400" s="303">
        <f ca="1">+H2400/'Historical Data'!$L$34</f>
        <v>1038.5623766981016</v>
      </c>
    </row>
    <row r="2401" spans="2:9">
      <c r="B2401" s="300">
        <f t="shared" si="189"/>
        <v>2389</v>
      </c>
      <c r="C2401" s="275">
        <f t="shared" ca="1" si="185"/>
        <v>5.6857459668633134E-2</v>
      </c>
      <c r="D2401" s="275">
        <f t="shared" ca="1" si="186"/>
        <v>0.17640841104116392</v>
      </c>
      <c r="E2401" s="275">
        <f t="shared" ca="1" si="187"/>
        <v>0.10847957126280161</v>
      </c>
      <c r="F2401" s="275">
        <f t="shared" ca="1" si="188"/>
        <v>2.0044870812512144E-2</v>
      </c>
      <c r="G2401" s="301">
        <f t="array" aca="1" ref="G2401" ca="1">IF(E2401&gt;F2401,('3-Statement Model'!$G$8*(1+'DCF Simulation'!C2401)*'DCF Simulation'!D2401)/('DCF Simulation'!E2401-'DCF Simulation'!F2401))</f>
        <v>10183.392790384207</v>
      </c>
      <c r="H2401" s="302">
        <f ca="1">+G2401-'DCF Analysis'!$C$37+'DCF Analysis'!$C$38+'DCF Analysis'!$C$40-'DCF Analysis'!$C$39</f>
        <v>11095.722790384209</v>
      </c>
      <c r="I2401" s="303">
        <f ca="1">+H2401/'Historical Data'!$L$34</f>
        <v>696.65117456302085</v>
      </c>
    </row>
    <row r="2402" spans="2:9">
      <c r="B2402" s="300">
        <f t="shared" si="189"/>
        <v>2390</v>
      </c>
      <c r="C2402" s="275">
        <f t="shared" ca="1" si="185"/>
        <v>6.0152174318287246E-2</v>
      </c>
      <c r="D2402" s="275">
        <f t="shared" ca="1" si="186"/>
        <v>0.14389720654325408</v>
      </c>
      <c r="E2402" s="275">
        <f t="shared" ca="1" si="187"/>
        <v>0.10643156794581585</v>
      </c>
      <c r="F2402" s="275">
        <f t="shared" ca="1" si="188"/>
        <v>3.772989312265651E-2</v>
      </c>
      <c r="G2402" s="301">
        <f t="array" aca="1" ref="G2402" ca="1">IF(E2402&gt;F2402,('3-Statement Model'!$G$8*(1+'DCF Simulation'!C2402)*'DCF Simulation'!D2402)/('DCF Simulation'!E2402-'DCF Simulation'!F2402))</f>
        <v>10725.875369741549</v>
      </c>
      <c r="H2402" s="302">
        <f ca="1">+G2402-'DCF Analysis'!$C$37+'DCF Analysis'!$C$38+'DCF Analysis'!$C$40-'DCF Analysis'!$C$39</f>
        <v>11638.20536974155</v>
      </c>
      <c r="I2402" s="303">
        <f ca="1">+H2402/'Historical Data'!$L$34</f>
        <v>730.71124737024559</v>
      </c>
    </row>
    <row r="2403" spans="2:9">
      <c r="B2403" s="300">
        <f t="shared" si="189"/>
        <v>2391</v>
      </c>
      <c r="C2403" s="275">
        <f t="shared" ca="1" si="185"/>
        <v>0.19898440142377261</v>
      </c>
      <c r="D2403" s="275">
        <f t="shared" ca="1" si="186"/>
        <v>0.16072133119231632</v>
      </c>
      <c r="E2403" s="275">
        <f t="shared" ca="1" si="187"/>
        <v>0.10080925960866823</v>
      </c>
      <c r="F2403" s="275">
        <f t="shared" ca="1" si="188"/>
        <v>3.7737883448881085E-2</v>
      </c>
      <c r="G2403" s="301">
        <f t="array" aca="1" ref="G2403" ca="1">IF(E2403&gt;F2403,('3-Statement Model'!$G$8*(1+'DCF Simulation'!C2403)*'DCF Simulation'!D2403)/('DCF Simulation'!E2403-'DCF Simulation'!F2403))</f>
        <v>14758.229044029225</v>
      </c>
      <c r="H2403" s="302">
        <f ca="1">+G2403-'DCF Analysis'!$C$37+'DCF Analysis'!$C$38+'DCF Analysis'!$C$40-'DCF Analysis'!$C$39</f>
        <v>15670.559044029227</v>
      </c>
      <c r="I2403" s="303">
        <f ca="1">+H2403/'Historical Data'!$L$34</f>
        <v>983.88483295049173</v>
      </c>
    </row>
    <row r="2404" spans="2:9">
      <c r="B2404" s="300">
        <f t="shared" si="189"/>
        <v>2392</v>
      </c>
      <c r="C2404" s="275">
        <f t="shared" ca="1" si="185"/>
        <v>0.24560301483098035</v>
      </c>
      <c r="D2404" s="275">
        <f t="shared" ca="1" si="186"/>
        <v>0.17987007716317682</v>
      </c>
      <c r="E2404" s="275">
        <f t="shared" ca="1" si="187"/>
        <v>0.10902593580303405</v>
      </c>
      <c r="F2404" s="275">
        <f t="shared" ca="1" si="188"/>
        <v>2.2628288209807577E-2</v>
      </c>
      <c r="G2404" s="301">
        <f t="array" aca="1" ref="G2404" ca="1">IF(E2404&gt;F2404,('3-Statement Model'!$G$8*(1+'DCF Simulation'!C2404)*'DCF Simulation'!D2404)/('DCF Simulation'!E2404-'DCF Simulation'!F2404))</f>
        <v>12526.108038334613</v>
      </c>
      <c r="H2404" s="302">
        <f ca="1">+G2404-'DCF Analysis'!$C$37+'DCF Analysis'!$C$38+'DCF Analysis'!$C$40-'DCF Analysis'!$C$39</f>
        <v>13438.438038334614</v>
      </c>
      <c r="I2404" s="303">
        <f ca="1">+H2404/'Historical Data'!$L$34</f>
        <v>843.73986450088796</v>
      </c>
    </row>
    <row r="2405" spans="2:9">
      <c r="B2405" s="300">
        <f t="shared" si="189"/>
        <v>2393</v>
      </c>
      <c r="C2405" s="275">
        <f t="shared" ca="1" si="185"/>
        <v>0.18409990213423394</v>
      </c>
      <c r="D2405" s="275">
        <f t="shared" ca="1" si="186"/>
        <v>0.18036657824539259</v>
      </c>
      <c r="E2405" s="275">
        <f t="shared" ca="1" si="187"/>
        <v>0.10143910989811625</v>
      </c>
      <c r="F2405" s="275">
        <f t="shared" ca="1" si="188"/>
        <v>3.3990257683179696E-2</v>
      </c>
      <c r="G2405" s="301">
        <f t="array" aca="1" ref="G2405" ca="1">IF(E2405&gt;F2405,('3-Statement Model'!$G$8*(1+'DCF Simulation'!C2405)*'DCF Simulation'!D2405)/('DCF Simulation'!E2405-'DCF Simulation'!F2405))</f>
        <v>15294.995277202179</v>
      </c>
      <c r="H2405" s="302">
        <f ca="1">+G2405-'DCF Analysis'!$C$37+'DCF Analysis'!$C$38+'DCF Analysis'!$C$40-'DCF Analysis'!$C$39</f>
        <v>16207.325277202181</v>
      </c>
      <c r="I2405" s="303">
        <f ca="1">+H2405/'Historical Data'!$L$34</f>
        <v>1017.5860017585093</v>
      </c>
    </row>
    <row r="2406" spans="2:9">
      <c r="B2406" s="300">
        <f t="shared" si="189"/>
        <v>2394</v>
      </c>
      <c r="C2406" s="275">
        <f t="shared" ca="1" si="185"/>
        <v>0.22893048595798132</v>
      </c>
      <c r="D2406" s="275">
        <f t="shared" ca="1" si="186"/>
        <v>0.14337916943641021</v>
      </c>
      <c r="E2406" s="275">
        <f t="shared" ca="1" si="187"/>
        <v>0.10569627999174794</v>
      </c>
      <c r="F2406" s="275">
        <f t="shared" ca="1" si="188"/>
        <v>2.2016140880552003E-2</v>
      </c>
      <c r="G2406" s="301">
        <f t="array" aca="1" ref="G2406" ca="1">IF(E2406&gt;F2406,('3-Statement Model'!$G$8*(1+'DCF Simulation'!C2406)*'DCF Simulation'!D2406)/('DCF Simulation'!E2406-'DCF Simulation'!F2406))</f>
        <v>10171.159948911691</v>
      </c>
      <c r="H2406" s="302">
        <f ca="1">+G2406-'DCF Analysis'!$C$37+'DCF Analysis'!$C$38+'DCF Analysis'!$C$40-'DCF Analysis'!$C$39</f>
        <v>11083.489948911692</v>
      </c>
      <c r="I2406" s="303">
        <f ca="1">+H2406/'Historical Data'!$L$34</f>
        <v>695.88312875464351</v>
      </c>
    </row>
    <row r="2407" spans="2:9">
      <c r="B2407" s="300">
        <f t="shared" si="189"/>
        <v>2395</v>
      </c>
      <c r="C2407" s="275">
        <f t="shared" ca="1" si="185"/>
        <v>0.15197062522575719</v>
      </c>
      <c r="D2407" s="275">
        <f t="shared" ca="1" si="186"/>
        <v>0.19045531126462656</v>
      </c>
      <c r="E2407" s="275">
        <f t="shared" ca="1" si="187"/>
        <v>0.10548703512919001</v>
      </c>
      <c r="F2407" s="275">
        <f t="shared" ca="1" si="188"/>
        <v>4.667083889835684E-2</v>
      </c>
      <c r="G2407" s="301">
        <f t="array" aca="1" ref="G2407" ca="1">IF(E2407&gt;F2407,('3-Statement Model'!$G$8*(1+'DCF Simulation'!C2407)*'DCF Simulation'!D2407)/('DCF Simulation'!E2407-'DCF Simulation'!F2407))</f>
        <v>18018.434622150886</v>
      </c>
      <c r="H2407" s="302">
        <f ca="1">+G2407-'DCF Analysis'!$C$37+'DCF Analysis'!$C$38+'DCF Analysis'!$C$40-'DCF Analysis'!$C$39</f>
        <v>18930.764622150884</v>
      </c>
      <c r="I2407" s="303">
        <f ca="1">+H2407/'Historical Data'!$L$34</f>
        <v>1188.5786675228242</v>
      </c>
    </row>
    <row r="2408" spans="2:9">
      <c r="B2408" s="300">
        <f t="shared" si="189"/>
        <v>2396</v>
      </c>
      <c r="C2408" s="275">
        <f t="shared" ca="1" si="185"/>
        <v>0.24821010458168788</v>
      </c>
      <c r="D2408" s="275">
        <f t="shared" ca="1" si="186"/>
        <v>0.13893033324440932</v>
      </c>
      <c r="E2408" s="275">
        <f t="shared" ca="1" si="187"/>
        <v>0.10601114125666025</v>
      </c>
      <c r="F2408" s="275">
        <f t="shared" ca="1" si="188"/>
        <v>2.8612313668710251E-2</v>
      </c>
      <c r="G2408" s="301">
        <f t="array" aca="1" ref="G2408" ca="1">IF(E2408&gt;F2408,('3-Statement Model'!$G$8*(1+'DCF Simulation'!C2408)*'DCF Simulation'!D2408)/('DCF Simulation'!E2408-'DCF Simulation'!F2408))</f>
        <v>10822.5571677484</v>
      </c>
      <c r="H2408" s="302">
        <f ca="1">+G2408-'DCF Analysis'!$C$37+'DCF Analysis'!$C$38+'DCF Analysis'!$C$40-'DCF Analysis'!$C$39</f>
        <v>11734.887167748402</v>
      </c>
      <c r="I2408" s="303">
        <f ca="1">+H2408/'Historical Data'!$L$34</f>
        <v>736.78146824839405</v>
      </c>
    </row>
    <row r="2409" spans="2:9">
      <c r="B2409" s="300">
        <f t="shared" si="189"/>
        <v>2397</v>
      </c>
      <c r="C2409" s="275">
        <f t="shared" ca="1" si="185"/>
        <v>0.25263979635591899</v>
      </c>
      <c r="D2409" s="275">
        <f t="shared" ca="1" si="186"/>
        <v>0.14323774592903324</v>
      </c>
      <c r="E2409" s="275">
        <f t="shared" ca="1" si="187"/>
        <v>0.10652284849068</v>
      </c>
      <c r="F2409" s="275">
        <f t="shared" ca="1" si="188"/>
        <v>3.1001382166409887E-2</v>
      </c>
      <c r="G2409" s="301">
        <f t="array" aca="1" ref="G2409" ca="1">IF(E2409&gt;F2409,('3-Statement Model'!$G$8*(1+'DCF Simulation'!C2409)*'DCF Simulation'!D2409)/('DCF Simulation'!E2409-'DCF Simulation'!F2409))</f>
        <v>11476.058908742963</v>
      </c>
      <c r="H2409" s="302">
        <f ca="1">+G2409-'DCF Analysis'!$C$37+'DCF Analysis'!$C$38+'DCF Analysis'!$C$40-'DCF Analysis'!$C$39</f>
        <v>12388.388908742965</v>
      </c>
      <c r="I2409" s="303">
        <f ca="1">+H2409/'Historical Data'!$L$34</f>
        <v>777.81194134541329</v>
      </c>
    </row>
    <row r="2410" spans="2:9">
      <c r="B2410" s="300">
        <f t="shared" si="189"/>
        <v>2398</v>
      </c>
      <c r="C2410" s="275">
        <f t="shared" ca="1" si="185"/>
        <v>9.2337832566875527E-2</v>
      </c>
      <c r="D2410" s="275">
        <f t="shared" ca="1" si="186"/>
        <v>0.14088827107959789</v>
      </c>
      <c r="E2410" s="275">
        <f t="shared" ca="1" si="187"/>
        <v>0.10515576643550846</v>
      </c>
      <c r="F2410" s="275">
        <f t="shared" ca="1" si="188"/>
        <v>4.5305909423563176E-2</v>
      </c>
      <c r="G2410" s="301">
        <f t="array" aca="1" ref="G2410" ca="1">IF(E2410&gt;F2410,('3-Statement Model'!$G$8*(1+'DCF Simulation'!C2410)*'DCF Simulation'!D2410)/('DCF Simulation'!E2410-'DCF Simulation'!F2410))</f>
        <v>12420.760775357921</v>
      </c>
      <c r="H2410" s="302">
        <f ca="1">+G2410-'DCF Analysis'!$C$37+'DCF Analysis'!$C$38+'DCF Analysis'!$C$40-'DCF Analysis'!$C$39</f>
        <v>13333.090775357923</v>
      </c>
      <c r="I2410" s="303">
        <f ca="1">+H2410/'Historical Data'!$L$34</f>
        <v>837.12557754760246</v>
      </c>
    </row>
    <row r="2411" spans="2:9">
      <c r="B2411" s="300">
        <f t="shared" si="189"/>
        <v>2399</v>
      </c>
      <c r="C2411" s="275">
        <f t="shared" ca="1" si="185"/>
        <v>9.6975172351525363E-2</v>
      </c>
      <c r="D2411" s="275">
        <f t="shared" ca="1" si="186"/>
        <v>0.13687937668967309</v>
      </c>
      <c r="E2411" s="275">
        <f t="shared" ca="1" si="187"/>
        <v>0.10236481815276685</v>
      </c>
      <c r="F2411" s="275">
        <f t="shared" ca="1" si="188"/>
        <v>2.4957303643759109E-2</v>
      </c>
      <c r="G2411" s="301">
        <f t="array" aca="1" ref="G2411" ca="1">IF(E2411&gt;F2411,('3-Statement Model'!$G$8*(1+'DCF Simulation'!C2411)*'DCF Simulation'!D2411)/('DCF Simulation'!E2411-'DCF Simulation'!F2411))</f>
        <v>9369.8188312350285</v>
      </c>
      <c r="H2411" s="302">
        <f ca="1">+G2411-'DCF Analysis'!$C$37+'DCF Analysis'!$C$38+'DCF Analysis'!$C$40-'DCF Analysis'!$C$39</f>
        <v>10282.14883123503</v>
      </c>
      <c r="I2411" s="303">
        <f ca="1">+H2411/'Historical Data'!$L$34</f>
        <v>645.57047752845335</v>
      </c>
    </row>
    <row r="2412" spans="2:9">
      <c r="B2412" s="300">
        <f t="shared" si="189"/>
        <v>2400</v>
      </c>
      <c r="C2412" s="275">
        <f t="shared" ca="1" si="185"/>
        <v>0.2362954753925349</v>
      </c>
      <c r="D2412" s="275">
        <f t="shared" ca="1" si="186"/>
        <v>0.15370829791359736</v>
      </c>
      <c r="E2412" s="275">
        <f t="shared" ca="1" si="187"/>
        <v>0.10085400945141176</v>
      </c>
      <c r="F2412" s="275">
        <f t="shared" ca="1" si="188"/>
        <v>2.4151496319514441E-2</v>
      </c>
      <c r="G2412" s="301">
        <f t="array" aca="1" ref="G2412" ca="1">IF(E2412&gt;F2412,('3-Statement Model'!$G$8*(1+'DCF Simulation'!C2412)*'DCF Simulation'!D2412)/('DCF Simulation'!E2412-'DCF Simulation'!F2412))</f>
        <v>11967.115947939405</v>
      </c>
      <c r="H2412" s="302">
        <f ca="1">+G2412-'DCF Analysis'!$C$37+'DCF Analysis'!$C$38+'DCF Analysis'!$C$40-'DCF Analysis'!$C$39</f>
        <v>12879.445947939406</v>
      </c>
      <c r="I2412" s="303">
        <f ca="1">+H2412/'Historical Data'!$L$34</f>
        <v>808.64323278954589</v>
      </c>
    </row>
    <row r="2413" spans="2:9">
      <c r="B2413" s="300">
        <f t="shared" si="189"/>
        <v>2401</v>
      </c>
      <c r="C2413" s="275">
        <f t="shared" ca="1" si="185"/>
        <v>0.12500386170905217</v>
      </c>
      <c r="D2413" s="275">
        <f t="shared" ca="1" si="186"/>
        <v>0.14931430486322472</v>
      </c>
      <c r="E2413" s="275">
        <f t="shared" ca="1" si="187"/>
        <v>0.10097945215132997</v>
      </c>
      <c r="F2413" s="275">
        <f t="shared" ca="1" si="188"/>
        <v>4.9072117741810445E-2</v>
      </c>
      <c r="G2413" s="301">
        <f t="array" aca="1" ref="G2413" ca="1">IF(E2413&gt;F2413,('3-Statement Model'!$G$8*(1+'DCF Simulation'!C2413)*'DCF Simulation'!D2413)/('DCF Simulation'!E2413-'DCF Simulation'!F2413))</f>
        <v>15631.699658639658</v>
      </c>
      <c r="H2413" s="302">
        <f ca="1">+G2413-'DCF Analysis'!$C$37+'DCF Analysis'!$C$38+'DCF Analysis'!$C$40-'DCF Analysis'!$C$39</f>
        <v>16544.029658639658</v>
      </c>
      <c r="I2413" s="303">
        <f ca="1">+H2413/'Historical Data'!$L$34</f>
        <v>1038.7261750703565</v>
      </c>
    </row>
    <row r="2414" spans="2:9">
      <c r="B2414" s="300">
        <f t="shared" si="189"/>
        <v>2402</v>
      </c>
      <c r="C2414" s="275">
        <f t="shared" ca="1" si="185"/>
        <v>0.2804698226878562</v>
      </c>
      <c r="D2414" s="275">
        <f t="shared" ca="1" si="186"/>
        <v>0.13661890288246986</v>
      </c>
      <c r="E2414" s="275">
        <f t="shared" ca="1" si="187"/>
        <v>0.10334119530183468</v>
      </c>
      <c r="F2414" s="275">
        <f t="shared" ca="1" si="188"/>
        <v>5.5319306968804799E-2</v>
      </c>
      <c r="G2414" s="301">
        <f t="array" aca="1" ref="G2414" ca="1">IF(E2414&gt;F2414,('3-Statement Model'!$G$8*(1+'DCF Simulation'!C2414)*'DCF Simulation'!D2414)/('DCF Simulation'!E2414-'DCF Simulation'!F2414))</f>
        <v>17596.261479489098</v>
      </c>
      <c r="H2414" s="302">
        <f ca="1">+G2414-'DCF Analysis'!$C$37+'DCF Analysis'!$C$38+'DCF Analysis'!$C$40-'DCF Analysis'!$C$39</f>
        <v>18508.591479489096</v>
      </c>
      <c r="I2414" s="303">
        <f ca="1">+H2414/'Historical Data'!$L$34</f>
        <v>1162.0722901321437</v>
      </c>
    </row>
    <row r="2415" spans="2:9">
      <c r="B2415" s="300">
        <f t="shared" si="189"/>
        <v>2403</v>
      </c>
      <c r="C2415" s="275">
        <f t="shared" ca="1" si="185"/>
        <v>0.19346458794148627</v>
      </c>
      <c r="D2415" s="275">
        <f t="shared" ca="1" si="186"/>
        <v>0.19104969783755762</v>
      </c>
      <c r="E2415" s="275">
        <f t="shared" ca="1" si="187"/>
        <v>0.1081624808559086</v>
      </c>
      <c r="F2415" s="275">
        <f t="shared" ca="1" si="188"/>
        <v>3.9592100752007253E-2</v>
      </c>
      <c r="G2415" s="301">
        <f t="array" aca="1" ref="G2415" ca="1">IF(E2415&gt;F2415,('3-Statement Model'!$G$8*(1+'DCF Simulation'!C2415)*'DCF Simulation'!D2415)/('DCF Simulation'!E2415-'DCF Simulation'!F2415))</f>
        <v>16061.970905293927</v>
      </c>
      <c r="H2415" s="302">
        <f ca="1">+G2415-'DCF Analysis'!$C$37+'DCF Analysis'!$C$38+'DCF Analysis'!$C$40-'DCF Analysis'!$C$39</f>
        <v>16974.300905293927</v>
      </c>
      <c r="I2415" s="303">
        <f ca="1">+H2415/'Historical Data'!$L$34</f>
        <v>1065.7409964592036</v>
      </c>
    </row>
    <row r="2416" spans="2:9">
      <c r="B2416" s="300">
        <f t="shared" si="189"/>
        <v>2404</v>
      </c>
      <c r="C2416" s="275">
        <f t="shared" ca="1" si="185"/>
        <v>0.1765517754676352</v>
      </c>
      <c r="D2416" s="275">
        <f t="shared" ca="1" si="186"/>
        <v>0.17249825586884482</v>
      </c>
      <c r="E2416" s="275">
        <f t="shared" ca="1" si="187"/>
        <v>0.10861396725041346</v>
      </c>
      <c r="F2416" s="275">
        <f t="shared" ca="1" si="188"/>
        <v>2.7221284208414999E-2</v>
      </c>
      <c r="G2416" s="301">
        <f t="array" aca="1" ref="G2416" ca="1">IF(E2416&gt;F2416,('3-Statement Model'!$G$8*(1+'DCF Simulation'!C2416)*'DCF Simulation'!D2416)/('DCF Simulation'!E2416-'DCF Simulation'!F2416))</f>
        <v>12044.530792690255</v>
      </c>
      <c r="H2416" s="302">
        <f ca="1">+G2416-'DCF Analysis'!$C$37+'DCF Analysis'!$C$38+'DCF Analysis'!$C$40-'DCF Analysis'!$C$39</f>
        <v>12956.860792690257</v>
      </c>
      <c r="I2416" s="303">
        <f ca="1">+H2416/'Historical Data'!$L$34</f>
        <v>813.50376720836096</v>
      </c>
    </row>
    <row r="2417" spans="2:9">
      <c r="B2417" s="300">
        <f t="shared" si="189"/>
        <v>2405</v>
      </c>
      <c r="C2417" s="275">
        <f t="shared" ca="1" si="185"/>
        <v>0.20138917822580232</v>
      </c>
      <c r="D2417" s="275">
        <f t="shared" ca="1" si="186"/>
        <v>0.1811703874771507</v>
      </c>
      <c r="E2417" s="275">
        <f t="shared" ca="1" si="187"/>
        <v>0.10414357233975696</v>
      </c>
      <c r="F2417" s="275">
        <f t="shared" ca="1" si="188"/>
        <v>3.8481421262430794E-2</v>
      </c>
      <c r="G2417" s="301">
        <f t="array" aca="1" ref="G2417" ca="1">IF(E2417&gt;F2417,('3-Statement Model'!$G$8*(1+'DCF Simulation'!C2417)*'DCF Simulation'!D2417)/('DCF Simulation'!E2417-'DCF Simulation'!F2417))</f>
        <v>16011.62175338049</v>
      </c>
      <c r="H2417" s="302">
        <f ca="1">+G2417-'DCF Analysis'!$C$37+'DCF Analysis'!$C$38+'DCF Analysis'!$C$40-'DCF Analysis'!$C$39</f>
        <v>16923.95175338049</v>
      </c>
      <c r="I2417" s="303">
        <f ca="1">+H2417/'Historical Data'!$L$34</f>
        <v>1062.5797967355456</v>
      </c>
    </row>
    <row r="2418" spans="2:9">
      <c r="B2418" s="300">
        <f t="shared" si="189"/>
        <v>2406</v>
      </c>
      <c r="C2418" s="275">
        <f t="shared" ca="1" si="185"/>
        <v>1.2478438483944964E-2</v>
      </c>
      <c r="D2418" s="275">
        <f t="shared" ca="1" si="186"/>
        <v>0.16032628568362919</v>
      </c>
      <c r="E2418" s="275">
        <f t="shared" ca="1" si="187"/>
        <v>0.10607458210481384</v>
      </c>
      <c r="F2418" s="275">
        <f t="shared" ca="1" si="188"/>
        <v>4.3055685256205442E-2</v>
      </c>
      <c r="G2418" s="301">
        <f t="array" aca="1" ref="G2418" ca="1">IF(E2418&gt;F2418,('3-Statement Model'!$G$8*(1+'DCF Simulation'!C2418)*'DCF Simulation'!D2418)/('DCF Simulation'!E2418-'DCF Simulation'!F2418))</f>
        <v>12442.258426082833</v>
      </c>
      <c r="H2418" s="302">
        <f ca="1">+G2418-'DCF Analysis'!$C$37+'DCF Analysis'!$C$38+'DCF Analysis'!$C$40-'DCF Analysis'!$C$39</f>
        <v>13354.588426082835</v>
      </c>
      <c r="I2418" s="303">
        <f ca="1">+H2418/'Historical Data'!$L$34</f>
        <v>838.47531959783055</v>
      </c>
    </row>
    <row r="2419" spans="2:9">
      <c r="B2419" s="300">
        <f t="shared" si="189"/>
        <v>2407</v>
      </c>
      <c r="C2419" s="275">
        <f t="shared" ca="1" si="185"/>
        <v>3.951730739937781E-2</v>
      </c>
      <c r="D2419" s="275">
        <f t="shared" ca="1" si="186"/>
        <v>0.16060163197102129</v>
      </c>
      <c r="E2419" s="275">
        <f t="shared" ca="1" si="187"/>
        <v>0.10218383453599748</v>
      </c>
      <c r="F2419" s="275">
        <f t="shared" ca="1" si="188"/>
        <v>5.5673216738125197E-2</v>
      </c>
      <c r="G2419" s="301">
        <f t="array" aca="1" ref="G2419" ca="1">IF(E2419&gt;F2419,('3-Statement Model'!$G$8*(1+'DCF Simulation'!C2419)*'DCF Simulation'!D2419)/('DCF Simulation'!E2419-'DCF Simulation'!F2419))</f>
        <v>17338.402062838068</v>
      </c>
      <c r="H2419" s="302">
        <f ca="1">+G2419-'DCF Analysis'!$C$37+'DCF Analysis'!$C$38+'DCF Analysis'!$C$40-'DCF Analysis'!$C$39</f>
        <v>18250.732062838066</v>
      </c>
      <c r="I2419" s="303">
        <f ca="1">+H2419/'Historical Data'!$L$34</f>
        <v>1145.8824421271311</v>
      </c>
    </row>
    <row r="2420" spans="2:9">
      <c r="B2420" s="300">
        <f t="shared" si="189"/>
        <v>2408</v>
      </c>
      <c r="C2420" s="275">
        <f t="shared" ca="1" si="185"/>
        <v>0.2981421051585012</v>
      </c>
      <c r="D2420" s="275">
        <f t="shared" ca="1" si="186"/>
        <v>0.13716011204359016</v>
      </c>
      <c r="E2420" s="275">
        <f t="shared" ca="1" si="187"/>
        <v>0.10288642494821025</v>
      </c>
      <c r="F2420" s="275">
        <f t="shared" ca="1" si="188"/>
        <v>2.5549422176997766E-2</v>
      </c>
      <c r="G2420" s="301">
        <f t="array" aca="1" ref="G2420" ca="1">IF(E2420&gt;F2420,('3-Statement Model'!$G$8*(1+'DCF Simulation'!C2420)*'DCF Simulation'!D2420)/('DCF Simulation'!E2420-'DCF Simulation'!F2420))</f>
        <v>11120.958758614845</v>
      </c>
      <c r="H2420" s="302">
        <f ca="1">+G2420-'DCF Analysis'!$C$37+'DCF Analysis'!$C$38+'DCF Analysis'!$C$40-'DCF Analysis'!$C$39</f>
        <v>12033.288758614846</v>
      </c>
      <c r="I2420" s="303">
        <f ca="1">+H2420/'Historical Data'!$L$34</f>
        <v>755.51677938546914</v>
      </c>
    </row>
    <row r="2421" spans="2:9">
      <c r="B2421" s="300">
        <f t="shared" si="189"/>
        <v>2409</v>
      </c>
      <c r="C2421" s="275">
        <f t="shared" ca="1" si="185"/>
        <v>0.11943622337961003</v>
      </c>
      <c r="D2421" s="275">
        <f t="shared" ca="1" si="186"/>
        <v>0.14535857647997061</v>
      </c>
      <c r="E2421" s="275">
        <f t="shared" ca="1" si="187"/>
        <v>0.10774065454005735</v>
      </c>
      <c r="F2421" s="275">
        <f t="shared" ca="1" si="188"/>
        <v>2.4454891963561223E-2</v>
      </c>
      <c r="G2421" s="301">
        <f t="array" aca="1" ref="G2421" ca="1">IF(E2421&gt;F2421,('3-Statement Model'!$G$8*(1+'DCF Simulation'!C2421)*'DCF Simulation'!D2421)/('DCF Simulation'!E2421-'DCF Simulation'!F2421))</f>
        <v>9437.321490641054</v>
      </c>
      <c r="H2421" s="302">
        <f ca="1">+G2421-'DCF Analysis'!$C$37+'DCF Analysis'!$C$38+'DCF Analysis'!$C$40-'DCF Analysis'!$C$39</f>
        <v>10349.651490641056</v>
      </c>
      <c r="I2421" s="303">
        <f ca="1">+H2421/'Historical Data'!$L$34</f>
        <v>649.8086698345993</v>
      </c>
    </row>
    <row r="2422" spans="2:9">
      <c r="B2422" s="300">
        <f t="shared" si="189"/>
        <v>2410</v>
      </c>
      <c r="C2422" s="275">
        <f t="shared" ca="1" si="185"/>
        <v>0.16934639758932477</v>
      </c>
      <c r="D2422" s="275">
        <f t="shared" ca="1" si="186"/>
        <v>0.17708657574406847</v>
      </c>
      <c r="E2422" s="275">
        <f t="shared" ca="1" si="187"/>
        <v>0.10525428469759301</v>
      </c>
      <c r="F2422" s="275">
        <f t="shared" ca="1" si="188"/>
        <v>5.2246038035453288E-2</v>
      </c>
      <c r="G2422" s="301">
        <f t="array" aca="1" ref="G2422" ca="1">IF(E2422&gt;F2422,('3-Statement Model'!$G$8*(1+'DCF Simulation'!C2422)*'DCF Simulation'!D2422)/('DCF Simulation'!E2422-'DCF Simulation'!F2422))</f>
        <v>18869.69507240197</v>
      </c>
      <c r="H2422" s="302">
        <f ca="1">+G2422-'DCF Analysis'!$C$37+'DCF Analysis'!$C$38+'DCF Analysis'!$C$40-'DCF Analysis'!$C$39</f>
        <v>19782.025072401968</v>
      </c>
      <c r="I2422" s="303">
        <f ca="1">+H2422/'Historical Data'!$L$34</f>
        <v>1242.0255320245578</v>
      </c>
    </row>
    <row r="2423" spans="2:9">
      <c r="B2423" s="300">
        <f t="shared" si="189"/>
        <v>2411</v>
      </c>
      <c r="C2423" s="275">
        <f t="shared" ca="1" si="185"/>
        <v>0.2825770938495632</v>
      </c>
      <c r="D2423" s="275">
        <f t="shared" ca="1" si="186"/>
        <v>0.18298804821173653</v>
      </c>
      <c r="E2423" s="275">
        <f t="shared" ca="1" si="187"/>
        <v>0.1005563944213845</v>
      </c>
      <c r="F2423" s="275">
        <f t="shared" ca="1" si="188"/>
        <v>5.7799871096655908E-2</v>
      </c>
      <c r="G2423" s="301">
        <f t="array" aca="1" ref="G2423" ca="1">IF(E2423&gt;F2423,('3-Statement Model'!$G$8*(1+'DCF Simulation'!C2423)*'DCF Simulation'!D2423)/('DCF Simulation'!E2423-'DCF Simulation'!F2423))</f>
        <v>26514.492537878632</v>
      </c>
      <c r="H2423" s="302">
        <f ca="1">+G2423-'DCF Analysis'!$C$37+'DCF Analysis'!$C$38+'DCF Analysis'!$C$40-'DCF Analysis'!$C$39</f>
        <v>27426.82253787863</v>
      </c>
      <c r="I2423" s="303">
        <f ca="1">+H2423/'Historical Data'!$L$34</f>
        <v>1722.0084258145989</v>
      </c>
    </row>
    <row r="2424" spans="2:9">
      <c r="B2424" s="300">
        <f t="shared" si="189"/>
        <v>2412</v>
      </c>
      <c r="C2424" s="275">
        <f t="shared" ca="1" si="185"/>
        <v>0.25950174646858526</v>
      </c>
      <c r="D2424" s="275">
        <f t="shared" ca="1" si="186"/>
        <v>0.18420689461263856</v>
      </c>
      <c r="E2424" s="275">
        <f t="shared" ca="1" si="187"/>
        <v>0.10717254366700817</v>
      </c>
      <c r="F2424" s="275">
        <f t="shared" ca="1" si="188"/>
        <v>2.9122605009756081E-2</v>
      </c>
      <c r="G2424" s="301">
        <f t="array" aca="1" ref="G2424" ca="1">IF(E2424&gt;F2424,('3-Statement Model'!$G$8*(1+'DCF Simulation'!C2424)*'DCF Simulation'!D2424)/('DCF Simulation'!E2424-'DCF Simulation'!F2424))</f>
        <v>14358.583183226589</v>
      </c>
      <c r="H2424" s="302">
        <f ca="1">+G2424-'DCF Analysis'!$C$37+'DCF Analysis'!$C$38+'DCF Analysis'!$C$40-'DCF Analysis'!$C$39</f>
        <v>15270.91318322659</v>
      </c>
      <c r="I2424" s="303">
        <f ca="1">+H2424/'Historical Data'!$L$34</f>
        <v>958.79284357791232</v>
      </c>
    </row>
    <row r="2425" spans="2:9">
      <c r="B2425" s="300">
        <f t="shared" si="189"/>
        <v>2413</v>
      </c>
      <c r="C2425" s="275">
        <f t="shared" ca="1" si="185"/>
        <v>0.18967287836735972</v>
      </c>
      <c r="D2425" s="275">
        <f t="shared" ca="1" si="186"/>
        <v>0.16977270963653768</v>
      </c>
      <c r="E2425" s="275">
        <f t="shared" ca="1" si="187"/>
        <v>0.10737561328865501</v>
      </c>
      <c r="F2425" s="275">
        <f t="shared" ca="1" si="188"/>
        <v>5.450996611349046E-2</v>
      </c>
      <c r="G2425" s="301">
        <f t="array" aca="1" ref="G2425" ca="1">IF(E2425&gt;F2425,('3-Statement Model'!$G$8*(1+'DCF Simulation'!C2425)*'DCF Simulation'!D2425)/('DCF Simulation'!E2425-'DCF Simulation'!F2425))</f>
        <v>18454.461933034374</v>
      </c>
      <c r="H2425" s="302">
        <f ca="1">+G2425-'DCF Analysis'!$C$37+'DCF Analysis'!$C$38+'DCF Analysis'!$C$40-'DCF Analysis'!$C$39</f>
        <v>19366.791933034372</v>
      </c>
      <c r="I2425" s="303">
        <f ca="1">+H2425/'Historical Data'!$L$34</f>
        <v>1215.9548866305854</v>
      </c>
    </row>
    <row r="2426" spans="2:9">
      <c r="B2426" s="300">
        <f t="shared" si="189"/>
        <v>2414</v>
      </c>
      <c r="C2426" s="275">
        <f t="shared" ca="1" si="185"/>
        <v>0.29462568167594932</v>
      </c>
      <c r="D2426" s="275">
        <f t="shared" ca="1" si="186"/>
        <v>0.16332886002598959</v>
      </c>
      <c r="E2426" s="275">
        <f t="shared" ca="1" si="187"/>
        <v>0.10840240434977669</v>
      </c>
      <c r="F2426" s="275">
        <f t="shared" ca="1" si="188"/>
        <v>3.0413956996505814E-2</v>
      </c>
      <c r="G2426" s="301">
        <f t="array" aca="1" ref="G2426" ca="1">IF(E2426&gt;F2426,('3-Statement Model'!$G$8*(1+'DCF Simulation'!C2426)*'DCF Simulation'!D2426)/('DCF Simulation'!E2426-'DCF Simulation'!F2426))</f>
        <v>13096.533974754908</v>
      </c>
      <c r="H2426" s="302">
        <f ca="1">+G2426-'DCF Analysis'!$C$37+'DCF Analysis'!$C$38+'DCF Analysis'!$C$40-'DCF Analysis'!$C$39</f>
        <v>14008.86397475491</v>
      </c>
      <c r="I2426" s="303">
        <f ca="1">+H2426/'Historical Data'!$L$34</f>
        <v>879.5543766436025</v>
      </c>
    </row>
    <row r="2427" spans="2:9">
      <c r="B2427" s="300">
        <f t="shared" si="189"/>
        <v>2415</v>
      </c>
      <c r="C2427" s="275">
        <f t="shared" ca="1" si="185"/>
        <v>0.17054060492814313</v>
      </c>
      <c r="D2427" s="275">
        <f t="shared" ca="1" si="186"/>
        <v>0.18786325509388208</v>
      </c>
      <c r="E2427" s="275">
        <f t="shared" ca="1" si="187"/>
        <v>0.10714696954385983</v>
      </c>
      <c r="F2427" s="275">
        <f t="shared" ca="1" si="188"/>
        <v>2.7684736231592399E-2</v>
      </c>
      <c r="G2427" s="301">
        <f t="array" aca="1" ref="G2427" ca="1">IF(E2427&gt;F2427,('3-Statement Model'!$G$8*(1+'DCF Simulation'!C2427)*'DCF Simulation'!D2427)/('DCF Simulation'!E2427-'DCF Simulation'!F2427))</f>
        <v>13367.403544936267</v>
      </c>
      <c r="H2427" s="302">
        <f ca="1">+G2427-'DCF Analysis'!$C$37+'DCF Analysis'!$C$38+'DCF Analysis'!$C$40-'DCF Analysis'!$C$39</f>
        <v>14279.733544936269</v>
      </c>
      <c r="I2427" s="303">
        <f ca="1">+H2427/'Historical Data'!$L$34</f>
        <v>896.56107443022688</v>
      </c>
    </row>
    <row r="2428" spans="2:9">
      <c r="B2428" s="300">
        <f t="shared" si="189"/>
        <v>2416</v>
      </c>
      <c r="C2428" s="275">
        <f t="shared" ca="1" si="185"/>
        <v>0.16037045877171283</v>
      </c>
      <c r="D2428" s="275">
        <f t="shared" ca="1" si="186"/>
        <v>0.1610291083389408</v>
      </c>
      <c r="E2428" s="275">
        <f t="shared" ca="1" si="187"/>
        <v>0.10701192611096581</v>
      </c>
      <c r="F2428" s="275">
        <f t="shared" ca="1" si="188"/>
        <v>3.5395045283930296E-2</v>
      </c>
      <c r="G2428" s="301">
        <f t="array" aca="1" ref="G2428" ca="1">IF(E2428&gt;F2428,('3-Statement Model'!$G$8*(1+'DCF Simulation'!C2428)*'DCF Simulation'!D2428)/('DCF Simulation'!E2428-'DCF Simulation'!F2428))</f>
        <v>12602.745008557678</v>
      </c>
      <c r="H2428" s="302">
        <f ca="1">+G2428-'DCF Analysis'!$C$37+'DCF Analysis'!$C$38+'DCF Analysis'!$C$40-'DCF Analysis'!$C$39</f>
        <v>13515.07500855768</v>
      </c>
      <c r="I2428" s="303">
        <f ca="1">+H2428/'Historical Data'!$L$34</f>
        <v>848.55155963147638</v>
      </c>
    </row>
    <row r="2429" spans="2:9">
      <c r="B2429" s="300">
        <f t="shared" si="189"/>
        <v>2417</v>
      </c>
      <c r="C2429" s="275">
        <f t="shared" ca="1" si="185"/>
        <v>0.14974818679463911</v>
      </c>
      <c r="D2429" s="275">
        <f t="shared" ca="1" si="186"/>
        <v>0.16420819039836698</v>
      </c>
      <c r="E2429" s="275">
        <f t="shared" ca="1" si="187"/>
        <v>0.10227143816409674</v>
      </c>
      <c r="F2429" s="275">
        <f t="shared" ca="1" si="188"/>
        <v>2.1443064983801816E-2</v>
      </c>
      <c r="G2429" s="301">
        <f t="array" aca="1" ref="G2429" ca="1">IF(E2429&gt;F2429,('3-Statement Model'!$G$8*(1+'DCF Simulation'!C2429)*'DCF Simulation'!D2429)/('DCF Simulation'!E2429-'DCF Simulation'!F2429))</f>
        <v>11282.704395757077</v>
      </c>
      <c r="H2429" s="302">
        <f ca="1">+G2429-'DCF Analysis'!$C$37+'DCF Analysis'!$C$38+'DCF Analysis'!$C$40-'DCF Analysis'!$C$39</f>
        <v>12195.034395757079</v>
      </c>
      <c r="I2429" s="303">
        <f ca="1">+H2429/'Historical Data'!$L$34</f>
        <v>765.67206987210886</v>
      </c>
    </row>
    <row r="2430" spans="2:9">
      <c r="B2430" s="300">
        <f t="shared" si="189"/>
        <v>2418</v>
      </c>
      <c r="C2430" s="275">
        <f t="shared" ca="1" si="185"/>
        <v>0.18433421239482875</v>
      </c>
      <c r="D2430" s="275">
        <f t="shared" ca="1" si="186"/>
        <v>0.17355973872684705</v>
      </c>
      <c r="E2430" s="275">
        <f t="shared" ca="1" si="187"/>
        <v>0.10582013638719114</v>
      </c>
      <c r="F2430" s="275">
        <f t="shared" ca="1" si="188"/>
        <v>3.5857860066981384E-2</v>
      </c>
      <c r="G2430" s="301">
        <f t="array" aca="1" ref="G2430" ca="1">IF(E2430&gt;F2430,('3-Statement Model'!$G$8*(1+'DCF Simulation'!C2430)*'DCF Simulation'!D2430)/('DCF Simulation'!E2430-'DCF Simulation'!F2430))</f>
        <v>14191.844067275311</v>
      </c>
      <c r="H2430" s="302">
        <f ca="1">+G2430-'DCF Analysis'!$C$37+'DCF Analysis'!$C$38+'DCF Analysis'!$C$40-'DCF Analysis'!$C$39</f>
        <v>15104.174067275313</v>
      </c>
      <c r="I2430" s="303">
        <f ca="1">+H2430/'Historical Data'!$L$34</f>
        <v>948.32403472539465</v>
      </c>
    </row>
    <row r="2431" spans="2:9">
      <c r="B2431" s="300">
        <f t="shared" si="189"/>
        <v>2419</v>
      </c>
      <c r="C2431" s="275">
        <f t="shared" ca="1" si="185"/>
        <v>0.16474551244031324</v>
      </c>
      <c r="D2431" s="275">
        <f t="shared" ca="1" si="186"/>
        <v>0.14022213004175857</v>
      </c>
      <c r="E2431" s="275">
        <f t="shared" ca="1" si="187"/>
        <v>0.1039593895564368</v>
      </c>
      <c r="F2431" s="275">
        <f t="shared" ca="1" si="188"/>
        <v>3.3369361450446978E-2</v>
      </c>
      <c r="G2431" s="301">
        <f t="array" aca="1" ref="G2431" ca="1">IF(E2431&gt;F2431,('3-Statement Model'!$G$8*(1+'DCF Simulation'!C2431)*'DCF Simulation'!D2431)/('DCF Simulation'!E2431-'DCF Simulation'!F2431))</f>
        <v>11175.93199204028</v>
      </c>
      <c r="H2431" s="302">
        <f ca="1">+G2431-'DCF Analysis'!$C$37+'DCF Analysis'!$C$38+'DCF Analysis'!$C$40-'DCF Analysis'!$C$39</f>
        <v>12088.261992040281</v>
      </c>
      <c r="I2431" s="303">
        <f ca="1">+H2431/'Historical Data'!$L$34</f>
        <v>758.9683046586623</v>
      </c>
    </row>
    <row r="2432" spans="2:9">
      <c r="B2432" s="300">
        <f t="shared" si="189"/>
        <v>2420</v>
      </c>
      <c r="C2432" s="275">
        <f t="shared" ca="1" si="185"/>
        <v>2.0295494458960915E-2</v>
      </c>
      <c r="D2432" s="275">
        <f t="shared" ca="1" si="186"/>
        <v>0.16698798336996268</v>
      </c>
      <c r="E2432" s="275">
        <f t="shared" ca="1" si="187"/>
        <v>0.10123038021227607</v>
      </c>
      <c r="F2432" s="275">
        <f t="shared" ca="1" si="188"/>
        <v>4.9470627403696038E-2</v>
      </c>
      <c r="G2432" s="301">
        <f t="array" aca="1" ref="G2432" ca="1">IF(E2432&gt;F2432,('3-Statement Model'!$G$8*(1+'DCF Simulation'!C2432)*'DCF Simulation'!D2432)/('DCF Simulation'!E2432-'DCF Simulation'!F2432))</f>
        <v>15900.050166397348</v>
      </c>
      <c r="H2432" s="302">
        <f ca="1">+G2432-'DCF Analysis'!$C$37+'DCF Analysis'!$C$38+'DCF Analysis'!$C$40-'DCF Analysis'!$C$39</f>
        <v>16812.380166397346</v>
      </c>
      <c r="I2432" s="303">
        <f ca="1">+H2432/'Historical Data'!$L$34</f>
        <v>1055.5747121107725</v>
      </c>
    </row>
    <row r="2433" spans="2:9">
      <c r="B2433" s="300">
        <f t="shared" si="189"/>
        <v>2421</v>
      </c>
      <c r="C2433" s="275">
        <f t="shared" ca="1" si="185"/>
        <v>0.26747849177425653</v>
      </c>
      <c r="D2433" s="275">
        <f t="shared" ca="1" si="186"/>
        <v>0.14117974904541356</v>
      </c>
      <c r="E2433" s="275">
        <f t="shared" ca="1" si="187"/>
        <v>0.10802063943220398</v>
      </c>
      <c r="F2433" s="275">
        <f t="shared" ca="1" si="188"/>
        <v>2.616169111942002E-2</v>
      </c>
      <c r="G2433" s="301">
        <f t="array" aca="1" ref="G2433" ca="1">IF(E2433&gt;F2433,('3-Statement Model'!$G$8*(1+'DCF Simulation'!C2433)*'DCF Simulation'!D2433)/('DCF Simulation'!E2433-'DCF Simulation'!F2433))</f>
        <v>10559.086376888399</v>
      </c>
      <c r="H2433" s="302">
        <f ca="1">+G2433-'DCF Analysis'!$C$37+'DCF Analysis'!$C$38+'DCF Analysis'!$C$40-'DCF Analysis'!$C$39</f>
        <v>11471.416376888401</v>
      </c>
      <c r="I2433" s="303">
        <f ca="1">+H2433/'Historical Data'!$L$34</f>
        <v>720.23930696848777</v>
      </c>
    </row>
    <row r="2434" spans="2:9">
      <c r="B2434" s="300">
        <f t="shared" si="189"/>
        <v>2422</v>
      </c>
      <c r="C2434" s="275">
        <f t="shared" ca="1" si="185"/>
        <v>0.2236449369535598</v>
      </c>
      <c r="D2434" s="275">
        <f t="shared" ca="1" si="186"/>
        <v>0.18105758424111107</v>
      </c>
      <c r="E2434" s="275">
        <f t="shared" ca="1" si="187"/>
        <v>0.10650525073834821</v>
      </c>
      <c r="F2434" s="275">
        <f t="shared" ca="1" si="188"/>
        <v>5.3806050404173134E-2</v>
      </c>
      <c r="G2434" s="301">
        <f t="array" aca="1" ref="G2434" ca="1">IF(E2434&gt;F2434,('3-Statement Model'!$G$8*(1+'DCF Simulation'!C2434)*'DCF Simulation'!D2434)/('DCF Simulation'!E2434-'DCF Simulation'!F2434))</f>
        <v>20307.086240204684</v>
      </c>
      <c r="H2434" s="302">
        <f ca="1">+G2434-'DCF Analysis'!$C$37+'DCF Analysis'!$C$38+'DCF Analysis'!$C$40-'DCF Analysis'!$C$39</f>
        <v>21219.416240204682</v>
      </c>
      <c r="I2434" s="303">
        <f ca="1">+H2434/'Historical Data'!$L$34</f>
        <v>1332.2729421548897</v>
      </c>
    </row>
    <row r="2435" spans="2:9">
      <c r="B2435" s="300">
        <f t="shared" si="189"/>
        <v>2423</v>
      </c>
      <c r="C2435" s="275">
        <f t="shared" ca="1" si="185"/>
        <v>0.12965694702875252</v>
      </c>
      <c r="D2435" s="275">
        <f t="shared" ca="1" si="186"/>
        <v>0.18541641476815734</v>
      </c>
      <c r="E2435" s="275">
        <f t="shared" ca="1" si="187"/>
        <v>0.10632330324248955</v>
      </c>
      <c r="F2435" s="275">
        <f t="shared" ca="1" si="188"/>
        <v>2.2521134317106666E-2</v>
      </c>
      <c r="G2435" s="301">
        <f t="array" aca="1" ref="G2435" ca="1">IF(E2435&gt;F2435,('3-Statement Model'!$G$8*(1+'DCF Simulation'!C2435)*'DCF Simulation'!D2435)/('DCF Simulation'!E2435-'DCF Simulation'!F2435))</f>
        <v>12073.105537442336</v>
      </c>
      <c r="H2435" s="302">
        <f ca="1">+G2435-'DCF Analysis'!$C$37+'DCF Analysis'!$C$38+'DCF Analysis'!$C$40-'DCF Analysis'!$C$39</f>
        <v>12985.435537442338</v>
      </c>
      <c r="I2435" s="303">
        <f ca="1">+H2435/'Historical Data'!$L$34</f>
        <v>815.29784857380639</v>
      </c>
    </row>
    <row r="2436" spans="2:9">
      <c r="B2436" s="300">
        <f t="shared" si="189"/>
        <v>2424</v>
      </c>
      <c r="C2436" s="275">
        <f t="shared" ca="1" si="185"/>
        <v>0.17645018603076798</v>
      </c>
      <c r="D2436" s="275">
        <f t="shared" ca="1" si="186"/>
        <v>0.17103849339409974</v>
      </c>
      <c r="E2436" s="275">
        <f t="shared" ca="1" si="187"/>
        <v>0.10541506000557947</v>
      </c>
      <c r="F2436" s="275">
        <f t="shared" ca="1" si="188"/>
        <v>3.2372811507991837E-2</v>
      </c>
      <c r="G2436" s="301">
        <f t="array" aca="1" ref="G2436" ca="1">IF(E2436&gt;F2436,('3-Statement Model'!$G$8*(1+'DCF Simulation'!C2436)*'DCF Simulation'!D2436)/('DCF Simulation'!E2436-'DCF Simulation'!F2436))</f>
        <v>13306.773682010682</v>
      </c>
      <c r="H2436" s="302">
        <f ca="1">+G2436-'DCF Analysis'!$C$37+'DCF Analysis'!$C$38+'DCF Analysis'!$C$40-'DCF Analysis'!$C$39</f>
        <v>14219.103682010684</v>
      </c>
      <c r="I2436" s="303">
        <f ca="1">+H2436/'Historical Data'!$L$34</f>
        <v>892.75439450331771</v>
      </c>
    </row>
    <row r="2437" spans="2:9">
      <c r="B2437" s="300">
        <f t="shared" si="189"/>
        <v>2425</v>
      </c>
      <c r="C2437" s="275">
        <f t="shared" ca="1" si="185"/>
        <v>0.32301975026931257</v>
      </c>
      <c r="D2437" s="275">
        <f t="shared" ca="1" si="186"/>
        <v>0.14491288348823764</v>
      </c>
      <c r="E2437" s="275">
        <f t="shared" ca="1" si="187"/>
        <v>0.10668077991519075</v>
      </c>
      <c r="F2437" s="275">
        <f t="shared" ca="1" si="188"/>
        <v>3.8331910114142179E-2</v>
      </c>
      <c r="G2437" s="301">
        <f t="array" aca="1" ref="G2437" ca="1">IF(E2437&gt;F2437,('3-Statement Model'!$G$8*(1+'DCF Simulation'!C2437)*'DCF Simulation'!D2437)/('DCF Simulation'!E2437-'DCF Simulation'!F2437))</f>
        <v>13549.444405946493</v>
      </c>
      <c r="H2437" s="302">
        <f ca="1">+G2437-'DCF Analysis'!$C$37+'DCF Analysis'!$C$38+'DCF Analysis'!$C$40-'DCF Analysis'!$C$39</f>
        <v>14461.774405946495</v>
      </c>
      <c r="I2437" s="303">
        <f ca="1">+H2437/'Historical Data'!$L$34</f>
        <v>907.99061192292106</v>
      </c>
    </row>
    <row r="2438" spans="2:9">
      <c r="B2438" s="300">
        <f t="shared" si="189"/>
        <v>2426</v>
      </c>
      <c r="C2438" s="275">
        <f t="shared" ca="1" si="185"/>
        <v>6.9519602894081961E-2</v>
      </c>
      <c r="D2438" s="275">
        <f t="shared" ca="1" si="186"/>
        <v>0.18920563696103049</v>
      </c>
      <c r="E2438" s="275">
        <f t="shared" ca="1" si="187"/>
        <v>0.10564237100826579</v>
      </c>
      <c r="F2438" s="275">
        <f t="shared" ca="1" si="188"/>
        <v>5.9120086908777E-2</v>
      </c>
      <c r="G2438" s="301">
        <f t="array" aca="1" ref="G2438" ca="1">IF(E2438&gt;F2438,('3-Statement Model'!$G$8*(1+'DCF Simulation'!C2438)*'DCF Simulation'!D2438)/('DCF Simulation'!E2438-'DCF Simulation'!F2438))</f>
        <v>21010.737184105528</v>
      </c>
      <c r="H2438" s="302">
        <f ca="1">+G2438-'DCF Analysis'!$C$37+'DCF Analysis'!$C$38+'DCF Analysis'!$C$40-'DCF Analysis'!$C$39</f>
        <v>21923.067184105526</v>
      </c>
      <c r="I2438" s="303">
        <f ca="1">+H2438/'Historical Data'!$L$34</f>
        <v>1376.4520610650809</v>
      </c>
    </row>
    <row r="2439" spans="2:9">
      <c r="B2439" s="300">
        <f t="shared" si="189"/>
        <v>2427</v>
      </c>
      <c r="C2439" s="275">
        <f t="shared" ca="1" si="185"/>
        <v>0.10783794996730922</v>
      </c>
      <c r="D2439" s="275">
        <f t="shared" ca="1" si="186"/>
        <v>0.13937963438611578</v>
      </c>
      <c r="E2439" s="275">
        <f t="shared" ca="1" si="187"/>
        <v>0.10828565926739887</v>
      </c>
      <c r="F2439" s="275">
        <f t="shared" ca="1" si="188"/>
        <v>4.3373656868623531E-2</v>
      </c>
      <c r="G2439" s="301">
        <f t="array" aca="1" ref="G2439" ca="1">IF(E2439&gt;F2439,('3-Statement Model'!$G$8*(1+'DCF Simulation'!C2439)*'DCF Simulation'!D2439)/('DCF Simulation'!E2439-'DCF Simulation'!F2439))</f>
        <v>11490.26518902622</v>
      </c>
      <c r="H2439" s="302">
        <f ca="1">+G2439-'DCF Analysis'!$C$37+'DCF Analysis'!$C$38+'DCF Analysis'!$C$40-'DCF Analysis'!$C$39</f>
        <v>12402.595189026222</v>
      </c>
      <c r="I2439" s="303">
        <f ca="1">+H2439/'Historical Data'!$L$34</f>
        <v>778.70389061563833</v>
      </c>
    </row>
    <row r="2440" spans="2:9">
      <c r="B2440" s="300">
        <f t="shared" si="189"/>
        <v>2428</v>
      </c>
      <c r="C2440" s="275">
        <f t="shared" ca="1" si="185"/>
        <v>0.2363004507000139</v>
      </c>
      <c r="D2440" s="275">
        <f t="shared" ca="1" si="186"/>
        <v>0.13995850720451308</v>
      </c>
      <c r="E2440" s="275">
        <f t="shared" ca="1" si="187"/>
        <v>0.10172025500293723</v>
      </c>
      <c r="F2440" s="275">
        <f t="shared" ca="1" si="188"/>
        <v>3.548841856325391E-2</v>
      </c>
      <c r="G2440" s="301">
        <f t="array" aca="1" ref="G2440" ca="1">IF(E2440&gt;F2440,('3-Statement Model'!$G$8*(1+'DCF Simulation'!C2440)*'DCF Simulation'!D2440)/('DCF Simulation'!E2440-'DCF Simulation'!F2440))</f>
        <v>12619.322270744993</v>
      </c>
      <c r="H2440" s="302">
        <f ca="1">+G2440-'DCF Analysis'!$C$37+'DCF Analysis'!$C$38+'DCF Analysis'!$C$40-'DCF Analysis'!$C$39</f>
        <v>13531.652270744995</v>
      </c>
      <c r="I2440" s="303">
        <f ca="1">+H2440/'Historical Data'!$L$34</f>
        <v>849.59237232948647</v>
      </c>
    </row>
    <row r="2441" spans="2:9">
      <c r="B2441" s="300">
        <f t="shared" si="189"/>
        <v>2429</v>
      </c>
      <c r="C2441" s="275">
        <f t="shared" ca="1" si="185"/>
        <v>0.27628617737263383</v>
      </c>
      <c r="D2441" s="275">
        <f t="shared" ca="1" si="186"/>
        <v>0.18235342897610726</v>
      </c>
      <c r="E2441" s="275">
        <f t="shared" ca="1" si="187"/>
        <v>0.10170664043511445</v>
      </c>
      <c r="F2441" s="275">
        <f t="shared" ca="1" si="188"/>
        <v>4.2425759892696598E-2</v>
      </c>
      <c r="G2441" s="301">
        <f t="array" aca="1" ref="G2441" ca="1">IF(E2441&gt;F2441,('3-Statement Model'!$G$8*(1+'DCF Simulation'!C2441)*'DCF Simulation'!D2441)/('DCF Simulation'!E2441-'DCF Simulation'!F2441))</f>
        <v>18963.864926251234</v>
      </c>
      <c r="H2441" s="302">
        <f ca="1">+G2441-'DCF Analysis'!$C$37+'DCF Analysis'!$C$38+'DCF Analysis'!$C$40-'DCF Analysis'!$C$39</f>
        <v>19876.194926251232</v>
      </c>
      <c r="I2441" s="303">
        <f ca="1">+H2441/'Historical Data'!$L$34</f>
        <v>1247.938039080824</v>
      </c>
    </row>
    <row r="2442" spans="2:9">
      <c r="B2442" s="300">
        <f t="shared" si="189"/>
        <v>2430</v>
      </c>
      <c r="C2442" s="275">
        <f t="shared" ca="1" si="185"/>
        <v>0.10716942716978946</v>
      </c>
      <c r="D2442" s="275">
        <f t="shared" ca="1" si="186"/>
        <v>0.18695527667405271</v>
      </c>
      <c r="E2442" s="275">
        <f t="shared" ca="1" si="187"/>
        <v>0.10760723552425536</v>
      </c>
      <c r="F2442" s="275">
        <f t="shared" ca="1" si="188"/>
        <v>3.2495011768759144E-2</v>
      </c>
      <c r="G2442" s="301">
        <f t="array" aca="1" ref="G2442" ca="1">IF(E2442&gt;F2442,('3-Statement Model'!$G$8*(1+'DCF Simulation'!C2442)*'DCF Simulation'!D2442)/('DCF Simulation'!E2442-'DCF Simulation'!F2442))</f>
        <v>13311.306754326268</v>
      </c>
      <c r="H2442" s="302">
        <f ca="1">+G2442-'DCF Analysis'!$C$37+'DCF Analysis'!$C$38+'DCF Analysis'!$C$40-'DCF Analysis'!$C$39</f>
        <v>14223.63675432627</v>
      </c>
      <c r="I2442" s="303">
        <f ca="1">+H2442/'Historical Data'!$L$34</f>
        <v>893.0390059894454</v>
      </c>
    </row>
    <row r="2443" spans="2:9">
      <c r="B2443" s="300">
        <f t="shared" si="189"/>
        <v>2431</v>
      </c>
      <c r="C2443" s="275">
        <f t="shared" ca="1" si="185"/>
        <v>0.33089943351919121</v>
      </c>
      <c r="D2443" s="275">
        <f t="shared" ca="1" si="186"/>
        <v>0.1520731221234071</v>
      </c>
      <c r="E2443" s="275">
        <f t="shared" ca="1" si="187"/>
        <v>0.10962366996610579</v>
      </c>
      <c r="F2443" s="275">
        <f t="shared" ca="1" si="188"/>
        <v>3.4222432213490542E-2</v>
      </c>
      <c r="G2443" s="301">
        <f t="array" aca="1" ref="G2443" ca="1">IF(E2443&gt;F2443,('3-Statement Model'!$G$8*(1+'DCF Simulation'!C2443)*'DCF Simulation'!D2443)/('DCF Simulation'!E2443-'DCF Simulation'!F2443))</f>
        <v>12965.782339567071</v>
      </c>
      <c r="H2443" s="302">
        <f ca="1">+G2443-'DCF Analysis'!$C$37+'DCF Analysis'!$C$38+'DCF Analysis'!$C$40-'DCF Analysis'!$C$39</f>
        <v>13878.112339567073</v>
      </c>
      <c r="I2443" s="303">
        <f ca="1">+H2443/'Historical Data'!$L$34</f>
        <v>871.34506194185269</v>
      </c>
    </row>
    <row r="2444" spans="2:9">
      <c r="B2444" s="300">
        <f t="shared" si="189"/>
        <v>2432</v>
      </c>
      <c r="C2444" s="275">
        <f t="shared" ca="1" si="185"/>
        <v>0.10879846466577488</v>
      </c>
      <c r="D2444" s="275">
        <f t="shared" ca="1" si="186"/>
        <v>0.14335072605167454</v>
      </c>
      <c r="E2444" s="275">
        <f t="shared" ca="1" si="187"/>
        <v>0.10320997998653914</v>
      </c>
      <c r="F2444" s="275">
        <f t="shared" ca="1" si="188"/>
        <v>2.8340864472485773E-2</v>
      </c>
      <c r="G2444" s="301">
        <f t="array" aca="1" ref="G2444" ca="1">IF(E2444&gt;F2444,('3-Statement Model'!$G$8*(1+'DCF Simulation'!C2444)*'DCF Simulation'!D2444)/('DCF Simulation'!E2444-'DCF Simulation'!F2444))</f>
        <v>10254.849939172223</v>
      </c>
      <c r="H2444" s="302">
        <f ca="1">+G2444-'DCF Analysis'!$C$37+'DCF Analysis'!$C$38+'DCF Analysis'!$C$40-'DCF Analysis'!$C$39</f>
        <v>11167.179939172225</v>
      </c>
      <c r="I2444" s="303">
        <f ca="1">+H2444/'Historical Data'!$L$34</f>
        <v>701.13765170151225</v>
      </c>
    </row>
    <row r="2445" spans="2:9">
      <c r="B2445" s="300">
        <f t="shared" si="189"/>
        <v>2433</v>
      </c>
      <c r="C2445" s="275">
        <f t="shared" ca="1" si="185"/>
        <v>1.3488642355840498E-2</v>
      </c>
      <c r="D2445" s="275">
        <f t="shared" ca="1" si="186"/>
        <v>0.15408099716374324</v>
      </c>
      <c r="E2445" s="275">
        <f t="shared" ca="1" si="187"/>
        <v>0.10058945111513697</v>
      </c>
      <c r="F2445" s="275">
        <f t="shared" ca="1" si="188"/>
        <v>2.3293120493178152E-2</v>
      </c>
      <c r="G2445" s="301">
        <f t="array" aca="1" ref="G2445" ca="1">IF(E2445&gt;F2445,('3-Statement Model'!$G$8*(1+'DCF Simulation'!C2445)*'DCF Simulation'!D2445)/('DCF Simulation'!E2445-'DCF Simulation'!F2445))</f>
        <v>9758.6240708702644</v>
      </c>
      <c r="H2445" s="302">
        <f ca="1">+G2445-'DCF Analysis'!$C$37+'DCF Analysis'!$C$38+'DCF Analysis'!$C$40-'DCF Analysis'!$C$39</f>
        <v>10670.954070870266</v>
      </c>
      <c r="I2445" s="303">
        <f ca="1">+H2445/'Historical Data'!$L$34</f>
        <v>669.98183242485345</v>
      </c>
    </row>
    <row r="2446" spans="2:9">
      <c r="B2446" s="300">
        <f t="shared" si="189"/>
        <v>2434</v>
      </c>
      <c r="C2446" s="275">
        <f t="shared" ref="C2446:C2509" ca="1" si="190">RAND()*($E$6-$D$6)+$D$6</f>
        <v>0.21370678937995907</v>
      </c>
      <c r="D2446" s="275">
        <f t="shared" ref="D2446:D2509" ca="1" si="191">RAND()*($E$7-$D$7)+$D$7</f>
        <v>0.14494951121242269</v>
      </c>
      <c r="E2446" s="275">
        <f t="shared" ref="E2446:E2509" ca="1" si="192">RAND()*($E$8-$D$8)+$D$8</f>
        <v>0.10432785982367848</v>
      </c>
      <c r="F2446" s="275">
        <f t="shared" ref="F2446:F2509" ca="1" si="193">RAND()*($E$9-$D$9)+$D$9</f>
        <v>5.6913018827119952E-2</v>
      </c>
      <c r="G2446" s="301">
        <f t="array" aca="1" ref="G2446" ca="1">IF(E2446&gt;F2446,('3-Statement Model'!$G$8*(1+'DCF Simulation'!C2446)*'DCF Simulation'!D2446)/('DCF Simulation'!E2446-'DCF Simulation'!F2446))</f>
        <v>17922.382316457082</v>
      </c>
      <c r="H2446" s="302">
        <f ca="1">+G2446-'DCF Analysis'!$C$37+'DCF Analysis'!$C$38+'DCF Analysis'!$C$40-'DCF Analysis'!$C$39</f>
        <v>18834.71231645708</v>
      </c>
      <c r="I2446" s="303">
        <f ca="1">+H2446/'Historical Data'!$L$34</f>
        <v>1182.5479696723819</v>
      </c>
    </row>
    <row r="2447" spans="2:9">
      <c r="B2447" s="300">
        <f t="shared" ref="B2447:B2510" si="194">+B2446+1</f>
        <v>2435</v>
      </c>
      <c r="C2447" s="275">
        <f t="shared" ca="1" si="190"/>
        <v>1.3992254730796787E-2</v>
      </c>
      <c r="D2447" s="275">
        <f t="shared" ca="1" si="191"/>
        <v>0.1533882476924151</v>
      </c>
      <c r="E2447" s="275">
        <f t="shared" ca="1" si="192"/>
        <v>0.1053540443739774</v>
      </c>
      <c r="F2447" s="275">
        <f t="shared" ca="1" si="193"/>
        <v>3.7108739450367953E-2</v>
      </c>
      <c r="G2447" s="301">
        <f t="array" aca="1" ref="G2447" ca="1">IF(E2447&gt;F2447,('3-Statement Model'!$G$8*(1+'DCF Simulation'!C2447)*'DCF Simulation'!D2447)/('DCF Simulation'!E2447-'DCF Simulation'!F2447))</f>
        <v>11008.634289521138</v>
      </c>
      <c r="H2447" s="302">
        <f ca="1">+G2447-'DCF Analysis'!$C$37+'DCF Analysis'!$C$38+'DCF Analysis'!$C$40-'DCF Analysis'!$C$39</f>
        <v>11920.96428952114</v>
      </c>
      <c r="I2447" s="303">
        <f ca="1">+H2447/'Historical Data'!$L$34</f>
        <v>748.46442463539256</v>
      </c>
    </row>
    <row r="2448" spans="2:9">
      <c r="B2448" s="300">
        <f t="shared" si="194"/>
        <v>2436</v>
      </c>
      <c r="C2448" s="275">
        <f t="shared" ca="1" si="190"/>
        <v>0.16799008750493002</v>
      </c>
      <c r="D2448" s="275">
        <f t="shared" ca="1" si="191"/>
        <v>0.19310065919188149</v>
      </c>
      <c r="E2448" s="275">
        <f t="shared" ca="1" si="192"/>
        <v>0.10284110009257094</v>
      </c>
      <c r="F2448" s="275">
        <f t="shared" ca="1" si="193"/>
        <v>3.5810392902657383E-2</v>
      </c>
      <c r="G2448" s="301">
        <f t="array" aca="1" ref="G2448" ca="1">IF(E2448&gt;F2448,('3-Statement Model'!$G$8*(1+'DCF Simulation'!C2448)*'DCF Simulation'!D2448)/('DCF Simulation'!E2448-'DCF Simulation'!F2448))</f>
        <v>16252.815725676901</v>
      </c>
      <c r="H2448" s="302">
        <f ca="1">+G2448-'DCF Analysis'!$C$37+'DCF Analysis'!$C$38+'DCF Analysis'!$C$40-'DCF Analysis'!$C$39</f>
        <v>17165.145725676899</v>
      </c>
      <c r="I2448" s="303">
        <f ca="1">+H2448/'Historical Data'!$L$34</f>
        <v>1077.7232954757478</v>
      </c>
    </row>
    <row r="2449" spans="2:9">
      <c r="B2449" s="300">
        <f t="shared" si="194"/>
        <v>2437</v>
      </c>
      <c r="C2449" s="275">
        <f t="shared" ca="1" si="190"/>
        <v>0.27838166519155977</v>
      </c>
      <c r="D2449" s="275">
        <f t="shared" ca="1" si="191"/>
        <v>0.19338002668671717</v>
      </c>
      <c r="E2449" s="275">
        <f t="shared" ca="1" si="192"/>
        <v>0.10837079337374435</v>
      </c>
      <c r="F2449" s="275">
        <f t="shared" ca="1" si="193"/>
        <v>2.9510295772969874E-2</v>
      </c>
      <c r="G2449" s="301">
        <f t="array" aca="1" ref="G2449" ca="1">IF(E2449&gt;F2449,('3-Statement Model'!$G$8*(1+'DCF Simulation'!C2449)*'DCF Simulation'!D2449)/('DCF Simulation'!E2449-'DCF Simulation'!F2449))</f>
        <v>15142.310081034009</v>
      </c>
      <c r="H2449" s="302">
        <f ca="1">+G2449-'DCF Analysis'!$C$37+'DCF Analysis'!$C$38+'DCF Analysis'!$C$40-'DCF Analysis'!$C$39</f>
        <v>16054.640081034011</v>
      </c>
      <c r="I2449" s="303">
        <f ca="1">+H2449/'Historical Data'!$L$34</f>
        <v>1007.9995761368165</v>
      </c>
    </row>
    <row r="2450" spans="2:9">
      <c r="B2450" s="300">
        <f t="shared" si="194"/>
        <v>2438</v>
      </c>
      <c r="C2450" s="275">
        <f t="shared" ca="1" si="190"/>
        <v>0.17290632820669449</v>
      </c>
      <c r="D2450" s="275">
        <f t="shared" ca="1" si="191"/>
        <v>0.16207883156442701</v>
      </c>
      <c r="E2450" s="275">
        <f t="shared" ca="1" si="192"/>
        <v>0.10508082354764432</v>
      </c>
      <c r="F2450" s="275">
        <f t="shared" ca="1" si="193"/>
        <v>2.8166142615029949E-2</v>
      </c>
      <c r="G2450" s="301">
        <f t="array" aca="1" ref="G2450" ca="1">IF(E2450&gt;F2450,('3-Statement Model'!$G$8*(1+'DCF Simulation'!C2450)*'DCF Simulation'!D2450)/('DCF Simulation'!E2450-'DCF Simulation'!F2450))</f>
        <v>11938.778179597077</v>
      </c>
      <c r="H2450" s="302">
        <f ca="1">+G2450-'DCF Analysis'!$C$37+'DCF Analysis'!$C$38+'DCF Analysis'!$C$40-'DCF Analysis'!$C$39</f>
        <v>12851.108179597079</v>
      </c>
      <c r="I2450" s="303">
        <f ca="1">+H2450/'Historical Data'!$L$34</f>
        <v>806.86403012081246</v>
      </c>
    </row>
    <row r="2451" spans="2:9">
      <c r="B2451" s="300">
        <f t="shared" si="194"/>
        <v>2439</v>
      </c>
      <c r="C2451" s="275">
        <f t="shared" ca="1" si="190"/>
        <v>0.32923476739821117</v>
      </c>
      <c r="D2451" s="275">
        <f t="shared" ca="1" si="191"/>
        <v>0.17298606881412545</v>
      </c>
      <c r="E2451" s="275">
        <f t="shared" ca="1" si="192"/>
        <v>0.10916516962374451</v>
      </c>
      <c r="F2451" s="275">
        <f t="shared" ca="1" si="193"/>
        <v>4.4984410527836208E-2</v>
      </c>
      <c r="G2451" s="301">
        <f t="array" aca="1" ref="G2451" ca="1">IF(E2451&gt;F2451,('3-Statement Model'!$G$8*(1+'DCF Simulation'!C2451)*'DCF Simulation'!D2451)/('DCF Simulation'!E2451-'DCF Simulation'!F2451))</f>
        <v>17305.632279156504</v>
      </c>
      <c r="H2451" s="302">
        <f ca="1">+G2451-'DCF Analysis'!$C$37+'DCF Analysis'!$C$38+'DCF Analysis'!$C$40-'DCF Analysis'!$C$39</f>
        <v>18217.962279156502</v>
      </c>
      <c r="I2451" s="303">
        <f ca="1">+H2451/'Historical Data'!$L$34</f>
        <v>1143.8249728911728</v>
      </c>
    </row>
    <row r="2452" spans="2:9">
      <c r="B2452" s="300">
        <f t="shared" si="194"/>
        <v>2440</v>
      </c>
      <c r="C2452" s="275">
        <f t="shared" ca="1" si="190"/>
        <v>3.4365268200911889E-2</v>
      </c>
      <c r="D2452" s="275">
        <f t="shared" ca="1" si="191"/>
        <v>0.17284121033255639</v>
      </c>
      <c r="E2452" s="275">
        <f t="shared" ca="1" si="192"/>
        <v>0.10636036203876169</v>
      </c>
      <c r="F2452" s="275">
        <f t="shared" ca="1" si="193"/>
        <v>4.7727018876937817E-2</v>
      </c>
      <c r="G2452" s="301">
        <f t="array" aca="1" ref="G2452" ca="1">IF(E2452&gt;F2452,('3-Statement Model'!$G$8*(1+'DCF Simulation'!C2452)*'DCF Simulation'!D2452)/('DCF Simulation'!E2452-'DCF Simulation'!F2452))</f>
        <v>14728.416944192757</v>
      </c>
      <c r="H2452" s="302">
        <f ca="1">+G2452-'DCF Analysis'!$C$37+'DCF Analysis'!$C$38+'DCF Analysis'!$C$40-'DCF Analysis'!$C$39</f>
        <v>15640.746944192759</v>
      </c>
      <c r="I2452" s="303">
        <f ca="1">+H2452/'Historical Data'!$L$34</f>
        <v>982.01306355253371</v>
      </c>
    </row>
    <row r="2453" spans="2:9">
      <c r="B2453" s="300">
        <f t="shared" si="194"/>
        <v>2441</v>
      </c>
      <c r="C2453" s="275">
        <f t="shared" ca="1" si="190"/>
        <v>0.26241555193798161</v>
      </c>
      <c r="D2453" s="275">
        <f t="shared" ca="1" si="191"/>
        <v>0.15102075730910461</v>
      </c>
      <c r="E2453" s="275">
        <f t="shared" ca="1" si="192"/>
        <v>0.10214011588048469</v>
      </c>
      <c r="F2453" s="275">
        <f t="shared" ca="1" si="193"/>
        <v>4.7657491816628192E-2</v>
      </c>
      <c r="G2453" s="301">
        <f t="array" aca="1" ref="G2453" ca="1">IF(E2453&gt;F2453,('3-Statement Model'!$G$8*(1+'DCF Simulation'!C2453)*'DCF Simulation'!D2453)/('DCF Simulation'!E2453-'DCF Simulation'!F2453))</f>
        <v>16902.870441192743</v>
      </c>
      <c r="H2453" s="302">
        <f ca="1">+G2453-'DCF Analysis'!$C$37+'DCF Analysis'!$C$38+'DCF Analysis'!$C$40-'DCF Analysis'!$C$39</f>
        <v>17815.200441192741</v>
      </c>
      <c r="I2453" s="303">
        <f ca="1">+H2453/'Historical Data'!$L$34</f>
        <v>1118.5373451460225</v>
      </c>
    </row>
    <row r="2454" spans="2:9">
      <c r="B2454" s="300">
        <f t="shared" si="194"/>
        <v>2442</v>
      </c>
      <c r="C2454" s="275">
        <f t="shared" ca="1" si="190"/>
        <v>0.30650211375654979</v>
      </c>
      <c r="D2454" s="275">
        <f t="shared" ca="1" si="191"/>
        <v>0.16127357923248914</v>
      </c>
      <c r="E2454" s="275">
        <f t="shared" ca="1" si="192"/>
        <v>0.1042854533868022</v>
      </c>
      <c r="F2454" s="275">
        <f t="shared" ca="1" si="193"/>
        <v>3.3146018456247588E-2</v>
      </c>
      <c r="G2454" s="301">
        <f t="array" aca="1" ref="G2454" ca="1">IF(E2454&gt;F2454,('3-Statement Model'!$G$8*(1+'DCF Simulation'!C2454)*'DCF Simulation'!D2454)/('DCF Simulation'!E2454-'DCF Simulation'!F2454))</f>
        <v>14306.797475491894</v>
      </c>
      <c r="H2454" s="302">
        <f ca="1">+G2454-'DCF Analysis'!$C$37+'DCF Analysis'!$C$38+'DCF Analysis'!$C$40-'DCF Analysis'!$C$39</f>
        <v>15219.127475491896</v>
      </c>
      <c r="I2454" s="303">
        <f ca="1">+H2454/'Historical Data'!$L$34</f>
        <v>955.5414488918251</v>
      </c>
    </row>
    <row r="2455" spans="2:9">
      <c r="B2455" s="300">
        <f t="shared" si="194"/>
        <v>2443</v>
      </c>
      <c r="C2455" s="275">
        <f t="shared" ca="1" si="190"/>
        <v>0.24154078656688194</v>
      </c>
      <c r="D2455" s="275">
        <f t="shared" ca="1" si="191"/>
        <v>0.14182480461094024</v>
      </c>
      <c r="E2455" s="275">
        <f t="shared" ca="1" si="192"/>
        <v>0.10746858699166949</v>
      </c>
      <c r="F2455" s="275">
        <f t="shared" ca="1" si="193"/>
        <v>3.7185413699158648E-2</v>
      </c>
      <c r="G2455" s="301">
        <f t="array" aca="1" ref="G2455" ca="1">IF(E2455&gt;F2455,('3-Statement Model'!$G$8*(1+'DCF Simulation'!C2455)*'DCF Simulation'!D2455)/('DCF Simulation'!E2455-'DCF Simulation'!F2455))</f>
        <v>12101.559011393047</v>
      </c>
      <c r="H2455" s="302">
        <f ca="1">+G2455-'DCF Analysis'!$C$37+'DCF Analysis'!$C$38+'DCF Analysis'!$C$40-'DCF Analysis'!$C$39</f>
        <v>13013.889011393048</v>
      </c>
      <c r="I2455" s="303">
        <f ca="1">+H2455/'Historical Data'!$L$34</f>
        <v>817.08431588401527</v>
      </c>
    </row>
    <row r="2456" spans="2:9">
      <c r="B2456" s="300">
        <f t="shared" si="194"/>
        <v>2444</v>
      </c>
      <c r="C2456" s="275">
        <f t="shared" ca="1" si="190"/>
        <v>8.455447407014792E-2</v>
      </c>
      <c r="D2456" s="275">
        <f t="shared" ca="1" si="191"/>
        <v>0.17997824374404964</v>
      </c>
      <c r="E2456" s="275">
        <f t="shared" ca="1" si="192"/>
        <v>0.10227838171207174</v>
      </c>
      <c r="F2456" s="275">
        <f t="shared" ca="1" si="193"/>
        <v>5.2779413624090901E-2</v>
      </c>
      <c r="G2456" s="301">
        <f t="array" aca="1" ref="G2456" ca="1">IF(E2456&gt;F2456,('3-Statement Model'!$G$8*(1+'DCF Simulation'!C2456)*'DCF Simulation'!D2456)/('DCF Simulation'!E2456-'DCF Simulation'!F2456))</f>
        <v>19048.234718470831</v>
      </c>
      <c r="H2456" s="302">
        <f ca="1">+G2456-'DCF Analysis'!$C$37+'DCF Analysis'!$C$38+'DCF Analysis'!$C$40-'DCF Analysis'!$C$39</f>
        <v>19960.564718470829</v>
      </c>
      <c r="I2456" s="303">
        <f ca="1">+H2456/'Historical Data'!$L$34</f>
        <v>1253.2352437747224</v>
      </c>
    </row>
    <row r="2457" spans="2:9">
      <c r="B2457" s="300">
        <f t="shared" si="194"/>
        <v>2445</v>
      </c>
      <c r="C2457" s="275">
        <f t="shared" ca="1" si="190"/>
        <v>0.15621190268534155</v>
      </c>
      <c r="D2457" s="275">
        <f t="shared" ca="1" si="191"/>
        <v>0.15822915305124971</v>
      </c>
      <c r="E2457" s="275">
        <f t="shared" ca="1" si="192"/>
        <v>0.10404211238214385</v>
      </c>
      <c r="F2457" s="275">
        <f t="shared" ca="1" si="193"/>
        <v>2.2861926017109947E-2</v>
      </c>
      <c r="G2457" s="301">
        <f t="array" aca="1" ref="G2457" ca="1">IF(E2457&gt;F2457,('3-Statement Model'!$G$8*(1+'DCF Simulation'!C2457)*'DCF Simulation'!D2457)/('DCF Simulation'!E2457-'DCF Simulation'!F2457))</f>
        <v>10885.625639869188</v>
      </c>
      <c r="H2457" s="302">
        <f ca="1">+G2457-'DCF Analysis'!$C$37+'DCF Analysis'!$C$38+'DCF Analysis'!$C$40-'DCF Analysis'!$C$39</f>
        <v>11797.955639869189</v>
      </c>
      <c r="I2457" s="303">
        <f ca="1">+H2457/'Historical Data'!$L$34</f>
        <v>740.74125762046799</v>
      </c>
    </row>
    <row r="2458" spans="2:9">
      <c r="B2458" s="300">
        <f t="shared" si="194"/>
        <v>2446</v>
      </c>
      <c r="C2458" s="275">
        <f t="shared" ca="1" si="190"/>
        <v>0.18979425103356673</v>
      </c>
      <c r="D2458" s="275">
        <f t="shared" ca="1" si="191"/>
        <v>0.14303082602607511</v>
      </c>
      <c r="E2458" s="275">
        <f t="shared" ca="1" si="192"/>
        <v>0.10787232221538109</v>
      </c>
      <c r="F2458" s="275">
        <f t="shared" ca="1" si="193"/>
        <v>4.4721023853992285E-2</v>
      </c>
      <c r="G2458" s="301">
        <f t="array" aca="1" ref="G2458" ca="1">IF(E2458&gt;F2458,('3-Statement Model'!$G$8*(1+'DCF Simulation'!C2458)*'DCF Simulation'!D2458)/('DCF Simulation'!E2458-'DCF Simulation'!F2458))</f>
        <v>13016.635041612388</v>
      </c>
      <c r="H2458" s="302">
        <f ca="1">+G2458-'DCF Analysis'!$C$37+'DCF Analysis'!$C$38+'DCF Analysis'!$C$40-'DCF Analysis'!$C$39</f>
        <v>13928.96504161239</v>
      </c>
      <c r="I2458" s="303">
        <f ca="1">+H2458/'Historical Data'!$L$34</f>
        <v>874.53787734278126</v>
      </c>
    </row>
    <row r="2459" spans="2:9">
      <c r="B2459" s="300">
        <f t="shared" si="194"/>
        <v>2447</v>
      </c>
      <c r="C2459" s="275">
        <f t="shared" ca="1" si="190"/>
        <v>6.1977334340668586E-2</v>
      </c>
      <c r="D2459" s="275">
        <f t="shared" ca="1" si="191"/>
        <v>0.17145953841292472</v>
      </c>
      <c r="E2459" s="275">
        <f t="shared" ca="1" si="192"/>
        <v>0.10039413009219272</v>
      </c>
      <c r="F2459" s="275">
        <f t="shared" ca="1" si="193"/>
        <v>5.3431316223224834E-2</v>
      </c>
      <c r="G2459" s="301">
        <f t="array" aca="1" ref="G2459" ca="1">IF(E2459&gt;F2459,('3-Statement Model'!$G$8*(1+'DCF Simulation'!C2459)*'DCF Simulation'!D2459)/('DCF Simulation'!E2459-'DCF Simulation'!F2459))</f>
        <v>18728.469440038851</v>
      </c>
      <c r="H2459" s="302">
        <f ca="1">+G2459-'DCF Analysis'!$C$37+'DCF Analysis'!$C$38+'DCF Analysis'!$C$40-'DCF Analysis'!$C$39</f>
        <v>19640.799440038849</v>
      </c>
      <c r="I2459" s="303">
        <f ca="1">+H2459/'Historical Data'!$L$34</f>
        <v>1233.1586015394673</v>
      </c>
    </row>
    <row r="2460" spans="2:9">
      <c r="B2460" s="300">
        <f t="shared" si="194"/>
        <v>2448</v>
      </c>
      <c r="C2460" s="275">
        <f t="shared" ca="1" si="190"/>
        <v>9.6406102866471749E-2</v>
      </c>
      <c r="D2460" s="275">
        <f t="shared" ca="1" si="191"/>
        <v>0.19465024727178354</v>
      </c>
      <c r="E2460" s="275">
        <f t="shared" ca="1" si="192"/>
        <v>0.1014707137172479</v>
      </c>
      <c r="F2460" s="275">
        <f t="shared" ca="1" si="193"/>
        <v>3.0736594668363097E-2</v>
      </c>
      <c r="G2460" s="301">
        <f t="array" aca="1" ref="G2460" ca="1">IF(E2460&gt;F2460,('3-Statement Model'!$G$8*(1+'DCF Simulation'!C2460)*'DCF Simulation'!D2460)/('DCF Simulation'!E2460-'DCF Simulation'!F2460))</f>
        <v>14573.939231179387</v>
      </c>
      <c r="H2460" s="302">
        <f ca="1">+G2460-'DCF Analysis'!$C$37+'DCF Analysis'!$C$38+'DCF Analysis'!$C$40-'DCF Analysis'!$C$39</f>
        <v>15486.269231179389</v>
      </c>
      <c r="I2460" s="303">
        <f ca="1">+H2460/'Historical Data'!$L$34</f>
        <v>972.31409375600663</v>
      </c>
    </row>
    <row r="2461" spans="2:9">
      <c r="B2461" s="300">
        <f t="shared" si="194"/>
        <v>2449</v>
      </c>
      <c r="C2461" s="275">
        <f t="shared" ca="1" si="190"/>
        <v>0.13788235426457912</v>
      </c>
      <c r="D2461" s="275">
        <f t="shared" ca="1" si="191"/>
        <v>0.14783875855495443</v>
      </c>
      <c r="E2461" s="275">
        <f t="shared" ca="1" si="192"/>
        <v>0.10576851965446898</v>
      </c>
      <c r="F2461" s="275">
        <f t="shared" ca="1" si="193"/>
        <v>3.3725559350122308E-2</v>
      </c>
      <c r="G2461" s="301">
        <f t="array" aca="1" ref="G2461" ca="1">IF(E2461&gt;F2461,('3-Statement Model'!$G$8*(1+'DCF Simulation'!C2461)*'DCF Simulation'!D2461)/('DCF Simulation'!E2461-'DCF Simulation'!F2461))</f>
        <v>11279.078491232303</v>
      </c>
      <c r="H2461" s="302">
        <f ca="1">+G2461-'DCF Analysis'!$C$37+'DCF Analysis'!$C$38+'DCF Analysis'!$C$40-'DCF Analysis'!$C$39</f>
        <v>12191.408491232305</v>
      </c>
      <c r="I2461" s="303">
        <f ca="1">+H2461/'Historical Data'!$L$34</f>
        <v>765.44441542419622</v>
      </c>
    </row>
    <row r="2462" spans="2:9">
      <c r="B2462" s="300">
        <f t="shared" si="194"/>
        <v>2450</v>
      </c>
      <c r="C2462" s="275">
        <f t="shared" ca="1" si="190"/>
        <v>2.9009136930171209E-2</v>
      </c>
      <c r="D2462" s="275">
        <f t="shared" ca="1" si="191"/>
        <v>0.18430376346864277</v>
      </c>
      <c r="E2462" s="275">
        <f t="shared" ca="1" si="192"/>
        <v>0.10403250396892635</v>
      </c>
      <c r="F2462" s="275">
        <f t="shared" ca="1" si="193"/>
        <v>3.9224989585857087E-2</v>
      </c>
      <c r="G2462" s="301">
        <f t="array" aca="1" ref="G2462" ca="1">IF(E2462&gt;F2462,('3-Statement Model'!$G$8*(1+'DCF Simulation'!C2462)*'DCF Simulation'!D2462)/('DCF Simulation'!E2462-'DCF Simulation'!F2462))</f>
        <v>14135.382634152826</v>
      </c>
      <c r="H2462" s="302">
        <f ca="1">+G2462-'DCF Analysis'!$C$37+'DCF Analysis'!$C$38+'DCF Analysis'!$C$40-'DCF Analysis'!$C$39</f>
        <v>15047.712634152827</v>
      </c>
      <c r="I2462" s="303">
        <f ca="1">+H2462/'Historical Data'!$L$34</f>
        <v>944.77907200008406</v>
      </c>
    </row>
    <row r="2463" spans="2:9">
      <c r="B2463" s="300">
        <f t="shared" si="194"/>
        <v>2451</v>
      </c>
      <c r="C2463" s="275">
        <f t="shared" ca="1" si="190"/>
        <v>0.20369902475435342</v>
      </c>
      <c r="D2463" s="275">
        <f t="shared" ca="1" si="191"/>
        <v>0.13715102198148935</v>
      </c>
      <c r="E2463" s="275">
        <f t="shared" ca="1" si="192"/>
        <v>0.10209315421859168</v>
      </c>
      <c r="F2463" s="275">
        <f t="shared" ca="1" si="193"/>
        <v>5.4326365807989857E-2</v>
      </c>
      <c r="G2463" s="301">
        <f t="array" aca="1" ref="G2463" ca="1">IF(E2463&gt;F2463,('3-Statement Model'!$G$8*(1+'DCF Simulation'!C2463)*'DCF Simulation'!D2463)/('DCF Simulation'!E2463-'DCF Simulation'!F2463))</f>
        <v>16694.384564880682</v>
      </c>
      <c r="H2463" s="302">
        <f ca="1">+G2463-'DCF Analysis'!$C$37+'DCF Analysis'!$C$38+'DCF Analysis'!$C$40-'DCF Analysis'!$C$39</f>
        <v>17606.71456488068</v>
      </c>
      <c r="I2463" s="303">
        <f ca="1">+H2463/'Historical Data'!$L$34</f>
        <v>1105.4474425451333</v>
      </c>
    </row>
    <row r="2464" spans="2:9">
      <c r="B2464" s="300">
        <f t="shared" si="194"/>
        <v>2452</v>
      </c>
      <c r="C2464" s="275">
        <f t="shared" ca="1" si="190"/>
        <v>0.2933198036365452</v>
      </c>
      <c r="D2464" s="275">
        <f t="shared" ca="1" si="191"/>
        <v>0.19312596555807307</v>
      </c>
      <c r="E2464" s="275">
        <f t="shared" ca="1" si="192"/>
        <v>0.10108023996179867</v>
      </c>
      <c r="F2464" s="275">
        <f t="shared" ca="1" si="193"/>
        <v>3.6050168185107312E-2</v>
      </c>
      <c r="G2464" s="301">
        <f t="array" aca="1" ref="G2464" ca="1">IF(E2464&gt;F2464,('3-Statement Model'!$G$8*(1+'DCF Simulation'!C2464)*'DCF Simulation'!D2464)/('DCF Simulation'!E2464-'DCF Simulation'!F2464))</f>
        <v>18552.902475956049</v>
      </c>
      <c r="H2464" s="302">
        <f ca="1">+G2464-'DCF Analysis'!$C$37+'DCF Analysis'!$C$38+'DCF Analysis'!$C$40-'DCF Analysis'!$C$39</f>
        <v>19465.232475956047</v>
      </c>
      <c r="I2464" s="303">
        <f ca="1">+H2464/'Historical Data'!$L$34</f>
        <v>1222.13553129399</v>
      </c>
    </row>
    <row r="2465" spans="2:9">
      <c r="B2465" s="300">
        <f t="shared" si="194"/>
        <v>2453</v>
      </c>
      <c r="C2465" s="275">
        <f t="shared" ca="1" si="190"/>
        <v>0.11153256934180886</v>
      </c>
      <c r="D2465" s="275">
        <f t="shared" ca="1" si="191"/>
        <v>0.17336472866596486</v>
      </c>
      <c r="E2465" s="275">
        <f t="shared" ca="1" si="192"/>
        <v>0.10453668126677565</v>
      </c>
      <c r="F2465" s="275">
        <f t="shared" ca="1" si="193"/>
        <v>4.23007986866175E-2</v>
      </c>
      <c r="G2465" s="301">
        <f t="array" aca="1" ref="G2465" ca="1">IF(E2465&gt;F2465,('3-Statement Model'!$G$8*(1+'DCF Simulation'!C2465)*'DCF Simulation'!D2465)/('DCF Simulation'!E2465-'DCF Simulation'!F2465))</f>
        <v>14956.21099683359</v>
      </c>
      <c r="H2465" s="302">
        <f ca="1">+G2465-'DCF Analysis'!$C$37+'DCF Analysis'!$C$38+'DCF Analysis'!$C$40-'DCF Analysis'!$C$39</f>
        <v>15868.540996833592</v>
      </c>
      <c r="I2465" s="303">
        <f ca="1">+H2465/'Historical Data'!$L$34</f>
        <v>996.31524082648593</v>
      </c>
    </row>
    <row r="2466" spans="2:9">
      <c r="B2466" s="300">
        <f t="shared" si="194"/>
        <v>2454</v>
      </c>
      <c r="C2466" s="275">
        <f t="shared" ca="1" si="190"/>
        <v>0.2254706501173675</v>
      </c>
      <c r="D2466" s="275">
        <f t="shared" ca="1" si="191"/>
        <v>0.13722665113138555</v>
      </c>
      <c r="E2466" s="275">
        <f t="shared" ca="1" si="192"/>
        <v>0.10468755524219869</v>
      </c>
      <c r="F2466" s="275">
        <f t="shared" ca="1" si="193"/>
        <v>2.0963129762301681E-2</v>
      </c>
      <c r="G2466" s="301">
        <f t="array" aca="1" ref="G2466" ca="1">IF(E2466&gt;F2466,('3-Statement Model'!$G$8*(1+'DCF Simulation'!C2466)*'DCF Simulation'!D2466)/('DCF Simulation'!E2466-'DCF Simulation'!F2466))</f>
        <v>9702.1660375833744</v>
      </c>
      <c r="H2466" s="302">
        <f ca="1">+G2466-'DCF Analysis'!$C$37+'DCF Analysis'!$C$38+'DCF Analysis'!$C$40-'DCF Analysis'!$C$39</f>
        <v>10614.496037583376</v>
      </c>
      <c r="I2466" s="303">
        <f ca="1">+H2466/'Historical Data'!$L$34</f>
        <v>666.43708316012635</v>
      </c>
    </row>
    <row r="2467" spans="2:9">
      <c r="B2467" s="300">
        <f t="shared" si="194"/>
        <v>2455</v>
      </c>
      <c r="C2467" s="275">
        <f t="shared" ca="1" si="190"/>
        <v>0.23990171536255103</v>
      </c>
      <c r="D2467" s="275">
        <f t="shared" ca="1" si="191"/>
        <v>0.1876278228823684</v>
      </c>
      <c r="E2467" s="275">
        <f t="shared" ca="1" si="192"/>
        <v>0.10014023950213734</v>
      </c>
      <c r="F2467" s="275">
        <f t="shared" ca="1" si="193"/>
        <v>3.6729710707071817E-2</v>
      </c>
      <c r="G2467" s="301">
        <f t="array" aca="1" ref="G2467" ca="1">IF(E2467&gt;F2467,('3-Statement Model'!$G$8*(1+'DCF Simulation'!C2467)*'DCF Simulation'!D2467)/('DCF Simulation'!E2467-'DCF Simulation'!F2467))</f>
        <v>17721.587548276733</v>
      </c>
      <c r="H2467" s="302">
        <f ca="1">+G2467-'DCF Analysis'!$C$37+'DCF Analysis'!$C$38+'DCF Analysis'!$C$40-'DCF Analysis'!$C$39</f>
        <v>18633.917548276731</v>
      </c>
      <c r="I2467" s="303">
        <f ca="1">+H2467/'Historical Data'!$L$34</f>
        <v>1169.9409576064193</v>
      </c>
    </row>
    <row r="2468" spans="2:9">
      <c r="B2468" s="300">
        <f t="shared" si="194"/>
        <v>2456</v>
      </c>
      <c r="C2468" s="275">
        <f t="shared" ca="1" si="190"/>
        <v>0.19442751465882252</v>
      </c>
      <c r="D2468" s="275">
        <f t="shared" ca="1" si="191"/>
        <v>0.16056988558400404</v>
      </c>
      <c r="E2468" s="275">
        <f t="shared" ca="1" si="192"/>
        <v>0.10265537166963344</v>
      </c>
      <c r="F2468" s="275">
        <f t="shared" ca="1" si="193"/>
        <v>5.0140449151516067E-2</v>
      </c>
      <c r="G2468" s="301">
        <f t="array" aca="1" ref="G2468" ca="1">IF(E2468&gt;F2468,('3-Statement Model'!$G$8*(1+'DCF Simulation'!C2468)*'DCF Simulation'!D2468)/('DCF Simulation'!E2468-'DCF Simulation'!F2468))</f>
        <v>17640.897125877251</v>
      </c>
      <c r="H2468" s="302">
        <f ca="1">+G2468-'DCF Analysis'!$C$37+'DCF Analysis'!$C$38+'DCF Analysis'!$C$40-'DCF Analysis'!$C$39</f>
        <v>18553.227125877249</v>
      </c>
      <c r="I2468" s="303">
        <f ca="1">+H2468/'Historical Data'!$L$34</f>
        <v>1164.8747642089686</v>
      </c>
    </row>
    <row r="2469" spans="2:9">
      <c r="B2469" s="300">
        <f t="shared" si="194"/>
        <v>2457</v>
      </c>
      <c r="C2469" s="275">
        <f t="shared" ca="1" si="190"/>
        <v>6.6910910489090453E-2</v>
      </c>
      <c r="D2469" s="275">
        <f t="shared" ca="1" si="191"/>
        <v>0.164515664129778</v>
      </c>
      <c r="E2469" s="275">
        <f t="shared" ca="1" si="192"/>
        <v>0.10649230092598749</v>
      </c>
      <c r="F2469" s="275">
        <f t="shared" ca="1" si="193"/>
        <v>5.8226369360918656E-2</v>
      </c>
      <c r="G2469" s="301">
        <f t="array" aca="1" ref="G2469" ca="1">IF(E2469&gt;F2469,('3-Statement Model'!$G$8*(1+'DCF Simulation'!C2469)*'DCF Simulation'!D2469)/('DCF Simulation'!E2469-'DCF Simulation'!F2469))</f>
        <v>17566.054177956197</v>
      </c>
      <c r="H2469" s="302">
        <f ca="1">+G2469-'DCF Analysis'!$C$37+'DCF Analysis'!$C$38+'DCF Analysis'!$C$40-'DCF Analysis'!$C$39</f>
        <v>18478.384177956195</v>
      </c>
      <c r="I2469" s="303">
        <f ca="1">+H2469/'Historical Data'!$L$34</f>
        <v>1160.1757077741643</v>
      </c>
    </row>
    <row r="2470" spans="2:9">
      <c r="B2470" s="300">
        <f t="shared" si="194"/>
        <v>2458</v>
      </c>
      <c r="C2470" s="275">
        <f t="shared" ca="1" si="190"/>
        <v>3.9055802571058403E-2</v>
      </c>
      <c r="D2470" s="275">
        <f t="shared" ca="1" si="191"/>
        <v>0.13811622508158458</v>
      </c>
      <c r="E2470" s="275">
        <f t="shared" ca="1" si="192"/>
        <v>0.10797728033054291</v>
      </c>
      <c r="F2470" s="275">
        <f t="shared" ca="1" si="193"/>
        <v>2.9772845347900517E-2</v>
      </c>
      <c r="G2470" s="301">
        <f t="array" aca="1" ref="G2470" ca="1">IF(E2470&gt;F2470,('3-Statement Model'!$G$8*(1+'DCF Simulation'!C2470)*'DCF Simulation'!D2470)/('DCF Simulation'!E2470-'DCF Simulation'!F2470))</f>
        <v>8864.0396207121685</v>
      </c>
      <c r="H2470" s="302">
        <f ca="1">+G2470-'DCF Analysis'!$C$37+'DCF Analysis'!$C$38+'DCF Analysis'!$C$40-'DCF Analysis'!$C$39</f>
        <v>9776.3696207121702</v>
      </c>
      <c r="I2470" s="303">
        <f ca="1">+H2470/'Historical Data'!$L$34</f>
        <v>613.81484630579303</v>
      </c>
    </row>
    <row r="2471" spans="2:9">
      <c r="B2471" s="300">
        <f t="shared" si="194"/>
        <v>2459</v>
      </c>
      <c r="C2471" s="275">
        <f t="shared" ca="1" si="190"/>
        <v>0.18939208025021378</v>
      </c>
      <c r="D2471" s="275">
        <f t="shared" ca="1" si="191"/>
        <v>0.14788703692882321</v>
      </c>
      <c r="E2471" s="275">
        <f t="shared" ca="1" si="192"/>
        <v>0.10641618927752618</v>
      </c>
      <c r="F2471" s="275">
        <f t="shared" ca="1" si="193"/>
        <v>4.8804330685317698E-2</v>
      </c>
      <c r="G2471" s="301">
        <f t="array" aca="1" ref="G2471" ca="1">IF(E2471&gt;F2471,('3-Statement Model'!$G$8*(1+'DCF Simulation'!C2471)*'DCF Simulation'!D2471)/('DCF Simulation'!E2471-'DCF Simulation'!F2471))</f>
        <v>14747.647996314299</v>
      </c>
      <c r="H2471" s="302">
        <f ca="1">+G2471-'DCF Analysis'!$C$37+'DCF Analysis'!$C$38+'DCF Analysis'!$C$40-'DCF Analysis'!$C$39</f>
        <v>15659.977996314301</v>
      </c>
      <c r="I2471" s="303">
        <f ca="1">+H2471/'Historical Data'!$L$34</f>
        <v>983.22049593901738</v>
      </c>
    </row>
    <row r="2472" spans="2:9">
      <c r="B2472" s="300">
        <f t="shared" si="194"/>
        <v>2460</v>
      </c>
      <c r="C2472" s="275">
        <f t="shared" ca="1" si="190"/>
        <v>0.10529201510770339</v>
      </c>
      <c r="D2472" s="275">
        <f t="shared" ca="1" si="191"/>
        <v>0.13991239461744912</v>
      </c>
      <c r="E2472" s="275">
        <f t="shared" ca="1" si="192"/>
        <v>0.10655959865797922</v>
      </c>
      <c r="F2472" s="275">
        <f t="shared" ca="1" si="193"/>
        <v>2.3549600205515796E-2</v>
      </c>
      <c r="G2472" s="301">
        <f t="array" aca="1" ref="G2472" ca="1">IF(E2472&gt;F2472,('3-Statement Model'!$G$8*(1+'DCF Simulation'!C2472)*'DCF Simulation'!D2472)/('DCF Simulation'!E2472-'DCF Simulation'!F2472))</f>
        <v>8998.7526776491668</v>
      </c>
      <c r="H2472" s="302">
        <f ca="1">+G2472-'DCF Analysis'!$C$37+'DCF Analysis'!$C$38+'DCF Analysis'!$C$40-'DCF Analysis'!$C$39</f>
        <v>9911.0826776491685</v>
      </c>
      <c r="I2472" s="303">
        <f ca="1">+H2472/'Historical Data'!$L$34</f>
        <v>622.27288109244671</v>
      </c>
    </row>
    <row r="2473" spans="2:9">
      <c r="B2473" s="300">
        <f t="shared" si="194"/>
        <v>2461</v>
      </c>
      <c r="C2473" s="275">
        <f t="shared" ca="1" si="190"/>
        <v>0.3242322997485691</v>
      </c>
      <c r="D2473" s="275">
        <f t="shared" ca="1" si="191"/>
        <v>0.18850179384934482</v>
      </c>
      <c r="E2473" s="275">
        <f t="shared" ca="1" si="192"/>
        <v>0.10907977016224718</v>
      </c>
      <c r="F2473" s="275">
        <f t="shared" ca="1" si="193"/>
        <v>3.2027574857653132E-2</v>
      </c>
      <c r="G2473" s="301">
        <f t="array" aca="1" ref="G2473" ca="1">IF(E2473&gt;F2473,('3-Statement Model'!$G$8*(1+'DCF Simulation'!C2473)*'DCF Simulation'!D2473)/('DCF Simulation'!E2473-'DCF Simulation'!F2473))</f>
        <v>15648.551614862163</v>
      </c>
      <c r="H2473" s="302">
        <f ca="1">+G2473-'DCF Analysis'!$C$37+'DCF Analysis'!$C$38+'DCF Analysis'!$C$40-'DCF Analysis'!$C$39</f>
        <v>16560.881614862163</v>
      </c>
      <c r="I2473" s="303">
        <f ca="1">+H2473/'Historical Data'!$L$34</f>
        <v>1039.7842345873323</v>
      </c>
    </row>
    <row r="2474" spans="2:9">
      <c r="B2474" s="300">
        <f t="shared" si="194"/>
        <v>2462</v>
      </c>
      <c r="C2474" s="275">
        <f t="shared" ca="1" si="190"/>
        <v>4.4563406289465493E-2</v>
      </c>
      <c r="D2474" s="275">
        <f t="shared" ca="1" si="191"/>
        <v>0.15162906014987801</v>
      </c>
      <c r="E2474" s="275">
        <f t="shared" ca="1" si="192"/>
        <v>0.10658246488212479</v>
      </c>
      <c r="F2474" s="275">
        <f t="shared" ca="1" si="193"/>
        <v>3.8815579001332499E-2</v>
      </c>
      <c r="G2474" s="301">
        <f t="array" aca="1" ref="G2474" ca="1">IF(E2474&gt;F2474,('3-Statement Model'!$G$8*(1+'DCF Simulation'!C2474)*'DCF Simulation'!D2474)/('DCF Simulation'!E2474-'DCF Simulation'!F2474))</f>
        <v>11289.617316835533</v>
      </c>
      <c r="H2474" s="302">
        <f ca="1">+G2474-'DCF Analysis'!$C$37+'DCF Analysis'!$C$38+'DCF Analysis'!$C$40-'DCF Analysis'!$C$39</f>
        <v>12201.947316835534</v>
      </c>
      <c r="I2474" s="303">
        <f ca="1">+H2474/'Historical Data'!$L$34</f>
        <v>766.10610149672198</v>
      </c>
    </row>
    <row r="2475" spans="2:9">
      <c r="B2475" s="300">
        <f t="shared" si="194"/>
        <v>2463</v>
      </c>
      <c r="C2475" s="275">
        <f t="shared" ca="1" si="190"/>
        <v>0.28229474502253221</v>
      </c>
      <c r="D2475" s="275">
        <f t="shared" ca="1" si="191"/>
        <v>0.16267730081748333</v>
      </c>
      <c r="E2475" s="275">
        <f t="shared" ca="1" si="192"/>
        <v>0.10002207744730851</v>
      </c>
      <c r="F2475" s="275">
        <f t="shared" ca="1" si="193"/>
        <v>3.556601394758465E-2</v>
      </c>
      <c r="G2475" s="301">
        <f t="array" aca="1" ref="G2475" ca="1">IF(E2475&gt;F2475,('3-Statement Model'!$G$8*(1+'DCF Simulation'!C2475)*'DCF Simulation'!D2475)/('DCF Simulation'!E2475-'DCF Simulation'!F2475))</f>
        <v>15632.575728143393</v>
      </c>
      <c r="H2475" s="302">
        <f ca="1">+G2475-'DCF Analysis'!$C$37+'DCF Analysis'!$C$38+'DCF Analysis'!$C$40-'DCF Analysis'!$C$39</f>
        <v>16544.905728143392</v>
      </c>
      <c r="I2475" s="303">
        <f ca="1">+H2475/'Historical Data'!$L$34</f>
        <v>1038.7811795851867</v>
      </c>
    </row>
    <row r="2476" spans="2:9">
      <c r="B2476" s="300">
        <f t="shared" si="194"/>
        <v>2464</v>
      </c>
      <c r="C2476" s="275">
        <f t="shared" ca="1" si="190"/>
        <v>3.6053688898218764E-2</v>
      </c>
      <c r="D2476" s="275">
        <f t="shared" ca="1" si="191"/>
        <v>0.17930265889117419</v>
      </c>
      <c r="E2476" s="275">
        <f t="shared" ca="1" si="192"/>
        <v>0.10399105189041018</v>
      </c>
      <c r="F2476" s="275">
        <f t="shared" ca="1" si="193"/>
        <v>5.3423625354742849E-2</v>
      </c>
      <c r="G2476" s="301">
        <f t="array" aca="1" ref="G2476" ca="1">IF(E2476&gt;F2476,('3-Statement Model'!$G$8*(1+'DCF Simulation'!C2476)*'DCF Simulation'!D2476)/('DCF Simulation'!E2476-'DCF Simulation'!F2476))</f>
        <v>17745.066789588655</v>
      </c>
      <c r="H2476" s="302">
        <f ca="1">+G2476-'DCF Analysis'!$C$37+'DCF Analysis'!$C$38+'DCF Analysis'!$C$40-'DCF Analysis'!$C$39</f>
        <v>18657.396789588653</v>
      </c>
      <c r="I2476" s="303">
        <f ca="1">+H2476/'Historical Data'!$L$34</f>
        <v>1171.415114932337</v>
      </c>
    </row>
    <row r="2477" spans="2:9">
      <c r="B2477" s="300">
        <f t="shared" si="194"/>
        <v>2465</v>
      </c>
      <c r="C2477" s="275">
        <f t="shared" ca="1" si="190"/>
        <v>0.11889414417365271</v>
      </c>
      <c r="D2477" s="275">
        <f t="shared" ca="1" si="191"/>
        <v>0.15339886547901013</v>
      </c>
      <c r="E2477" s="275">
        <f t="shared" ca="1" si="192"/>
        <v>0.10306802497870571</v>
      </c>
      <c r="F2477" s="275">
        <f t="shared" ca="1" si="193"/>
        <v>3.0620173003003587E-2</v>
      </c>
      <c r="G2477" s="301">
        <f t="array" aca="1" ref="G2477" ca="1">IF(E2477&gt;F2477,('3-Statement Model'!$G$8*(1+'DCF Simulation'!C2477)*'DCF Simulation'!D2477)/('DCF Simulation'!E2477-'DCF Simulation'!F2477))</f>
        <v>11443.664961602588</v>
      </c>
      <c r="H2477" s="302">
        <f ca="1">+G2477-'DCF Analysis'!$C$37+'DCF Analysis'!$C$38+'DCF Analysis'!$C$40-'DCF Analysis'!$C$39</f>
        <v>12355.99496160259</v>
      </c>
      <c r="I2477" s="303">
        <f ca="1">+H2477/'Historical Data'!$L$34</f>
        <v>775.77806921735032</v>
      </c>
    </row>
    <row r="2478" spans="2:9">
      <c r="B2478" s="300">
        <f t="shared" si="194"/>
        <v>2466</v>
      </c>
      <c r="C2478" s="275">
        <f t="shared" ca="1" si="190"/>
        <v>0.10990359992124586</v>
      </c>
      <c r="D2478" s="275">
        <f t="shared" ca="1" si="191"/>
        <v>0.19338705124144012</v>
      </c>
      <c r="E2478" s="275">
        <f t="shared" ca="1" si="192"/>
        <v>0.10623915633445549</v>
      </c>
      <c r="F2478" s="275">
        <f t="shared" ca="1" si="193"/>
        <v>4.6237523060612212E-2</v>
      </c>
      <c r="G2478" s="301">
        <f t="array" aca="1" ref="G2478" ca="1">IF(E2478&gt;F2478,('3-Statement Model'!$G$8*(1+'DCF Simulation'!C2478)*'DCF Simulation'!D2478)/('DCF Simulation'!E2478-'DCF Simulation'!F2478))</f>
        <v>17279.416719174682</v>
      </c>
      <c r="H2478" s="302">
        <f ca="1">+G2478-'DCF Analysis'!$C$37+'DCF Analysis'!$C$38+'DCF Analysis'!$C$40-'DCF Analysis'!$C$39</f>
        <v>18191.74671917468</v>
      </c>
      <c r="I2478" s="303">
        <f ca="1">+H2478/'Historical Data'!$L$34</f>
        <v>1142.1790142638547</v>
      </c>
    </row>
    <row r="2479" spans="2:9">
      <c r="B2479" s="300">
        <f t="shared" si="194"/>
        <v>2467</v>
      </c>
      <c r="C2479" s="275">
        <f t="shared" ca="1" si="190"/>
        <v>0.12144160067898573</v>
      </c>
      <c r="D2479" s="275">
        <f t="shared" ca="1" si="191"/>
        <v>0.18655740626991957</v>
      </c>
      <c r="E2479" s="275">
        <f t="shared" ca="1" si="192"/>
        <v>0.10109370169119443</v>
      </c>
      <c r="F2479" s="275">
        <f t="shared" ca="1" si="193"/>
        <v>2.8298816382220395E-2</v>
      </c>
      <c r="G2479" s="301">
        <f t="array" aca="1" ref="G2479" ca="1">IF(E2479&gt;F2479,('3-Statement Model'!$G$8*(1+'DCF Simulation'!C2479)*'DCF Simulation'!D2479)/('DCF Simulation'!E2479-'DCF Simulation'!F2479))</f>
        <v>13882.503473053544</v>
      </c>
      <c r="H2479" s="302">
        <f ca="1">+G2479-'DCF Analysis'!$C$37+'DCF Analysis'!$C$38+'DCF Analysis'!$C$40-'DCF Analysis'!$C$39</f>
        <v>14794.833473053546</v>
      </c>
      <c r="I2479" s="303">
        <f ca="1">+H2479/'Historical Data'!$L$34</f>
        <v>928.90191213132846</v>
      </c>
    </row>
    <row r="2480" spans="2:9">
      <c r="B2480" s="300">
        <f t="shared" si="194"/>
        <v>2468</v>
      </c>
      <c r="C2480" s="275">
        <f t="shared" ca="1" si="190"/>
        <v>0.28872017389426491</v>
      </c>
      <c r="D2480" s="275">
        <f t="shared" ca="1" si="191"/>
        <v>0.15899389731775213</v>
      </c>
      <c r="E2480" s="275">
        <f t="shared" ca="1" si="192"/>
        <v>0.10183851946668399</v>
      </c>
      <c r="F2480" s="275">
        <f t="shared" ca="1" si="193"/>
        <v>3.7628116742694957E-2</v>
      </c>
      <c r="G2480" s="301">
        <f t="array" aca="1" ref="G2480" ca="1">IF(E2480&gt;F2480,('3-Statement Model'!$G$8*(1+'DCF Simulation'!C2480)*'DCF Simulation'!D2480)/('DCF Simulation'!E2480-'DCF Simulation'!F2480))</f>
        <v>15413.923090519853</v>
      </c>
      <c r="H2480" s="302">
        <f ca="1">+G2480-'DCF Analysis'!$C$37+'DCF Analysis'!$C$38+'DCF Analysis'!$C$40-'DCF Analysis'!$C$39</f>
        <v>16326.253090519853</v>
      </c>
      <c r="I2480" s="303">
        <f ca="1">+H2480/'Historical Data'!$L$34</f>
        <v>1025.0529511768716</v>
      </c>
    </row>
    <row r="2481" spans="2:9">
      <c r="B2481" s="300">
        <f t="shared" si="194"/>
        <v>2469</v>
      </c>
      <c r="C2481" s="275">
        <f t="shared" ca="1" si="190"/>
        <v>5.2671260061883204E-2</v>
      </c>
      <c r="D2481" s="275">
        <f t="shared" ca="1" si="191"/>
        <v>0.19411468119137737</v>
      </c>
      <c r="E2481" s="275">
        <f t="shared" ca="1" si="192"/>
        <v>0.10535099678138174</v>
      </c>
      <c r="F2481" s="275">
        <f t="shared" ca="1" si="193"/>
        <v>3.8999101914542852E-2</v>
      </c>
      <c r="G2481" s="301">
        <f t="array" aca="1" ref="G2481" ca="1">IF(E2481&gt;F2481,('3-Statement Model'!$G$8*(1+'DCF Simulation'!C2481)*'DCF Simulation'!D2481)/('DCF Simulation'!E2481-'DCF Simulation'!F2481))</f>
        <v>14875.696819281053</v>
      </c>
      <c r="H2481" s="302">
        <f ca="1">+G2481-'DCF Analysis'!$C$37+'DCF Analysis'!$C$38+'DCF Analysis'!$C$40-'DCF Analysis'!$C$39</f>
        <v>15788.026819281054</v>
      </c>
      <c r="I2481" s="303">
        <f ca="1">+H2481/'Historical Data'!$L$34</f>
        <v>991.26011306053636</v>
      </c>
    </row>
    <row r="2482" spans="2:9">
      <c r="B2482" s="300">
        <f t="shared" si="194"/>
        <v>2470</v>
      </c>
      <c r="C2482" s="275">
        <f t="shared" ca="1" si="190"/>
        <v>0.17471349055704777</v>
      </c>
      <c r="D2482" s="275">
        <f t="shared" ca="1" si="191"/>
        <v>0.18134017622004953</v>
      </c>
      <c r="E2482" s="275">
        <f t="shared" ca="1" si="192"/>
        <v>0.10390441987810604</v>
      </c>
      <c r="F2482" s="275">
        <f t="shared" ca="1" si="193"/>
        <v>5.2003251465187139E-2</v>
      </c>
      <c r="G2482" s="301">
        <f t="array" aca="1" ref="G2482" ca="1">IF(E2482&gt;F2482,('3-Statement Model'!$G$8*(1+'DCF Simulation'!C2482)*'DCF Simulation'!D2482)/('DCF Simulation'!E2482-'DCF Simulation'!F2482))</f>
        <v>19825.691961247427</v>
      </c>
      <c r="H2482" s="302">
        <f ca="1">+G2482-'DCF Analysis'!$C$37+'DCF Analysis'!$C$38+'DCF Analysis'!$C$40-'DCF Analysis'!$C$39</f>
        <v>20738.021961247425</v>
      </c>
      <c r="I2482" s="303">
        <f ca="1">+H2482/'Historical Data'!$L$34</f>
        <v>1302.0483325283653</v>
      </c>
    </row>
    <row r="2483" spans="2:9">
      <c r="B2483" s="300">
        <f t="shared" si="194"/>
        <v>2471</v>
      </c>
      <c r="C2483" s="275">
        <f t="shared" ca="1" si="190"/>
        <v>0.26802615754001752</v>
      </c>
      <c r="D2483" s="275">
        <f t="shared" ca="1" si="191"/>
        <v>0.192512243725383</v>
      </c>
      <c r="E2483" s="275">
        <f t="shared" ca="1" si="192"/>
        <v>0.10021780608619028</v>
      </c>
      <c r="F2483" s="275">
        <f t="shared" ca="1" si="193"/>
        <v>5.4409736794304095E-2</v>
      </c>
      <c r="G2483" s="301">
        <f t="array" aca="1" ref="G2483" ca="1">IF(E2483&gt;F2483,('3-Statement Model'!$G$8*(1+'DCF Simulation'!C2483)*'DCF Simulation'!D2483)/('DCF Simulation'!E2483-'DCF Simulation'!F2483))</f>
        <v>25740.920893730909</v>
      </c>
      <c r="H2483" s="302">
        <f ca="1">+G2483-'DCF Analysis'!$C$37+'DCF Analysis'!$C$38+'DCF Analysis'!$C$40-'DCF Analysis'!$C$39</f>
        <v>26653.250893730907</v>
      </c>
      <c r="I2483" s="303">
        <f ca="1">+H2483/'Historical Data'!$L$34</f>
        <v>1673.4392965487534</v>
      </c>
    </row>
    <row r="2484" spans="2:9">
      <c r="B2484" s="300">
        <f t="shared" si="194"/>
        <v>2472</v>
      </c>
      <c r="C2484" s="275">
        <f t="shared" ca="1" si="190"/>
        <v>0.31427751589833519</v>
      </c>
      <c r="D2484" s="275">
        <f t="shared" ca="1" si="191"/>
        <v>0.13868961615661474</v>
      </c>
      <c r="E2484" s="275">
        <f t="shared" ca="1" si="192"/>
        <v>0.10202632213384127</v>
      </c>
      <c r="F2484" s="275">
        <f t="shared" ca="1" si="193"/>
        <v>5.7848010822946869E-2</v>
      </c>
      <c r="G2484" s="301">
        <f t="array" aca="1" ref="G2484" ca="1">IF(E2484&gt;F2484,('3-Statement Model'!$G$8*(1+'DCF Simulation'!C2484)*'DCF Simulation'!D2484)/('DCF Simulation'!E2484-'DCF Simulation'!F2484))</f>
        <v>19929.729882551921</v>
      </c>
      <c r="H2484" s="302">
        <f ca="1">+G2484-'DCF Analysis'!$C$37+'DCF Analysis'!$C$38+'DCF Analysis'!$C$40-'DCF Analysis'!$C$39</f>
        <v>20842.059882551919</v>
      </c>
      <c r="I2484" s="303">
        <f ca="1">+H2484/'Historical Data'!$L$34</f>
        <v>1308.5804117308742</v>
      </c>
    </row>
    <row r="2485" spans="2:9">
      <c r="B2485" s="300">
        <f t="shared" si="194"/>
        <v>2473</v>
      </c>
      <c r="C2485" s="275">
        <f t="shared" ca="1" si="190"/>
        <v>0.18843539936336004</v>
      </c>
      <c r="D2485" s="275">
        <f t="shared" ca="1" si="191"/>
        <v>0.18012336943892754</v>
      </c>
      <c r="E2485" s="275">
        <f t="shared" ca="1" si="192"/>
        <v>0.1079860507423018</v>
      </c>
      <c r="F2485" s="275">
        <f t="shared" ca="1" si="193"/>
        <v>4.826654425418643E-2</v>
      </c>
      <c r="G2485" s="301">
        <f t="array" aca="1" ref="G2485" ca="1">IF(E2485&gt;F2485,('3-Statement Model'!$G$8*(1+'DCF Simulation'!C2485)*'DCF Simulation'!D2485)/('DCF Simulation'!E2485-'DCF Simulation'!F2485))</f>
        <v>17314.459188084762</v>
      </c>
      <c r="H2485" s="302">
        <f ca="1">+G2485-'DCF Analysis'!$C$37+'DCF Analysis'!$C$38+'DCF Analysis'!$C$40-'DCF Analysis'!$C$39</f>
        <v>18226.78918808476</v>
      </c>
      <c r="I2485" s="303">
        <f ca="1">+H2485/'Historical Data'!$L$34</f>
        <v>1144.3791753157288</v>
      </c>
    </row>
    <row r="2486" spans="2:9">
      <c r="B2486" s="300">
        <f t="shared" si="194"/>
        <v>2474</v>
      </c>
      <c r="C2486" s="275">
        <f t="shared" ca="1" si="190"/>
        <v>0.22250062590799177</v>
      </c>
      <c r="D2486" s="275">
        <f t="shared" ca="1" si="191"/>
        <v>0.15583202913923475</v>
      </c>
      <c r="E2486" s="275">
        <f t="shared" ca="1" si="192"/>
        <v>0.10511215968252693</v>
      </c>
      <c r="F2486" s="275">
        <f t="shared" ca="1" si="193"/>
        <v>3.9791127373349985E-2</v>
      </c>
      <c r="G2486" s="301">
        <f t="array" aca="1" ref="G2486" ca="1">IF(E2486&gt;F2486,('3-Statement Model'!$G$8*(1+'DCF Simulation'!C2486)*'DCF Simulation'!D2486)/('DCF Simulation'!E2486-'DCF Simulation'!F2486))</f>
        <v>14087.446369718858</v>
      </c>
      <c r="H2486" s="302">
        <f ca="1">+G2486-'DCF Analysis'!$C$37+'DCF Analysis'!$C$38+'DCF Analysis'!$C$40-'DCF Analysis'!$C$39</f>
        <v>14999.77636971886</v>
      </c>
      <c r="I2486" s="303">
        <f ca="1">+H2486/'Historical Data'!$L$34</f>
        <v>941.76936676925152</v>
      </c>
    </row>
    <row r="2487" spans="2:9">
      <c r="B2487" s="300">
        <f t="shared" si="194"/>
        <v>2475</v>
      </c>
      <c r="C2487" s="275">
        <f t="shared" ca="1" si="190"/>
        <v>0.2272627226507562</v>
      </c>
      <c r="D2487" s="275">
        <f t="shared" ca="1" si="191"/>
        <v>0.19245379772153834</v>
      </c>
      <c r="E2487" s="275">
        <f t="shared" ca="1" si="192"/>
        <v>0.10336941716066744</v>
      </c>
      <c r="F2487" s="275">
        <f t="shared" ca="1" si="193"/>
        <v>2.3434307763053792E-2</v>
      </c>
      <c r="G2487" s="301">
        <f t="array" aca="1" ref="G2487" ca="1">IF(E2487&gt;F2487,('3-Statement Model'!$G$8*(1+'DCF Simulation'!C2487)*'DCF Simulation'!D2487)/('DCF Simulation'!E2487-'DCF Simulation'!F2487))</f>
        <v>14272.693978536145</v>
      </c>
      <c r="H2487" s="302">
        <f ca="1">+G2487-'DCF Analysis'!$C$37+'DCF Analysis'!$C$38+'DCF Analysis'!$C$40-'DCF Analysis'!$C$39</f>
        <v>15185.023978536146</v>
      </c>
      <c r="I2487" s="303">
        <f ca="1">+H2487/'Historical Data'!$L$34</f>
        <v>953.40024172039887</v>
      </c>
    </row>
    <row r="2488" spans="2:9">
      <c r="B2488" s="300">
        <f t="shared" si="194"/>
        <v>2476</v>
      </c>
      <c r="C2488" s="275">
        <f t="shared" ca="1" si="190"/>
        <v>0.15084000946277765</v>
      </c>
      <c r="D2488" s="275">
        <f t="shared" ca="1" si="191"/>
        <v>0.16454925883462249</v>
      </c>
      <c r="E2488" s="275">
        <f t="shared" ca="1" si="192"/>
        <v>0.10184217342674814</v>
      </c>
      <c r="F2488" s="275">
        <f t="shared" ca="1" si="193"/>
        <v>4.4784112723114111E-2</v>
      </c>
      <c r="G2488" s="301">
        <f t="array" aca="1" ref="G2488" ca="1">IF(E2488&gt;F2488,('3-Statement Model'!$G$8*(1+'DCF Simulation'!C2488)*'DCF Simulation'!D2488)/('DCF Simulation'!E2488-'DCF Simulation'!F2488))</f>
        <v>16031.471046224482</v>
      </c>
      <c r="H2488" s="302">
        <f ca="1">+G2488-'DCF Analysis'!$C$37+'DCF Analysis'!$C$38+'DCF Analysis'!$C$40-'DCF Analysis'!$C$39</f>
        <v>16943.801046224482</v>
      </c>
      <c r="I2488" s="303">
        <f ca="1">+H2488/'Historical Data'!$L$34</f>
        <v>1063.8260457123133</v>
      </c>
    </row>
    <row r="2489" spans="2:9">
      <c r="B2489" s="300">
        <f t="shared" si="194"/>
        <v>2477</v>
      </c>
      <c r="C2489" s="275">
        <f t="shared" ca="1" si="190"/>
        <v>0.21740842187559187</v>
      </c>
      <c r="D2489" s="275">
        <f t="shared" ca="1" si="191"/>
        <v>0.19321082966807707</v>
      </c>
      <c r="E2489" s="275">
        <f t="shared" ca="1" si="192"/>
        <v>0.1075365297150383</v>
      </c>
      <c r="F2489" s="275">
        <f t="shared" ca="1" si="193"/>
        <v>3.0938268639696374E-2</v>
      </c>
      <c r="G2489" s="301">
        <f t="array" aca="1" ref="G2489" ca="1">IF(E2489&gt;F2489,('3-Statement Model'!$G$8*(1+'DCF Simulation'!C2489)*'DCF Simulation'!D2489)/('DCF Simulation'!E2489-'DCF Simulation'!F2489))</f>
        <v>14832.978120569916</v>
      </c>
      <c r="H2489" s="302">
        <f ca="1">+G2489-'DCF Analysis'!$C$37+'DCF Analysis'!$C$38+'DCF Analysis'!$C$40-'DCF Analysis'!$C$39</f>
        <v>15745.308120569918</v>
      </c>
      <c r="I2489" s="303">
        <f ca="1">+H2489/'Historical Data'!$L$34</f>
        <v>988.57799561806496</v>
      </c>
    </row>
    <row r="2490" spans="2:9">
      <c r="B2490" s="300">
        <f t="shared" si="194"/>
        <v>2478</v>
      </c>
      <c r="C2490" s="275">
        <f t="shared" ca="1" si="190"/>
        <v>0.30922667446315888</v>
      </c>
      <c r="D2490" s="275">
        <f t="shared" ca="1" si="191"/>
        <v>0.15245181913681921</v>
      </c>
      <c r="E2490" s="275">
        <f t="shared" ca="1" si="192"/>
        <v>0.10591067896798034</v>
      </c>
      <c r="F2490" s="275">
        <f t="shared" ca="1" si="193"/>
        <v>3.9238992041603818E-2</v>
      </c>
      <c r="G2490" s="301">
        <f t="array" aca="1" ref="G2490" ca="1">IF(E2490&gt;F2490,('3-Statement Model'!$G$8*(1+'DCF Simulation'!C2490)*'DCF Simulation'!D2490)/('DCF Simulation'!E2490-'DCF Simulation'!F2490))</f>
        <v>14460.573313988998</v>
      </c>
      <c r="H2490" s="302">
        <f ca="1">+G2490-'DCF Analysis'!$C$37+'DCF Analysis'!$C$38+'DCF Analysis'!$C$40-'DCF Analysis'!$C$39</f>
        <v>15372.903313989</v>
      </c>
      <c r="I2490" s="303">
        <f ca="1">+H2490/'Historical Data'!$L$34</f>
        <v>965.19635110344677</v>
      </c>
    </row>
    <row r="2491" spans="2:9">
      <c r="B2491" s="300">
        <f t="shared" si="194"/>
        <v>2479</v>
      </c>
      <c r="C2491" s="275">
        <f t="shared" ca="1" si="190"/>
        <v>0.19417160565525995</v>
      </c>
      <c r="D2491" s="275">
        <f t="shared" ca="1" si="191"/>
        <v>0.15400282951987987</v>
      </c>
      <c r="E2491" s="275">
        <f t="shared" ca="1" si="192"/>
        <v>0.10321350795683071</v>
      </c>
      <c r="F2491" s="275">
        <f t="shared" ca="1" si="193"/>
        <v>4.0642782688188411E-2</v>
      </c>
      <c r="G2491" s="301">
        <f t="array" aca="1" ref="G2491" ca="1">IF(E2491&gt;F2491,('3-Statement Model'!$G$8*(1+'DCF Simulation'!C2491)*'DCF Simulation'!D2491)/('DCF Simulation'!E2491-'DCF Simulation'!F2491))</f>
        <v>14197.234349414222</v>
      </c>
      <c r="H2491" s="302">
        <f ca="1">+G2491-'DCF Analysis'!$C$37+'DCF Analysis'!$C$38+'DCF Analysis'!$C$40-'DCF Analysis'!$C$39</f>
        <v>15109.564349414224</v>
      </c>
      <c r="I2491" s="303">
        <f ca="1">+H2491/'Historical Data'!$L$34</f>
        <v>948.66246661074717</v>
      </c>
    </row>
    <row r="2492" spans="2:9">
      <c r="B2492" s="300">
        <f t="shared" si="194"/>
        <v>2480</v>
      </c>
      <c r="C2492" s="275">
        <f t="shared" ca="1" si="190"/>
        <v>0.1579490958259912</v>
      </c>
      <c r="D2492" s="275">
        <f t="shared" ca="1" si="191"/>
        <v>0.14863781274211088</v>
      </c>
      <c r="E2492" s="275">
        <f t="shared" ca="1" si="192"/>
        <v>0.10218545060701323</v>
      </c>
      <c r="F2492" s="275">
        <f t="shared" ca="1" si="193"/>
        <v>5.8760839649812616E-2</v>
      </c>
      <c r="G2492" s="301">
        <f t="array" aca="1" ref="G2492" ca="1">IF(E2492&gt;F2492,('3-Statement Model'!$G$8*(1+'DCF Simulation'!C2492)*'DCF Simulation'!D2492)/('DCF Simulation'!E2492-'DCF Simulation'!F2492))</f>
        <v>19145.307093951273</v>
      </c>
      <c r="H2492" s="302">
        <f ca="1">+G2492-'DCF Analysis'!$C$37+'DCF Analysis'!$C$38+'DCF Analysis'!$C$40-'DCF Analysis'!$C$39</f>
        <v>20057.637093951271</v>
      </c>
      <c r="I2492" s="303">
        <f ca="1">+H2492/'Historical Data'!$L$34</f>
        <v>1259.3299872784694</v>
      </c>
    </row>
    <row r="2493" spans="2:9">
      <c r="B2493" s="300">
        <f t="shared" si="194"/>
        <v>2481</v>
      </c>
      <c r="C2493" s="275">
        <f t="shared" ca="1" si="190"/>
        <v>0.15623353089177847</v>
      </c>
      <c r="D2493" s="275">
        <f t="shared" ca="1" si="191"/>
        <v>0.1857145273175177</v>
      </c>
      <c r="E2493" s="275">
        <f t="shared" ca="1" si="192"/>
        <v>0.10977925763235039</v>
      </c>
      <c r="F2493" s="275">
        <f t="shared" ca="1" si="193"/>
        <v>5.3243242148986736E-2</v>
      </c>
      <c r="G2493" s="301">
        <f t="array" aca="1" ref="G2493" ca="1">IF(E2493&gt;F2493,('3-Statement Model'!$G$8*(1+'DCF Simulation'!C2493)*'DCF Simulation'!D2493)/('DCF Simulation'!E2493-'DCF Simulation'!F2493))</f>
        <v>18346.183758658881</v>
      </c>
      <c r="H2493" s="302">
        <f ca="1">+G2493-'DCF Analysis'!$C$37+'DCF Analysis'!$C$38+'DCF Analysis'!$C$40-'DCF Analysis'!$C$39</f>
        <v>19258.513758658879</v>
      </c>
      <c r="I2493" s="303">
        <f ca="1">+H2493/'Historical Data'!$L$34</f>
        <v>1209.156580762346</v>
      </c>
    </row>
    <row r="2494" spans="2:9">
      <c r="B2494" s="300">
        <f t="shared" si="194"/>
        <v>2482</v>
      </c>
      <c r="C2494" s="275">
        <f t="shared" ca="1" si="190"/>
        <v>0.19802723779974069</v>
      </c>
      <c r="D2494" s="275">
        <f t="shared" ca="1" si="191"/>
        <v>0.15484234324423984</v>
      </c>
      <c r="E2494" s="275">
        <f t="shared" ca="1" si="192"/>
        <v>0.10380806853613082</v>
      </c>
      <c r="F2494" s="275">
        <f t="shared" ca="1" si="193"/>
        <v>3.7414655011896267E-2</v>
      </c>
      <c r="G2494" s="301">
        <f t="array" aca="1" ref="G2494" ca="1">IF(E2494&gt;F2494,('3-Statement Model'!$G$8*(1+'DCF Simulation'!C2494)*'DCF Simulation'!D2494)/('DCF Simulation'!E2494-'DCF Simulation'!F2494))</f>
        <v>13496.182069966871</v>
      </c>
      <c r="H2494" s="302">
        <f ca="1">+G2494-'DCF Analysis'!$C$37+'DCF Analysis'!$C$38+'DCF Analysis'!$C$40-'DCF Analysis'!$C$39</f>
        <v>14408.512069966873</v>
      </c>
      <c r="I2494" s="303">
        <f ca="1">+H2494/'Historical Data'!$L$34</f>
        <v>904.64650630482379</v>
      </c>
    </row>
    <row r="2495" spans="2:9">
      <c r="B2495" s="300">
        <f t="shared" si="194"/>
        <v>2483</v>
      </c>
      <c r="C2495" s="275">
        <f t="shared" ca="1" si="190"/>
        <v>1.7971282931030935E-2</v>
      </c>
      <c r="D2495" s="275">
        <f t="shared" ca="1" si="191"/>
        <v>0.16693235594736344</v>
      </c>
      <c r="E2495" s="275">
        <f t="shared" ca="1" si="192"/>
        <v>0.10611181750242749</v>
      </c>
      <c r="F2495" s="275">
        <f t="shared" ca="1" si="193"/>
        <v>3.1182548459474168E-2</v>
      </c>
      <c r="G2495" s="301">
        <f t="array" aca="1" ref="G2495" ca="1">IF(E2495&gt;F2495,('3-Statement Model'!$G$8*(1+'DCF Simulation'!C2495)*'DCF Simulation'!D2495)/('DCF Simulation'!E2495-'DCF Simulation'!F2495))</f>
        <v>10954.789901030308</v>
      </c>
      <c r="H2495" s="302">
        <f ca="1">+G2495-'DCF Analysis'!$C$37+'DCF Analysis'!$C$38+'DCF Analysis'!$C$40-'DCF Analysis'!$C$39</f>
        <v>11867.11990103031</v>
      </c>
      <c r="I2495" s="303">
        <f ca="1">+H2495/'Historical Data'!$L$34</f>
        <v>745.08377452413788</v>
      </c>
    </row>
    <row r="2496" spans="2:9">
      <c r="B2496" s="300">
        <f t="shared" si="194"/>
        <v>2484</v>
      </c>
      <c r="C2496" s="275">
        <f t="shared" ca="1" si="190"/>
        <v>0.20119953190815357</v>
      </c>
      <c r="D2496" s="275">
        <f t="shared" ca="1" si="191"/>
        <v>0.18506738508663362</v>
      </c>
      <c r="E2496" s="275">
        <f t="shared" ca="1" si="192"/>
        <v>0.10608561845851475</v>
      </c>
      <c r="F2496" s="275">
        <f t="shared" ca="1" si="193"/>
        <v>3.9968902227340973E-2</v>
      </c>
      <c r="G2496" s="301">
        <f t="array" aca="1" ref="G2496" ca="1">IF(E2496&gt;F2496,('3-Statement Model'!$G$8*(1+'DCF Simulation'!C2496)*'DCF Simulation'!D2496)/('DCF Simulation'!E2496-'DCF Simulation'!F2496))</f>
        <v>16241.018706737574</v>
      </c>
      <c r="H2496" s="302">
        <f ca="1">+G2496-'DCF Analysis'!$C$37+'DCF Analysis'!$C$38+'DCF Analysis'!$C$40-'DCF Analysis'!$C$39</f>
        <v>17153.348706737572</v>
      </c>
      <c r="I2496" s="303">
        <f ca="1">+H2496/'Historical Data'!$L$34</f>
        <v>1076.9826130293959</v>
      </c>
    </row>
    <row r="2497" spans="2:9">
      <c r="B2497" s="300">
        <f t="shared" si="194"/>
        <v>2485</v>
      </c>
      <c r="C2497" s="275">
        <f t="shared" ca="1" si="190"/>
        <v>4.7296013009865814E-2</v>
      </c>
      <c r="D2497" s="275">
        <f t="shared" ca="1" si="191"/>
        <v>0.18860246366534977</v>
      </c>
      <c r="E2497" s="275">
        <f t="shared" ca="1" si="192"/>
        <v>0.1027207976301531</v>
      </c>
      <c r="F2497" s="275">
        <f t="shared" ca="1" si="193"/>
        <v>5.4053925118343019E-2</v>
      </c>
      <c r="G2497" s="301">
        <f t="array" aca="1" ref="G2497" ca="1">IF(E2497&gt;F2497,('3-Statement Model'!$G$8*(1+'DCF Simulation'!C2497)*'DCF Simulation'!D2497)/('DCF Simulation'!E2497-'DCF Simulation'!F2497))</f>
        <v>19604.820624323693</v>
      </c>
      <c r="H2497" s="302">
        <f ca="1">+G2497-'DCF Analysis'!$C$37+'DCF Analysis'!$C$38+'DCF Analysis'!$C$40-'DCF Analysis'!$C$39</f>
        <v>20517.150624323691</v>
      </c>
      <c r="I2497" s="303">
        <f ca="1">+H2497/'Historical Data'!$L$34</f>
        <v>1288.1808018409033</v>
      </c>
    </row>
    <row r="2498" spans="2:9">
      <c r="B2498" s="300">
        <f t="shared" si="194"/>
        <v>2486</v>
      </c>
      <c r="C2498" s="275">
        <f t="shared" ca="1" si="190"/>
        <v>2.7328014425227466E-2</v>
      </c>
      <c r="D2498" s="275">
        <f t="shared" ca="1" si="191"/>
        <v>0.15004417536081133</v>
      </c>
      <c r="E2498" s="275">
        <f t="shared" ca="1" si="192"/>
        <v>0.10455874352978185</v>
      </c>
      <c r="F2498" s="275">
        <f t="shared" ca="1" si="193"/>
        <v>5.9181474873647222E-2</v>
      </c>
      <c r="G2498" s="301">
        <f t="array" aca="1" ref="G2498" ca="1">IF(E2498&gt;F2498,('3-Statement Model'!$G$8*(1+'DCF Simulation'!C2498)*'DCF Simulation'!D2498)/('DCF Simulation'!E2498-'DCF Simulation'!F2498))</f>
        <v>16408.52035482529</v>
      </c>
      <c r="H2498" s="302">
        <f ca="1">+G2498-'DCF Analysis'!$C$37+'DCF Analysis'!$C$38+'DCF Analysis'!$C$40-'DCF Analysis'!$C$39</f>
        <v>17320.850354825288</v>
      </c>
      <c r="I2498" s="303">
        <f ca="1">+H2498/'Historical Data'!$L$34</f>
        <v>1087.4992978895002</v>
      </c>
    </row>
    <row r="2499" spans="2:9">
      <c r="B2499" s="300">
        <f t="shared" si="194"/>
        <v>2487</v>
      </c>
      <c r="C2499" s="275">
        <f t="shared" ca="1" si="190"/>
        <v>0.23498429557719167</v>
      </c>
      <c r="D2499" s="275">
        <f t="shared" ca="1" si="191"/>
        <v>0.14896227642656809</v>
      </c>
      <c r="E2499" s="275">
        <f t="shared" ca="1" si="192"/>
        <v>0.10374810282585623</v>
      </c>
      <c r="F2499" s="275">
        <f t="shared" ca="1" si="193"/>
        <v>4.0261525601223855E-2</v>
      </c>
      <c r="G2499" s="301">
        <f t="array" aca="1" ref="G2499" ca="1">IF(E2499&gt;F2499,('3-Statement Model'!$G$8*(1+'DCF Simulation'!C2499)*'DCF Simulation'!D2499)/('DCF Simulation'!E2499-'DCF Simulation'!F2499))</f>
        <v>13997.011565129822</v>
      </c>
      <c r="H2499" s="302">
        <f ca="1">+G2499-'DCF Analysis'!$C$37+'DCF Analysis'!$C$38+'DCF Analysis'!$C$40-'DCF Analysis'!$C$39</f>
        <v>14909.341565129824</v>
      </c>
      <c r="I2499" s="303">
        <f ca="1">+H2499/'Historical Data'!$L$34</f>
        <v>936.09136687428952</v>
      </c>
    </row>
    <row r="2500" spans="2:9">
      <c r="B2500" s="300">
        <f t="shared" si="194"/>
        <v>2488</v>
      </c>
      <c r="C2500" s="275">
        <f t="shared" ca="1" si="190"/>
        <v>0.31914070692775959</v>
      </c>
      <c r="D2500" s="275">
        <f t="shared" ca="1" si="191"/>
        <v>0.16808337046316149</v>
      </c>
      <c r="E2500" s="275">
        <f t="shared" ca="1" si="192"/>
        <v>0.10895087878418186</v>
      </c>
      <c r="F2500" s="275">
        <f t="shared" ca="1" si="193"/>
        <v>3.1394942995449149E-2</v>
      </c>
      <c r="G2500" s="301">
        <f t="array" aca="1" ref="G2500" ca="1">IF(E2500&gt;F2500,('3-Statement Model'!$G$8*(1+'DCF Simulation'!C2500)*'DCF Simulation'!D2500)/('DCF Simulation'!E2500-'DCF Simulation'!F2500))</f>
        <v>13809.575453697693</v>
      </c>
      <c r="H2500" s="302">
        <f ca="1">+G2500-'DCF Analysis'!$C$37+'DCF Analysis'!$C$38+'DCF Analysis'!$C$40-'DCF Analysis'!$C$39</f>
        <v>14721.905453697695</v>
      </c>
      <c r="I2500" s="303">
        <f ca="1">+H2500/'Historical Data'!$L$34</f>
        <v>924.32308555981047</v>
      </c>
    </row>
    <row r="2501" spans="2:9">
      <c r="B2501" s="300">
        <f t="shared" si="194"/>
        <v>2489</v>
      </c>
      <c r="C2501" s="275">
        <f t="shared" ca="1" si="190"/>
        <v>2.6333360231388249E-2</v>
      </c>
      <c r="D2501" s="275">
        <f t="shared" ca="1" si="191"/>
        <v>0.19336545759318685</v>
      </c>
      <c r="E2501" s="275">
        <f t="shared" ca="1" si="192"/>
        <v>0.10302069340258378</v>
      </c>
      <c r="F2501" s="275">
        <f t="shared" ca="1" si="193"/>
        <v>5.9911904852246539E-2</v>
      </c>
      <c r="G2501" s="301">
        <f t="array" aca="1" ref="G2501" ca="1">IF(E2501&gt;F2501,('3-Statement Model'!$G$8*(1+'DCF Simulation'!C2501)*'DCF Simulation'!D2501)/('DCF Simulation'!E2501-'DCF Simulation'!F2501))</f>
        <v>22237.247084773197</v>
      </c>
      <c r="H2501" s="302">
        <f ca="1">+G2501-'DCF Analysis'!$C$37+'DCF Analysis'!$C$38+'DCF Analysis'!$C$40-'DCF Analysis'!$C$39</f>
        <v>23149.577084773195</v>
      </c>
      <c r="I2501" s="303">
        <f ca="1">+H2501/'Historical Data'!$L$34</f>
        <v>1453.459172639082</v>
      </c>
    </row>
    <row r="2502" spans="2:9">
      <c r="B2502" s="300">
        <f t="shared" si="194"/>
        <v>2490</v>
      </c>
      <c r="C2502" s="275">
        <f t="shared" ca="1" si="190"/>
        <v>0.23018321668916605</v>
      </c>
      <c r="D2502" s="275">
        <f t="shared" ca="1" si="191"/>
        <v>0.14071983409907199</v>
      </c>
      <c r="E2502" s="275">
        <f t="shared" ca="1" si="192"/>
        <v>0.10717936749912844</v>
      </c>
      <c r="F2502" s="275">
        <f t="shared" ca="1" si="193"/>
        <v>4.8082425554160299E-2</v>
      </c>
      <c r="G2502" s="301">
        <f t="array" aca="1" ref="G2502" ca="1">IF(E2502&gt;F2502,('3-Statement Model'!$G$8*(1+'DCF Simulation'!C2502)*'DCF Simulation'!D2502)/('DCF Simulation'!E2502-'DCF Simulation'!F2502))</f>
        <v>14149.451444285336</v>
      </c>
      <c r="H2502" s="302">
        <f ca="1">+G2502-'DCF Analysis'!$C$37+'DCF Analysis'!$C$38+'DCF Analysis'!$C$40-'DCF Analysis'!$C$39</f>
        <v>15061.781444285338</v>
      </c>
      <c r="I2502" s="303">
        <f ca="1">+H2502/'Historical Data'!$L$34</f>
        <v>945.66239012984227</v>
      </c>
    </row>
    <row r="2503" spans="2:9">
      <c r="B2503" s="300">
        <f t="shared" si="194"/>
        <v>2491</v>
      </c>
      <c r="C2503" s="275">
        <f t="shared" ca="1" si="190"/>
        <v>0.16520311132836246</v>
      </c>
      <c r="D2503" s="275">
        <f t="shared" ca="1" si="191"/>
        <v>0.1503224463142365</v>
      </c>
      <c r="E2503" s="275">
        <f t="shared" ca="1" si="192"/>
        <v>0.10555632795570832</v>
      </c>
      <c r="F2503" s="275">
        <f t="shared" ca="1" si="193"/>
        <v>3.1956941723246403E-2</v>
      </c>
      <c r="G2503" s="301">
        <f t="array" aca="1" ref="G2503" ca="1">IF(E2503&gt;F2503,('3-Statement Model'!$G$8*(1+'DCF Simulation'!C2503)*'DCF Simulation'!D2503)/('DCF Simulation'!E2503-'DCF Simulation'!F2503))</f>
        <v>11495.577059941126</v>
      </c>
      <c r="H2503" s="302">
        <f ca="1">+G2503-'DCF Analysis'!$C$37+'DCF Analysis'!$C$38+'DCF Analysis'!$C$40-'DCF Analysis'!$C$39</f>
        <v>12407.907059941128</v>
      </c>
      <c r="I2503" s="303">
        <f ca="1">+H2503/'Historical Data'!$L$34</f>
        <v>779.03739940834203</v>
      </c>
    </row>
    <row r="2504" spans="2:9">
      <c r="B2504" s="300">
        <f t="shared" si="194"/>
        <v>2492</v>
      </c>
      <c r="C2504" s="275">
        <f t="shared" ca="1" si="190"/>
        <v>0.24157250852434639</v>
      </c>
      <c r="D2504" s="275">
        <f t="shared" ca="1" si="191"/>
        <v>0.15509807168947956</v>
      </c>
      <c r="E2504" s="275">
        <f t="shared" ca="1" si="192"/>
        <v>0.1030211368070673</v>
      </c>
      <c r="F2504" s="275">
        <f t="shared" ca="1" si="193"/>
        <v>5.8515250799610466E-2</v>
      </c>
      <c r="G2504" s="301">
        <f t="array" aca="1" ref="G2504" ca="1">IF(E2504&gt;F2504,('3-Statement Model'!$G$8*(1+'DCF Simulation'!C2504)*'DCF Simulation'!D2504)/('DCF Simulation'!E2504-'DCF Simulation'!F2504))</f>
        <v>20899.723190993558</v>
      </c>
      <c r="H2504" s="302">
        <f ca="1">+G2504-'DCF Analysis'!$C$37+'DCF Analysis'!$C$38+'DCF Analysis'!$C$40-'DCF Analysis'!$C$39</f>
        <v>21812.053190993556</v>
      </c>
      <c r="I2504" s="303">
        <f ca="1">+H2504/'Historical Data'!$L$34</f>
        <v>1369.4819852840412</v>
      </c>
    </row>
    <row r="2505" spans="2:9">
      <c r="B2505" s="300">
        <f t="shared" si="194"/>
        <v>2493</v>
      </c>
      <c r="C2505" s="275">
        <f t="shared" ca="1" si="190"/>
        <v>0.32666102330310615</v>
      </c>
      <c r="D2505" s="275">
        <f t="shared" ca="1" si="191"/>
        <v>0.19123769666337867</v>
      </c>
      <c r="E2505" s="275">
        <f t="shared" ca="1" si="192"/>
        <v>0.10170094344237882</v>
      </c>
      <c r="F2505" s="275">
        <f t="shared" ca="1" si="193"/>
        <v>5.9798522356511882E-2</v>
      </c>
      <c r="G2505" s="301">
        <f t="array" aca="1" ref="G2505" ca="1">IF(E2505&gt;F2505,('3-Statement Model'!$G$8*(1+'DCF Simulation'!C2505)*'DCF Simulation'!D2505)/('DCF Simulation'!E2505-'DCF Simulation'!F2505))</f>
        <v>29246.497052103678</v>
      </c>
      <c r="H2505" s="302">
        <f ca="1">+G2505-'DCF Analysis'!$C$37+'DCF Analysis'!$C$38+'DCF Analysis'!$C$40-'DCF Analysis'!$C$39</f>
        <v>30158.827052103676</v>
      </c>
      <c r="I2505" s="303">
        <f ca="1">+H2505/'Historical Data'!$L$34</f>
        <v>1893.5388605327189</v>
      </c>
    </row>
    <row r="2506" spans="2:9">
      <c r="B2506" s="300">
        <f t="shared" si="194"/>
        <v>2494</v>
      </c>
      <c r="C2506" s="275">
        <f t="shared" ca="1" si="190"/>
        <v>0.31592410577176949</v>
      </c>
      <c r="D2506" s="275">
        <f t="shared" ca="1" si="191"/>
        <v>0.16136229148541242</v>
      </c>
      <c r="E2506" s="275">
        <f t="shared" ca="1" si="192"/>
        <v>0.10914846635226411</v>
      </c>
      <c r="F2506" s="275">
        <f t="shared" ca="1" si="193"/>
        <v>4.4936047479298816E-2</v>
      </c>
      <c r="G2506" s="301">
        <f t="array" aca="1" ref="G2506" ca="1">IF(E2506&gt;F2506,('3-Statement Model'!$G$8*(1+'DCF Simulation'!C2506)*'DCF Simulation'!D2506)/('DCF Simulation'!E2506-'DCF Simulation'!F2506))</f>
        <v>15973.252780104269</v>
      </c>
      <c r="H2506" s="302">
        <f ca="1">+G2506-'DCF Analysis'!$C$37+'DCF Analysis'!$C$38+'DCF Analysis'!$C$40-'DCF Analysis'!$C$39</f>
        <v>16885.582780104269</v>
      </c>
      <c r="I2506" s="303">
        <f ca="1">+H2506/'Historical Data'!$L$34</f>
        <v>1060.1707792425329</v>
      </c>
    </row>
    <row r="2507" spans="2:9">
      <c r="B2507" s="300">
        <f t="shared" si="194"/>
        <v>2495</v>
      </c>
      <c r="C2507" s="275">
        <f t="shared" ca="1" si="190"/>
        <v>0.28722222195736091</v>
      </c>
      <c r="D2507" s="275">
        <f t="shared" ca="1" si="191"/>
        <v>0.17348568394406896</v>
      </c>
      <c r="E2507" s="275">
        <f t="shared" ca="1" si="192"/>
        <v>0.10914676806194026</v>
      </c>
      <c r="F2507" s="275">
        <f t="shared" ca="1" si="193"/>
        <v>5.6752918324109558E-2</v>
      </c>
      <c r="G2507" s="301">
        <f t="array" aca="1" ref="G2507" ca="1">IF(E2507&gt;F2507,('3-Statement Model'!$G$8*(1+'DCF Simulation'!C2507)*'DCF Simulation'!D2507)/('DCF Simulation'!E2507-'DCF Simulation'!F2507))</f>
        <v>20588.104325201319</v>
      </c>
      <c r="H2507" s="302">
        <f ca="1">+G2507-'DCF Analysis'!$C$37+'DCF Analysis'!$C$38+'DCF Analysis'!$C$40-'DCF Analysis'!$C$39</f>
        <v>21500.434325201317</v>
      </c>
      <c r="I2507" s="303">
        <f ca="1">+H2507/'Historical Data'!$L$34</f>
        <v>1349.9168201324485</v>
      </c>
    </row>
    <row r="2508" spans="2:9">
      <c r="B2508" s="300">
        <f t="shared" si="194"/>
        <v>2496</v>
      </c>
      <c r="C2508" s="275">
        <f t="shared" ca="1" si="190"/>
        <v>0.28915006167182128</v>
      </c>
      <c r="D2508" s="275">
        <f t="shared" ca="1" si="191"/>
        <v>0.1384655002026321</v>
      </c>
      <c r="E2508" s="275">
        <f t="shared" ca="1" si="192"/>
        <v>0.1000844834420135</v>
      </c>
      <c r="F2508" s="275">
        <f t="shared" ca="1" si="193"/>
        <v>4.4494721237531509E-2</v>
      </c>
      <c r="G2508" s="301">
        <f t="array" aca="1" ref="G2508" ca="1">IF(E2508&gt;F2508,('3-Statement Model'!$G$8*(1+'DCF Simulation'!C2508)*'DCF Simulation'!D2508)/('DCF Simulation'!E2508-'DCF Simulation'!F2508))</f>
        <v>15510.640629944286</v>
      </c>
      <c r="H2508" s="302">
        <f ca="1">+G2508-'DCF Analysis'!$C$37+'DCF Analysis'!$C$38+'DCF Analysis'!$C$40-'DCF Analysis'!$C$39</f>
        <v>16422.970629944284</v>
      </c>
      <c r="I2508" s="303">
        <f ca="1">+H2508/'Historical Data'!$L$34</f>
        <v>1031.1254160999558</v>
      </c>
    </row>
    <row r="2509" spans="2:9">
      <c r="B2509" s="300">
        <f t="shared" si="194"/>
        <v>2497</v>
      </c>
      <c r="C2509" s="275">
        <f t="shared" ca="1" si="190"/>
        <v>0.2165255797966581</v>
      </c>
      <c r="D2509" s="275">
        <f t="shared" ca="1" si="191"/>
        <v>0.16738577485304967</v>
      </c>
      <c r="E2509" s="275">
        <f t="shared" ca="1" si="192"/>
        <v>0.10416211667684544</v>
      </c>
      <c r="F2509" s="275">
        <f t="shared" ca="1" si="193"/>
        <v>3.7757727906742276E-2</v>
      </c>
      <c r="G2509" s="301">
        <f t="array" aca="1" ref="G2509" ca="1">IF(E2509&gt;F2509,('3-Statement Model'!$G$8*(1+'DCF Simulation'!C2509)*'DCF Simulation'!D2509)/('DCF Simulation'!E2509-'DCF Simulation'!F2509))</f>
        <v>14812.300295851925</v>
      </c>
      <c r="H2509" s="302">
        <f ca="1">+G2509-'DCF Analysis'!$C$37+'DCF Analysis'!$C$38+'DCF Analysis'!$C$40-'DCF Analysis'!$C$39</f>
        <v>15724.630295851926</v>
      </c>
      <c r="I2509" s="303">
        <f ca="1">+H2509/'Historical Data'!$L$34</f>
        <v>987.2797268031951</v>
      </c>
    </row>
    <row r="2510" spans="2:9">
      <c r="B2510" s="300">
        <f t="shared" si="194"/>
        <v>2498</v>
      </c>
      <c r="C2510" s="275">
        <f t="shared" ref="C2510:C2573" ca="1" si="195">RAND()*($E$6-$D$6)+$D$6</f>
        <v>0.2798471626680708</v>
      </c>
      <c r="D2510" s="275">
        <f t="shared" ref="D2510:D2573" ca="1" si="196">RAND()*($E$7-$D$7)+$D$7</f>
        <v>0.14455449369983922</v>
      </c>
      <c r="E2510" s="275">
        <f t="shared" ref="E2510:E2573" ca="1" si="197">RAND()*($E$8-$D$8)+$D$8</f>
        <v>0.10791439027515451</v>
      </c>
      <c r="F2510" s="275">
        <f t="shared" ref="F2510:F2573" ca="1" si="198">RAND()*($E$9-$D$9)+$D$9</f>
        <v>5.620734610858058E-2</v>
      </c>
      <c r="G2510" s="301">
        <f t="array" aca="1" ref="G2510" ca="1">IF(E2510&gt;F2510,('3-Statement Model'!$G$8*(1+'DCF Simulation'!C2510)*'DCF Simulation'!D2510)/('DCF Simulation'!E2510-'DCF Simulation'!F2510))</f>
        <v>17283.014495613839</v>
      </c>
      <c r="H2510" s="302">
        <f ca="1">+G2510-'DCF Analysis'!$C$37+'DCF Analysis'!$C$38+'DCF Analysis'!$C$40-'DCF Analysis'!$C$39</f>
        <v>18195.344495613837</v>
      </c>
      <c r="I2510" s="303">
        <f ca="1">+H2510/'Historical Data'!$L$34</f>
        <v>1142.4049026741461</v>
      </c>
    </row>
    <row r="2511" spans="2:9">
      <c r="B2511" s="300">
        <f t="shared" ref="B2511:B2574" si="199">+B2510+1</f>
        <v>2499</v>
      </c>
      <c r="C2511" s="275">
        <f t="shared" ca="1" si="195"/>
        <v>0.28475919338936018</v>
      </c>
      <c r="D2511" s="275">
        <f t="shared" ca="1" si="196"/>
        <v>0.1466172058308981</v>
      </c>
      <c r="E2511" s="275">
        <f t="shared" ca="1" si="197"/>
        <v>0.10597471124610196</v>
      </c>
      <c r="F2511" s="275">
        <f t="shared" ca="1" si="198"/>
        <v>4.1454580546094216E-2</v>
      </c>
      <c r="G2511" s="301">
        <f t="array" aca="1" ref="G2511" ca="1">IF(E2511&gt;F2511,('3-Statement Model'!$G$8*(1+'DCF Simulation'!C2511)*'DCF Simulation'!D2511)/('DCF Simulation'!E2511-'DCF Simulation'!F2511))</f>
        <v>14102.331962317105</v>
      </c>
      <c r="H2511" s="302">
        <f ca="1">+G2511-'DCF Analysis'!$C$37+'DCF Analysis'!$C$38+'DCF Analysis'!$C$40-'DCF Analysis'!$C$39</f>
        <v>15014.661962317106</v>
      </c>
      <c r="I2511" s="303">
        <f ca="1">+H2511/'Historical Data'!$L$34</f>
        <v>942.70396704392874</v>
      </c>
    </row>
    <row r="2512" spans="2:9">
      <c r="B2512" s="300">
        <f t="shared" si="199"/>
        <v>2500</v>
      </c>
      <c r="C2512" s="275">
        <f t="shared" ca="1" si="195"/>
        <v>0.20968905169526164</v>
      </c>
      <c r="D2512" s="275">
        <f t="shared" ca="1" si="196"/>
        <v>0.19088967565539705</v>
      </c>
      <c r="E2512" s="275">
        <f t="shared" ca="1" si="197"/>
        <v>0.1067369965517886</v>
      </c>
      <c r="F2512" s="275">
        <f t="shared" ca="1" si="198"/>
        <v>4.4257421546464684E-2</v>
      </c>
      <c r="G2512" s="301">
        <f t="array" aca="1" ref="G2512" ca="1">IF(E2512&gt;F2512,('3-Statement Model'!$G$8*(1+'DCF Simulation'!C2512)*'DCF Simulation'!D2512)/('DCF Simulation'!E2512-'DCF Simulation'!F2512))</f>
        <v>17852.441666999861</v>
      </c>
      <c r="H2512" s="302">
        <f ca="1">+G2512-'DCF Analysis'!$C$37+'DCF Analysis'!$C$38+'DCF Analysis'!$C$40-'DCF Analysis'!$C$39</f>
        <v>18764.771666999859</v>
      </c>
      <c r="I2512" s="303">
        <f ca="1">+H2512/'Historical Data'!$L$34</f>
        <v>1178.1567067943745</v>
      </c>
    </row>
    <row r="2513" spans="2:9">
      <c r="B2513" s="300">
        <f t="shared" si="199"/>
        <v>2501</v>
      </c>
      <c r="C2513" s="275">
        <f t="shared" ca="1" si="195"/>
        <v>7.0440053463286398E-2</v>
      </c>
      <c r="D2513" s="275">
        <f t="shared" ca="1" si="196"/>
        <v>0.14004399399561696</v>
      </c>
      <c r="E2513" s="275">
        <f t="shared" ca="1" si="197"/>
        <v>0.10395767459219582</v>
      </c>
      <c r="F2513" s="275">
        <f t="shared" ca="1" si="198"/>
        <v>2.6029849221541803E-2</v>
      </c>
      <c r="G2513" s="301">
        <f t="array" aca="1" ref="G2513" ca="1">IF(E2513&gt;F2513,('3-Statement Model'!$G$8*(1+'DCF Simulation'!C2513)*'DCF Simulation'!D2513)/('DCF Simulation'!E2513-'DCF Simulation'!F2513))</f>
        <v>9292.0979985777849</v>
      </c>
      <c r="H2513" s="302">
        <f ca="1">+G2513-'DCF Analysis'!$C$37+'DCF Analysis'!$C$38+'DCF Analysis'!$C$40-'DCF Analysis'!$C$39</f>
        <v>10204.427998577787</v>
      </c>
      <c r="I2513" s="303">
        <f ca="1">+H2513/'Historical Data'!$L$34</f>
        <v>640.69073148742859</v>
      </c>
    </row>
    <row r="2514" spans="2:9">
      <c r="B2514" s="300">
        <f t="shared" si="199"/>
        <v>2502</v>
      </c>
      <c r="C2514" s="275">
        <f t="shared" ca="1" si="195"/>
        <v>0.22174961951288305</v>
      </c>
      <c r="D2514" s="275">
        <f t="shared" ca="1" si="196"/>
        <v>0.13976649038074537</v>
      </c>
      <c r="E2514" s="275">
        <f t="shared" ca="1" si="197"/>
        <v>0.10226615200342842</v>
      </c>
      <c r="F2514" s="275">
        <f t="shared" ca="1" si="198"/>
        <v>4.237490215136594E-2</v>
      </c>
      <c r="G2514" s="301">
        <f t="array" aca="1" ref="G2514" ca="1">IF(E2514&gt;F2514,('3-Statement Model'!$G$8*(1+'DCF Simulation'!C2514)*'DCF Simulation'!D2514)/('DCF Simulation'!E2514-'DCF Simulation'!F2514))</f>
        <v>13772.138937407441</v>
      </c>
      <c r="H2514" s="302">
        <f ca="1">+G2514-'DCF Analysis'!$C$37+'DCF Analysis'!$C$38+'DCF Analysis'!$C$40-'DCF Analysis'!$C$39</f>
        <v>14684.468937407442</v>
      </c>
      <c r="I2514" s="303">
        <f ca="1">+H2514/'Historical Data'!$L$34</f>
        <v>921.97261290130518</v>
      </c>
    </row>
    <row r="2515" spans="2:9">
      <c r="B2515" s="300">
        <f t="shared" si="199"/>
        <v>2503</v>
      </c>
      <c r="C2515" s="275">
        <f t="shared" ca="1" si="195"/>
        <v>0.29292419552998678</v>
      </c>
      <c r="D2515" s="275">
        <f t="shared" ca="1" si="196"/>
        <v>0.16280494526955713</v>
      </c>
      <c r="E2515" s="275">
        <f t="shared" ca="1" si="197"/>
        <v>0.10108447842556026</v>
      </c>
      <c r="F2515" s="275">
        <f t="shared" ca="1" si="198"/>
        <v>5.7634051229858652E-2</v>
      </c>
      <c r="G2515" s="301">
        <f t="array" aca="1" ref="G2515" ca="1">IF(E2515&gt;F2515,('3-Statement Model'!$G$8*(1+'DCF Simulation'!C2515)*'DCF Simulation'!D2515)/('DCF Simulation'!E2515-'DCF Simulation'!F2515))</f>
        <v>23400.55210244039</v>
      </c>
      <c r="H2515" s="302">
        <f ca="1">+G2515-'DCF Analysis'!$C$37+'DCF Analysis'!$C$38+'DCF Analysis'!$C$40-'DCF Analysis'!$C$39</f>
        <v>24312.882102440388</v>
      </c>
      <c r="I2515" s="303">
        <f ca="1">+H2515/'Historical Data'!$L$34</f>
        <v>1526.4979302074696</v>
      </c>
    </row>
    <row r="2516" spans="2:9">
      <c r="B2516" s="300">
        <f t="shared" si="199"/>
        <v>2504</v>
      </c>
      <c r="C2516" s="275">
        <f t="shared" ca="1" si="195"/>
        <v>0.2658799989150728</v>
      </c>
      <c r="D2516" s="275">
        <f t="shared" ca="1" si="196"/>
        <v>0.17762766482190268</v>
      </c>
      <c r="E2516" s="275">
        <f t="shared" ca="1" si="197"/>
        <v>0.10185373376089671</v>
      </c>
      <c r="F2516" s="275">
        <f t="shared" ca="1" si="198"/>
        <v>5.0453413990462458E-2</v>
      </c>
      <c r="G2516" s="301">
        <f t="array" aca="1" ref="G2516" ca="1">IF(E2516&gt;F2516,('3-Statement Model'!$G$8*(1+'DCF Simulation'!C2516)*'DCF Simulation'!D2516)/('DCF Simulation'!E2516-'DCF Simulation'!F2516))</f>
        <v>21130.842981837304</v>
      </c>
      <c r="H2516" s="302">
        <f ca="1">+G2516-'DCF Analysis'!$C$37+'DCF Analysis'!$C$38+'DCF Analysis'!$C$40-'DCF Analysis'!$C$39</f>
        <v>22043.172981837302</v>
      </c>
      <c r="I2516" s="303">
        <f ca="1">+H2516/'Historical Data'!$L$34</f>
        <v>1383.9929708951445</v>
      </c>
    </row>
    <row r="2517" spans="2:9">
      <c r="B2517" s="300">
        <f t="shared" si="199"/>
        <v>2505</v>
      </c>
      <c r="C2517" s="275">
        <f t="shared" ca="1" si="195"/>
        <v>5.2031071481112051E-2</v>
      </c>
      <c r="D2517" s="275">
        <f t="shared" ca="1" si="196"/>
        <v>0.16001423411767718</v>
      </c>
      <c r="E2517" s="275">
        <f t="shared" ca="1" si="197"/>
        <v>0.10872329099876733</v>
      </c>
      <c r="F2517" s="275">
        <f t="shared" ca="1" si="198"/>
        <v>5.9382238077068022E-2</v>
      </c>
      <c r="G2517" s="301">
        <f t="array" aca="1" ref="G2517" ca="1">IF(E2517&gt;F2517,('3-Statement Model'!$G$8*(1+'DCF Simulation'!C2517)*'DCF Simulation'!D2517)/('DCF Simulation'!E2517-'DCF Simulation'!F2517))</f>
        <v>16480.040336333903</v>
      </c>
      <c r="H2517" s="302">
        <f ca="1">+G2517-'DCF Analysis'!$C$37+'DCF Analysis'!$C$38+'DCF Analysis'!$C$40-'DCF Analysis'!$C$39</f>
        <v>17392.370336333901</v>
      </c>
      <c r="I2517" s="303">
        <f ca="1">+H2517/'Historical Data'!$L$34</f>
        <v>1091.9897200155722</v>
      </c>
    </row>
    <row r="2518" spans="2:9">
      <c r="B2518" s="300">
        <f t="shared" si="199"/>
        <v>2506</v>
      </c>
      <c r="C2518" s="275">
        <f t="shared" ca="1" si="195"/>
        <v>0.32291399684698285</v>
      </c>
      <c r="D2518" s="275">
        <f t="shared" ca="1" si="196"/>
        <v>0.18506749477091033</v>
      </c>
      <c r="E2518" s="275">
        <f t="shared" ca="1" si="197"/>
        <v>0.1067365911473613</v>
      </c>
      <c r="F2518" s="275">
        <f t="shared" ca="1" si="198"/>
        <v>3.0572125034651627E-2</v>
      </c>
      <c r="G2518" s="301">
        <f t="array" aca="1" ref="G2518" ca="1">IF(E2518&gt;F2518,('3-Statement Model'!$G$8*(1+'DCF Simulation'!C2518)*'DCF Simulation'!D2518)/('DCF Simulation'!E2518-'DCF Simulation'!F2518))</f>
        <v>15527.04653601489</v>
      </c>
      <c r="H2518" s="302">
        <f ca="1">+G2518-'DCF Analysis'!$C$37+'DCF Analysis'!$C$38+'DCF Analysis'!$C$40-'DCF Analysis'!$C$39</f>
        <v>16439.37653601489</v>
      </c>
      <c r="I2518" s="303">
        <f ca="1">+H2518/'Historical Data'!$L$34</f>
        <v>1032.1554701081329</v>
      </c>
    </row>
    <row r="2519" spans="2:9">
      <c r="B2519" s="300">
        <f t="shared" si="199"/>
        <v>2507</v>
      </c>
      <c r="C2519" s="275">
        <f t="shared" ca="1" si="195"/>
        <v>0.31115269628190145</v>
      </c>
      <c r="D2519" s="275">
        <f t="shared" ca="1" si="196"/>
        <v>0.16538193917166466</v>
      </c>
      <c r="E2519" s="275">
        <f t="shared" ca="1" si="197"/>
        <v>0.10040866858429399</v>
      </c>
      <c r="F2519" s="275">
        <f t="shared" ca="1" si="198"/>
        <v>4.9329549535066998E-2</v>
      </c>
      <c r="G2519" s="301">
        <f t="array" aca="1" ref="G2519" ca="1">IF(E2519&gt;F2519,('3-Statement Model'!$G$8*(1+'DCF Simulation'!C2519)*'DCF Simulation'!D2519)/('DCF Simulation'!E2519-'DCF Simulation'!F2519))</f>
        <v>20505.834746672102</v>
      </c>
      <c r="H2519" s="302">
        <f ca="1">+G2519-'DCF Analysis'!$C$37+'DCF Analysis'!$C$38+'DCF Analysis'!$C$40-'DCF Analysis'!$C$39</f>
        <v>21418.164746672101</v>
      </c>
      <c r="I2519" s="303">
        <f ca="1">+H2519/'Historical Data'!$L$34</f>
        <v>1344.7514785322733</v>
      </c>
    </row>
    <row r="2520" spans="2:9">
      <c r="B2520" s="300">
        <f t="shared" si="199"/>
        <v>2508</v>
      </c>
      <c r="C2520" s="275">
        <f t="shared" ca="1" si="195"/>
        <v>0.12971577485278815</v>
      </c>
      <c r="D2520" s="275">
        <f t="shared" ca="1" si="196"/>
        <v>0.18093630112700948</v>
      </c>
      <c r="E2520" s="275">
        <f t="shared" ca="1" si="197"/>
        <v>0.10679587345196209</v>
      </c>
      <c r="F2520" s="275">
        <f t="shared" ca="1" si="198"/>
        <v>2.398901379118441E-2</v>
      </c>
      <c r="G2520" s="301">
        <f t="array" aca="1" ref="G2520" ca="1">IF(E2520&gt;F2520,('3-Statement Model'!$G$8*(1+'DCF Simulation'!C2520)*'DCF Simulation'!D2520)/('DCF Simulation'!E2520-'DCF Simulation'!F2520))</f>
        <v>11923.618860024511</v>
      </c>
      <c r="H2520" s="302">
        <f ca="1">+G2520-'DCF Analysis'!$C$37+'DCF Analysis'!$C$38+'DCF Analysis'!$C$40-'DCF Analysis'!$C$39</f>
        <v>12835.948860024513</v>
      </c>
      <c r="I2520" s="303">
        <f ca="1">+H2520/'Historical Data'!$L$34</f>
        <v>805.91224374462831</v>
      </c>
    </row>
    <row r="2521" spans="2:9">
      <c r="B2521" s="300">
        <f t="shared" si="199"/>
        <v>2509</v>
      </c>
      <c r="C2521" s="275">
        <f t="shared" ca="1" si="195"/>
        <v>0.28787375384113023</v>
      </c>
      <c r="D2521" s="275">
        <f t="shared" ca="1" si="196"/>
        <v>0.15002775236987598</v>
      </c>
      <c r="E2521" s="275">
        <f t="shared" ca="1" si="197"/>
        <v>0.10157886346666214</v>
      </c>
      <c r="F2521" s="275">
        <f t="shared" ca="1" si="198"/>
        <v>5.5371081788362309E-2</v>
      </c>
      <c r="G2521" s="301">
        <f t="array" aca="1" ref="G2521" ca="1">IF(E2521&gt;F2521,('3-Statement Model'!$G$8*(1+'DCF Simulation'!C2521)*'DCF Simulation'!D2521)/('DCF Simulation'!E2521-'DCF Simulation'!F2521))</f>
        <v>20198.042201762404</v>
      </c>
      <c r="H2521" s="302">
        <f ca="1">+G2521-'DCF Analysis'!$C$37+'DCF Analysis'!$C$38+'DCF Analysis'!$C$40-'DCF Analysis'!$C$39</f>
        <v>21110.372201762402</v>
      </c>
      <c r="I2521" s="303">
        <f ca="1">+H2521/'Historical Data'!$L$34</f>
        <v>1325.4265510819491</v>
      </c>
    </row>
    <row r="2522" spans="2:9">
      <c r="B2522" s="300">
        <f t="shared" si="199"/>
        <v>2510</v>
      </c>
      <c r="C2522" s="275">
        <f t="shared" ca="1" si="195"/>
        <v>0.16130874537905987</v>
      </c>
      <c r="D2522" s="275">
        <f t="shared" ca="1" si="196"/>
        <v>0.14821175292945657</v>
      </c>
      <c r="E2522" s="275">
        <f t="shared" ca="1" si="197"/>
        <v>0.10488757755900545</v>
      </c>
      <c r="F2522" s="275">
        <f t="shared" ca="1" si="198"/>
        <v>3.2334879445392789E-2</v>
      </c>
      <c r="G2522" s="301">
        <f t="array" aca="1" ref="G2522" ca="1">IF(E2522&gt;F2522,('3-Statement Model'!$G$8*(1+'DCF Simulation'!C2522)*'DCF Simulation'!D2522)/('DCF Simulation'!E2522-'DCF Simulation'!F2522))</f>
        <v>11459.252048171667</v>
      </c>
      <c r="H2522" s="302">
        <f ca="1">+G2522-'DCF Analysis'!$C$37+'DCF Analysis'!$C$38+'DCF Analysis'!$C$40-'DCF Analysis'!$C$39</f>
        <v>12371.582048171669</v>
      </c>
      <c r="I2522" s="303">
        <f ca="1">+H2522/'Historical Data'!$L$34</f>
        <v>776.7567131841746</v>
      </c>
    </row>
    <row r="2523" spans="2:9">
      <c r="B2523" s="300">
        <f t="shared" si="199"/>
        <v>2511</v>
      </c>
      <c r="C2523" s="275">
        <f t="shared" ca="1" si="195"/>
        <v>0.25168801393453755</v>
      </c>
      <c r="D2523" s="275">
        <f t="shared" ca="1" si="196"/>
        <v>0.16673388710102677</v>
      </c>
      <c r="E2523" s="275">
        <f t="shared" ca="1" si="197"/>
        <v>0.10349609036949169</v>
      </c>
      <c r="F2523" s="275">
        <f t="shared" ca="1" si="198"/>
        <v>2.369306905187156E-2</v>
      </c>
      <c r="G2523" s="301">
        <f t="array" aca="1" ref="G2523" ca="1">IF(E2523&gt;F2523,('3-Statement Model'!$G$8*(1+'DCF Simulation'!C2523)*'DCF Simulation'!D2523)/('DCF Simulation'!E2523-'DCF Simulation'!F2523))</f>
        <v>12632.233185806273</v>
      </c>
      <c r="H2523" s="302">
        <f ca="1">+G2523-'DCF Analysis'!$C$37+'DCF Analysis'!$C$38+'DCF Analysis'!$C$40-'DCF Analysis'!$C$39</f>
        <v>13544.563185806275</v>
      </c>
      <c r="I2523" s="303">
        <f ca="1">+H2523/'Historical Data'!$L$34</f>
        <v>850.40299136819556</v>
      </c>
    </row>
    <row r="2524" spans="2:9">
      <c r="B2524" s="300">
        <f t="shared" si="199"/>
        <v>2512</v>
      </c>
      <c r="C2524" s="275">
        <f t="shared" ca="1" si="195"/>
        <v>0.27366450755422872</v>
      </c>
      <c r="D2524" s="275">
        <f t="shared" ca="1" si="196"/>
        <v>0.16038205078057338</v>
      </c>
      <c r="E2524" s="275">
        <f t="shared" ca="1" si="197"/>
        <v>0.10736076458032257</v>
      </c>
      <c r="F2524" s="275">
        <f t="shared" ca="1" si="198"/>
        <v>3.4101458079809771E-2</v>
      </c>
      <c r="G2524" s="301">
        <f t="array" aca="1" ref="G2524" ca="1">IF(E2524&gt;F2524,('3-Statement Model'!$G$8*(1+'DCF Simulation'!C2524)*'DCF Simulation'!D2524)/('DCF Simulation'!E2524-'DCF Simulation'!F2524))</f>
        <v>13468.756621556075</v>
      </c>
      <c r="H2524" s="302">
        <f ca="1">+G2524-'DCF Analysis'!$C$37+'DCF Analysis'!$C$38+'DCF Analysis'!$C$40-'DCF Analysis'!$C$39</f>
        <v>14381.086621556076</v>
      </c>
      <c r="I2524" s="303">
        <f ca="1">+H2524/'Historical Data'!$L$34</f>
        <v>902.92458415434828</v>
      </c>
    </row>
    <row r="2525" spans="2:9">
      <c r="B2525" s="300">
        <f t="shared" si="199"/>
        <v>2513</v>
      </c>
      <c r="C2525" s="275">
        <f t="shared" ca="1" si="195"/>
        <v>0.18655849996713944</v>
      </c>
      <c r="D2525" s="275">
        <f t="shared" ca="1" si="196"/>
        <v>0.15773513612736792</v>
      </c>
      <c r="E2525" s="275">
        <f t="shared" ca="1" si="197"/>
        <v>0.10860271686186637</v>
      </c>
      <c r="F2525" s="275">
        <f t="shared" ca="1" si="198"/>
        <v>2.740265212240902E-2</v>
      </c>
      <c r="G2525" s="301">
        <f t="array" aca="1" ref="G2525" ca="1">IF(E2525&gt;F2525,('3-Statement Model'!$G$8*(1+'DCF Simulation'!C2525)*'DCF Simulation'!D2525)/('DCF Simulation'!E2525-'DCF Simulation'!F2525))</f>
        <v>11133.730982581726</v>
      </c>
      <c r="H2525" s="302">
        <f ca="1">+G2525-'DCF Analysis'!$C$37+'DCF Analysis'!$C$38+'DCF Analysis'!$C$40-'DCF Analysis'!$C$39</f>
        <v>12046.060982581728</v>
      </c>
      <c r="I2525" s="303">
        <f ca="1">+H2525/'Historical Data'!$L$34</f>
        <v>756.31869062607984</v>
      </c>
    </row>
    <row r="2526" spans="2:9">
      <c r="B2526" s="300">
        <f t="shared" si="199"/>
        <v>2514</v>
      </c>
      <c r="C2526" s="275">
        <f t="shared" ca="1" si="195"/>
        <v>0.25617733142104016</v>
      </c>
      <c r="D2526" s="275">
        <f t="shared" ca="1" si="196"/>
        <v>0.16572253831066827</v>
      </c>
      <c r="E2526" s="275">
        <f t="shared" ca="1" si="197"/>
        <v>0.10275324090849705</v>
      </c>
      <c r="F2526" s="275">
        <f t="shared" ca="1" si="198"/>
        <v>4.7325025750195995E-2</v>
      </c>
      <c r="G2526" s="301">
        <f t="array" aca="1" ref="G2526" ca="1">IF(E2526&gt;F2526,('3-Statement Model'!$G$8*(1+'DCF Simulation'!C2526)*'DCF Simulation'!D2526)/('DCF Simulation'!E2526-'DCF Simulation'!F2526))</f>
        <v>18141.831703572003</v>
      </c>
      <c r="H2526" s="302">
        <f ca="1">+G2526-'DCF Analysis'!$C$37+'DCF Analysis'!$C$38+'DCF Analysis'!$C$40-'DCF Analysis'!$C$39</f>
        <v>19054.161703572001</v>
      </c>
      <c r="I2526" s="303">
        <f ca="1">+H2526/'Historical Data'!$L$34</f>
        <v>1196.3262224440925</v>
      </c>
    </row>
    <row r="2527" spans="2:9">
      <c r="B2527" s="300">
        <f t="shared" si="199"/>
        <v>2515</v>
      </c>
      <c r="C2527" s="275">
        <f t="shared" ca="1" si="195"/>
        <v>0.27963678364512817</v>
      </c>
      <c r="D2527" s="275">
        <f t="shared" ca="1" si="196"/>
        <v>0.19241063126332136</v>
      </c>
      <c r="E2527" s="275">
        <f t="shared" ca="1" si="197"/>
        <v>0.10963819500355226</v>
      </c>
      <c r="F2527" s="275">
        <f t="shared" ca="1" si="198"/>
        <v>5.0179816911209853E-2</v>
      </c>
      <c r="G2527" s="301">
        <f t="array" aca="1" ref="G2527" ca="1">IF(E2527&gt;F2527,('3-Statement Model'!$G$8*(1+'DCF Simulation'!C2527)*'DCF Simulation'!D2527)/('DCF Simulation'!E2527-'DCF Simulation'!F2527))</f>
        <v>20002.405209091256</v>
      </c>
      <c r="H2527" s="302">
        <f ca="1">+G2527-'DCF Analysis'!$C$37+'DCF Analysis'!$C$38+'DCF Analysis'!$C$40-'DCF Analysis'!$C$39</f>
        <v>20914.735209091254</v>
      </c>
      <c r="I2527" s="303">
        <f ca="1">+H2527/'Historical Data'!$L$34</f>
        <v>1313.1433728422724</v>
      </c>
    </row>
    <row r="2528" spans="2:9">
      <c r="B2528" s="300">
        <f t="shared" si="199"/>
        <v>2516</v>
      </c>
      <c r="C2528" s="275">
        <f t="shared" ca="1" si="195"/>
        <v>0.1528519263328639</v>
      </c>
      <c r="D2528" s="275">
        <f t="shared" ca="1" si="196"/>
        <v>0.19444980105372883</v>
      </c>
      <c r="E2528" s="275">
        <f t="shared" ca="1" si="197"/>
        <v>0.10933933331081264</v>
      </c>
      <c r="F2528" s="275">
        <f t="shared" ca="1" si="198"/>
        <v>5.688926281742647E-2</v>
      </c>
      <c r="G2528" s="301">
        <f t="array" aca="1" ref="G2528" ca="1">IF(E2528&gt;F2528,('3-Statement Model'!$G$8*(1+'DCF Simulation'!C2528)*'DCF Simulation'!D2528)/('DCF Simulation'!E2528-'DCF Simulation'!F2528))</f>
        <v>20644.979493045998</v>
      </c>
      <c r="H2528" s="302">
        <f ca="1">+G2528-'DCF Analysis'!$C$37+'DCF Analysis'!$C$38+'DCF Analysis'!$C$40-'DCF Analysis'!$C$39</f>
        <v>21557.309493045996</v>
      </c>
      <c r="I2528" s="303">
        <f ca="1">+H2528/'Historical Data'!$L$34</f>
        <v>1353.4877594241907</v>
      </c>
    </row>
    <row r="2529" spans="2:9">
      <c r="B2529" s="300">
        <f t="shared" si="199"/>
        <v>2517</v>
      </c>
      <c r="C2529" s="275">
        <f t="shared" ca="1" si="195"/>
        <v>0.22163135196236211</v>
      </c>
      <c r="D2529" s="275">
        <f t="shared" ca="1" si="196"/>
        <v>0.17883358303686031</v>
      </c>
      <c r="E2529" s="275">
        <f t="shared" ca="1" si="197"/>
        <v>0.10009691325760152</v>
      </c>
      <c r="F2529" s="275">
        <f t="shared" ca="1" si="198"/>
        <v>2.6200672720337135E-2</v>
      </c>
      <c r="G2529" s="301">
        <f t="array" aca="1" ref="G2529" ca="1">IF(E2529&gt;F2529,('3-Statement Model'!$G$8*(1+'DCF Simulation'!C2529)*'DCF Simulation'!D2529)/('DCF Simulation'!E2529-'DCF Simulation'!F2529))</f>
        <v>14280.598297857819</v>
      </c>
      <c r="H2529" s="302">
        <f ca="1">+G2529-'DCF Analysis'!$C$37+'DCF Analysis'!$C$38+'DCF Analysis'!$C$40-'DCF Analysis'!$C$39</f>
        <v>15192.928297857821</v>
      </c>
      <c r="I2529" s="303">
        <f ca="1">+H2529/'Historical Data'!$L$34</f>
        <v>953.89651883939268</v>
      </c>
    </row>
    <row r="2530" spans="2:9">
      <c r="B2530" s="300">
        <f t="shared" si="199"/>
        <v>2518</v>
      </c>
      <c r="C2530" s="275">
        <f t="shared" ca="1" si="195"/>
        <v>2.1103655895699774E-2</v>
      </c>
      <c r="D2530" s="275">
        <f t="shared" ca="1" si="196"/>
        <v>0.14276223559375326</v>
      </c>
      <c r="E2530" s="275">
        <f t="shared" ca="1" si="197"/>
        <v>0.10311447968531925</v>
      </c>
      <c r="F2530" s="275">
        <f t="shared" ca="1" si="198"/>
        <v>5.9946269427010701E-2</v>
      </c>
      <c r="G2530" s="301">
        <f t="array" aca="1" ref="G2530" ca="1">IF(E2530&gt;F2530,('3-Statement Model'!$G$8*(1+'DCF Simulation'!C2530)*'DCF Simulation'!D2530)/('DCF Simulation'!E2530-'DCF Simulation'!F2530))</f>
        <v>16311.677536021511</v>
      </c>
      <c r="H2530" s="302">
        <f ca="1">+G2530-'DCF Analysis'!$C$37+'DCF Analysis'!$C$38+'DCF Analysis'!$C$40-'DCF Analysis'!$C$39</f>
        <v>17224.007536021509</v>
      </c>
      <c r="I2530" s="303">
        <f ca="1">+H2530/'Historical Data'!$L$34</f>
        <v>1081.4189672303644</v>
      </c>
    </row>
    <row r="2531" spans="2:9">
      <c r="B2531" s="300">
        <f t="shared" si="199"/>
        <v>2519</v>
      </c>
      <c r="C2531" s="275">
        <f t="shared" ca="1" si="195"/>
        <v>3.768292182612179E-2</v>
      </c>
      <c r="D2531" s="275">
        <f t="shared" ca="1" si="196"/>
        <v>0.17830416397307028</v>
      </c>
      <c r="E2531" s="275">
        <f t="shared" ca="1" si="197"/>
        <v>0.1081502285402331</v>
      </c>
      <c r="F2531" s="275">
        <f t="shared" ca="1" si="198"/>
        <v>5.9641089981065681E-2</v>
      </c>
      <c r="G2531" s="301">
        <f t="array" aca="1" ref="G2531" ca="1">IF(E2531&gt;F2531,('3-Statement Model'!$G$8*(1+'DCF Simulation'!C2531)*'DCF Simulation'!D2531)/('DCF Simulation'!E2531-'DCF Simulation'!F2531))</f>
        <v>18423.9222242588</v>
      </c>
      <c r="H2531" s="302">
        <f ca="1">+G2531-'DCF Analysis'!$C$37+'DCF Analysis'!$C$38+'DCF Analysis'!$C$40-'DCF Analysis'!$C$39</f>
        <v>19336.252224258798</v>
      </c>
      <c r="I2531" s="303">
        <f ca="1">+H2531/'Historical Data'!$L$34</f>
        <v>1214.0374338975598</v>
      </c>
    </row>
    <row r="2532" spans="2:9">
      <c r="B2532" s="300">
        <f t="shared" si="199"/>
        <v>2520</v>
      </c>
      <c r="C2532" s="275">
        <f t="shared" ca="1" si="195"/>
        <v>0.14978971502091562</v>
      </c>
      <c r="D2532" s="275">
        <f t="shared" ca="1" si="196"/>
        <v>0.15285018321966098</v>
      </c>
      <c r="E2532" s="275">
        <f t="shared" ca="1" si="197"/>
        <v>0.1071731861793854</v>
      </c>
      <c r="F2532" s="275">
        <f t="shared" ca="1" si="198"/>
        <v>3.4956916010682723E-2</v>
      </c>
      <c r="G2532" s="301">
        <f t="array" aca="1" ref="G2532" ca="1">IF(E2532&gt;F2532,('3-Statement Model'!$G$8*(1+'DCF Simulation'!C2532)*'DCF Simulation'!D2532)/('DCF Simulation'!E2532-'DCF Simulation'!F2532))</f>
        <v>11755.167675980196</v>
      </c>
      <c r="H2532" s="302">
        <f ca="1">+G2532-'DCF Analysis'!$C$37+'DCF Analysis'!$C$38+'DCF Analysis'!$C$40-'DCF Analysis'!$C$39</f>
        <v>12667.497675980198</v>
      </c>
      <c r="I2532" s="303">
        <f ca="1">+H2532/'Historical Data'!$L$34</f>
        <v>795.33594173727249</v>
      </c>
    </row>
    <row r="2533" spans="2:9">
      <c r="B2533" s="300">
        <f t="shared" si="199"/>
        <v>2521</v>
      </c>
      <c r="C2533" s="275">
        <f t="shared" ca="1" si="195"/>
        <v>0.13461457192079809</v>
      </c>
      <c r="D2533" s="275">
        <f t="shared" ca="1" si="196"/>
        <v>0.18663740603344173</v>
      </c>
      <c r="E2533" s="275">
        <f t="shared" ca="1" si="197"/>
        <v>0.10801573081484639</v>
      </c>
      <c r="F2533" s="275">
        <f t="shared" ca="1" si="198"/>
        <v>4.5894585475039149E-2</v>
      </c>
      <c r="G2533" s="301">
        <f t="array" aca="1" ref="G2533" ca="1">IF(E2533&gt;F2533,('3-Statement Model'!$G$8*(1+'DCF Simulation'!C2533)*'DCF Simulation'!D2533)/('DCF Simulation'!E2533-'DCF Simulation'!F2533))</f>
        <v>16465.96135363694</v>
      </c>
      <c r="H2533" s="302">
        <f ca="1">+G2533-'DCF Analysis'!$C$37+'DCF Analysis'!$C$38+'DCF Analysis'!$C$40-'DCF Analysis'!$C$39</f>
        <v>17378.291353636938</v>
      </c>
      <c r="I2533" s="303">
        <f ca="1">+H2533/'Historical Data'!$L$34</f>
        <v>1091.105763195653</v>
      </c>
    </row>
    <row r="2534" spans="2:9">
      <c r="B2534" s="300">
        <f t="shared" si="199"/>
        <v>2522</v>
      </c>
      <c r="C2534" s="275">
        <f t="shared" ca="1" si="195"/>
        <v>0.29514962137007111</v>
      </c>
      <c r="D2534" s="275">
        <f t="shared" ca="1" si="196"/>
        <v>0.19341683894602141</v>
      </c>
      <c r="E2534" s="275">
        <f t="shared" ca="1" si="197"/>
        <v>0.10953091948714051</v>
      </c>
      <c r="F2534" s="275">
        <f t="shared" ca="1" si="198"/>
        <v>4.6729041960959811E-2</v>
      </c>
      <c r="G2534" s="301">
        <f t="array" aca="1" ref="G2534" ca="1">IF(E2534&gt;F2534,('3-Statement Model'!$G$8*(1+'DCF Simulation'!C2534)*'DCF Simulation'!D2534)/('DCF Simulation'!E2534-'DCF Simulation'!F2534))</f>
        <v>19267.310483003112</v>
      </c>
      <c r="H2534" s="302">
        <f ca="1">+G2534-'DCF Analysis'!$C$37+'DCF Analysis'!$C$38+'DCF Analysis'!$C$40-'DCF Analysis'!$C$39</f>
        <v>20179.64048300311</v>
      </c>
      <c r="I2534" s="303">
        <f ca="1">+H2534/'Historical Data'!$L$34</f>
        <v>1266.990038443166</v>
      </c>
    </row>
    <row r="2535" spans="2:9">
      <c r="B2535" s="300">
        <f t="shared" si="199"/>
        <v>2523</v>
      </c>
      <c r="C2535" s="275">
        <f t="shared" ca="1" si="195"/>
        <v>5.4884372274994431E-2</v>
      </c>
      <c r="D2535" s="275">
        <f t="shared" ca="1" si="196"/>
        <v>0.17897411069755453</v>
      </c>
      <c r="E2535" s="275">
        <f t="shared" ca="1" si="197"/>
        <v>0.10504263038632561</v>
      </c>
      <c r="F2535" s="275">
        <f t="shared" ca="1" si="198"/>
        <v>4.3819482711458885E-2</v>
      </c>
      <c r="G2535" s="301">
        <f t="array" aca="1" ref="G2535" ca="1">IF(E2535&gt;F2535,('3-Statement Model'!$G$8*(1+'DCF Simulation'!C2535)*'DCF Simulation'!D2535)/('DCF Simulation'!E2535-'DCF Simulation'!F2535))</f>
        <v>14895.631389827066</v>
      </c>
      <c r="H2535" s="302">
        <f ca="1">+G2535-'DCF Analysis'!$C$37+'DCF Analysis'!$C$38+'DCF Analysis'!$C$40-'DCF Analysis'!$C$39</f>
        <v>15807.961389827067</v>
      </c>
      <c r="I2535" s="303">
        <f ca="1">+H2535/'Historical Data'!$L$34</f>
        <v>992.51171624562357</v>
      </c>
    </row>
    <row r="2536" spans="2:9">
      <c r="B2536" s="300">
        <f t="shared" si="199"/>
        <v>2524</v>
      </c>
      <c r="C2536" s="275">
        <f t="shared" ca="1" si="195"/>
        <v>0.31620170150388116</v>
      </c>
      <c r="D2536" s="275">
        <f t="shared" ca="1" si="196"/>
        <v>0.14622301288018885</v>
      </c>
      <c r="E2536" s="275">
        <f t="shared" ca="1" si="197"/>
        <v>0.10745205019390934</v>
      </c>
      <c r="F2536" s="275">
        <f t="shared" ca="1" si="198"/>
        <v>3.6182255748671691E-2</v>
      </c>
      <c r="G2536" s="301">
        <f t="array" aca="1" ref="G2536" ca="1">IF(E2536&gt;F2536,('3-Statement Model'!$G$8*(1+'DCF Simulation'!C2536)*'DCF Simulation'!D2536)/('DCF Simulation'!E2536-'DCF Simulation'!F2536))</f>
        <v>13044.0414190663</v>
      </c>
      <c r="H2536" s="302">
        <f ca="1">+G2536-'DCF Analysis'!$C$37+'DCF Analysis'!$C$38+'DCF Analysis'!$C$40-'DCF Analysis'!$C$39</f>
        <v>13956.371419066301</v>
      </c>
      <c r="I2536" s="303">
        <f ca="1">+H2536/'Historical Data'!$L$34</f>
        <v>876.25860211253951</v>
      </c>
    </row>
    <row r="2537" spans="2:9">
      <c r="B2537" s="300">
        <f t="shared" si="199"/>
        <v>2525</v>
      </c>
      <c r="C2537" s="275">
        <f t="shared" ca="1" si="195"/>
        <v>7.4234309161592599E-2</v>
      </c>
      <c r="D2537" s="275">
        <f t="shared" ca="1" si="196"/>
        <v>0.15325196722194045</v>
      </c>
      <c r="E2537" s="275">
        <f t="shared" ca="1" si="197"/>
        <v>0.10745069750549896</v>
      </c>
      <c r="F2537" s="275">
        <f t="shared" ca="1" si="198"/>
        <v>3.4023493476808143E-2</v>
      </c>
      <c r="G2537" s="301">
        <f t="array" aca="1" ref="G2537" ca="1">IF(E2537&gt;F2537,('3-Statement Model'!$G$8*(1+'DCF Simulation'!C2537)*'DCF Simulation'!D2537)/('DCF Simulation'!E2537-'DCF Simulation'!F2537))</f>
        <v>10829.978260445483</v>
      </c>
      <c r="H2537" s="302">
        <f ca="1">+G2537-'DCF Analysis'!$C$37+'DCF Analysis'!$C$38+'DCF Analysis'!$C$40-'DCF Analysis'!$C$39</f>
        <v>11742.308260445485</v>
      </c>
      <c r="I2537" s="303">
        <f ca="1">+H2537/'Historical Data'!$L$34</f>
        <v>737.24740571291363</v>
      </c>
    </row>
    <row r="2538" spans="2:9">
      <c r="B2538" s="300">
        <f t="shared" si="199"/>
        <v>2526</v>
      </c>
      <c r="C2538" s="275">
        <f t="shared" ca="1" si="195"/>
        <v>0.19641843669982062</v>
      </c>
      <c r="D2538" s="275">
        <f t="shared" ca="1" si="196"/>
        <v>0.16118493131589454</v>
      </c>
      <c r="E2538" s="275">
        <f t="shared" ca="1" si="197"/>
        <v>0.10180663462807221</v>
      </c>
      <c r="F2538" s="275">
        <f t="shared" ca="1" si="198"/>
        <v>2.1648269455272581E-2</v>
      </c>
      <c r="G2538" s="301">
        <f t="array" aca="1" ref="G2538" ca="1">IF(E2538&gt;F2538,('3-Statement Model'!$G$8*(1+'DCF Simulation'!C2538)*'DCF Simulation'!D2538)/('DCF Simulation'!E2538-'DCF Simulation'!F2538))</f>
        <v>11620.85770806925</v>
      </c>
      <c r="H2538" s="302">
        <f ca="1">+G2538-'DCF Analysis'!$C$37+'DCF Analysis'!$C$38+'DCF Analysis'!$C$40-'DCF Analysis'!$C$39</f>
        <v>12533.187708069252</v>
      </c>
      <c r="I2538" s="303">
        <f ca="1">+H2538/'Historical Data'!$L$34</f>
        <v>786.90321512105163</v>
      </c>
    </row>
    <row r="2539" spans="2:9">
      <c r="B2539" s="300">
        <f t="shared" si="199"/>
        <v>2527</v>
      </c>
      <c r="C2539" s="275">
        <f t="shared" ca="1" si="195"/>
        <v>9.9882321169475333E-2</v>
      </c>
      <c r="D2539" s="275">
        <f t="shared" ca="1" si="196"/>
        <v>0.14089218757467736</v>
      </c>
      <c r="E2539" s="275">
        <f t="shared" ca="1" si="197"/>
        <v>0.1087443694889228</v>
      </c>
      <c r="F2539" s="275">
        <f t="shared" ca="1" si="198"/>
        <v>3.2119532202962389E-2</v>
      </c>
      <c r="G2539" s="301">
        <f t="array" aca="1" ref="G2539" ca="1">IF(E2539&gt;F2539,('3-Statement Model'!$G$8*(1+'DCF Simulation'!C2539)*'DCF Simulation'!D2539)/('DCF Simulation'!E2539-'DCF Simulation'!F2539))</f>
        <v>9768.8416041086766</v>
      </c>
      <c r="H2539" s="302">
        <f ca="1">+G2539-'DCF Analysis'!$C$37+'DCF Analysis'!$C$38+'DCF Analysis'!$C$40-'DCF Analysis'!$C$39</f>
        <v>10681.171604108678</v>
      </c>
      <c r="I2539" s="303">
        <f ca="1">+H2539/'Historical Data'!$L$34</f>
        <v>670.62334597616939</v>
      </c>
    </row>
    <row r="2540" spans="2:9">
      <c r="B2540" s="300">
        <f t="shared" si="199"/>
        <v>2528</v>
      </c>
      <c r="C2540" s="275">
        <f t="shared" ca="1" si="195"/>
        <v>0.19033821437187592</v>
      </c>
      <c r="D2540" s="275">
        <f t="shared" ca="1" si="196"/>
        <v>0.18277930894027514</v>
      </c>
      <c r="E2540" s="275">
        <f t="shared" ca="1" si="197"/>
        <v>0.10315483578795805</v>
      </c>
      <c r="F2540" s="275">
        <f t="shared" ca="1" si="198"/>
        <v>3.0141404231798591E-2</v>
      </c>
      <c r="G2540" s="301">
        <f t="array" aca="1" ref="G2540" ca="1">IF(E2540&gt;F2540,('3-Statement Model'!$G$8*(1+'DCF Simulation'!C2540)*'DCF Simulation'!D2540)/('DCF Simulation'!E2540-'DCF Simulation'!F2540))</f>
        <v>14393.756330764752</v>
      </c>
      <c r="H2540" s="302">
        <f ca="1">+G2540-'DCF Analysis'!$C$37+'DCF Analysis'!$C$38+'DCF Analysis'!$C$40-'DCF Analysis'!$C$39</f>
        <v>15306.086330764754</v>
      </c>
      <c r="I2540" s="303">
        <f ca="1">+H2540/'Historical Data'!$L$34</f>
        <v>961.00120936069629</v>
      </c>
    </row>
    <row r="2541" spans="2:9">
      <c r="B2541" s="300">
        <f t="shared" si="199"/>
        <v>2529</v>
      </c>
      <c r="C2541" s="275">
        <f t="shared" ca="1" si="195"/>
        <v>4.6032985774108873E-2</v>
      </c>
      <c r="D2541" s="275">
        <f t="shared" ca="1" si="196"/>
        <v>0.18416992578806984</v>
      </c>
      <c r="E2541" s="275">
        <f t="shared" ca="1" si="197"/>
        <v>0.10034134842985848</v>
      </c>
      <c r="F2541" s="275">
        <f t="shared" ca="1" si="198"/>
        <v>2.2277056166768214E-2</v>
      </c>
      <c r="G2541" s="301">
        <f t="array" aca="1" ref="G2541" ca="1">IF(E2541&gt;F2541,('3-Statement Model'!$G$8*(1+'DCF Simulation'!C2541)*'DCF Simulation'!D2541)/('DCF Simulation'!E2541-'DCF Simulation'!F2541))</f>
        <v>11920.409243396954</v>
      </c>
      <c r="H2541" s="302">
        <f ca="1">+G2541-'DCF Analysis'!$C$37+'DCF Analysis'!$C$38+'DCF Analysis'!$C$40-'DCF Analysis'!$C$39</f>
        <v>12832.739243396956</v>
      </c>
      <c r="I2541" s="303">
        <f ca="1">+H2541/'Historical Data'!$L$34</f>
        <v>805.71072616567233</v>
      </c>
    </row>
    <row r="2542" spans="2:9">
      <c r="B2542" s="300">
        <f t="shared" si="199"/>
        <v>2530</v>
      </c>
      <c r="C2542" s="275">
        <f t="shared" ca="1" si="195"/>
        <v>2.284463881751617E-2</v>
      </c>
      <c r="D2542" s="275">
        <f t="shared" ca="1" si="196"/>
        <v>0.17722490493232823</v>
      </c>
      <c r="E2542" s="275">
        <f t="shared" ca="1" si="197"/>
        <v>0.10919498559190853</v>
      </c>
      <c r="F2542" s="275">
        <f t="shared" ca="1" si="198"/>
        <v>2.374304656034807E-2</v>
      </c>
      <c r="G2542" s="301">
        <f t="array" aca="1" ref="G2542" ca="1">IF(E2542&gt;F2542,('3-Statement Model'!$G$8*(1+'DCF Simulation'!C2542)*'DCF Simulation'!D2542)/('DCF Simulation'!E2542-'DCF Simulation'!F2542))</f>
        <v>10246.888313073061</v>
      </c>
      <c r="H2542" s="302">
        <f ca="1">+G2542-'DCF Analysis'!$C$37+'DCF Analysis'!$C$38+'DCF Analysis'!$C$40-'DCF Analysis'!$C$39</f>
        <v>11159.218313073063</v>
      </c>
      <c r="I2542" s="303">
        <f ca="1">+H2542/'Historical Data'!$L$34</f>
        <v>700.63777654437331</v>
      </c>
    </row>
    <row r="2543" spans="2:9">
      <c r="B2543" s="300">
        <f t="shared" si="199"/>
        <v>2531</v>
      </c>
      <c r="C2543" s="275">
        <f t="shared" ca="1" si="195"/>
        <v>5.512239328996256E-2</v>
      </c>
      <c r="D2543" s="275">
        <f t="shared" ca="1" si="196"/>
        <v>0.13825347194789728</v>
      </c>
      <c r="E2543" s="275">
        <f t="shared" ca="1" si="197"/>
        <v>0.10387094082788538</v>
      </c>
      <c r="F2543" s="275">
        <f t="shared" ca="1" si="198"/>
        <v>4.3463772630222372E-2</v>
      </c>
      <c r="G2543" s="301">
        <f t="array" aca="1" ref="G2543" ca="1">IF(E2543&gt;F2543,('3-Statement Model'!$G$8*(1+'DCF Simulation'!C2543)*'DCF Simulation'!D2543)/('DCF Simulation'!E2543-'DCF Simulation'!F2543))</f>
        <v>11664.601569333952</v>
      </c>
      <c r="H2543" s="302">
        <f ca="1">+G2543-'DCF Analysis'!$C$37+'DCF Analysis'!$C$38+'DCF Analysis'!$C$40-'DCF Analysis'!$C$39</f>
        <v>12576.931569333954</v>
      </c>
      <c r="I2543" s="303">
        <f ca="1">+H2543/'Historical Data'!$L$34</f>
        <v>789.6496979690537</v>
      </c>
    </row>
    <row r="2544" spans="2:9">
      <c r="B2544" s="300">
        <f t="shared" si="199"/>
        <v>2532</v>
      </c>
      <c r="C2544" s="275">
        <f t="shared" ca="1" si="195"/>
        <v>7.2804637600661207E-2</v>
      </c>
      <c r="D2544" s="275">
        <f t="shared" ca="1" si="196"/>
        <v>0.15541151465770023</v>
      </c>
      <c r="E2544" s="275">
        <f t="shared" ca="1" si="197"/>
        <v>0.10914643192696456</v>
      </c>
      <c r="F2544" s="275">
        <f t="shared" ca="1" si="198"/>
        <v>3.4661104350794905E-2</v>
      </c>
      <c r="G2544" s="301">
        <f t="array" aca="1" ref="G2544" ca="1">IF(E2544&gt;F2544,('3-Statement Model'!$G$8*(1+'DCF Simulation'!C2544)*'DCF Simulation'!D2544)/('DCF Simulation'!E2544-'DCF Simulation'!F2544))</f>
        <v>10812.163455820932</v>
      </c>
      <c r="H2544" s="302">
        <f ca="1">+G2544-'DCF Analysis'!$C$37+'DCF Analysis'!$C$38+'DCF Analysis'!$C$40-'DCF Analysis'!$C$39</f>
        <v>11724.493455820933</v>
      </c>
      <c r="I2544" s="303">
        <f ca="1">+H2544/'Historical Data'!$L$34</f>
        <v>736.12889321933733</v>
      </c>
    </row>
    <row r="2545" spans="2:9">
      <c r="B2545" s="300">
        <f t="shared" si="199"/>
        <v>2533</v>
      </c>
      <c r="C2545" s="275">
        <f t="shared" ca="1" si="195"/>
        <v>0.22421289817782686</v>
      </c>
      <c r="D2545" s="275">
        <f t="shared" ca="1" si="196"/>
        <v>0.15321889908019118</v>
      </c>
      <c r="E2545" s="275">
        <f t="shared" ca="1" si="197"/>
        <v>0.10705135000101154</v>
      </c>
      <c r="F2545" s="275">
        <f t="shared" ca="1" si="198"/>
        <v>2.5085722593728162E-2</v>
      </c>
      <c r="G2545" s="301">
        <f t="array" aca="1" ref="G2545" ca="1">IF(E2545&gt;F2545,('3-Statement Model'!$G$8*(1+'DCF Simulation'!C2545)*'DCF Simulation'!D2545)/('DCF Simulation'!E2545-'DCF Simulation'!F2545))</f>
        <v>11053.937892586853</v>
      </c>
      <c r="H2545" s="302">
        <f ca="1">+G2545-'DCF Analysis'!$C$37+'DCF Analysis'!$C$38+'DCF Analysis'!$C$40-'DCF Analysis'!$C$39</f>
        <v>11966.267892586855</v>
      </c>
      <c r="I2545" s="303">
        <f ca="1">+H2545/'Historical Data'!$L$34</f>
        <v>751.3088367466089</v>
      </c>
    </row>
    <row r="2546" spans="2:9">
      <c r="B2546" s="300">
        <f t="shared" si="199"/>
        <v>2534</v>
      </c>
      <c r="C2546" s="275">
        <f t="shared" ca="1" si="195"/>
        <v>4.0976591094156245E-2</v>
      </c>
      <c r="D2546" s="275">
        <f t="shared" ca="1" si="196"/>
        <v>0.16591853897710845</v>
      </c>
      <c r="E2546" s="275">
        <f t="shared" ca="1" si="197"/>
        <v>0.10135546035956132</v>
      </c>
      <c r="F2546" s="275">
        <f t="shared" ca="1" si="198"/>
        <v>4.4008092831061787E-2</v>
      </c>
      <c r="G2546" s="301">
        <f t="array" aca="1" ref="G2546" ca="1">IF(E2546&gt;F2546,('3-Statement Model'!$G$8*(1+'DCF Simulation'!C2546)*'DCF Simulation'!D2546)/('DCF Simulation'!E2546-'DCF Simulation'!F2546))</f>
        <v>14547.953047186733</v>
      </c>
      <c r="H2546" s="302">
        <f ca="1">+G2546-'DCF Analysis'!$C$37+'DCF Analysis'!$C$38+'DCF Analysis'!$C$40-'DCF Analysis'!$C$39</f>
        <v>15460.283047186735</v>
      </c>
      <c r="I2546" s="303">
        <f ca="1">+H2546/'Historical Data'!$L$34</f>
        <v>970.68253662873394</v>
      </c>
    </row>
    <row r="2547" spans="2:9">
      <c r="B2547" s="300">
        <f t="shared" si="199"/>
        <v>2535</v>
      </c>
      <c r="C2547" s="275">
        <f t="shared" ca="1" si="195"/>
        <v>0.18684886888400562</v>
      </c>
      <c r="D2547" s="275">
        <f t="shared" ca="1" si="196"/>
        <v>0.18850339778788933</v>
      </c>
      <c r="E2547" s="275">
        <f t="shared" ca="1" si="197"/>
        <v>0.10149237452947694</v>
      </c>
      <c r="F2547" s="275">
        <f t="shared" ca="1" si="198"/>
        <v>5.0785278234413575E-2</v>
      </c>
      <c r="G2547" s="301">
        <f t="array" aca="1" ref="G2547" ca="1">IF(E2547&gt;F2547,('3-Statement Model'!$G$8*(1+'DCF Simulation'!C2547)*'DCF Simulation'!D2547)/('DCF Simulation'!E2547-'DCF Simulation'!F2547))</f>
        <v>21312.056588660191</v>
      </c>
      <c r="H2547" s="302">
        <f ca="1">+G2547-'DCF Analysis'!$C$37+'DCF Analysis'!$C$38+'DCF Analysis'!$C$40-'DCF Analysis'!$C$39</f>
        <v>22224.386588660189</v>
      </c>
      <c r="I2547" s="303">
        <f ca="1">+H2547/'Historical Data'!$L$34</f>
        <v>1395.3705687700094</v>
      </c>
    </row>
    <row r="2548" spans="2:9">
      <c r="B2548" s="300">
        <f t="shared" si="199"/>
        <v>2536</v>
      </c>
      <c r="C2548" s="275">
        <f t="shared" ca="1" si="195"/>
        <v>0.31219105355600735</v>
      </c>
      <c r="D2548" s="275">
        <f t="shared" ca="1" si="196"/>
        <v>0.15185381230024972</v>
      </c>
      <c r="E2548" s="275">
        <f t="shared" ca="1" si="197"/>
        <v>0.10138715787513858</v>
      </c>
      <c r="F2548" s="275">
        <f t="shared" ca="1" si="198"/>
        <v>4.1775659516039759E-2</v>
      </c>
      <c r="G2548" s="301">
        <f t="array" aca="1" ref="G2548" ca="1">IF(E2548&gt;F2548,('3-Statement Model'!$G$8*(1+'DCF Simulation'!C2548)*'DCF Simulation'!D2548)/('DCF Simulation'!E2548-'DCF Simulation'!F2548))</f>
        <v>16146.270835392019</v>
      </c>
      <c r="H2548" s="302">
        <f ca="1">+G2548-'DCF Analysis'!$C$37+'DCF Analysis'!$C$38+'DCF Analysis'!$C$40-'DCF Analysis'!$C$39</f>
        <v>17058.600835392019</v>
      </c>
      <c r="I2548" s="303">
        <f ca="1">+H2548/'Historical Data'!$L$34</f>
        <v>1071.0338148206456</v>
      </c>
    </row>
    <row r="2549" spans="2:9">
      <c r="B2549" s="300">
        <f t="shared" si="199"/>
        <v>2537</v>
      </c>
      <c r="C2549" s="275">
        <f t="shared" ca="1" si="195"/>
        <v>0.12716355006981073</v>
      </c>
      <c r="D2549" s="275">
        <f t="shared" ca="1" si="196"/>
        <v>0.18596791721161082</v>
      </c>
      <c r="E2549" s="275">
        <f t="shared" ca="1" si="197"/>
        <v>0.10547189720815273</v>
      </c>
      <c r="F2549" s="275">
        <f t="shared" ca="1" si="198"/>
        <v>3.0259287915611104E-2</v>
      </c>
      <c r="G2549" s="301">
        <f t="array" aca="1" ref="G2549" ca="1">IF(E2549&gt;F2549,('3-Statement Model'!$G$8*(1+'DCF Simulation'!C2549)*'DCF Simulation'!D2549)/('DCF Simulation'!E2549-'DCF Simulation'!F2549))</f>
        <v>13462.130836485609</v>
      </c>
      <c r="H2549" s="302">
        <f ca="1">+G2549-'DCF Analysis'!$C$37+'DCF Analysis'!$C$38+'DCF Analysis'!$C$40-'DCF Analysis'!$C$39</f>
        <v>14374.46083648561</v>
      </c>
      <c r="I2549" s="303">
        <f ca="1">+H2549/'Historical Data'!$L$34</f>
        <v>902.50858052493686</v>
      </c>
    </row>
    <row r="2550" spans="2:9">
      <c r="B2550" s="300">
        <f t="shared" si="199"/>
        <v>2538</v>
      </c>
      <c r="C2550" s="275">
        <f t="shared" ca="1" si="195"/>
        <v>3.7424812029553861E-2</v>
      </c>
      <c r="D2550" s="275">
        <f t="shared" ca="1" si="196"/>
        <v>0.17836058329490309</v>
      </c>
      <c r="E2550" s="275">
        <f t="shared" ca="1" si="197"/>
        <v>0.10035864644230298</v>
      </c>
      <c r="F2550" s="275">
        <f t="shared" ca="1" si="198"/>
        <v>3.5197934435434793E-2</v>
      </c>
      <c r="G2550" s="301">
        <f t="array" aca="1" ref="G2550" ca="1">IF(E2550&gt;F2550,('3-Statement Model'!$G$8*(1+'DCF Simulation'!C2550)*'DCF Simulation'!D2550)/('DCF Simulation'!E2550-'DCF Simulation'!F2550))</f>
        <v>13716.68587146708</v>
      </c>
      <c r="H2550" s="302">
        <f ca="1">+G2550-'DCF Analysis'!$C$37+'DCF Analysis'!$C$38+'DCF Analysis'!$C$40-'DCF Analysis'!$C$39</f>
        <v>14629.015871467082</v>
      </c>
      <c r="I2550" s="303">
        <f ca="1">+H2550/'Historical Data'!$L$34</f>
        <v>918.49096107471553</v>
      </c>
    </row>
    <row r="2551" spans="2:9">
      <c r="B2551" s="300">
        <f t="shared" si="199"/>
        <v>2539</v>
      </c>
      <c r="C2551" s="275">
        <f t="shared" ca="1" si="195"/>
        <v>0.20531497247003391</v>
      </c>
      <c r="D2551" s="275">
        <f t="shared" ca="1" si="196"/>
        <v>0.16809936645481571</v>
      </c>
      <c r="E2551" s="275">
        <f t="shared" ca="1" si="197"/>
        <v>0.10159249591847291</v>
      </c>
      <c r="F2551" s="275">
        <f t="shared" ca="1" si="198"/>
        <v>4.9161237241239539E-2</v>
      </c>
      <c r="G2551" s="301">
        <f t="array" aca="1" ref="G2551" ca="1">IF(E2551&gt;F2551,('3-Statement Model'!$G$8*(1+'DCF Simulation'!C2551)*'DCF Simulation'!D2551)/('DCF Simulation'!E2551-'DCF Simulation'!F2551))</f>
        <v>18666.196947354543</v>
      </c>
      <c r="H2551" s="302">
        <f ca="1">+G2551-'DCF Analysis'!$C$37+'DCF Analysis'!$C$38+'DCF Analysis'!$C$40-'DCF Analysis'!$C$39</f>
        <v>19578.526947354541</v>
      </c>
      <c r="I2551" s="303">
        <f ca="1">+H2551/'Historical Data'!$L$34</f>
        <v>1229.2487881824604</v>
      </c>
    </row>
    <row r="2552" spans="2:9">
      <c r="B2552" s="300">
        <f t="shared" si="199"/>
        <v>2540</v>
      </c>
      <c r="C2552" s="275">
        <f t="shared" ca="1" si="195"/>
        <v>0.25552572061833151</v>
      </c>
      <c r="D2552" s="275">
        <f t="shared" ca="1" si="196"/>
        <v>0.13598768628695293</v>
      </c>
      <c r="E2552" s="275">
        <f t="shared" ca="1" si="197"/>
        <v>0.10983336553409487</v>
      </c>
      <c r="F2552" s="275">
        <f t="shared" ca="1" si="198"/>
        <v>5.2613104458718793E-2</v>
      </c>
      <c r="G2552" s="301">
        <f t="array" aca="1" ref="G2552" ca="1">IF(E2552&gt;F2552,('3-Statement Model'!$G$8*(1+'DCF Simulation'!C2552)*'DCF Simulation'!D2552)/('DCF Simulation'!E2552-'DCF Simulation'!F2552))</f>
        <v>14413.015812020496</v>
      </c>
      <c r="H2552" s="302">
        <f ca="1">+G2552-'DCF Analysis'!$C$37+'DCF Analysis'!$C$38+'DCF Analysis'!$C$40-'DCF Analysis'!$C$39</f>
        <v>15325.345812020498</v>
      </c>
      <c r="I2552" s="303">
        <f ca="1">+H2552/'Historical Data'!$L$34</f>
        <v>962.21042668630537</v>
      </c>
    </row>
    <row r="2553" spans="2:9">
      <c r="B2553" s="300">
        <f t="shared" si="199"/>
        <v>2541</v>
      </c>
      <c r="C2553" s="275">
        <f t="shared" ca="1" si="195"/>
        <v>0.12443926210843562</v>
      </c>
      <c r="D2553" s="275">
        <f t="shared" ca="1" si="196"/>
        <v>0.18530212697663997</v>
      </c>
      <c r="E2553" s="275">
        <f t="shared" ca="1" si="197"/>
        <v>0.10215360505737731</v>
      </c>
      <c r="F2553" s="275">
        <f t="shared" ca="1" si="198"/>
        <v>2.4392696968125467E-2</v>
      </c>
      <c r="G2553" s="301">
        <f t="array" aca="1" ref="G2553" ca="1">IF(E2553&gt;F2553,('3-Statement Model'!$G$8*(1+'DCF Simulation'!C2553)*'DCF Simulation'!D2553)/('DCF Simulation'!E2553-'DCF Simulation'!F2553))</f>
        <v>12942.988984215377</v>
      </c>
      <c r="H2553" s="302">
        <f ca="1">+G2553-'DCF Analysis'!$C$37+'DCF Analysis'!$C$38+'DCF Analysis'!$C$40-'DCF Analysis'!$C$39</f>
        <v>13855.318984215379</v>
      </c>
      <c r="I2553" s="303">
        <f ca="1">+H2553/'Historical Data'!$L$34</f>
        <v>869.91396835038779</v>
      </c>
    </row>
    <row r="2554" spans="2:9">
      <c r="B2554" s="300">
        <f t="shared" si="199"/>
        <v>2542</v>
      </c>
      <c r="C2554" s="275">
        <f t="shared" ca="1" si="195"/>
        <v>5.8621219945628633E-2</v>
      </c>
      <c r="D2554" s="275">
        <f t="shared" ca="1" si="196"/>
        <v>0.13505653598248107</v>
      </c>
      <c r="E2554" s="275">
        <f t="shared" ca="1" si="197"/>
        <v>0.10435500736263817</v>
      </c>
      <c r="F2554" s="275">
        <f t="shared" ca="1" si="198"/>
        <v>4.4384605351620025E-2</v>
      </c>
      <c r="G2554" s="301">
        <f t="array" aca="1" ref="G2554" ca="1">IF(E2554&gt;F2554,('3-Statement Model'!$G$8*(1+'DCF Simulation'!C2554)*'DCF Simulation'!D2554)/('DCF Simulation'!E2554-'DCF Simulation'!F2554))</f>
        <v>11515.922692953085</v>
      </c>
      <c r="H2554" s="302">
        <f ca="1">+G2554-'DCF Analysis'!$C$37+'DCF Analysis'!$C$38+'DCF Analysis'!$C$40-'DCF Analysis'!$C$39</f>
        <v>12428.252692953087</v>
      </c>
      <c r="I2554" s="303">
        <f ca="1">+H2554/'Historical Data'!$L$34</f>
        <v>780.31481138075469</v>
      </c>
    </row>
    <row r="2555" spans="2:9">
      <c r="B2555" s="300">
        <f t="shared" si="199"/>
        <v>2543</v>
      </c>
      <c r="C2555" s="275">
        <f t="shared" ca="1" si="195"/>
        <v>0.25567708192951849</v>
      </c>
      <c r="D2555" s="275">
        <f t="shared" ca="1" si="196"/>
        <v>0.18958876173695791</v>
      </c>
      <c r="E2555" s="275">
        <f t="shared" ca="1" si="197"/>
        <v>0.10169513104134939</v>
      </c>
      <c r="F2555" s="275">
        <f t="shared" ca="1" si="198"/>
        <v>2.6886310448275469E-2</v>
      </c>
      <c r="G2555" s="301">
        <f t="array" aca="1" ref="G2555" ca="1">IF(E2555&gt;F2555,('3-Statement Model'!$G$8*(1+'DCF Simulation'!C2555)*'DCF Simulation'!D2555)/('DCF Simulation'!E2555-'DCF Simulation'!F2555))</f>
        <v>15371.535389716973</v>
      </c>
      <c r="H2555" s="302">
        <f ca="1">+G2555-'DCF Analysis'!$C$37+'DCF Analysis'!$C$38+'DCF Analysis'!$C$40-'DCF Analysis'!$C$39</f>
        <v>16283.865389716975</v>
      </c>
      <c r="I2555" s="303">
        <f ca="1">+H2555/'Historical Data'!$L$34</f>
        <v>1022.3916156235949</v>
      </c>
    </row>
    <row r="2556" spans="2:9">
      <c r="B2556" s="300">
        <f t="shared" si="199"/>
        <v>2544</v>
      </c>
      <c r="C2556" s="275">
        <f t="shared" ca="1" si="195"/>
        <v>0.15643893506398715</v>
      </c>
      <c r="D2556" s="275">
        <f t="shared" ca="1" si="196"/>
        <v>0.18767976785114662</v>
      </c>
      <c r="E2556" s="275">
        <f t="shared" ca="1" si="197"/>
        <v>0.10873374172243724</v>
      </c>
      <c r="F2556" s="275">
        <f t="shared" ca="1" si="198"/>
        <v>3.6942521518032276E-2</v>
      </c>
      <c r="G2556" s="301">
        <f t="array" aca="1" ref="G2556" ca="1">IF(E2556&gt;F2556,('3-Statement Model'!$G$8*(1+'DCF Simulation'!C2556)*'DCF Simulation'!D2556)/('DCF Simulation'!E2556-'DCF Simulation'!F2556))</f>
        <v>14603.209882358356</v>
      </c>
      <c r="H2556" s="302">
        <f ca="1">+G2556-'DCF Analysis'!$C$37+'DCF Analysis'!$C$38+'DCF Analysis'!$C$40-'DCF Analysis'!$C$39</f>
        <v>15515.539882358358</v>
      </c>
      <c r="I2556" s="303">
        <f ca="1">+H2556/'Historical Data'!$L$34</f>
        <v>974.15186799652076</v>
      </c>
    </row>
    <row r="2557" spans="2:9">
      <c r="B2557" s="300">
        <f t="shared" si="199"/>
        <v>2545</v>
      </c>
      <c r="C2557" s="275">
        <f t="shared" ca="1" si="195"/>
        <v>0.2579570033245499</v>
      </c>
      <c r="D2557" s="275">
        <f t="shared" ca="1" si="196"/>
        <v>0.15850518681776013</v>
      </c>
      <c r="E2557" s="275">
        <f t="shared" ca="1" si="197"/>
        <v>0.10737947319334605</v>
      </c>
      <c r="F2557" s="275">
        <f t="shared" ca="1" si="198"/>
        <v>5.3332932774396588E-2</v>
      </c>
      <c r="G2557" s="301">
        <f t="array" aca="1" ref="G2557" ca="1">IF(E2557&gt;F2557,('3-Statement Model'!$G$8*(1+'DCF Simulation'!C2557)*'DCF Simulation'!D2557)/('DCF Simulation'!E2557-'DCF Simulation'!F2557))</f>
        <v>17820.540636707796</v>
      </c>
      <c r="H2557" s="302">
        <f ca="1">+G2557-'DCF Analysis'!$C$37+'DCF Analysis'!$C$38+'DCF Analysis'!$C$40-'DCF Analysis'!$C$39</f>
        <v>18732.870636707794</v>
      </c>
      <c r="I2557" s="303">
        <f ca="1">+H2557/'Historical Data'!$L$34</f>
        <v>1176.1537827269133</v>
      </c>
    </row>
    <row r="2558" spans="2:9">
      <c r="B2558" s="300">
        <f t="shared" si="199"/>
        <v>2546</v>
      </c>
      <c r="C2558" s="275">
        <f t="shared" ca="1" si="195"/>
        <v>5.5391817976997618E-2</v>
      </c>
      <c r="D2558" s="275">
        <f t="shared" ca="1" si="196"/>
        <v>0.17351456186894043</v>
      </c>
      <c r="E2558" s="275">
        <f t="shared" ca="1" si="197"/>
        <v>0.1036895436283433</v>
      </c>
      <c r="F2558" s="275">
        <f t="shared" ca="1" si="198"/>
        <v>3.5009997228832107E-2</v>
      </c>
      <c r="G2558" s="301">
        <f t="array" aca="1" ref="G2558" ca="1">IF(E2558&gt;F2558,('3-Statement Model'!$G$8*(1+'DCF Simulation'!C2558)*'DCF Simulation'!D2558)/('DCF Simulation'!E2558-'DCF Simulation'!F2558))</f>
        <v>12879.580921070792</v>
      </c>
      <c r="H2558" s="302">
        <f ca="1">+G2558-'DCF Analysis'!$C$37+'DCF Analysis'!$C$38+'DCF Analysis'!$C$40-'DCF Analysis'!$C$39</f>
        <v>13791.910921070794</v>
      </c>
      <c r="I2558" s="303">
        <f ca="1">+H2558/'Historical Data'!$L$34</f>
        <v>865.93285756554349</v>
      </c>
    </row>
    <row r="2559" spans="2:9">
      <c r="B2559" s="300">
        <f t="shared" si="199"/>
        <v>2547</v>
      </c>
      <c r="C2559" s="275">
        <f t="shared" ca="1" si="195"/>
        <v>0.25351660693189126</v>
      </c>
      <c r="D2559" s="275">
        <f t="shared" ca="1" si="196"/>
        <v>0.17282434674875036</v>
      </c>
      <c r="E2559" s="275">
        <f t="shared" ca="1" si="197"/>
        <v>0.10854362871483737</v>
      </c>
      <c r="F2559" s="275">
        <f t="shared" ca="1" si="198"/>
        <v>2.7536535388472047E-2</v>
      </c>
      <c r="G2559" s="301">
        <f t="array" aca="1" ref="G2559" ca="1">IF(E2559&gt;F2559,('3-Statement Model'!$G$8*(1+'DCF Simulation'!C2559)*'DCF Simulation'!D2559)/('DCF Simulation'!E2559-'DCF Simulation'!F2559))</f>
        <v>12917.886549837956</v>
      </c>
      <c r="H2559" s="302">
        <f ca="1">+G2559-'DCF Analysis'!$C$37+'DCF Analysis'!$C$38+'DCF Analysis'!$C$40-'DCF Analysis'!$C$39</f>
        <v>13830.216549837958</v>
      </c>
      <c r="I2559" s="303">
        <f ca="1">+H2559/'Historical Data'!$L$34</f>
        <v>868.33789793805045</v>
      </c>
    </row>
    <row r="2560" spans="2:9">
      <c r="B2560" s="300">
        <f t="shared" si="199"/>
        <v>2548</v>
      </c>
      <c r="C2560" s="275">
        <f t="shared" ca="1" si="195"/>
        <v>6.7006095452480569E-2</v>
      </c>
      <c r="D2560" s="275">
        <f t="shared" ca="1" si="196"/>
        <v>0.15741812602136412</v>
      </c>
      <c r="E2560" s="275">
        <f t="shared" ca="1" si="197"/>
        <v>0.10205514365029272</v>
      </c>
      <c r="F2560" s="275">
        <f t="shared" ca="1" si="198"/>
        <v>5.6745042399451315E-2</v>
      </c>
      <c r="G2560" s="301">
        <f t="array" aca="1" ref="G2560" ca="1">IF(E2560&gt;F2560,('3-Statement Model'!$G$8*(1+'DCF Simulation'!C2560)*'DCF Simulation'!D2560)/('DCF Simulation'!E2560-'DCF Simulation'!F2560))</f>
        <v>17906.310257440204</v>
      </c>
      <c r="H2560" s="302">
        <f ca="1">+G2560-'DCF Analysis'!$C$37+'DCF Analysis'!$C$38+'DCF Analysis'!$C$40-'DCF Analysis'!$C$39</f>
        <v>18818.640257440202</v>
      </c>
      <c r="I2560" s="303">
        <f ca="1">+H2560/'Historical Data'!$L$34</f>
        <v>1181.5388764385946</v>
      </c>
    </row>
    <row r="2561" spans="2:9">
      <c r="B2561" s="300">
        <f t="shared" si="199"/>
        <v>2549</v>
      </c>
      <c r="C2561" s="275">
        <f t="shared" ca="1" si="195"/>
        <v>0.30226859337409007</v>
      </c>
      <c r="D2561" s="275">
        <f t="shared" ca="1" si="196"/>
        <v>0.14726002653934178</v>
      </c>
      <c r="E2561" s="275">
        <f t="shared" ca="1" si="197"/>
        <v>0.10583867021686716</v>
      </c>
      <c r="F2561" s="275">
        <f t="shared" ca="1" si="198"/>
        <v>4.4367631485700866E-2</v>
      </c>
      <c r="G2561" s="301">
        <f t="array" aca="1" ref="G2561" ca="1">IF(E2561&gt;F2561,('3-Statement Model'!$G$8*(1+'DCF Simulation'!C2561)*'DCF Simulation'!D2561)/('DCF Simulation'!E2561-'DCF Simulation'!F2561))</f>
        <v>15069.345449363811</v>
      </c>
      <c r="H2561" s="302">
        <f ca="1">+G2561-'DCF Analysis'!$C$37+'DCF Analysis'!$C$38+'DCF Analysis'!$C$40-'DCF Analysis'!$C$39</f>
        <v>15981.675449363813</v>
      </c>
      <c r="I2561" s="303">
        <f ca="1">+H2561/'Historical Data'!$L$34</f>
        <v>1003.4184508406209</v>
      </c>
    </row>
    <row r="2562" spans="2:9">
      <c r="B2562" s="300">
        <f t="shared" si="199"/>
        <v>2550</v>
      </c>
      <c r="C2562" s="275">
        <f t="shared" ca="1" si="195"/>
        <v>0.32706220406988434</v>
      </c>
      <c r="D2562" s="275">
        <f t="shared" ca="1" si="196"/>
        <v>0.17092412860915707</v>
      </c>
      <c r="E2562" s="275">
        <f t="shared" ca="1" si="197"/>
        <v>0.10743493355003519</v>
      </c>
      <c r="F2562" s="275">
        <f t="shared" ca="1" si="198"/>
        <v>3.6205529829674232E-2</v>
      </c>
      <c r="G2562" s="301">
        <f t="array" aca="1" ref="G2562" ca="1">IF(E2562&gt;F2562,('3-Statement Model'!$G$8*(1+'DCF Simulation'!C2562)*'DCF Simulation'!D2562)/('DCF Simulation'!E2562-'DCF Simulation'!F2562))</f>
        <v>15382.072192612442</v>
      </c>
      <c r="H2562" s="302">
        <f ca="1">+G2562-'DCF Analysis'!$C$37+'DCF Analysis'!$C$38+'DCF Analysis'!$C$40-'DCF Analysis'!$C$39</f>
        <v>16294.402192612444</v>
      </c>
      <c r="I2562" s="303">
        <f ca="1">+H2562/'Historical Data'!$L$34</f>
        <v>1023.0531746992804</v>
      </c>
    </row>
    <row r="2563" spans="2:9">
      <c r="B2563" s="300">
        <f t="shared" si="199"/>
        <v>2551</v>
      </c>
      <c r="C2563" s="275">
        <f t="shared" ca="1" si="195"/>
        <v>0.30859443250986618</v>
      </c>
      <c r="D2563" s="275">
        <f t="shared" ca="1" si="196"/>
        <v>0.15276009156390463</v>
      </c>
      <c r="E2563" s="275">
        <f t="shared" ca="1" si="197"/>
        <v>0.10846923675962838</v>
      </c>
      <c r="F2563" s="275">
        <f t="shared" ca="1" si="198"/>
        <v>2.931355980599621E-2</v>
      </c>
      <c r="G2563" s="301">
        <f t="array" aca="1" ref="G2563" ca="1">IF(E2563&gt;F2563,('3-Statement Model'!$G$8*(1+'DCF Simulation'!C2563)*'DCF Simulation'!D2563)/('DCF Simulation'!E2563-'DCF Simulation'!F2563))</f>
        <v>12198.667957479809</v>
      </c>
      <c r="H2563" s="302">
        <f ca="1">+G2563-'DCF Analysis'!$C$37+'DCF Analysis'!$C$38+'DCF Analysis'!$C$40-'DCF Analysis'!$C$39</f>
        <v>13110.997957479811</v>
      </c>
      <c r="I2563" s="303">
        <f ca="1">+H2563/'Historical Data'!$L$34</f>
        <v>823.18135549377803</v>
      </c>
    </row>
    <row r="2564" spans="2:9">
      <c r="B2564" s="300">
        <f t="shared" si="199"/>
        <v>2552</v>
      </c>
      <c r="C2564" s="275">
        <f t="shared" ca="1" si="195"/>
        <v>0.1782511507481071</v>
      </c>
      <c r="D2564" s="275">
        <f t="shared" ca="1" si="196"/>
        <v>0.16573107092028377</v>
      </c>
      <c r="E2564" s="275">
        <f t="shared" ca="1" si="197"/>
        <v>0.10041932597913743</v>
      </c>
      <c r="F2564" s="275">
        <f t="shared" ca="1" si="198"/>
        <v>3.5812021471678168E-2</v>
      </c>
      <c r="G2564" s="301">
        <f t="array" aca="1" ref="G2564" ca="1">IF(E2564&gt;F2564,('3-Statement Model'!$G$8*(1+'DCF Simulation'!C2564)*'DCF Simulation'!D2564)/('DCF Simulation'!E2564-'DCF Simulation'!F2564))</f>
        <v>14599.557283593193</v>
      </c>
      <c r="H2564" s="302">
        <f ca="1">+G2564-'DCF Analysis'!$C$37+'DCF Analysis'!$C$38+'DCF Analysis'!$C$40-'DCF Analysis'!$C$39</f>
        <v>15511.887283593194</v>
      </c>
      <c r="I2564" s="303">
        <f ca="1">+H2564/'Historical Data'!$L$34</f>
        <v>973.92253753576301</v>
      </c>
    </row>
    <row r="2565" spans="2:9">
      <c r="B2565" s="300">
        <f t="shared" si="199"/>
        <v>2553</v>
      </c>
      <c r="C2565" s="275">
        <f t="shared" ca="1" si="195"/>
        <v>2.1823404352032588E-2</v>
      </c>
      <c r="D2565" s="275">
        <f t="shared" ca="1" si="196"/>
        <v>0.14070060300079759</v>
      </c>
      <c r="E2565" s="275">
        <f t="shared" ca="1" si="197"/>
        <v>0.10005635001808232</v>
      </c>
      <c r="F2565" s="275">
        <f t="shared" ca="1" si="198"/>
        <v>5.705070481719822E-2</v>
      </c>
      <c r="G2565" s="301">
        <f t="array" aca="1" ref="G2565" ca="1">IF(E2565&gt;F2565,('3-Statement Model'!$G$8*(1+'DCF Simulation'!C2565)*'DCF Simulation'!D2565)/('DCF Simulation'!E2565-'DCF Simulation'!F2565))</f>
        <v>16148.263824070249</v>
      </c>
      <c r="H2565" s="302">
        <f ca="1">+G2565-'DCF Analysis'!$C$37+'DCF Analysis'!$C$38+'DCF Analysis'!$C$40-'DCF Analysis'!$C$39</f>
        <v>17060.593824070249</v>
      </c>
      <c r="I2565" s="303">
        <f ca="1">+H2565/'Historical Data'!$L$34</f>
        <v>1071.1589457318814</v>
      </c>
    </row>
    <row r="2566" spans="2:9">
      <c r="B2566" s="300">
        <f t="shared" si="199"/>
        <v>2554</v>
      </c>
      <c r="C2566" s="275">
        <f t="shared" ca="1" si="195"/>
        <v>2.8852395374084461E-2</v>
      </c>
      <c r="D2566" s="275">
        <f t="shared" ca="1" si="196"/>
        <v>0.16999845893667442</v>
      </c>
      <c r="E2566" s="275">
        <f t="shared" ca="1" si="197"/>
        <v>0.10988587142756195</v>
      </c>
      <c r="F2566" s="275">
        <f t="shared" ca="1" si="198"/>
        <v>3.4531412156400425E-2</v>
      </c>
      <c r="G2566" s="301">
        <f t="array" aca="1" ref="G2566" ca="1">IF(E2566&gt;F2566,('3-Statement Model'!$G$8*(1+'DCF Simulation'!C2566)*'DCF Simulation'!D2566)/('DCF Simulation'!E2566-'DCF Simulation'!F2566))</f>
        <v>11211.625922539961</v>
      </c>
      <c r="H2566" s="302">
        <f ca="1">+G2566-'DCF Analysis'!$C$37+'DCF Analysis'!$C$38+'DCF Analysis'!$C$40-'DCF Analysis'!$C$39</f>
        <v>12123.955922539963</v>
      </c>
      <c r="I2566" s="303">
        <f ca="1">+H2566/'Historical Data'!$L$34</f>
        <v>761.20936809158468</v>
      </c>
    </row>
    <row r="2567" spans="2:9">
      <c r="B2567" s="300">
        <f t="shared" si="199"/>
        <v>2555</v>
      </c>
      <c r="C2567" s="275">
        <f t="shared" ca="1" si="195"/>
        <v>0.27317605080351642</v>
      </c>
      <c r="D2567" s="275">
        <f t="shared" ca="1" si="196"/>
        <v>0.18286278272848935</v>
      </c>
      <c r="E2567" s="275">
        <f t="shared" ca="1" si="197"/>
        <v>0.10795970521914273</v>
      </c>
      <c r="F2567" s="275">
        <f t="shared" ca="1" si="198"/>
        <v>2.6749496703730752E-2</v>
      </c>
      <c r="G2567" s="301">
        <f t="array" aca="1" ref="G2567" ca="1">IF(E2567&gt;F2567,('3-Statement Model'!$G$8*(1+'DCF Simulation'!C2567)*'DCF Simulation'!D2567)/('DCF Simulation'!E2567-'DCF Simulation'!F2567))</f>
        <v>13847.859827303975</v>
      </c>
      <c r="H2567" s="302">
        <f ca="1">+G2567-'DCF Analysis'!$C$37+'DCF Analysis'!$C$38+'DCF Analysis'!$C$40-'DCF Analysis'!$C$39</f>
        <v>14760.189827303977</v>
      </c>
      <c r="I2567" s="303">
        <f ca="1">+H2567/'Historical Data'!$L$34</f>
        <v>926.72679141512788</v>
      </c>
    </row>
    <row r="2568" spans="2:9">
      <c r="B2568" s="300">
        <f t="shared" si="199"/>
        <v>2556</v>
      </c>
      <c r="C2568" s="275">
        <f t="shared" ca="1" si="195"/>
        <v>0.18936657885747663</v>
      </c>
      <c r="D2568" s="275">
        <f t="shared" ca="1" si="196"/>
        <v>0.17609638135951888</v>
      </c>
      <c r="E2568" s="275">
        <f t="shared" ca="1" si="197"/>
        <v>0.10469075378739315</v>
      </c>
      <c r="F2568" s="275">
        <f t="shared" ca="1" si="198"/>
        <v>3.8849572704242691E-2</v>
      </c>
      <c r="G2568" s="301">
        <f t="array" aca="1" ref="G2568" ca="1">IF(E2568&gt;F2568,('3-Statement Model'!$G$8*(1+'DCF Simulation'!C2568)*'DCF Simulation'!D2568)/('DCF Simulation'!E2568-'DCF Simulation'!F2568))</f>
        <v>15365.547830625865</v>
      </c>
      <c r="H2568" s="302">
        <f ca="1">+G2568-'DCF Analysis'!$C$37+'DCF Analysis'!$C$38+'DCF Analysis'!$C$40-'DCF Analysis'!$C$39</f>
        <v>16277.877830625866</v>
      </c>
      <c r="I2568" s="303">
        <f ca="1">+H2568/'Historical Data'!$L$34</f>
        <v>1022.0156833700241</v>
      </c>
    </row>
    <row r="2569" spans="2:9">
      <c r="B2569" s="300">
        <f t="shared" si="199"/>
        <v>2557</v>
      </c>
      <c r="C2569" s="275">
        <f t="shared" ca="1" si="195"/>
        <v>0.27481657238423701</v>
      </c>
      <c r="D2569" s="275">
        <f t="shared" ca="1" si="196"/>
        <v>0.14305223440586246</v>
      </c>
      <c r="E2569" s="275">
        <f t="shared" ca="1" si="197"/>
        <v>0.10707651949726024</v>
      </c>
      <c r="F2569" s="275">
        <f t="shared" ca="1" si="198"/>
        <v>2.6956921875494099E-2</v>
      </c>
      <c r="G2569" s="301">
        <f t="array" aca="1" ref="G2569" ca="1">IF(E2569&gt;F2569,('3-Statement Model'!$G$8*(1+'DCF Simulation'!C2569)*'DCF Simulation'!D2569)/('DCF Simulation'!E2569-'DCF Simulation'!F2569))</f>
        <v>10994.692463640074</v>
      </c>
      <c r="H2569" s="302">
        <f ca="1">+G2569-'DCF Analysis'!$C$37+'DCF Analysis'!$C$38+'DCF Analysis'!$C$40-'DCF Analysis'!$C$39</f>
        <v>11907.022463640076</v>
      </c>
      <c r="I2569" s="303">
        <f ca="1">+H2569/'Historical Data'!$L$34</f>
        <v>747.58907928303631</v>
      </c>
    </row>
    <row r="2570" spans="2:9">
      <c r="B2570" s="300">
        <f t="shared" si="199"/>
        <v>2558</v>
      </c>
      <c r="C2570" s="275">
        <f t="shared" ca="1" si="195"/>
        <v>0.21839769675945028</v>
      </c>
      <c r="D2570" s="275">
        <f t="shared" ca="1" si="196"/>
        <v>0.16431428866460918</v>
      </c>
      <c r="E2570" s="275">
        <f t="shared" ca="1" si="197"/>
        <v>0.10807804910090574</v>
      </c>
      <c r="F2570" s="275">
        <f t="shared" ca="1" si="198"/>
        <v>5.2089528359850326E-2</v>
      </c>
      <c r="G2570" s="301">
        <f t="array" aca="1" ref="G2570" ca="1">IF(E2570&gt;F2570,('3-Statement Model'!$G$8*(1+'DCF Simulation'!C2570)*'DCF Simulation'!D2570)/('DCF Simulation'!E2570-'DCF Simulation'!F2570))</f>
        <v>17272.090562096495</v>
      </c>
      <c r="H2570" s="302">
        <f ca="1">+G2570-'DCF Analysis'!$C$37+'DCF Analysis'!$C$38+'DCF Analysis'!$C$40-'DCF Analysis'!$C$39</f>
        <v>18184.420562096493</v>
      </c>
      <c r="I2570" s="303">
        <f ca="1">+H2570/'Historical Data'!$L$34</f>
        <v>1141.7190373853789</v>
      </c>
    </row>
    <row r="2571" spans="2:9">
      <c r="B2571" s="300">
        <f t="shared" si="199"/>
        <v>2559</v>
      </c>
      <c r="C2571" s="275">
        <f t="shared" ca="1" si="195"/>
        <v>0.27079615031212068</v>
      </c>
      <c r="D2571" s="275">
        <f t="shared" ca="1" si="196"/>
        <v>0.19081409048800474</v>
      </c>
      <c r="E2571" s="275">
        <f t="shared" ca="1" si="197"/>
        <v>0.10236083505504563</v>
      </c>
      <c r="F2571" s="275">
        <f t="shared" ca="1" si="198"/>
        <v>4.2351097487022468E-2</v>
      </c>
      <c r="G2571" s="301">
        <f t="array" aca="1" ref="G2571" ca="1">IF(E2571&gt;F2571,('3-Statement Model'!$G$8*(1+'DCF Simulation'!C2571)*'DCF Simulation'!D2571)/('DCF Simulation'!E2571-'DCF Simulation'!F2571))</f>
        <v>19518.39505508311</v>
      </c>
      <c r="H2571" s="302">
        <f ca="1">+G2571-'DCF Analysis'!$C$37+'DCF Analysis'!$C$38+'DCF Analysis'!$C$40-'DCF Analysis'!$C$39</f>
        <v>20430.725055083109</v>
      </c>
      <c r="I2571" s="303">
        <f ca="1">+H2571/'Historical Data'!$L$34</f>
        <v>1282.7545240344764</v>
      </c>
    </row>
    <row r="2572" spans="2:9">
      <c r="B2572" s="300">
        <f t="shared" si="199"/>
        <v>2560</v>
      </c>
      <c r="C2572" s="275">
        <f t="shared" ca="1" si="195"/>
        <v>0.23023709584993282</v>
      </c>
      <c r="D2572" s="275">
        <f t="shared" ca="1" si="196"/>
        <v>0.13740940507570204</v>
      </c>
      <c r="E2572" s="275">
        <f t="shared" ca="1" si="197"/>
        <v>0.10375804775865159</v>
      </c>
      <c r="F2572" s="275">
        <f t="shared" ca="1" si="198"/>
        <v>2.9787053458435391E-2</v>
      </c>
      <c r="G2572" s="301">
        <f t="array" aca="1" ref="G2572" ca="1">IF(E2572&gt;F2572,('3-Statement Model'!$G$8*(1+'DCF Simulation'!C2572)*'DCF Simulation'!D2572)/('DCF Simulation'!E2572-'DCF Simulation'!F2572))</f>
        <v>11038.83699937518</v>
      </c>
      <c r="H2572" s="302">
        <f ca="1">+G2572-'DCF Analysis'!$C$37+'DCF Analysis'!$C$38+'DCF Analysis'!$C$40-'DCF Analysis'!$C$39</f>
        <v>11951.166999375182</v>
      </c>
      <c r="I2572" s="303">
        <f ca="1">+H2572/'Historical Data'!$L$34</f>
        <v>750.36071870224146</v>
      </c>
    </row>
    <row r="2573" spans="2:9">
      <c r="B2573" s="300">
        <f t="shared" si="199"/>
        <v>2561</v>
      </c>
      <c r="C2573" s="275">
        <f t="shared" ca="1" si="195"/>
        <v>5.8648723340791103E-2</v>
      </c>
      <c r="D2573" s="275">
        <f t="shared" ca="1" si="196"/>
        <v>0.16951602030931021</v>
      </c>
      <c r="E2573" s="275">
        <f t="shared" ca="1" si="197"/>
        <v>0.104726781134068</v>
      </c>
      <c r="F2573" s="275">
        <f t="shared" ca="1" si="198"/>
        <v>5.9365029924951698E-2</v>
      </c>
      <c r="G2573" s="301">
        <f t="array" aca="1" ref="G2573" ca="1">IF(E2573&gt;F2573,('3-Statement Model'!$G$8*(1+'DCF Simulation'!C2573)*'DCF Simulation'!D2573)/('DCF Simulation'!E2573-'DCF Simulation'!F2573))</f>
        <v>19109.631529505317</v>
      </c>
      <c r="H2573" s="302">
        <f ca="1">+G2573-'DCF Analysis'!$C$37+'DCF Analysis'!$C$38+'DCF Analysis'!$C$40-'DCF Analysis'!$C$39</f>
        <v>20021.961529505315</v>
      </c>
      <c r="I2573" s="303">
        <f ca="1">+H2573/'Historical Data'!$L$34</f>
        <v>1257.0900769685245</v>
      </c>
    </row>
    <row r="2574" spans="2:9">
      <c r="B2574" s="300">
        <f t="shared" si="199"/>
        <v>2562</v>
      </c>
      <c r="C2574" s="275">
        <f t="shared" ref="C2574:C2637" ca="1" si="200">RAND()*($E$6-$D$6)+$D$6</f>
        <v>0.32620734451041433</v>
      </c>
      <c r="D2574" s="275">
        <f t="shared" ref="D2574:D2637" ca="1" si="201">RAND()*($E$7-$D$7)+$D$7</f>
        <v>0.13719777996445828</v>
      </c>
      <c r="E2574" s="275">
        <f t="shared" ref="E2574:E2637" ca="1" si="202">RAND()*($E$8-$D$8)+$D$8</f>
        <v>0.10502105316908206</v>
      </c>
      <c r="F2574" s="275">
        <f t="shared" ref="F2574:F2637" ca="1" si="203">RAND()*($E$9-$D$9)+$D$9</f>
        <v>3.7714625995127565E-2</v>
      </c>
      <c r="G2574" s="301">
        <f t="array" aca="1" ref="G2574" ca="1">IF(E2574&gt;F2574,('3-Statement Model'!$G$8*(1+'DCF Simulation'!C2574)*'DCF Simulation'!D2574)/('DCF Simulation'!E2574-'DCF Simulation'!F2574))</f>
        <v>13058.144630288591</v>
      </c>
      <c r="H2574" s="302">
        <f ca="1">+G2574-'DCF Analysis'!$C$37+'DCF Analysis'!$C$38+'DCF Analysis'!$C$40-'DCF Analysis'!$C$39</f>
        <v>13970.474630288592</v>
      </c>
      <c r="I2574" s="303">
        <f ca="1">+H2574/'Historical Data'!$L$34</f>
        <v>877.14408013400146</v>
      </c>
    </row>
    <row r="2575" spans="2:9">
      <c r="B2575" s="300">
        <f t="shared" ref="B2575:B2638" si="204">+B2574+1</f>
        <v>2563</v>
      </c>
      <c r="C2575" s="275">
        <f t="shared" ca="1" si="200"/>
        <v>0.21739615442459964</v>
      </c>
      <c r="D2575" s="275">
        <f t="shared" ca="1" si="201"/>
        <v>0.16311540459962859</v>
      </c>
      <c r="E2575" s="275">
        <f t="shared" ca="1" si="202"/>
        <v>0.10170066798933139</v>
      </c>
      <c r="F2575" s="275">
        <f t="shared" ca="1" si="203"/>
        <v>2.8776130325597005E-2</v>
      </c>
      <c r="G2575" s="301">
        <f t="array" aca="1" ref="G2575" ca="1">IF(E2575&gt;F2575,('3-Statement Model'!$G$8*(1+'DCF Simulation'!C2575)*'DCF Simulation'!D2575)/('DCF Simulation'!E2575-'DCF Simulation'!F2575))</f>
        <v>13153.239201502487</v>
      </c>
      <c r="H2575" s="302">
        <f ca="1">+G2575-'DCF Analysis'!$C$37+'DCF Analysis'!$C$38+'DCF Analysis'!$C$40-'DCF Analysis'!$C$39</f>
        <v>14065.569201502489</v>
      </c>
      <c r="I2575" s="303">
        <f ca="1">+H2575/'Historical Data'!$L$34</f>
        <v>883.11464608831125</v>
      </c>
    </row>
    <row r="2576" spans="2:9">
      <c r="B2576" s="300">
        <f t="shared" si="204"/>
        <v>2564</v>
      </c>
      <c r="C2576" s="275">
        <f t="shared" ca="1" si="200"/>
        <v>0.29184285209507088</v>
      </c>
      <c r="D2576" s="275">
        <f t="shared" ca="1" si="201"/>
        <v>0.13886027336436568</v>
      </c>
      <c r="E2576" s="275">
        <f t="shared" ca="1" si="202"/>
        <v>0.10559592714730866</v>
      </c>
      <c r="F2576" s="275">
        <f t="shared" ca="1" si="203"/>
        <v>3.2599865109933131E-2</v>
      </c>
      <c r="G2576" s="301">
        <f t="array" aca="1" ref="G2576" ca="1">IF(E2576&gt;F2576,('3-Statement Model'!$G$8*(1+'DCF Simulation'!C2576)*'DCF Simulation'!D2576)/('DCF Simulation'!E2576-'DCF Simulation'!F2576))</f>
        <v>11870.466047195117</v>
      </c>
      <c r="H2576" s="302">
        <f ca="1">+G2576-'DCF Analysis'!$C$37+'DCF Analysis'!$C$38+'DCF Analysis'!$C$40-'DCF Analysis'!$C$39</f>
        <v>12782.796047195119</v>
      </c>
      <c r="I2576" s="303">
        <f ca="1">+H2576/'Historical Data'!$L$34</f>
        <v>802.57501459890602</v>
      </c>
    </row>
    <row r="2577" spans="2:9">
      <c r="B2577" s="300">
        <f t="shared" si="204"/>
        <v>2565</v>
      </c>
      <c r="C2577" s="275">
        <f t="shared" ca="1" si="200"/>
        <v>3.8241780415196241E-2</v>
      </c>
      <c r="D2577" s="275">
        <f t="shared" ca="1" si="201"/>
        <v>0.1949055005179931</v>
      </c>
      <c r="E2577" s="275">
        <f t="shared" ca="1" si="202"/>
        <v>0.10513901418316085</v>
      </c>
      <c r="F2577" s="275">
        <f t="shared" ca="1" si="203"/>
        <v>3.305820104369897E-2</v>
      </c>
      <c r="G2577" s="301">
        <f t="array" aca="1" ref="G2577" ca="1">IF(E2577&gt;F2577,('3-Statement Model'!$G$8*(1+'DCF Simulation'!C2577)*'DCF Simulation'!D2577)/('DCF Simulation'!E2577-'DCF Simulation'!F2577))</f>
        <v>13560.709712799495</v>
      </c>
      <c r="H2577" s="302">
        <f ca="1">+G2577-'DCF Analysis'!$C$37+'DCF Analysis'!$C$38+'DCF Analysis'!$C$40-'DCF Analysis'!$C$39</f>
        <v>14473.039712799497</v>
      </c>
      <c r="I2577" s="303">
        <f ca="1">+H2577/'Historical Data'!$L$34</f>
        <v>908.69791052790765</v>
      </c>
    </row>
    <row r="2578" spans="2:9">
      <c r="B2578" s="300">
        <f t="shared" si="204"/>
        <v>2566</v>
      </c>
      <c r="C2578" s="275">
        <f t="shared" ca="1" si="200"/>
        <v>6.6433166623680484E-2</v>
      </c>
      <c r="D2578" s="275">
        <f t="shared" ca="1" si="201"/>
        <v>0.14691305213100825</v>
      </c>
      <c r="E2578" s="275">
        <f t="shared" ca="1" si="202"/>
        <v>0.10117658700597154</v>
      </c>
      <c r="F2578" s="275">
        <f t="shared" ca="1" si="203"/>
        <v>4.0786331501482739E-2</v>
      </c>
      <c r="G2578" s="301">
        <f t="array" aca="1" ref="G2578" ca="1">IF(E2578&gt;F2578,('3-Statement Model'!$G$8*(1+'DCF Simulation'!C2578)*'DCF Simulation'!D2578)/('DCF Simulation'!E2578-'DCF Simulation'!F2578))</f>
        <v>12531.603835985532</v>
      </c>
      <c r="H2578" s="302">
        <f ca="1">+G2578-'DCF Analysis'!$C$37+'DCF Analysis'!$C$38+'DCF Analysis'!$C$40-'DCF Analysis'!$C$39</f>
        <v>13443.933835985534</v>
      </c>
      <c r="I2578" s="303">
        <f ca="1">+H2578/'Historical Data'!$L$34</f>
        <v>844.08492123680355</v>
      </c>
    </row>
    <row r="2579" spans="2:9">
      <c r="B2579" s="300">
        <f t="shared" si="204"/>
        <v>2567</v>
      </c>
      <c r="C2579" s="275">
        <f t="shared" ca="1" si="200"/>
        <v>8.9335563455456998E-2</v>
      </c>
      <c r="D2579" s="275">
        <f t="shared" ca="1" si="201"/>
        <v>0.18130175607158136</v>
      </c>
      <c r="E2579" s="275">
        <f t="shared" ca="1" si="202"/>
        <v>0.10016845495883281</v>
      </c>
      <c r="F2579" s="275">
        <f t="shared" ca="1" si="203"/>
        <v>2.8684435220098926E-2</v>
      </c>
      <c r="G2579" s="301">
        <f t="array" aca="1" ref="G2579" ca="1">IF(E2579&gt;F2579,('3-Statement Model'!$G$8*(1+'DCF Simulation'!C2579)*'DCF Simulation'!D2579)/('DCF Simulation'!E2579-'DCF Simulation'!F2579))</f>
        <v>13345.480841095259</v>
      </c>
      <c r="H2579" s="302">
        <f ca="1">+G2579-'DCF Analysis'!$C$37+'DCF Analysis'!$C$38+'DCF Analysis'!$C$40-'DCF Analysis'!$C$39</f>
        <v>14257.810841095261</v>
      </c>
      <c r="I2579" s="303">
        <f ca="1">+H2579/'Historical Data'!$L$34</f>
        <v>895.18464518186181</v>
      </c>
    </row>
    <row r="2580" spans="2:9">
      <c r="B2580" s="300">
        <f t="shared" si="204"/>
        <v>2568</v>
      </c>
      <c r="C2580" s="275">
        <f t="shared" ca="1" si="200"/>
        <v>0.23419787317949395</v>
      </c>
      <c r="D2580" s="275">
        <f t="shared" ca="1" si="201"/>
        <v>0.14852269288392445</v>
      </c>
      <c r="E2580" s="275">
        <f t="shared" ca="1" si="202"/>
        <v>0.10945164841880928</v>
      </c>
      <c r="F2580" s="275">
        <f t="shared" ca="1" si="203"/>
        <v>5.8225087640712769E-2</v>
      </c>
      <c r="G2580" s="301">
        <f t="array" aca="1" ref="G2580" ca="1">IF(E2580&gt;F2580,('3-Statement Model'!$G$8*(1+'DCF Simulation'!C2580)*'DCF Simulation'!D2580)/('DCF Simulation'!E2580-'DCF Simulation'!F2580))</f>
        <v>17284.70247949562</v>
      </c>
      <c r="H2580" s="302">
        <f ca="1">+G2580-'DCF Analysis'!$C$37+'DCF Analysis'!$C$38+'DCF Analysis'!$C$40-'DCF Analysis'!$C$39</f>
        <v>18197.032479495618</v>
      </c>
      <c r="I2580" s="303">
        <f ca="1">+H2580/'Historical Data'!$L$34</f>
        <v>1142.510883688281</v>
      </c>
    </row>
    <row r="2581" spans="2:9">
      <c r="B2581" s="300">
        <f t="shared" si="204"/>
        <v>2569</v>
      </c>
      <c r="C2581" s="275">
        <f t="shared" ca="1" si="200"/>
        <v>0.15416866809782492</v>
      </c>
      <c r="D2581" s="275">
        <f t="shared" ca="1" si="201"/>
        <v>0.14161312862081993</v>
      </c>
      <c r="E2581" s="275">
        <f t="shared" ca="1" si="202"/>
        <v>0.10110243374162763</v>
      </c>
      <c r="F2581" s="275">
        <f t="shared" ca="1" si="203"/>
        <v>5.7290762598392234E-2</v>
      </c>
      <c r="G2581" s="301">
        <f t="array" aca="1" ref="G2581" ca="1">IF(E2581&gt;F2581,('3-Statement Model'!$G$8*(1+'DCF Simulation'!C2581)*'DCF Simulation'!D2581)/('DCF Simulation'!E2581-'DCF Simulation'!F2581))</f>
        <v>18020.319149100465</v>
      </c>
      <c r="H2581" s="302">
        <f ca="1">+G2581-'DCF Analysis'!$C$37+'DCF Analysis'!$C$38+'DCF Analysis'!$C$40-'DCF Analysis'!$C$39</f>
        <v>18932.649149100464</v>
      </c>
      <c r="I2581" s="303">
        <f ca="1">+H2581/'Historical Data'!$L$34</f>
        <v>1188.6969886036336</v>
      </c>
    </row>
    <row r="2582" spans="2:9">
      <c r="B2582" s="300">
        <f t="shared" si="204"/>
        <v>2570</v>
      </c>
      <c r="C2582" s="275">
        <f t="shared" ca="1" si="200"/>
        <v>0.3192480811281378</v>
      </c>
      <c r="D2582" s="275">
        <f t="shared" ca="1" si="201"/>
        <v>0.18055029263361957</v>
      </c>
      <c r="E2582" s="275">
        <f t="shared" ca="1" si="202"/>
        <v>0.10827638887014003</v>
      </c>
      <c r="F2582" s="275">
        <f t="shared" ca="1" si="203"/>
        <v>4.8911055544093793E-2</v>
      </c>
      <c r="G2582" s="301">
        <f t="array" aca="1" ref="G2582" ca="1">IF(E2582&gt;F2582,('3-Statement Model'!$G$8*(1+'DCF Simulation'!C2582)*'DCF Simulation'!D2582)/('DCF Simulation'!E2582-'DCF Simulation'!F2582))</f>
        <v>19380.780214256934</v>
      </c>
      <c r="H2582" s="302">
        <f ca="1">+G2582-'DCF Analysis'!$C$37+'DCF Analysis'!$C$38+'DCF Analysis'!$C$40-'DCF Analysis'!$C$39</f>
        <v>20293.110214256933</v>
      </c>
      <c r="I2582" s="303">
        <f ca="1">+H2582/'Historical Data'!$L$34</f>
        <v>1274.1142991198865</v>
      </c>
    </row>
    <row r="2583" spans="2:9">
      <c r="B2583" s="300">
        <f t="shared" si="204"/>
        <v>2571</v>
      </c>
      <c r="C2583" s="275">
        <f t="shared" ca="1" si="200"/>
        <v>7.5920435830503202E-2</v>
      </c>
      <c r="D2583" s="275">
        <f t="shared" ca="1" si="201"/>
        <v>0.13608984544898006</v>
      </c>
      <c r="E2583" s="275">
        <f t="shared" ca="1" si="202"/>
        <v>0.10420155784302731</v>
      </c>
      <c r="F2583" s="275">
        <f t="shared" ca="1" si="203"/>
        <v>4.3703594326287114E-2</v>
      </c>
      <c r="G2583" s="301">
        <f t="array" aca="1" ref="G2583" ca="1">IF(E2583&gt;F2583,('3-Statement Model'!$G$8*(1+'DCF Simulation'!C2583)*'DCF Simulation'!D2583)/('DCF Simulation'!E2583-'DCF Simulation'!F2583))</f>
        <v>11690.810501678561</v>
      </c>
      <c r="H2583" s="302">
        <f ca="1">+G2583-'DCF Analysis'!$C$37+'DCF Analysis'!$C$38+'DCF Analysis'!$C$40-'DCF Analysis'!$C$39</f>
        <v>12603.140501678563</v>
      </c>
      <c r="I2583" s="303">
        <f ca="1">+H2583/'Historical Data'!$L$34</f>
        <v>791.29524047645464</v>
      </c>
    </row>
    <row r="2584" spans="2:9">
      <c r="B2584" s="300">
        <f t="shared" si="204"/>
        <v>2572</v>
      </c>
      <c r="C2584" s="275">
        <f t="shared" ca="1" si="200"/>
        <v>0.16517588022904453</v>
      </c>
      <c r="D2584" s="275">
        <f t="shared" ca="1" si="201"/>
        <v>0.15611902142527367</v>
      </c>
      <c r="E2584" s="275">
        <f t="shared" ca="1" si="202"/>
        <v>0.10349772737727714</v>
      </c>
      <c r="F2584" s="275">
        <f t="shared" ca="1" si="203"/>
        <v>4.6266037111454203E-2</v>
      </c>
      <c r="G2584" s="301">
        <f t="array" aca="1" ref="G2584" ca="1">IF(E2584&gt;F2584,('3-Statement Model'!$G$8*(1+'DCF Simulation'!C2584)*'DCF Simulation'!D2584)/('DCF Simulation'!E2584-'DCF Simulation'!F2584))</f>
        <v>15352.893354611906</v>
      </c>
      <c r="H2584" s="302">
        <f ca="1">+G2584-'DCF Analysis'!$C$37+'DCF Analysis'!$C$38+'DCF Analysis'!$C$40-'DCF Analysis'!$C$39</f>
        <v>16265.223354611908</v>
      </c>
      <c r="I2584" s="303">
        <f ca="1">+H2584/'Historical Data'!$L$34</f>
        <v>1021.2211650006356</v>
      </c>
    </row>
    <row r="2585" spans="2:9">
      <c r="B2585" s="300">
        <f t="shared" si="204"/>
        <v>2573</v>
      </c>
      <c r="C2585" s="275">
        <f t="shared" ca="1" si="200"/>
        <v>0.17856593107401664</v>
      </c>
      <c r="D2585" s="275">
        <f t="shared" ca="1" si="201"/>
        <v>0.18868018917861593</v>
      </c>
      <c r="E2585" s="275">
        <f t="shared" ca="1" si="202"/>
        <v>0.10281945164929032</v>
      </c>
      <c r="F2585" s="275">
        <f t="shared" ca="1" si="203"/>
        <v>5.2625474840401573E-2</v>
      </c>
      <c r="G2585" s="301">
        <f t="array" aca="1" ref="G2585" ca="1">IF(E2585&gt;F2585,('3-Statement Model'!$G$8*(1+'DCF Simulation'!C2585)*'DCF Simulation'!D2585)/('DCF Simulation'!E2585-'DCF Simulation'!F2585))</f>
        <v>21399.719430796747</v>
      </c>
      <c r="H2585" s="302">
        <f ca="1">+G2585-'DCF Analysis'!$C$37+'DCF Analysis'!$C$38+'DCF Analysis'!$C$40-'DCF Analysis'!$C$39</f>
        <v>22312.049430796746</v>
      </c>
      <c r="I2585" s="303">
        <f ca="1">+H2585/'Historical Data'!$L$34</f>
        <v>1400.8745294487035</v>
      </c>
    </row>
    <row r="2586" spans="2:9">
      <c r="B2586" s="300">
        <f t="shared" si="204"/>
        <v>2574</v>
      </c>
      <c r="C2586" s="275">
        <f t="shared" ca="1" si="200"/>
        <v>0.21330167548400036</v>
      </c>
      <c r="D2586" s="275">
        <f t="shared" ca="1" si="201"/>
        <v>0.14733391063733969</v>
      </c>
      <c r="E2586" s="275">
        <f t="shared" ca="1" si="202"/>
        <v>0.10395762343208484</v>
      </c>
      <c r="F2586" s="275">
        <f t="shared" ca="1" si="203"/>
        <v>2.8712071226666469E-2</v>
      </c>
      <c r="G2586" s="301">
        <f t="array" aca="1" ref="G2586" ca="1">IF(E2586&gt;F2586,('3-Statement Model'!$G$8*(1+'DCF Simulation'!C2586)*'DCF Simulation'!D2586)/('DCF Simulation'!E2586-'DCF Simulation'!F2586))</f>
        <v>11475.46200296073</v>
      </c>
      <c r="H2586" s="302">
        <f ca="1">+G2586-'DCF Analysis'!$C$37+'DCF Analysis'!$C$38+'DCF Analysis'!$C$40-'DCF Analysis'!$C$39</f>
        <v>12387.792002960732</v>
      </c>
      <c r="I2586" s="303">
        <f ca="1">+H2586/'Historical Data'!$L$34</f>
        <v>777.77446428130918</v>
      </c>
    </row>
    <row r="2587" spans="2:9">
      <c r="B2587" s="300">
        <f t="shared" si="204"/>
        <v>2575</v>
      </c>
      <c r="C2587" s="275">
        <f t="shared" ca="1" si="200"/>
        <v>0.17272503504045636</v>
      </c>
      <c r="D2587" s="275">
        <f t="shared" ca="1" si="201"/>
        <v>0.17598486551423576</v>
      </c>
      <c r="E2587" s="275">
        <f t="shared" ca="1" si="202"/>
        <v>0.10221016892715182</v>
      </c>
      <c r="F2587" s="275">
        <f t="shared" ca="1" si="203"/>
        <v>5.8639247407171746E-2</v>
      </c>
      <c r="G2587" s="301">
        <f t="array" aca="1" ref="G2587" ca="1">IF(E2587&gt;F2587,('3-Statement Model'!$G$8*(1+'DCF Simulation'!C2587)*'DCF Simulation'!D2587)/('DCF Simulation'!E2587-'DCF Simulation'!F2587))</f>
        <v>22879.907855687532</v>
      </c>
      <c r="H2587" s="302">
        <f ca="1">+G2587-'DCF Analysis'!$C$37+'DCF Analysis'!$C$38+'DCF Analysis'!$C$40-'DCF Analysis'!$C$39</f>
        <v>23792.23785568753</v>
      </c>
      <c r="I2587" s="303">
        <f ca="1">+H2587/'Historical Data'!$L$34</f>
        <v>1493.8089893532347</v>
      </c>
    </row>
    <row r="2588" spans="2:9">
      <c r="B2588" s="300">
        <f t="shared" si="204"/>
        <v>2576</v>
      </c>
      <c r="C2588" s="275">
        <f t="shared" ca="1" si="200"/>
        <v>0.17792157254880975</v>
      </c>
      <c r="D2588" s="275">
        <f t="shared" ca="1" si="201"/>
        <v>0.14203731093437466</v>
      </c>
      <c r="E2588" s="275">
        <f t="shared" ca="1" si="202"/>
        <v>0.10378432655518338</v>
      </c>
      <c r="F2588" s="275">
        <f t="shared" ca="1" si="203"/>
        <v>3.3341063918132713E-2</v>
      </c>
      <c r="G2588" s="301">
        <f t="array" aca="1" ref="G2588" ca="1">IF(E2588&gt;F2588,('3-Statement Model'!$G$8*(1+'DCF Simulation'!C2588)*'DCF Simulation'!D2588)/('DCF Simulation'!E2588-'DCF Simulation'!F2588))</f>
        <v>11472.520806809054</v>
      </c>
      <c r="H2588" s="302">
        <f ca="1">+G2588-'DCF Analysis'!$C$37+'DCF Analysis'!$C$38+'DCF Analysis'!$C$40-'DCF Analysis'!$C$39</f>
        <v>12384.850806809056</v>
      </c>
      <c r="I2588" s="303">
        <f ca="1">+H2588/'Historical Data'!$L$34</f>
        <v>777.58979963238153</v>
      </c>
    </row>
    <row r="2589" spans="2:9">
      <c r="B2589" s="300">
        <f t="shared" si="204"/>
        <v>2577</v>
      </c>
      <c r="C2589" s="275">
        <f t="shared" ca="1" si="200"/>
        <v>0.204649171797577</v>
      </c>
      <c r="D2589" s="275">
        <f t="shared" ca="1" si="201"/>
        <v>0.16525802457158539</v>
      </c>
      <c r="E2589" s="275">
        <f t="shared" ca="1" si="202"/>
        <v>0.10905191393687025</v>
      </c>
      <c r="F2589" s="275">
        <f t="shared" ca="1" si="203"/>
        <v>4.5346412715954292E-2</v>
      </c>
      <c r="G2589" s="301">
        <f t="array" aca="1" ref="G2589" ca="1">IF(E2589&gt;F2589,('3-Statement Model'!$G$8*(1+'DCF Simulation'!C2589)*'DCF Simulation'!D2589)/('DCF Simulation'!E2589-'DCF Simulation'!F2589))</f>
        <v>15094.742394009356</v>
      </c>
      <c r="H2589" s="302">
        <f ca="1">+G2589-'DCF Analysis'!$C$37+'DCF Analysis'!$C$38+'DCF Analysis'!$C$40-'DCF Analysis'!$C$39</f>
        <v>16007.072394009358</v>
      </c>
      <c r="I2589" s="303">
        <f ca="1">+H2589/'Historical Data'!$L$34</f>
        <v>1005.0130122452158</v>
      </c>
    </row>
    <row r="2590" spans="2:9">
      <c r="B2590" s="300">
        <f t="shared" si="204"/>
        <v>2578</v>
      </c>
      <c r="C2590" s="275">
        <f t="shared" ca="1" si="200"/>
        <v>0.22516902158638141</v>
      </c>
      <c r="D2590" s="275">
        <f t="shared" ca="1" si="201"/>
        <v>0.13820317499575113</v>
      </c>
      <c r="E2590" s="275">
        <f t="shared" ca="1" si="202"/>
        <v>0.10091375665972885</v>
      </c>
      <c r="F2590" s="275">
        <f t="shared" ca="1" si="203"/>
        <v>4.3059094501581588E-2</v>
      </c>
      <c r="G2590" s="301">
        <f t="array" aca="1" ref="G2590" ca="1">IF(E2590&gt;F2590,('3-Statement Model'!$G$8*(1+'DCF Simulation'!C2590)*'DCF Simulation'!D2590)/('DCF Simulation'!E2590-'DCF Simulation'!F2590))</f>
        <v>14136.931868082567</v>
      </c>
      <c r="H2590" s="302">
        <f ca="1">+G2590-'DCF Analysis'!$C$37+'DCF Analysis'!$C$38+'DCF Analysis'!$C$40-'DCF Analysis'!$C$39</f>
        <v>15049.261868082569</v>
      </c>
      <c r="I2590" s="303">
        <f ca="1">+H2590/'Historical Data'!$L$34</f>
        <v>944.87634152071075</v>
      </c>
    </row>
    <row r="2591" spans="2:9">
      <c r="B2591" s="300">
        <f t="shared" si="204"/>
        <v>2579</v>
      </c>
      <c r="C2591" s="275">
        <f t="shared" ca="1" si="200"/>
        <v>0.22636777811667896</v>
      </c>
      <c r="D2591" s="275">
        <f t="shared" ca="1" si="201"/>
        <v>0.17972364754850317</v>
      </c>
      <c r="E2591" s="275">
        <f t="shared" ca="1" si="202"/>
        <v>0.10039685138133969</v>
      </c>
      <c r="F2591" s="275">
        <f t="shared" ca="1" si="203"/>
        <v>2.353985125297663E-2</v>
      </c>
      <c r="G2591" s="301">
        <f t="array" aca="1" ref="G2591" ca="1">IF(E2591&gt;F2591,('3-Statement Model'!$G$8*(1+'DCF Simulation'!C2591)*'DCF Simulation'!D2591)/('DCF Simulation'!E2591-'DCF Simulation'!F2591))</f>
        <v>13852.304371593495</v>
      </c>
      <c r="H2591" s="302">
        <f ca="1">+G2591-'DCF Analysis'!$C$37+'DCF Analysis'!$C$38+'DCF Analysis'!$C$40-'DCF Analysis'!$C$39</f>
        <v>14764.634371593496</v>
      </c>
      <c r="I2591" s="303">
        <f ca="1">+H2591/'Historical Data'!$L$34</f>
        <v>927.00584461951894</v>
      </c>
    </row>
    <row r="2592" spans="2:9">
      <c r="B2592" s="300">
        <f t="shared" si="204"/>
        <v>2580</v>
      </c>
      <c r="C2592" s="275">
        <f t="shared" ca="1" si="200"/>
        <v>0.26502024162272925</v>
      </c>
      <c r="D2592" s="275">
        <f t="shared" ca="1" si="201"/>
        <v>0.14798760871068095</v>
      </c>
      <c r="E2592" s="275">
        <f t="shared" ca="1" si="202"/>
        <v>0.10498142277451471</v>
      </c>
      <c r="F2592" s="275">
        <f t="shared" ca="1" si="203"/>
        <v>3.6015098082938138E-2</v>
      </c>
      <c r="G2592" s="301">
        <f t="array" aca="1" ref="G2592" ca="1">IF(E2592&gt;F2592,('3-Statement Model'!$G$8*(1+'DCF Simulation'!C2592)*'DCF Simulation'!D2592)/('DCF Simulation'!E2592-'DCF Simulation'!F2592))</f>
        <v>13111.888401061835</v>
      </c>
      <c r="H2592" s="302">
        <f ca="1">+G2592-'DCF Analysis'!$C$37+'DCF Analysis'!$C$38+'DCF Analysis'!$C$40-'DCF Analysis'!$C$39</f>
        <v>14024.218401061837</v>
      </c>
      <c r="I2592" s="303">
        <f ca="1">+H2592/'Historical Data'!$L$34</f>
        <v>880.51841290546122</v>
      </c>
    </row>
    <row r="2593" spans="2:9">
      <c r="B2593" s="300">
        <f t="shared" si="204"/>
        <v>2581</v>
      </c>
      <c r="C2593" s="275">
        <f t="shared" ca="1" si="200"/>
        <v>0.12135305540690602</v>
      </c>
      <c r="D2593" s="275">
        <f t="shared" ca="1" si="201"/>
        <v>0.16554426708876346</v>
      </c>
      <c r="E2593" s="275">
        <f t="shared" ca="1" si="202"/>
        <v>0.10942127692933262</v>
      </c>
      <c r="F2593" s="275">
        <f t="shared" ca="1" si="203"/>
        <v>3.2620456240324731E-2</v>
      </c>
      <c r="G2593" s="301">
        <f t="array" aca="1" ref="G2593" ca="1">IF(E2593&gt;F2593,('3-Statement Model'!$G$8*(1+'DCF Simulation'!C2593)*'DCF Simulation'!D2593)/('DCF Simulation'!E2593-'DCF Simulation'!F2593))</f>
        <v>11675.356613591182</v>
      </c>
      <c r="H2593" s="302">
        <f ca="1">+G2593-'DCF Analysis'!$C$37+'DCF Analysis'!$C$38+'DCF Analysis'!$C$40-'DCF Analysis'!$C$39</f>
        <v>12587.686613591184</v>
      </c>
      <c r="I2593" s="303">
        <f ca="1">+H2593/'Historical Data'!$L$34</f>
        <v>790.32495945096184</v>
      </c>
    </row>
    <row r="2594" spans="2:9">
      <c r="B2594" s="300">
        <f t="shared" si="204"/>
        <v>2582</v>
      </c>
      <c r="C2594" s="275">
        <f t="shared" ca="1" si="200"/>
        <v>0.21243418717087897</v>
      </c>
      <c r="D2594" s="275">
        <f t="shared" ca="1" si="201"/>
        <v>0.17362135395330153</v>
      </c>
      <c r="E2594" s="275">
        <f t="shared" ca="1" si="202"/>
        <v>0.10031030566321876</v>
      </c>
      <c r="F2594" s="275">
        <f t="shared" ca="1" si="203"/>
        <v>5.3982268334190578E-2</v>
      </c>
      <c r="G2594" s="301">
        <f t="array" aca="1" ref="G2594" ca="1">IF(E2594&gt;F2594,('3-Statement Model'!$G$8*(1+'DCF Simulation'!C2594)*'DCF Simulation'!D2594)/('DCF Simulation'!E2594-'DCF Simulation'!F2594))</f>
        <v>21948.09896842395</v>
      </c>
      <c r="H2594" s="302">
        <f ca="1">+G2594-'DCF Analysis'!$C$37+'DCF Analysis'!$C$38+'DCF Analysis'!$C$40-'DCF Analysis'!$C$39</f>
        <v>22860.428968423948</v>
      </c>
      <c r="I2594" s="303">
        <f ca="1">+H2594/'Historical Data'!$L$34</f>
        <v>1435.3048460861553</v>
      </c>
    </row>
    <row r="2595" spans="2:9">
      <c r="B2595" s="300">
        <f t="shared" si="204"/>
        <v>2583</v>
      </c>
      <c r="C2595" s="275">
        <f t="shared" ca="1" si="200"/>
        <v>7.6229226181859178E-2</v>
      </c>
      <c r="D2595" s="275">
        <f t="shared" ca="1" si="201"/>
        <v>0.14335224945635919</v>
      </c>
      <c r="E2595" s="275">
        <f t="shared" ca="1" si="202"/>
        <v>0.10543767510557045</v>
      </c>
      <c r="F2595" s="275">
        <f t="shared" ca="1" si="203"/>
        <v>3.779274400471036E-2</v>
      </c>
      <c r="G2595" s="301">
        <f t="array" aca="1" ref="G2595" ca="1">IF(E2595&gt;F2595,('3-Statement Model'!$G$8*(1+'DCF Simulation'!C2595)*'DCF Simulation'!D2595)/('DCF Simulation'!E2595-'DCF Simulation'!F2595))</f>
        <v>11016.751018334373</v>
      </c>
      <c r="H2595" s="302">
        <f ca="1">+G2595-'DCF Analysis'!$C$37+'DCF Analysis'!$C$38+'DCF Analysis'!$C$40-'DCF Analysis'!$C$39</f>
        <v>11929.081018334375</v>
      </c>
      <c r="I2595" s="303">
        <f ca="1">+H2595/'Historical Data'!$L$34</f>
        <v>748.97403800336986</v>
      </c>
    </row>
    <row r="2596" spans="2:9">
      <c r="B2596" s="300">
        <f t="shared" si="204"/>
        <v>2584</v>
      </c>
      <c r="C2596" s="275">
        <f t="shared" ca="1" si="200"/>
        <v>7.5270075509909801E-2</v>
      </c>
      <c r="D2596" s="275">
        <f t="shared" ca="1" si="201"/>
        <v>0.19415159115194411</v>
      </c>
      <c r="E2596" s="275">
        <f t="shared" ca="1" si="202"/>
        <v>0.10022438108988467</v>
      </c>
      <c r="F2596" s="275">
        <f t="shared" ca="1" si="203"/>
        <v>4.9159583387461785E-2</v>
      </c>
      <c r="G2596" s="301">
        <f t="array" aca="1" ref="G2596" ca="1">IF(E2596&gt;F2596,('3-Statement Model'!$G$8*(1+'DCF Simulation'!C2596)*'DCF Simulation'!D2596)/('DCF Simulation'!E2596-'DCF Simulation'!F2596))</f>
        <v>19747.694379939308</v>
      </c>
      <c r="H2596" s="302">
        <f ca="1">+G2596-'DCF Analysis'!$C$37+'DCF Analysis'!$C$38+'DCF Analysis'!$C$40-'DCF Analysis'!$C$39</f>
        <v>20660.024379939307</v>
      </c>
      <c r="I2596" s="303">
        <f ca="1">+H2596/'Historical Data'!$L$34</f>
        <v>1297.1512106681776</v>
      </c>
    </row>
    <row r="2597" spans="2:9">
      <c r="B2597" s="300">
        <f t="shared" si="204"/>
        <v>2585</v>
      </c>
      <c r="C2597" s="275">
        <f t="shared" ca="1" si="200"/>
        <v>5.0130395775229541E-2</v>
      </c>
      <c r="D2597" s="275">
        <f t="shared" ca="1" si="201"/>
        <v>0.17594852828139101</v>
      </c>
      <c r="E2597" s="275">
        <f t="shared" ca="1" si="202"/>
        <v>0.10434558183409423</v>
      </c>
      <c r="F2597" s="275">
        <f t="shared" ca="1" si="203"/>
        <v>3.1876256450138557E-2</v>
      </c>
      <c r="G2597" s="301">
        <f t="array" aca="1" ref="G2597" ca="1">IF(E2597&gt;F2597,('3-Statement Model'!$G$8*(1+'DCF Simulation'!C2597)*'DCF Simulation'!D2597)/('DCF Simulation'!E2597-'DCF Simulation'!F2597))</f>
        <v>12315.559551254521</v>
      </c>
      <c r="H2597" s="302">
        <f ca="1">+G2597-'DCF Analysis'!$C$37+'DCF Analysis'!$C$38+'DCF Analysis'!$C$40-'DCF Analysis'!$C$39</f>
        <v>13227.889551254522</v>
      </c>
      <c r="I2597" s="303">
        <f ca="1">+H2597/'Historical Data'!$L$34</f>
        <v>830.5204597268314</v>
      </c>
    </row>
    <row r="2598" spans="2:9">
      <c r="B2598" s="300">
        <f t="shared" si="204"/>
        <v>2586</v>
      </c>
      <c r="C2598" s="275">
        <f t="shared" ca="1" si="200"/>
        <v>0.30856888732338889</v>
      </c>
      <c r="D2598" s="275">
        <f t="shared" ca="1" si="201"/>
        <v>0.14605059098067663</v>
      </c>
      <c r="E2598" s="275">
        <f t="shared" ca="1" si="202"/>
        <v>0.10247568901041741</v>
      </c>
      <c r="F2598" s="275">
        <f t="shared" ca="1" si="203"/>
        <v>3.1824605668288333E-2</v>
      </c>
      <c r="G2598" s="301">
        <f t="array" aca="1" ref="G2598" ca="1">IF(E2598&gt;F2598,('3-Statement Model'!$G$8*(1+'DCF Simulation'!C2598)*'DCF Simulation'!D2598)/('DCF Simulation'!E2598-'DCF Simulation'!F2598))</f>
        <v>13066.539409154242</v>
      </c>
      <c r="H2598" s="302">
        <f ca="1">+G2598-'DCF Analysis'!$C$37+'DCF Analysis'!$C$38+'DCF Analysis'!$C$40-'DCF Analysis'!$C$39</f>
        <v>13978.869409154244</v>
      </c>
      <c r="I2598" s="303">
        <f ca="1">+H2598/'Historical Data'!$L$34</f>
        <v>877.67115103036713</v>
      </c>
    </row>
    <row r="2599" spans="2:9">
      <c r="B2599" s="300">
        <f t="shared" si="204"/>
        <v>2587</v>
      </c>
      <c r="C2599" s="275">
        <f t="shared" ca="1" si="200"/>
        <v>0.32013147988816537</v>
      </c>
      <c r="D2599" s="275">
        <f t="shared" ca="1" si="201"/>
        <v>0.14787875124896191</v>
      </c>
      <c r="E2599" s="275">
        <f t="shared" ca="1" si="202"/>
        <v>0.10183431998062091</v>
      </c>
      <c r="F2599" s="275">
        <f t="shared" ca="1" si="203"/>
        <v>2.2314406442422816E-2</v>
      </c>
      <c r="G2599" s="301">
        <f t="array" aca="1" ref="G2599" ca="1">IF(E2599&gt;F2599,('3-Statement Model'!$G$8*(1+'DCF Simulation'!C2599)*'DCF Simulation'!D2599)/('DCF Simulation'!E2599-'DCF Simulation'!F2599))</f>
        <v>11858.412736785885</v>
      </c>
      <c r="H2599" s="302">
        <f ca="1">+G2599-'DCF Analysis'!$C$37+'DCF Analysis'!$C$38+'DCF Analysis'!$C$40-'DCF Analysis'!$C$39</f>
        <v>12770.742736785887</v>
      </c>
      <c r="I2599" s="303">
        <f ca="1">+H2599/'Historical Data'!$L$34</f>
        <v>801.8182407489644</v>
      </c>
    </row>
    <row r="2600" spans="2:9">
      <c r="B2600" s="300">
        <f t="shared" si="204"/>
        <v>2588</v>
      </c>
      <c r="C2600" s="275">
        <f t="shared" ca="1" si="200"/>
        <v>8.6640984073080934E-2</v>
      </c>
      <c r="D2600" s="275">
        <f t="shared" ca="1" si="201"/>
        <v>0.17111735801780636</v>
      </c>
      <c r="E2600" s="275">
        <f t="shared" ca="1" si="202"/>
        <v>0.10075691789403315</v>
      </c>
      <c r="F2600" s="275">
        <f t="shared" ca="1" si="203"/>
        <v>2.6748330111039168E-2</v>
      </c>
      <c r="G2600" s="301">
        <f t="array" aca="1" ref="G2600" ca="1">IF(E2600&gt;F2600,('3-Statement Model'!$G$8*(1+'DCF Simulation'!C2600)*'DCF Simulation'!D2600)/('DCF Simulation'!E2600-'DCF Simulation'!F2600))</f>
        <v>12136.054816662419</v>
      </c>
      <c r="H2600" s="302">
        <f ca="1">+G2600-'DCF Analysis'!$C$37+'DCF Analysis'!$C$38+'DCF Analysis'!$C$40-'DCF Analysis'!$C$39</f>
        <v>13048.384816662421</v>
      </c>
      <c r="I2600" s="303">
        <f ca="1">+H2600/'Historical Data'!$L$34</f>
        <v>819.25015435280181</v>
      </c>
    </row>
    <row r="2601" spans="2:9">
      <c r="B2601" s="300">
        <f t="shared" si="204"/>
        <v>2589</v>
      </c>
      <c r="C2601" s="275">
        <f t="shared" ca="1" si="200"/>
        <v>0.3104386727324196</v>
      </c>
      <c r="D2601" s="275">
        <f t="shared" ca="1" si="201"/>
        <v>0.16206610624672554</v>
      </c>
      <c r="E2601" s="275">
        <f t="shared" ca="1" si="202"/>
        <v>0.1089533476075184</v>
      </c>
      <c r="F2601" s="275">
        <f t="shared" ca="1" si="203"/>
        <v>4.632563297393523E-2</v>
      </c>
      <c r="G2601" s="301">
        <f t="array" aca="1" ref="G2601" ca="1">IF(E2601&gt;F2601,('3-Statement Model'!$G$8*(1+'DCF Simulation'!C2601)*'DCF Simulation'!D2601)/('DCF Simulation'!E2601-'DCF Simulation'!F2601))</f>
        <v>16380.299360401064</v>
      </c>
      <c r="H2601" s="302">
        <f ca="1">+G2601-'DCF Analysis'!$C$37+'DCF Analysis'!$C$38+'DCF Analysis'!$C$40-'DCF Analysis'!$C$39</f>
        <v>17292.629360401064</v>
      </c>
      <c r="I2601" s="303">
        <f ca="1">+H2601/'Historical Data'!$L$34</f>
        <v>1085.7274269366669</v>
      </c>
    </row>
    <row r="2602" spans="2:9">
      <c r="B2602" s="300">
        <f t="shared" si="204"/>
        <v>2590</v>
      </c>
      <c r="C2602" s="275">
        <f t="shared" ca="1" si="200"/>
        <v>7.276579325215754E-2</v>
      </c>
      <c r="D2602" s="275">
        <f t="shared" ca="1" si="201"/>
        <v>0.1917415446380015</v>
      </c>
      <c r="E2602" s="275">
        <f t="shared" ca="1" si="202"/>
        <v>0.10794491486775765</v>
      </c>
      <c r="F2602" s="275">
        <f t="shared" ca="1" si="203"/>
        <v>3.3150487823240031E-2</v>
      </c>
      <c r="G2602" s="301">
        <f t="array" aca="1" ref="G2602" ca="1">IF(E2602&gt;F2602,('3-Statement Model'!$G$8*(1+'DCF Simulation'!C2602)*'DCF Simulation'!D2602)/('DCF Simulation'!E2602-'DCF Simulation'!F2602))</f>
        <v>13284.077427201897</v>
      </c>
      <c r="H2602" s="302">
        <f ca="1">+G2602-'DCF Analysis'!$C$37+'DCF Analysis'!$C$38+'DCF Analysis'!$C$40-'DCF Analysis'!$C$39</f>
        <v>14196.407427201899</v>
      </c>
      <c r="I2602" s="303">
        <f ca="1">+H2602/'Historical Data'!$L$34</f>
        <v>891.32939742386441</v>
      </c>
    </row>
    <row r="2603" spans="2:9">
      <c r="B2603" s="300">
        <f t="shared" si="204"/>
        <v>2591</v>
      </c>
      <c r="C2603" s="275">
        <f t="shared" ca="1" si="200"/>
        <v>0.13097641465253762</v>
      </c>
      <c r="D2603" s="275">
        <f t="shared" ca="1" si="201"/>
        <v>0.1637528813536778</v>
      </c>
      <c r="E2603" s="275">
        <f t="shared" ca="1" si="202"/>
        <v>0.10844312985607851</v>
      </c>
      <c r="F2603" s="275">
        <f t="shared" ca="1" si="203"/>
        <v>5.9882806984314127E-2</v>
      </c>
      <c r="G2603" s="301">
        <f t="array" aca="1" ref="G2603" ca="1">IF(E2603&gt;F2603,('3-Statement Model'!$G$8*(1+'DCF Simulation'!C2603)*'DCF Simulation'!D2603)/('DCF Simulation'!E2603-'DCF Simulation'!F2603))</f>
        <v>18422.155014866421</v>
      </c>
      <c r="H2603" s="302">
        <f ca="1">+G2603-'DCF Analysis'!$C$37+'DCF Analysis'!$C$38+'DCF Analysis'!$C$40-'DCF Analysis'!$C$39</f>
        <v>19334.485014866419</v>
      </c>
      <c r="I2603" s="303">
        <f ca="1">+H2603/'Historical Data'!$L$34</f>
        <v>1213.9264786653359</v>
      </c>
    </row>
    <row r="2604" spans="2:9">
      <c r="B2604" s="300">
        <f t="shared" si="204"/>
        <v>2592</v>
      </c>
      <c r="C2604" s="275">
        <f t="shared" ca="1" si="200"/>
        <v>2.2481976870534916E-2</v>
      </c>
      <c r="D2604" s="275">
        <f t="shared" ca="1" si="201"/>
        <v>0.19031927702674617</v>
      </c>
      <c r="E2604" s="275">
        <f t="shared" ca="1" si="202"/>
        <v>0.10266042420950662</v>
      </c>
      <c r="F2604" s="275">
        <f t="shared" ca="1" si="203"/>
        <v>5.5164930853084312E-2</v>
      </c>
      <c r="G2604" s="301">
        <f t="array" aca="1" ref="G2604" ca="1">IF(E2604&gt;F2604,('3-Statement Model'!$G$8*(1+'DCF Simulation'!C2604)*'DCF Simulation'!D2604)/('DCF Simulation'!E2604-'DCF Simulation'!F2604))</f>
        <v>19790.89965626095</v>
      </c>
      <c r="H2604" s="302">
        <f ca="1">+G2604-'DCF Analysis'!$C$37+'DCF Analysis'!$C$38+'DCF Analysis'!$C$40-'DCF Analysis'!$C$39</f>
        <v>20703.229656260948</v>
      </c>
      <c r="I2604" s="303">
        <f ca="1">+H2604/'Historical Data'!$L$34</f>
        <v>1299.8638781586519</v>
      </c>
    </row>
    <row r="2605" spans="2:9">
      <c r="B2605" s="300">
        <f t="shared" si="204"/>
        <v>2593</v>
      </c>
      <c r="C2605" s="275">
        <f t="shared" ca="1" si="200"/>
        <v>0.2914964150875608</v>
      </c>
      <c r="D2605" s="275">
        <f t="shared" ca="1" si="201"/>
        <v>0.13605814691934098</v>
      </c>
      <c r="E2605" s="275">
        <f t="shared" ca="1" si="202"/>
        <v>0.10961155482431771</v>
      </c>
      <c r="F2605" s="275">
        <f t="shared" ca="1" si="203"/>
        <v>3.3492728271488838E-2</v>
      </c>
      <c r="G2605" s="301">
        <f t="array" aca="1" ref="G2605" ca="1">IF(E2605&gt;F2605,('3-Statement Model'!$G$8*(1+'DCF Simulation'!C2605)*'DCF Simulation'!D2605)/('DCF Simulation'!E2605-'DCF Simulation'!F2605))</f>
        <v>11150.778047410089</v>
      </c>
      <c r="H2605" s="302">
        <f ca="1">+G2605-'DCF Analysis'!$C$37+'DCF Analysis'!$C$38+'DCF Analysis'!$C$40-'DCF Analysis'!$C$39</f>
        <v>12063.108047410091</v>
      </c>
      <c r="I2605" s="303">
        <f ca="1">+H2605/'Historical Data'!$L$34</f>
        <v>757.38900014623323</v>
      </c>
    </row>
    <row r="2606" spans="2:9">
      <c r="B2606" s="300">
        <f t="shared" si="204"/>
        <v>2594</v>
      </c>
      <c r="C2606" s="275">
        <f t="shared" ca="1" si="200"/>
        <v>0.12987541087169971</v>
      </c>
      <c r="D2606" s="275">
        <f t="shared" ca="1" si="201"/>
        <v>0.18336480016821233</v>
      </c>
      <c r="E2606" s="275">
        <f t="shared" ca="1" si="202"/>
        <v>0.10482123888566225</v>
      </c>
      <c r="F2606" s="275">
        <f t="shared" ca="1" si="203"/>
        <v>4.5391181984121579E-2</v>
      </c>
      <c r="G2606" s="301">
        <f t="array" aca="1" ref="G2606" ca="1">IF(E2606&gt;F2606,('3-Statement Model'!$G$8*(1+'DCF Simulation'!C2606)*'DCF Simulation'!D2606)/('DCF Simulation'!E2606-'DCF Simulation'!F2606))</f>
        <v>16839.138930385103</v>
      </c>
      <c r="H2606" s="302">
        <f ca="1">+G2606-'DCF Analysis'!$C$37+'DCF Analysis'!$C$38+'DCF Analysis'!$C$40-'DCF Analysis'!$C$39</f>
        <v>17751.468930385101</v>
      </c>
      <c r="I2606" s="303">
        <f ca="1">+H2606/'Historical Data'!$L$34</f>
        <v>1114.5359265183606</v>
      </c>
    </row>
    <row r="2607" spans="2:9">
      <c r="B2607" s="300">
        <f t="shared" si="204"/>
        <v>2595</v>
      </c>
      <c r="C2607" s="275">
        <f t="shared" ca="1" si="200"/>
        <v>0.28243005624657552</v>
      </c>
      <c r="D2607" s="275">
        <f t="shared" ca="1" si="201"/>
        <v>0.18899403094310596</v>
      </c>
      <c r="E2607" s="275">
        <f t="shared" ca="1" si="202"/>
        <v>0.10819820663680692</v>
      </c>
      <c r="F2607" s="275">
        <f t="shared" ca="1" si="203"/>
        <v>4.6762196037858805E-2</v>
      </c>
      <c r="G2607" s="301">
        <f t="array" aca="1" ref="G2607" ca="1">IF(E2607&gt;F2607,('3-Statement Model'!$G$8*(1+'DCF Simulation'!C2607)*'DCF Simulation'!D2607)/('DCF Simulation'!E2607-'DCF Simulation'!F2607))</f>
        <v>19056.286283242698</v>
      </c>
      <c r="H2607" s="302">
        <f ca="1">+G2607-'DCF Analysis'!$C$37+'DCF Analysis'!$C$38+'DCF Analysis'!$C$40-'DCF Analysis'!$C$39</f>
        <v>19968.616283242696</v>
      </c>
      <c r="I2607" s="303">
        <f ca="1">+H2607/'Historical Data'!$L$34</f>
        <v>1253.7407657818378</v>
      </c>
    </row>
    <row r="2608" spans="2:9">
      <c r="B2608" s="300">
        <f t="shared" si="204"/>
        <v>2596</v>
      </c>
      <c r="C2608" s="275">
        <f t="shared" ca="1" si="200"/>
        <v>0.16742768719189657</v>
      </c>
      <c r="D2608" s="275">
        <f t="shared" ca="1" si="201"/>
        <v>0.17564032432646651</v>
      </c>
      <c r="E2608" s="275">
        <f t="shared" ca="1" si="202"/>
        <v>0.10430464642281236</v>
      </c>
      <c r="F2608" s="275">
        <f t="shared" ca="1" si="203"/>
        <v>3.9575453284224613E-2</v>
      </c>
      <c r="G2608" s="301">
        <f t="array" aca="1" ref="G2608" ca="1">IF(E2608&gt;F2608,('3-Statement Model'!$G$8*(1+'DCF Simulation'!C2608)*'DCF Simulation'!D2608)/('DCF Simulation'!E2608-'DCF Simulation'!F2608))</f>
        <v>15301.483038305656</v>
      </c>
      <c r="H2608" s="302">
        <f ca="1">+G2608-'DCF Analysis'!$C$37+'DCF Analysis'!$C$38+'DCF Analysis'!$C$40-'DCF Analysis'!$C$39</f>
        <v>16213.813038305658</v>
      </c>
      <c r="I2608" s="303">
        <f ca="1">+H2608/'Historical Data'!$L$34</f>
        <v>1017.9933394757907</v>
      </c>
    </row>
    <row r="2609" spans="2:9">
      <c r="B2609" s="300">
        <f t="shared" si="204"/>
        <v>2597</v>
      </c>
      <c r="C2609" s="275">
        <f t="shared" ca="1" si="200"/>
        <v>0.19123948860498993</v>
      </c>
      <c r="D2609" s="275">
        <f t="shared" ca="1" si="201"/>
        <v>0.14158444322366495</v>
      </c>
      <c r="E2609" s="275">
        <f t="shared" ca="1" si="202"/>
        <v>0.10988126466806677</v>
      </c>
      <c r="F2609" s="275">
        <f t="shared" ca="1" si="203"/>
        <v>5.6647795377991098E-2</v>
      </c>
      <c r="G2609" s="301">
        <f t="array" aca="1" ref="G2609" ca="1">IF(E2609&gt;F2609,('3-Statement Model'!$G$8*(1+'DCF Simulation'!C2609)*'DCF Simulation'!D2609)/('DCF Simulation'!E2609-'DCF Simulation'!F2609))</f>
        <v>15304.154716244719</v>
      </c>
      <c r="H2609" s="302">
        <f ca="1">+G2609-'DCF Analysis'!$C$37+'DCF Analysis'!$C$38+'DCF Analysis'!$C$40-'DCF Analysis'!$C$39</f>
        <v>16216.48471624472</v>
      </c>
      <c r="I2609" s="303">
        <f ca="1">+H2609/'Historical Data'!$L$34</f>
        <v>1018.1610822726741</v>
      </c>
    </row>
    <row r="2610" spans="2:9">
      <c r="B2610" s="300">
        <f t="shared" si="204"/>
        <v>2598</v>
      </c>
      <c r="C2610" s="275">
        <f t="shared" ca="1" si="200"/>
        <v>0.18854602567722123</v>
      </c>
      <c r="D2610" s="275">
        <f t="shared" ca="1" si="201"/>
        <v>0.15927963163269407</v>
      </c>
      <c r="E2610" s="275">
        <f t="shared" ca="1" si="202"/>
        <v>0.10529218435906065</v>
      </c>
      <c r="F2610" s="275">
        <f t="shared" ca="1" si="203"/>
        <v>4.3747837217352689E-2</v>
      </c>
      <c r="G2610" s="301">
        <f t="array" aca="1" ref="G2610" ca="1">IF(E2610&gt;F2610,('3-Statement Model'!$G$8*(1+'DCF Simulation'!C2610)*'DCF Simulation'!D2610)/('DCF Simulation'!E2610-'DCF Simulation'!F2610))</f>
        <v>14858.247114449523</v>
      </c>
      <c r="H2610" s="302">
        <f ca="1">+G2610-'DCF Analysis'!$C$37+'DCF Analysis'!$C$38+'DCF Analysis'!$C$40-'DCF Analysis'!$C$39</f>
        <v>15770.577114449525</v>
      </c>
      <c r="I2610" s="303">
        <f ca="1">+H2610/'Historical Data'!$L$34</f>
        <v>990.16452356210391</v>
      </c>
    </row>
    <row r="2611" spans="2:9">
      <c r="B2611" s="300">
        <f t="shared" si="204"/>
        <v>2599</v>
      </c>
      <c r="C2611" s="275">
        <f t="shared" ca="1" si="200"/>
        <v>6.8302771665526979E-2</v>
      </c>
      <c r="D2611" s="275">
        <f t="shared" ca="1" si="201"/>
        <v>0.19187001217386715</v>
      </c>
      <c r="E2611" s="275">
        <f t="shared" ca="1" si="202"/>
        <v>0.10861949871537289</v>
      </c>
      <c r="F2611" s="275">
        <f t="shared" ca="1" si="203"/>
        <v>3.860925564993635E-2</v>
      </c>
      <c r="G2611" s="301">
        <f t="array" aca="1" ref="G2611" ca="1">IF(E2611&gt;F2611,('3-Statement Model'!$G$8*(1+'DCF Simulation'!C2611)*'DCF Simulation'!D2611)/('DCF Simulation'!E2611-'DCF Simulation'!F2611))</f>
        <v>14142.278066477333</v>
      </c>
      <c r="H2611" s="302">
        <f ca="1">+G2611-'DCF Analysis'!$C$37+'DCF Analysis'!$C$38+'DCF Analysis'!$C$40-'DCF Analysis'!$C$39</f>
        <v>15054.608066477334</v>
      </c>
      <c r="I2611" s="303">
        <f ca="1">+H2611/'Historical Data'!$L$34</f>
        <v>945.21200558347812</v>
      </c>
    </row>
    <row r="2612" spans="2:9">
      <c r="B2612" s="300">
        <f t="shared" si="204"/>
        <v>2600</v>
      </c>
      <c r="C2612" s="275">
        <f t="shared" ca="1" si="200"/>
        <v>0.12469712259433828</v>
      </c>
      <c r="D2612" s="275">
        <f t="shared" ca="1" si="201"/>
        <v>0.16558854042794549</v>
      </c>
      <c r="E2612" s="275">
        <f t="shared" ca="1" si="202"/>
        <v>0.10325440814671967</v>
      </c>
      <c r="F2612" s="275">
        <f t="shared" ca="1" si="203"/>
        <v>4.0024159304326609E-2</v>
      </c>
      <c r="G2612" s="301">
        <f t="array" aca="1" ref="G2612" ca="1">IF(E2612&gt;F2612,('3-Statement Model'!$G$8*(1+'DCF Simulation'!C2612)*'DCF Simulation'!D2612)/('DCF Simulation'!E2612-'DCF Simulation'!F2612))</f>
        <v>14227.233866712479</v>
      </c>
      <c r="H2612" s="302">
        <f ca="1">+G2612-'DCF Analysis'!$C$37+'DCF Analysis'!$C$38+'DCF Analysis'!$C$40-'DCF Analysis'!$C$39</f>
        <v>15139.56386671248</v>
      </c>
      <c r="I2612" s="303">
        <f ca="1">+H2612/'Historical Data'!$L$34</f>
        <v>950.54600311909121</v>
      </c>
    </row>
    <row r="2613" spans="2:9">
      <c r="B2613" s="300">
        <f t="shared" si="204"/>
        <v>2601</v>
      </c>
      <c r="C2613" s="275">
        <f t="shared" ca="1" si="200"/>
        <v>0.13272833318303612</v>
      </c>
      <c r="D2613" s="275">
        <f t="shared" ca="1" si="201"/>
        <v>0.13896361523135856</v>
      </c>
      <c r="E2613" s="275">
        <f t="shared" ca="1" si="202"/>
        <v>0.10216556156198313</v>
      </c>
      <c r="F2613" s="275">
        <f t="shared" ca="1" si="203"/>
        <v>3.4423656944782242E-2</v>
      </c>
      <c r="G2613" s="301">
        <f t="array" aca="1" ref="G2613" ca="1">IF(E2613&gt;F2613,('3-Statement Model'!$G$8*(1+'DCF Simulation'!C2613)*'DCF Simulation'!D2613)/('DCF Simulation'!E2613-'DCF Simulation'!F2613))</f>
        <v>11224.033754772783</v>
      </c>
      <c r="H2613" s="302">
        <f ca="1">+G2613-'DCF Analysis'!$C$37+'DCF Analysis'!$C$38+'DCF Analysis'!$C$40-'DCF Analysis'!$C$39</f>
        <v>12136.363754772785</v>
      </c>
      <c r="I2613" s="303">
        <f ca="1">+H2613/'Historical Data'!$L$34</f>
        <v>761.98840079293041</v>
      </c>
    </row>
    <row r="2614" spans="2:9">
      <c r="B2614" s="300">
        <f t="shared" si="204"/>
        <v>2602</v>
      </c>
      <c r="C2614" s="275">
        <f t="shared" ca="1" si="200"/>
        <v>0.28403839385022356</v>
      </c>
      <c r="D2614" s="275">
        <f t="shared" ca="1" si="201"/>
        <v>0.14857268864711606</v>
      </c>
      <c r="E2614" s="275">
        <f t="shared" ca="1" si="202"/>
        <v>0.10467673680472843</v>
      </c>
      <c r="F2614" s="275">
        <f t="shared" ca="1" si="203"/>
        <v>3.0750278750247682E-2</v>
      </c>
      <c r="G2614" s="301">
        <f t="array" aca="1" ref="G2614" ca="1">IF(E2614&gt;F2614,('3-Statement Model'!$G$8*(1+'DCF Simulation'!C2614)*'DCF Simulation'!D2614)/('DCF Simulation'!E2614-'DCF Simulation'!F2614))</f>
        <v>12465.123703224292</v>
      </c>
      <c r="H2614" s="302">
        <f ca="1">+G2614-'DCF Analysis'!$C$37+'DCF Analysis'!$C$38+'DCF Analysis'!$C$40-'DCF Analysis'!$C$39</f>
        <v>13377.453703224293</v>
      </c>
      <c r="I2614" s="303">
        <f ca="1">+H2614/'Historical Data'!$L$34</f>
        <v>839.91092883917804</v>
      </c>
    </row>
    <row r="2615" spans="2:9">
      <c r="B2615" s="300">
        <f t="shared" si="204"/>
        <v>2603</v>
      </c>
      <c r="C2615" s="275">
        <f t="shared" ca="1" si="200"/>
        <v>0.25250999128404145</v>
      </c>
      <c r="D2615" s="275">
        <f t="shared" ca="1" si="201"/>
        <v>0.19404967269103843</v>
      </c>
      <c r="E2615" s="275">
        <f t="shared" ca="1" si="202"/>
        <v>0.10737763622904906</v>
      </c>
      <c r="F2615" s="275">
        <f t="shared" ca="1" si="203"/>
        <v>2.3405327832140971E-2</v>
      </c>
      <c r="G2615" s="301">
        <f t="array" aca="1" ref="G2615" ca="1">IF(E2615&gt;F2615,('3-Statement Model'!$G$8*(1+'DCF Simulation'!C2615)*'DCF Simulation'!D2615)/('DCF Simulation'!E2615-'DCF Simulation'!F2615))</f>
        <v>13980.976981675727</v>
      </c>
      <c r="H2615" s="302">
        <f ca="1">+G2615-'DCF Analysis'!$C$37+'DCF Analysis'!$C$38+'DCF Analysis'!$C$40-'DCF Analysis'!$C$39</f>
        <v>14893.306981675729</v>
      </c>
      <c r="I2615" s="303">
        <f ca="1">+H2615/'Historical Data'!$L$34</f>
        <v>935.08462656471681</v>
      </c>
    </row>
    <row r="2616" spans="2:9">
      <c r="B2616" s="300">
        <f t="shared" si="204"/>
        <v>2604</v>
      </c>
      <c r="C2616" s="275">
        <f t="shared" ca="1" si="200"/>
        <v>0.15904605601181329</v>
      </c>
      <c r="D2616" s="275">
        <f t="shared" ca="1" si="201"/>
        <v>0.17361815335270386</v>
      </c>
      <c r="E2616" s="275">
        <f t="shared" ca="1" si="202"/>
        <v>0.10618403358922189</v>
      </c>
      <c r="F2616" s="275">
        <f t="shared" ca="1" si="203"/>
        <v>4.7400963464133944E-2</v>
      </c>
      <c r="G2616" s="301">
        <f t="array" aca="1" ref="G2616" ca="1">IF(E2616&gt;F2616,('3-Statement Model'!$G$8*(1+'DCF Simulation'!C2616)*'DCF Simulation'!D2616)/('DCF Simulation'!E2616-'DCF Simulation'!F2616))</f>
        <v>16535.71813489488</v>
      </c>
      <c r="H2616" s="302">
        <f ca="1">+G2616-'DCF Analysis'!$C$37+'DCF Analysis'!$C$38+'DCF Analysis'!$C$40-'DCF Analysis'!$C$39</f>
        <v>17448.048134894878</v>
      </c>
      <c r="I2616" s="303">
        <f ca="1">+H2616/'Historical Data'!$L$34</f>
        <v>1095.4854818057102</v>
      </c>
    </row>
    <row r="2617" spans="2:9">
      <c r="B2617" s="300">
        <f t="shared" si="204"/>
        <v>2605</v>
      </c>
      <c r="C2617" s="275">
        <f t="shared" ca="1" si="200"/>
        <v>0.32852442502234502</v>
      </c>
      <c r="D2617" s="275">
        <f t="shared" ca="1" si="201"/>
        <v>0.19392854373025373</v>
      </c>
      <c r="E2617" s="275">
        <f t="shared" ca="1" si="202"/>
        <v>0.10790203398240628</v>
      </c>
      <c r="F2617" s="275">
        <f t="shared" ca="1" si="203"/>
        <v>3.2193074162071657E-2</v>
      </c>
      <c r="G2617" s="301">
        <f t="array" aca="1" ref="G2617" ca="1">IF(E2617&gt;F2617,('3-Statement Model'!$G$8*(1+'DCF Simulation'!C2617)*'DCF Simulation'!D2617)/('DCF Simulation'!E2617-'DCF Simulation'!F2617))</f>
        <v>16437.792713013499</v>
      </c>
      <c r="H2617" s="302">
        <f ca="1">+G2617-'DCF Analysis'!$C$37+'DCF Analysis'!$C$38+'DCF Analysis'!$C$40-'DCF Analysis'!$C$39</f>
        <v>17350.122713013498</v>
      </c>
      <c r="I2617" s="303">
        <f ca="1">+H2617/'Historical Data'!$L$34</f>
        <v>1089.3371793055462</v>
      </c>
    </row>
    <row r="2618" spans="2:9">
      <c r="B2618" s="300">
        <f t="shared" si="204"/>
        <v>2606</v>
      </c>
      <c r="C2618" s="275">
        <f t="shared" ca="1" si="200"/>
        <v>4.0582748397446203E-2</v>
      </c>
      <c r="D2618" s="275">
        <f t="shared" ca="1" si="201"/>
        <v>0.17222440223893332</v>
      </c>
      <c r="E2618" s="275">
        <f t="shared" ca="1" si="202"/>
        <v>0.10400410068426789</v>
      </c>
      <c r="F2618" s="275">
        <f t="shared" ca="1" si="203"/>
        <v>5.8268928125478597E-2</v>
      </c>
      <c r="G2618" s="301">
        <f t="array" aca="1" ref="G2618" ca="1">IF(E2618&gt;F2618,('3-Statement Model'!$G$8*(1+'DCF Simulation'!C2618)*'DCF Simulation'!D2618)/('DCF Simulation'!E2618-'DCF Simulation'!F2618))</f>
        <v>18927.81510420439</v>
      </c>
      <c r="H2618" s="302">
        <f ca="1">+G2618-'DCF Analysis'!$C$37+'DCF Analysis'!$C$38+'DCF Analysis'!$C$40-'DCF Analysis'!$C$39</f>
        <v>19840.145104204388</v>
      </c>
      <c r="I2618" s="303">
        <f ca="1">+H2618/'Historical Data'!$L$34</f>
        <v>1245.6746307976352</v>
      </c>
    </row>
    <row r="2619" spans="2:9">
      <c r="B2619" s="300">
        <f t="shared" si="204"/>
        <v>2607</v>
      </c>
      <c r="C2619" s="275">
        <f t="shared" ca="1" si="200"/>
        <v>0.27665976086030747</v>
      </c>
      <c r="D2619" s="275">
        <f t="shared" ca="1" si="201"/>
        <v>0.15764556838295929</v>
      </c>
      <c r="E2619" s="275">
        <f t="shared" ca="1" si="202"/>
        <v>0.10931490746329391</v>
      </c>
      <c r="F2619" s="275">
        <f t="shared" ca="1" si="203"/>
        <v>3.8143336966527087E-2</v>
      </c>
      <c r="G2619" s="301">
        <f t="array" aca="1" ref="G2619" ca="1">IF(E2619&gt;F2619,('3-Statement Model'!$G$8*(1+'DCF Simulation'!C2619)*'DCF Simulation'!D2619)/('DCF Simulation'!E2619-'DCF Simulation'!F2619))</f>
        <v>13659.345392699044</v>
      </c>
      <c r="H2619" s="302">
        <f ca="1">+G2619-'DCF Analysis'!$C$37+'DCF Analysis'!$C$38+'DCF Analysis'!$C$40-'DCF Analysis'!$C$39</f>
        <v>14571.675392699046</v>
      </c>
      <c r="I2619" s="303">
        <f ca="1">+H2619/'Historical Data'!$L$34</f>
        <v>914.89080697584279</v>
      </c>
    </row>
    <row r="2620" spans="2:9">
      <c r="B2620" s="300">
        <f t="shared" si="204"/>
        <v>2608</v>
      </c>
      <c r="C2620" s="275">
        <f t="shared" ca="1" si="200"/>
        <v>0.1756338949972899</v>
      </c>
      <c r="D2620" s="275">
        <f t="shared" ca="1" si="201"/>
        <v>0.16370099727411799</v>
      </c>
      <c r="E2620" s="275">
        <f t="shared" ca="1" si="202"/>
        <v>0.1079491375958652</v>
      </c>
      <c r="F2620" s="275">
        <f t="shared" ca="1" si="203"/>
        <v>2.5628356737960468E-2</v>
      </c>
      <c r="G2620" s="301">
        <f t="array" aca="1" ref="G2620" ca="1">IF(E2620&gt;F2620,('3-Statement Model'!$G$8*(1+'DCF Simulation'!C2620)*'DCF Simulation'!D2620)/('DCF Simulation'!E2620-'DCF Simulation'!F2620))</f>
        <v>11292.58691931148</v>
      </c>
      <c r="H2620" s="302">
        <f ca="1">+G2620-'DCF Analysis'!$C$37+'DCF Analysis'!$C$38+'DCF Analysis'!$C$40-'DCF Analysis'!$C$39</f>
        <v>12204.916919311481</v>
      </c>
      <c r="I2620" s="303">
        <f ca="1">+H2620/'Historical Data'!$L$34</f>
        <v>766.29254965264079</v>
      </c>
    </row>
    <row r="2621" spans="2:9">
      <c r="B2621" s="300">
        <f t="shared" si="204"/>
        <v>2609</v>
      </c>
      <c r="C2621" s="275">
        <f t="shared" ca="1" si="200"/>
        <v>0.32056665265283946</v>
      </c>
      <c r="D2621" s="275">
        <f t="shared" ca="1" si="201"/>
        <v>0.13628365567963799</v>
      </c>
      <c r="E2621" s="275">
        <f t="shared" ca="1" si="202"/>
        <v>0.10040954629315017</v>
      </c>
      <c r="F2621" s="275">
        <f t="shared" ca="1" si="203"/>
        <v>3.6993233667422146E-2</v>
      </c>
      <c r="G2621" s="301">
        <f t="array" aca="1" ref="G2621" ca="1">IF(E2621&gt;F2621,('3-Statement Model'!$G$8*(1+'DCF Simulation'!C2621)*'DCF Simulation'!D2621)/('DCF Simulation'!E2621-'DCF Simulation'!F2621))</f>
        <v>13708.268867934195</v>
      </c>
      <c r="H2621" s="302">
        <f ca="1">+G2621-'DCF Analysis'!$C$37+'DCF Analysis'!$C$38+'DCF Analysis'!$C$40-'DCF Analysis'!$C$39</f>
        <v>14620.598867934197</v>
      </c>
      <c r="I2621" s="303">
        <f ca="1">+H2621/'Historical Data'!$L$34</f>
        <v>917.96249479016069</v>
      </c>
    </row>
    <row r="2622" spans="2:9">
      <c r="B2622" s="300">
        <f t="shared" si="204"/>
        <v>2610</v>
      </c>
      <c r="C2622" s="275">
        <f t="shared" ca="1" si="200"/>
        <v>0.30278423517221359</v>
      </c>
      <c r="D2622" s="275">
        <f t="shared" ca="1" si="201"/>
        <v>0.17589238787533823</v>
      </c>
      <c r="E2622" s="275">
        <f t="shared" ca="1" si="202"/>
        <v>0.10227378521868333</v>
      </c>
      <c r="F2622" s="275">
        <f t="shared" ca="1" si="203"/>
        <v>2.2335084612822874E-2</v>
      </c>
      <c r="G2622" s="301">
        <f t="array" aca="1" ref="G2622" ca="1">IF(E2622&gt;F2622,('3-Statement Model'!$G$8*(1+'DCF Simulation'!C2622)*'DCF Simulation'!D2622)/('DCF Simulation'!E2622-'DCF Simulation'!F2622))</f>
        <v>13846.561984393291</v>
      </c>
      <c r="H2622" s="302">
        <f ca="1">+G2622-'DCF Analysis'!$C$37+'DCF Analysis'!$C$38+'DCF Analysis'!$C$40-'DCF Analysis'!$C$39</f>
        <v>14758.891984393293</v>
      </c>
      <c r="I2622" s="303">
        <f ca="1">+H2622/'Historical Data'!$L$34</f>
        <v>926.64530562053778</v>
      </c>
    </row>
    <row r="2623" spans="2:9">
      <c r="B2623" s="300">
        <f t="shared" si="204"/>
        <v>2611</v>
      </c>
      <c r="C2623" s="275">
        <f t="shared" ca="1" si="200"/>
        <v>0.18730510625059738</v>
      </c>
      <c r="D2623" s="275">
        <f t="shared" ca="1" si="201"/>
        <v>0.18461409602054057</v>
      </c>
      <c r="E2623" s="275">
        <f t="shared" ca="1" si="202"/>
        <v>0.10645789637343503</v>
      </c>
      <c r="F2623" s="275">
        <f t="shared" ca="1" si="203"/>
        <v>5.6163773248796525E-2</v>
      </c>
      <c r="G2623" s="301">
        <f t="array" aca="1" ref="G2623" ca="1">IF(E2623&gt;F2623,('3-Statement Model'!$G$8*(1+'DCF Simulation'!C2623)*'DCF Simulation'!D2623)/('DCF Simulation'!E2623-'DCF Simulation'!F2623))</f>
        <v>21051.8105145802</v>
      </c>
      <c r="H2623" s="302">
        <f ca="1">+G2623-'DCF Analysis'!$C$37+'DCF Analysis'!$C$38+'DCF Analysis'!$C$40-'DCF Analysis'!$C$39</f>
        <v>21964.140514580198</v>
      </c>
      <c r="I2623" s="303">
        <f ca="1">+H2623/'Historical Data'!$L$34</f>
        <v>1379.0308731405944</v>
      </c>
    </row>
    <row r="2624" spans="2:9">
      <c r="B2624" s="300">
        <f t="shared" si="204"/>
        <v>2612</v>
      </c>
      <c r="C2624" s="275">
        <f t="shared" ca="1" si="200"/>
        <v>0.21517964368390677</v>
      </c>
      <c r="D2624" s="275">
        <f t="shared" ca="1" si="201"/>
        <v>0.16073164455848904</v>
      </c>
      <c r="E2624" s="275">
        <f t="shared" ca="1" si="202"/>
        <v>0.1062195563374677</v>
      </c>
      <c r="F2624" s="275">
        <f t="shared" ca="1" si="203"/>
        <v>4.2645022987309759E-2</v>
      </c>
      <c r="G2624" s="301">
        <f t="array" aca="1" ref="G2624" ca="1">IF(E2624&gt;F2624,('3-Statement Model'!$G$8*(1+'DCF Simulation'!C2624)*'DCF Simulation'!D2624)/('DCF Simulation'!E2624-'DCF Simulation'!F2624))</f>
        <v>14840.146638600232</v>
      </c>
      <c r="H2624" s="302">
        <f ca="1">+G2624-'DCF Analysis'!$C$37+'DCF Analysis'!$C$38+'DCF Analysis'!$C$40-'DCF Analysis'!$C$39</f>
        <v>15752.476638600234</v>
      </c>
      <c r="I2624" s="303">
        <f ca="1">+H2624/'Historical Data'!$L$34</f>
        <v>989.02807504056318</v>
      </c>
    </row>
    <row r="2625" spans="2:9">
      <c r="B2625" s="300">
        <f t="shared" si="204"/>
        <v>2613</v>
      </c>
      <c r="C2625" s="275">
        <f t="shared" ca="1" si="200"/>
        <v>1.4352829687925358E-2</v>
      </c>
      <c r="D2625" s="275">
        <f t="shared" ca="1" si="201"/>
        <v>0.16276540994871067</v>
      </c>
      <c r="E2625" s="275">
        <f t="shared" ca="1" si="202"/>
        <v>0.10627380379583984</v>
      </c>
      <c r="F2625" s="275">
        <f t="shared" ca="1" si="203"/>
        <v>3.8813987494779066E-2</v>
      </c>
      <c r="G2625" s="301">
        <f t="array" aca="1" ref="G2625" ca="1">IF(E2625&gt;F2625,('3-Statement Model'!$G$8*(1+'DCF Simulation'!C2625)*'DCF Simulation'!D2625)/('DCF Simulation'!E2625-'DCF Simulation'!F2625))</f>
        <v>11821.851686901959</v>
      </c>
      <c r="H2625" s="302">
        <f ca="1">+G2625-'DCF Analysis'!$C$37+'DCF Analysis'!$C$38+'DCF Analysis'!$C$40-'DCF Analysis'!$C$39</f>
        <v>12734.18168690196</v>
      </c>
      <c r="I2625" s="303">
        <f ca="1">+H2625/'Historical Data'!$L$34</f>
        <v>799.52273473948037</v>
      </c>
    </row>
    <row r="2626" spans="2:9">
      <c r="B2626" s="300">
        <f t="shared" si="204"/>
        <v>2614</v>
      </c>
      <c r="C2626" s="275">
        <f t="shared" ca="1" si="200"/>
        <v>0.23704560650833528</v>
      </c>
      <c r="D2626" s="275">
        <f t="shared" ca="1" si="201"/>
        <v>0.15721794103702316</v>
      </c>
      <c r="E2626" s="275">
        <f t="shared" ca="1" si="202"/>
        <v>0.10791723458059116</v>
      </c>
      <c r="F2626" s="275">
        <f t="shared" ca="1" si="203"/>
        <v>2.4166858441959923E-2</v>
      </c>
      <c r="G2626" s="301">
        <f t="array" aca="1" ref="G2626" ca="1">IF(E2626&gt;F2626,('3-Statement Model'!$G$8*(1+'DCF Simulation'!C2626)*'DCF Simulation'!D2626)/('DCF Simulation'!E2626-'DCF Simulation'!F2626))</f>
        <v>11217.098890305844</v>
      </c>
      <c r="H2626" s="302">
        <f ca="1">+G2626-'DCF Analysis'!$C$37+'DCF Analysis'!$C$38+'DCF Analysis'!$C$40-'DCF Analysis'!$C$39</f>
        <v>12129.428890305846</v>
      </c>
      <c r="I2626" s="303">
        <f ca="1">+H2626/'Historical Data'!$L$34</f>
        <v>761.55299144037201</v>
      </c>
    </row>
    <row r="2627" spans="2:9">
      <c r="B2627" s="300">
        <f t="shared" si="204"/>
        <v>2615</v>
      </c>
      <c r="C2627" s="275">
        <f t="shared" ca="1" si="200"/>
        <v>0.17815730224975307</v>
      </c>
      <c r="D2627" s="275">
        <f t="shared" ca="1" si="201"/>
        <v>0.16872688060476415</v>
      </c>
      <c r="E2627" s="275">
        <f t="shared" ca="1" si="202"/>
        <v>0.10293675217220669</v>
      </c>
      <c r="F2627" s="275">
        <f t="shared" ca="1" si="203"/>
        <v>4.6659640917143155E-2</v>
      </c>
      <c r="G2627" s="301">
        <f t="array" aca="1" ref="G2627" ca="1">IF(E2627&gt;F2627,('3-Statement Model'!$G$8*(1+'DCF Simulation'!C2627)*'DCF Simulation'!D2627)/('DCF Simulation'!E2627-'DCF Simulation'!F2627))</f>
        <v>17062.209077329011</v>
      </c>
      <c r="H2627" s="302">
        <f ca="1">+G2627-'DCF Analysis'!$C$37+'DCF Analysis'!$C$38+'DCF Analysis'!$C$40-'DCF Analysis'!$C$39</f>
        <v>17974.539077329009</v>
      </c>
      <c r="I2627" s="303">
        <f ca="1">+H2627/'Historical Data'!$L$34</f>
        <v>1128.5415107253752</v>
      </c>
    </row>
    <row r="2628" spans="2:9">
      <c r="B2628" s="300">
        <f t="shared" si="204"/>
        <v>2616</v>
      </c>
      <c r="C2628" s="275">
        <f t="shared" ca="1" si="200"/>
        <v>0.23398226419198212</v>
      </c>
      <c r="D2628" s="275">
        <f t="shared" ca="1" si="201"/>
        <v>0.18910841761451058</v>
      </c>
      <c r="E2628" s="275">
        <f t="shared" ca="1" si="202"/>
        <v>0.10265650548865317</v>
      </c>
      <c r="F2628" s="275">
        <f t="shared" ca="1" si="203"/>
        <v>4.4298644277414152E-2</v>
      </c>
      <c r="G2628" s="301">
        <f t="array" aca="1" ref="G2628" ca="1">IF(E2628&gt;F2628,('3-Statement Model'!$G$8*(1+'DCF Simulation'!C2628)*'DCF Simulation'!D2628)/('DCF Simulation'!E2628-'DCF Simulation'!F2628))</f>
        <v>19315.231195599947</v>
      </c>
      <c r="H2628" s="302">
        <f ca="1">+G2628-'DCF Analysis'!$C$37+'DCF Analysis'!$C$38+'DCF Analysis'!$C$40-'DCF Analysis'!$C$39</f>
        <v>20227.561195599945</v>
      </c>
      <c r="I2628" s="303">
        <f ca="1">+H2628/'Historical Data'!$L$34</f>
        <v>1269.9987672431873</v>
      </c>
    </row>
    <row r="2629" spans="2:9">
      <c r="B2629" s="300">
        <f t="shared" si="204"/>
        <v>2617</v>
      </c>
      <c r="C2629" s="275">
        <f t="shared" ca="1" si="200"/>
        <v>0.20551924981731623</v>
      </c>
      <c r="D2629" s="275">
        <f t="shared" ca="1" si="201"/>
        <v>0.18068238253065924</v>
      </c>
      <c r="E2629" s="275">
        <f t="shared" ca="1" si="202"/>
        <v>0.10866830810978667</v>
      </c>
      <c r="F2629" s="275">
        <f t="shared" ca="1" si="203"/>
        <v>5.3891199970365997E-2</v>
      </c>
      <c r="G2629" s="301">
        <f t="array" aca="1" ref="G2629" ca="1">IF(E2629&gt;F2629,('3-Statement Model'!$G$8*(1+'DCF Simulation'!C2629)*'DCF Simulation'!D2629)/('DCF Simulation'!E2629-'DCF Simulation'!F2629))</f>
        <v>19207.478550912001</v>
      </c>
      <c r="H2629" s="302">
        <f ca="1">+G2629-'DCF Analysis'!$C$37+'DCF Analysis'!$C$38+'DCF Analysis'!$C$40-'DCF Analysis'!$C$39</f>
        <v>20119.808550911999</v>
      </c>
      <c r="I2629" s="303">
        <f ca="1">+H2629/'Historical Data'!$L$34</f>
        <v>1263.2334570509408</v>
      </c>
    </row>
    <row r="2630" spans="2:9">
      <c r="B2630" s="300">
        <f t="shared" si="204"/>
        <v>2618</v>
      </c>
      <c r="C2630" s="275">
        <f t="shared" ca="1" si="200"/>
        <v>0.26381344631398557</v>
      </c>
      <c r="D2630" s="275">
        <f t="shared" ca="1" si="201"/>
        <v>0.14293380088668964</v>
      </c>
      <c r="E2630" s="275">
        <f t="shared" ca="1" si="202"/>
        <v>0.10499832561611852</v>
      </c>
      <c r="F2630" s="275">
        <f t="shared" ca="1" si="203"/>
        <v>5.6032222016929867E-2</v>
      </c>
      <c r="G2630" s="301">
        <f t="array" aca="1" ref="G2630" ca="1">IF(E2630&gt;F2630,('3-Statement Model'!$G$8*(1+'DCF Simulation'!C2630)*'DCF Simulation'!D2630)/('DCF Simulation'!E2630-'DCF Simulation'!F2630))</f>
        <v>17819.760655099886</v>
      </c>
      <c r="H2630" s="302">
        <f ca="1">+G2630-'DCF Analysis'!$C$37+'DCF Analysis'!$C$38+'DCF Analysis'!$C$40-'DCF Analysis'!$C$39</f>
        <v>18732.090655099884</v>
      </c>
      <c r="I2630" s="303">
        <f ca="1">+H2630/'Historical Data'!$L$34</f>
        <v>1176.10481114448</v>
      </c>
    </row>
    <row r="2631" spans="2:9">
      <c r="B2631" s="300">
        <f t="shared" si="204"/>
        <v>2619</v>
      </c>
      <c r="C2631" s="275">
        <f t="shared" ca="1" si="200"/>
        <v>0.15425715529988382</v>
      </c>
      <c r="D2631" s="275">
        <f t="shared" ca="1" si="201"/>
        <v>0.13609070392511585</v>
      </c>
      <c r="E2631" s="275">
        <f t="shared" ca="1" si="202"/>
        <v>0.10451105566819159</v>
      </c>
      <c r="F2631" s="275">
        <f t="shared" ca="1" si="203"/>
        <v>3.0579888000838586E-2</v>
      </c>
      <c r="G2631" s="301">
        <f t="array" aca="1" ref="G2631" ca="1">IF(E2631&gt;F2631,('3-Statement Model'!$G$8*(1+'DCF Simulation'!C2631)*'DCF Simulation'!D2631)/('DCF Simulation'!E2631-'DCF Simulation'!F2631))</f>
        <v>10263.204197176843</v>
      </c>
      <c r="H2631" s="302">
        <f ca="1">+G2631-'DCF Analysis'!$C$37+'DCF Analysis'!$C$38+'DCF Analysis'!$C$40-'DCF Analysis'!$C$39</f>
        <v>11175.534197176845</v>
      </c>
      <c r="I2631" s="303">
        <f ca="1">+H2631/'Historical Data'!$L$34</f>
        <v>701.66217847290602</v>
      </c>
    </row>
    <row r="2632" spans="2:9">
      <c r="B2632" s="300">
        <f t="shared" si="204"/>
        <v>2620</v>
      </c>
      <c r="C2632" s="275">
        <f t="shared" ca="1" si="200"/>
        <v>0.14089075763933612</v>
      </c>
      <c r="D2632" s="275">
        <f t="shared" ca="1" si="201"/>
        <v>0.14997284175287273</v>
      </c>
      <c r="E2632" s="275">
        <f t="shared" ca="1" si="202"/>
        <v>0.10467346791139806</v>
      </c>
      <c r="F2632" s="275">
        <f t="shared" ca="1" si="203"/>
        <v>3.6233920485074039E-2</v>
      </c>
      <c r="G2632" s="301">
        <f t="array" aca="1" ref="G2632" ca="1">IF(E2632&gt;F2632,('3-Statement Model'!$G$8*(1+'DCF Simulation'!C2632)*'DCF Simulation'!D2632)/('DCF Simulation'!E2632-'DCF Simulation'!F2632))</f>
        <v>12076.165409495283</v>
      </c>
      <c r="H2632" s="302">
        <f ca="1">+G2632-'DCF Analysis'!$C$37+'DCF Analysis'!$C$38+'DCF Analysis'!$C$40-'DCF Analysis'!$C$39</f>
        <v>12988.495409495285</v>
      </c>
      <c r="I2632" s="303">
        <f ca="1">+H2632/'Historical Data'!$L$34</f>
        <v>815.48996435571337</v>
      </c>
    </row>
    <row r="2633" spans="2:9">
      <c r="B2633" s="300">
        <f t="shared" si="204"/>
        <v>2621</v>
      </c>
      <c r="C2633" s="275">
        <f t="shared" ca="1" si="200"/>
        <v>4.1995902983577346E-2</v>
      </c>
      <c r="D2633" s="275">
        <f t="shared" ca="1" si="201"/>
        <v>0.17455531912514488</v>
      </c>
      <c r="E2633" s="275">
        <f t="shared" ca="1" si="202"/>
        <v>0.10009948185839652</v>
      </c>
      <c r="F2633" s="275">
        <f t="shared" ca="1" si="203"/>
        <v>3.0654072370347972E-2</v>
      </c>
      <c r="G2633" s="301">
        <f t="array" aca="1" ref="G2633" ca="1">IF(E2633&gt;F2633,('3-Statement Model'!$G$8*(1+'DCF Simulation'!C2633)*'DCF Simulation'!D2633)/('DCF Simulation'!E2633-'DCF Simulation'!F2633))</f>
        <v>12651.297106883756</v>
      </c>
      <c r="H2633" s="302">
        <f ca="1">+G2633-'DCF Analysis'!$C$37+'DCF Analysis'!$C$38+'DCF Analysis'!$C$40-'DCF Analysis'!$C$39</f>
        <v>13563.627106883758</v>
      </c>
      <c r="I2633" s="303">
        <f ca="1">+H2633/'Historical Data'!$L$34</f>
        <v>851.59993033840078</v>
      </c>
    </row>
    <row r="2634" spans="2:9">
      <c r="B2634" s="300">
        <f t="shared" si="204"/>
        <v>2622</v>
      </c>
      <c r="C2634" s="275">
        <f t="shared" ca="1" si="200"/>
        <v>6.1320402559533707E-2</v>
      </c>
      <c r="D2634" s="275">
        <f t="shared" ca="1" si="201"/>
        <v>0.16539460793106112</v>
      </c>
      <c r="E2634" s="275">
        <f t="shared" ca="1" si="202"/>
        <v>0.10024858130649682</v>
      </c>
      <c r="F2634" s="275">
        <f t="shared" ca="1" si="203"/>
        <v>3.5740963414939542E-2</v>
      </c>
      <c r="G2634" s="301">
        <f t="array" aca="1" ref="G2634" ca="1">IF(E2634&gt;F2634,('3-Statement Model'!$G$8*(1+'DCF Simulation'!C2634)*'DCF Simulation'!D2634)/('DCF Simulation'!E2634-'DCF Simulation'!F2634))</f>
        <v>13144.266461088777</v>
      </c>
      <c r="H2634" s="302">
        <f ca="1">+G2634-'DCF Analysis'!$C$37+'DCF Analysis'!$C$38+'DCF Analysis'!$C$40-'DCF Analysis'!$C$39</f>
        <v>14056.596461088779</v>
      </c>
      <c r="I2634" s="303">
        <f ca="1">+H2634/'Historical Data'!$L$34</f>
        <v>882.55128755220244</v>
      </c>
    </row>
    <row r="2635" spans="2:9">
      <c r="B2635" s="300">
        <f t="shared" si="204"/>
        <v>2623</v>
      </c>
      <c r="C2635" s="275">
        <f t="shared" ca="1" si="200"/>
        <v>2.4206262380267213E-2</v>
      </c>
      <c r="D2635" s="275">
        <f t="shared" ca="1" si="201"/>
        <v>0.19245771427193209</v>
      </c>
      <c r="E2635" s="275">
        <f t="shared" ca="1" si="202"/>
        <v>0.10331439639859766</v>
      </c>
      <c r="F2635" s="275">
        <f t="shared" ca="1" si="203"/>
        <v>5.8451598644648675E-2</v>
      </c>
      <c r="G2635" s="301">
        <f t="array" aca="1" ref="G2635" ca="1">IF(E2635&gt;F2635,('3-Statement Model'!$G$8*(1+'DCF Simulation'!C2635)*'DCF Simulation'!D2635)/('DCF Simulation'!E2635-'DCF Simulation'!F2635))</f>
        <v>21223.445777369656</v>
      </c>
      <c r="H2635" s="302">
        <f ca="1">+G2635-'DCF Analysis'!$C$37+'DCF Analysis'!$C$38+'DCF Analysis'!$C$40-'DCF Analysis'!$C$39</f>
        <v>22135.775777369654</v>
      </c>
      <c r="I2635" s="303">
        <f ca="1">+H2635/'Historical Data'!$L$34</f>
        <v>1389.8070893166446</v>
      </c>
    </row>
    <row r="2636" spans="2:9">
      <c r="B2636" s="300">
        <f t="shared" si="204"/>
        <v>2624</v>
      </c>
      <c r="C2636" s="275">
        <f t="shared" ca="1" si="200"/>
        <v>0.24500676383817149</v>
      </c>
      <c r="D2636" s="275">
        <f t="shared" ca="1" si="201"/>
        <v>0.18114183428748221</v>
      </c>
      <c r="E2636" s="275">
        <f t="shared" ca="1" si="202"/>
        <v>0.10725580378029258</v>
      </c>
      <c r="F2636" s="275">
        <f t="shared" ca="1" si="203"/>
        <v>3.0716729172066016E-2</v>
      </c>
      <c r="G2636" s="301">
        <f t="array" aca="1" ref="G2636" ca="1">IF(E2636&gt;F2636,('3-Statement Model'!$G$8*(1+'DCF Simulation'!C2636)*'DCF Simulation'!D2636)/('DCF Simulation'!E2636-'DCF Simulation'!F2636))</f>
        <v>14232.682597532041</v>
      </c>
      <c r="H2636" s="302">
        <f ca="1">+G2636-'DCF Analysis'!$C$37+'DCF Analysis'!$C$38+'DCF Analysis'!$C$40-'DCF Analysis'!$C$39</f>
        <v>15145.012597532042</v>
      </c>
      <c r="I2636" s="303">
        <f ca="1">+H2636/'Historical Data'!$L$34</f>
        <v>950.88810473761896</v>
      </c>
    </row>
    <row r="2637" spans="2:9">
      <c r="B2637" s="300">
        <f t="shared" si="204"/>
        <v>2625</v>
      </c>
      <c r="C2637" s="275">
        <f t="shared" ca="1" si="200"/>
        <v>0.22755508038400288</v>
      </c>
      <c r="D2637" s="275">
        <f t="shared" ca="1" si="201"/>
        <v>0.15373569849364205</v>
      </c>
      <c r="E2637" s="275">
        <f t="shared" ca="1" si="202"/>
        <v>0.10532989185109662</v>
      </c>
      <c r="F2637" s="275">
        <f t="shared" ca="1" si="203"/>
        <v>4.677572534383493E-2</v>
      </c>
      <c r="G2637" s="301">
        <f t="array" aca="1" ref="G2637" ca="1">IF(E2637&gt;F2637,('3-Statement Model'!$G$8*(1+'DCF Simulation'!C2637)*'DCF Simulation'!D2637)/('DCF Simulation'!E2637-'DCF Simulation'!F2637))</f>
        <v>15568.164409598652</v>
      </c>
      <c r="H2637" s="302">
        <f ca="1">+G2637-'DCF Analysis'!$C$37+'DCF Analysis'!$C$38+'DCF Analysis'!$C$40-'DCF Analysis'!$C$39</f>
        <v>16480.49440959865</v>
      </c>
      <c r="I2637" s="303">
        <f ca="1">+H2637/'Historical Data'!$L$34</f>
        <v>1034.7370788477174</v>
      </c>
    </row>
    <row r="2638" spans="2:9">
      <c r="B2638" s="300">
        <f t="shared" si="204"/>
        <v>2626</v>
      </c>
      <c r="C2638" s="275">
        <f t="shared" ref="C2638:C2701" ca="1" si="205">RAND()*($E$6-$D$6)+$D$6</f>
        <v>0.29604579503125733</v>
      </c>
      <c r="D2638" s="275">
        <f t="shared" ref="D2638:D2701" ca="1" si="206">RAND()*($E$7-$D$7)+$D$7</f>
        <v>0.15488116746736996</v>
      </c>
      <c r="E2638" s="275">
        <f t="shared" ref="E2638:E2701" ca="1" si="207">RAND()*($E$8-$D$8)+$D$8</f>
        <v>0.10631159348344305</v>
      </c>
      <c r="F2638" s="275">
        <f t="shared" ref="F2638:F2701" ca="1" si="208">RAND()*($E$9-$D$9)+$D$9</f>
        <v>4.3137629980302253E-2</v>
      </c>
      <c r="G2638" s="301">
        <f t="array" aca="1" ref="G2638" ca="1">IF(E2638&gt;F2638,('3-Statement Model'!$G$8*(1+'DCF Simulation'!C2638)*'DCF Simulation'!D2638)/('DCF Simulation'!E2638-'DCF Simulation'!F2638))</f>
        <v>15348.301969377313</v>
      </c>
      <c r="H2638" s="302">
        <f ca="1">+G2638-'DCF Analysis'!$C$37+'DCF Analysis'!$C$38+'DCF Analysis'!$C$40-'DCF Analysis'!$C$39</f>
        <v>16260.631969377315</v>
      </c>
      <c r="I2638" s="303">
        <f ca="1">+H2638/'Historical Data'!$L$34</f>
        <v>1020.9328923052035</v>
      </c>
    </row>
    <row r="2639" spans="2:9">
      <c r="B2639" s="300">
        <f t="shared" ref="B2639:B2702" si="209">+B2638+1</f>
        <v>2627</v>
      </c>
      <c r="C2639" s="275">
        <f t="shared" ca="1" si="205"/>
        <v>0.16848954352040638</v>
      </c>
      <c r="D2639" s="275">
        <f t="shared" ca="1" si="206"/>
        <v>0.14995664020370106</v>
      </c>
      <c r="E2639" s="275">
        <f t="shared" ca="1" si="207"/>
        <v>0.10133534471699641</v>
      </c>
      <c r="F2639" s="275">
        <f t="shared" ca="1" si="208"/>
        <v>2.7232491049332549E-2</v>
      </c>
      <c r="G2639" s="301">
        <f t="array" aca="1" ref="G2639" ca="1">IF(E2639&gt;F2639,('3-Statement Model'!$G$8*(1+'DCF Simulation'!C2639)*'DCF Simulation'!D2639)/('DCF Simulation'!E2639-'DCF Simulation'!F2639))</f>
        <v>11421.814388672996</v>
      </c>
      <c r="H2639" s="302">
        <f ca="1">+G2639-'DCF Analysis'!$C$37+'DCF Analysis'!$C$38+'DCF Analysis'!$C$40-'DCF Analysis'!$C$39</f>
        <v>12334.144388672998</v>
      </c>
      <c r="I2639" s="303">
        <f ca="1">+H2639/'Historical Data'!$L$34</f>
        <v>774.40616874868795</v>
      </c>
    </row>
    <row r="2640" spans="2:9">
      <c r="B2640" s="300">
        <f t="shared" si="209"/>
        <v>2628</v>
      </c>
      <c r="C2640" s="275">
        <f t="shared" ca="1" si="205"/>
        <v>0.16763191256474133</v>
      </c>
      <c r="D2640" s="275">
        <f t="shared" ca="1" si="206"/>
        <v>0.18016438331019499</v>
      </c>
      <c r="E2640" s="275">
        <f t="shared" ca="1" si="207"/>
        <v>0.10216642744560075</v>
      </c>
      <c r="F2640" s="275">
        <f t="shared" ca="1" si="208"/>
        <v>3.6504444017461418E-2</v>
      </c>
      <c r="G2640" s="301">
        <f t="array" aca="1" ref="G2640" ca="1">IF(E2640&gt;F2640,('3-Statement Model'!$G$8*(1+'DCF Simulation'!C2640)*'DCF Simulation'!D2640)/('DCF Simulation'!E2640-'DCF Simulation'!F2640))</f>
        <v>15475.347068558705</v>
      </c>
      <c r="H2640" s="302">
        <f ca="1">+G2640-'DCF Analysis'!$C$37+'DCF Analysis'!$C$38+'DCF Analysis'!$C$40-'DCF Analysis'!$C$39</f>
        <v>16387.677068558703</v>
      </c>
      <c r="I2640" s="303">
        <f ca="1">+H2640/'Historical Data'!$L$34</f>
        <v>1028.9094900662697</v>
      </c>
    </row>
    <row r="2641" spans="2:9">
      <c r="B2641" s="300">
        <f t="shared" si="209"/>
        <v>2629</v>
      </c>
      <c r="C2641" s="275">
        <f t="shared" ca="1" si="205"/>
        <v>3.6040413407183655E-2</v>
      </c>
      <c r="D2641" s="275">
        <f t="shared" ca="1" si="206"/>
        <v>0.18636009393134614</v>
      </c>
      <c r="E2641" s="275">
        <f t="shared" ca="1" si="207"/>
        <v>0.10878042979823611</v>
      </c>
      <c r="F2641" s="275">
        <f t="shared" ca="1" si="208"/>
        <v>5.683019615360986E-2</v>
      </c>
      <c r="G2641" s="301">
        <f t="array" aca="1" ref="G2641" ca="1">IF(E2641&gt;F2641,('3-Statement Model'!$G$8*(1+'DCF Simulation'!C2641)*'DCF Simulation'!D2641)/('DCF Simulation'!E2641-'DCF Simulation'!F2641))</f>
        <v>17952.362594918224</v>
      </c>
      <c r="H2641" s="302">
        <f ca="1">+G2641-'DCF Analysis'!$C$37+'DCF Analysis'!$C$38+'DCF Analysis'!$C$40-'DCF Analysis'!$C$39</f>
        <v>18864.692594918222</v>
      </c>
      <c r="I2641" s="303">
        <f ca="1">+H2641/'Historical Data'!$L$34</f>
        <v>1184.4302982595543</v>
      </c>
    </row>
    <row r="2642" spans="2:9">
      <c r="B2642" s="300">
        <f t="shared" si="209"/>
        <v>2630</v>
      </c>
      <c r="C2642" s="275">
        <f t="shared" ca="1" si="205"/>
        <v>8.1114534338443109E-2</v>
      </c>
      <c r="D2642" s="275">
        <f t="shared" ca="1" si="206"/>
        <v>0.18883558612363049</v>
      </c>
      <c r="E2642" s="275">
        <f t="shared" ca="1" si="207"/>
        <v>0.10853891502441772</v>
      </c>
      <c r="F2642" s="275">
        <f t="shared" ca="1" si="208"/>
        <v>5.9272419149119196E-2</v>
      </c>
      <c r="G2642" s="301">
        <f t="array" aca="1" ref="G2642" ca="1">IF(E2642&gt;F2642,('3-Statement Model'!$G$8*(1+'DCF Simulation'!C2642)*'DCF Simulation'!D2642)/('DCF Simulation'!E2642-'DCF Simulation'!F2642))</f>
        <v>20016.280209634024</v>
      </c>
      <c r="H2642" s="302">
        <f ca="1">+G2642-'DCF Analysis'!$C$37+'DCF Analysis'!$C$38+'DCF Analysis'!$C$40-'DCF Analysis'!$C$39</f>
        <v>20928.610209634022</v>
      </c>
      <c r="I2642" s="303">
        <f ca="1">+H2642/'Historical Data'!$L$34</f>
        <v>1314.0145225283081</v>
      </c>
    </row>
    <row r="2643" spans="2:9">
      <c r="B2643" s="300">
        <f t="shared" si="209"/>
        <v>2631</v>
      </c>
      <c r="C2643" s="275">
        <f t="shared" ca="1" si="205"/>
        <v>0.23624870197901351</v>
      </c>
      <c r="D2643" s="275">
        <f t="shared" ca="1" si="206"/>
        <v>0.18956351412436884</v>
      </c>
      <c r="E2643" s="275">
        <f t="shared" ca="1" si="207"/>
        <v>0.10704308237876144</v>
      </c>
      <c r="F2643" s="275">
        <f t="shared" ca="1" si="208"/>
        <v>5.0413532547069484E-2</v>
      </c>
      <c r="G2643" s="301">
        <f t="array" aca="1" ref="G2643" ca="1">IF(E2643&gt;F2643,('3-Statement Model'!$G$8*(1+'DCF Simulation'!C2643)*'DCF Simulation'!D2643)/('DCF Simulation'!E2643-'DCF Simulation'!F2643))</f>
        <v>19989.272556544969</v>
      </c>
      <c r="H2643" s="302">
        <f ca="1">+G2643-'DCF Analysis'!$C$37+'DCF Analysis'!$C$38+'DCF Analysis'!$C$40-'DCF Analysis'!$C$39</f>
        <v>20901.602556544967</v>
      </c>
      <c r="I2643" s="303">
        <f ca="1">+H2643/'Historical Data'!$L$34</f>
        <v>1312.318831891283</v>
      </c>
    </row>
    <row r="2644" spans="2:9">
      <c r="B2644" s="300">
        <f t="shared" si="209"/>
        <v>2632</v>
      </c>
      <c r="C2644" s="275">
        <f t="shared" ca="1" si="205"/>
        <v>0.21698122953269383</v>
      </c>
      <c r="D2644" s="275">
        <f t="shared" ca="1" si="206"/>
        <v>0.16807922720384774</v>
      </c>
      <c r="E2644" s="275">
        <f t="shared" ca="1" si="207"/>
        <v>0.10513163279332725</v>
      </c>
      <c r="F2644" s="275">
        <f t="shared" ca="1" si="208"/>
        <v>5.4289894806522812E-2</v>
      </c>
      <c r="G2644" s="301">
        <f t="array" aca="1" ref="G2644" ca="1">IF(E2644&gt;F2644,('3-Statement Model'!$G$8*(1+'DCF Simulation'!C2644)*'DCF Simulation'!D2644)/('DCF Simulation'!E2644-'DCF Simulation'!F2644))</f>
        <v>19433.768883354485</v>
      </c>
      <c r="H2644" s="302">
        <f ca="1">+G2644-'DCF Analysis'!$C$37+'DCF Analysis'!$C$38+'DCF Analysis'!$C$40-'DCF Analysis'!$C$39</f>
        <v>20346.098883354483</v>
      </c>
      <c r="I2644" s="303">
        <f ca="1">+H2644/'Historical Data'!$L$34</f>
        <v>1277.4412224094024</v>
      </c>
    </row>
    <row r="2645" spans="2:9">
      <c r="B2645" s="300">
        <f t="shared" si="209"/>
        <v>2633</v>
      </c>
      <c r="C2645" s="275">
        <f t="shared" ca="1" si="205"/>
        <v>8.0908125048765503E-2</v>
      </c>
      <c r="D2645" s="275">
        <f t="shared" ca="1" si="206"/>
        <v>0.18705452242447823</v>
      </c>
      <c r="E2645" s="275">
        <f t="shared" ca="1" si="207"/>
        <v>0.10348751696260827</v>
      </c>
      <c r="F2645" s="275">
        <f t="shared" ca="1" si="208"/>
        <v>5.772150755908495E-2</v>
      </c>
      <c r="G2645" s="301">
        <f t="array" aca="1" ref="G2645" ca="1">IF(E2645&gt;F2645,('3-Statement Model'!$G$8*(1+'DCF Simulation'!C2645)*'DCF Simulation'!D2645)/('DCF Simulation'!E2645-'DCF Simulation'!F2645))</f>
        <v>21339.952471908866</v>
      </c>
      <c r="H2645" s="302">
        <f ca="1">+G2645-'DCF Analysis'!$C$37+'DCF Analysis'!$C$38+'DCF Analysis'!$C$40-'DCF Analysis'!$C$39</f>
        <v>22252.282471908864</v>
      </c>
      <c r="I2645" s="303">
        <f ca="1">+H2645/'Historical Data'!$L$34</f>
        <v>1397.1220274354605</v>
      </c>
    </row>
    <row r="2646" spans="2:9">
      <c r="B2646" s="300">
        <f t="shared" si="209"/>
        <v>2634</v>
      </c>
      <c r="C2646" s="275">
        <f t="shared" ca="1" si="205"/>
        <v>0.26324086549228271</v>
      </c>
      <c r="D2646" s="275">
        <f t="shared" ca="1" si="206"/>
        <v>0.1357161934826818</v>
      </c>
      <c r="E2646" s="275">
        <f t="shared" ca="1" si="207"/>
        <v>0.10805855883158963</v>
      </c>
      <c r="F2646" s="275">
        <f t="shared" ca="1" si="208"/>
        <v>4.8460296319867417E-2</v>
      </c>
      <c r="G2646" s="301">
        <f t="array" aca="1" ref="G2646" ca="1">IF(E2646&gt;F2646,('3-Statement Model'!$G$8*(1+'DCF Simulation'!C2646)*'DCF Simulation'!D2646)/('DCF Simulation'!E2646-'DCF Simulation'!F2646))</f>
        <v>13895.165929279501</v>
      </c>
      <c r="H2646" s="302">
        <f ca="1">+G2646-'DCF Analysis'!$C$37+'DCF Analysis'!$C$38+'DCF Analysis'!$C$40-'DCF Analysis'!$C$39</f>
        <v>14807.495929279503</v>
      </c>
      <c r="I2646" s="303">
        <f ca="1">+H2646/'Historical Data'!$L$34</f>
        <v>929.69693154280026</v>
      </c>
    </row>
    <row r="2647" spans="2:9">
      <c r="B2647" s="300">
        <f t="shared" si="209"/>
        <v>2635</v>
      </c>
      <c r="C2647" s="275">
        <f t="shared" ca="1" si="205"/>
        <v>0.26839256190840921</v>
      </c>
      <c r="D2647" s="275">
        <f t="shared" ca="1" si="206"/>
        <v>0.15739363584185809</v>
      </c>
      <c r="E2647" s="275">
        <f t="shared" ca="1" si="207"/>
        <v>0.10252153061148446</v>
      </c>
      <c r="F2647" s="275">
        <f t="shared" ca="1" si="208"/>
        <v>5.9761023668202462E-2</v>
      </c>
      <c r="G2647" s="301">
        <f t="array" aca="1" ref="G2647" ca="1">IF(E2647&gt;F2647,('3-Statement Model'!$G$8*(1+'DCF Simulation'!C2647)*'DCF Simulation'!D2647)/('DCF Simulation'!E2647-'DCF Simulation'!F2647))</f>
        <v>22551.607717092014</v>
      </c>
      <c r="H2647" s="302">
        <f ca="1">+G2647-'DCF Analysis'!$C$37+'DCF Analysis'!$C$38+'DCF Analysis'!$C$40-'DCF Analysis'!$C$39</f>
        <v>23463.937717092012</v>
      </c>
      <c r="I2647" s="303">
        <f ca="1">+H2647/'Historical Data'!$L$34</f>
        <v>1473.1964811388102</v>
      </c>
    </row>
    <row r="2648" spans="2:9">
      <c r="B2648" s="300">
        <f t="shared" si="209"/>
        <v>2636</v>
      </c>
      <c r="C2648" s="275">
        <f t="shared" ca="1" si="205"/>
        <v>0.11781125858507452</v>
      </c>
      <c r="D2648" s="275">
        <f t="shared" ca="1" si="206"/>
        <v>0.1891130812128784</v>
      </c>
      <c r="E2648" s="275">
        <f t="shared" ca="1" si="207"/>
        <v>0.10413666362915452</v>
      </c>
      <c r="F2648" s="275">
        <f t="shared" ca="1" si="208"/>
        <v>4.5537211848812494E-2</v>
      </c>
      <c r="G2648" s="301">
        <f t="array" aca="1" ref="G2648" ca="1">IF(E2648&gt;F2648,('3-Statement Model'!$G$8*(1+'DCF Simulation'!C2648)*'DCF Simulation'!D2648)/('DCF Simulation'!E2648-'DCF Simulation'!F2648))</f>
        <v>17425.128779580751</v>
      </c>
      <c r="H2648" s="302">
        <f ca="1">+G2648-'DCF Analysis'!$C$37+'DCF Analysis'!$C$38+'DCF Analysis'!$C$40-'DCF Analysis'!$C$39</f>
        <v>18337.458779580749</v>
      </c>
      <c r="I2648" s="303">
        <f ca="1">+H2648/'Historical Data'!$L$34</f>
        <v>1151.3276276482713</v>
      </c>
    </row>
    <row r="2649" spans="2:9">
      <c r="B2649" s="300">
        <f t="shared" si="209"/>
        <v>2637</v>
      </c>
      <c r="C2649" s="275">
        <f t="shared" ca="1" si="205"/>
        <v>1.422106431114593E-2</v>
      </c>
      <c r="D2649" s="275">
        <f t="shared" ca="1" si="206"/>
        <v>0.19267185166827089</v>
      </c>
      <c r="E2649" s="275">
        <f t="shared" ca="1" si="207"/>
        <v>0.10556870250609782</v>
      </c>
      <c r="F2649" s="275">
        <f t="shared" ca="1" si="208"/>
        <v>3.3670300003983536E-2</v>
      </c>
      <c r="G2649" s="301">
        <f t="array" aca="1" ref="G2649" ca="1">IF(E2649&gt;F2649,('3-Statement Model'!$G$8*(1+'DCF Simulation'!C2649)*'DCF Simulation'!D2649)/('DCF Simulation'!E2649-'DCF Simulation'!F2649))</f>
        <v>13128.380508438544</v>
      </c>
      <c r="H2649" s="302">
        <f ca="1">+G2649-'DCF Analysis'!$C$37+'DCF Analysis'!$C$38+'DCF Analysis'!$C$40-'DCF Analysis'!$C$39</f>
        <v>14040.710508438546</v>
      </c>
      <c r="I2649" s="303">
        <f ca="1">+H2649/'Historical Data'!$L$34</f>
        <v>881.55387911095806</v>
      </c>
    </row>
    <row r="2650" spans="2:9">
      <c r="B2650" s="300">
        <f t="shared" si="209"/>
        <v>2638</v>
      </c>
      <c r="C2650" s="275">
        <f t="shared" ca="1" si="205"/>
        <v>8.2273389787287959E-2</v>
      </c>
      <c r="D2650" s="275">
        <f t="shared" ca="1" si="206"/>
        <v>0.17351713871292723</v>
      </c>
      <c r="E2650" s="275">
        <f t="shared" ca="1" si="207"/>
        <v>0.10892582895654304</v>
      </c>
      <c r="F2650" s="275">
        <f t="shared" ca="1" si="208"/>
        <v>2.0550910777167468E-2</v>
      </c>
      <c r="G2650" s="301">
        <f t="array" aca="1" ref="G2650" ca="1">IF(E2650&gt;F2650,('3-Statement Model'!$G$8*(1+'DCF Simulation'!C2650)*'DCF Simulation'!D2650)/('DCF Simulation'!E2650-'DCF Simulation'!F2650))</f>
        <v>10264.311715845624</v>
      </c>
      <c r="H2650" s="302">
        <f ca="1">+G2650-'DCF Analysis'!$C$37+'DCF Analysis'!$C$38+'DCF Analysis'!$C$40-'DCF Analysis'!$C$39</f>
        <v>11176.641715845626</v>
      </c>
      <c r="I2650" s="303">
        <f ca="1">+H2650/'Historical Data'!$L$34</f>
        <v>701.73171465329131</v>
      </c>
    </row>
    <row r="2651" spans="2:9">
      <c r="B2651" s="300">
        <f t="shared" si="209"/>
        <v>2639</v>
      </c>
      <c r="C2651" s="275">
        <f t="shared" ca="1" si="205"/>
        <v>9.2588261013659939E-2</v>
      </c>
      <c r="D2651" s="275">
        <f t="shared" ca="1" si="206"/>
        <v>0.15854336679552816</v>
      </c>
      <c r="E2651" s="275">
        <f t="shared" ca="1" si="207"/>
        <v>0.10498545782697191</v>
      </c>
      <c r="F2651" s="275">
        <f t="shared" ca="1" si="208"/>
        <v>3.2885307114521305E-2</v>
      </c>
      <c r="G2651" s="301">
        <f t="array" aca="1" ref="G2651" ca="1">IF(E2651&gt;F2651,('3-Statement Model'!$G$8*(1+'DCF Simulation'!C2651)*'DCF Simulation'!D2651)/('DCF Simulation'!E2651-'DCF Simulation'!F2651))</f>
        <v>11605.074515736102</v>
      </c>
      <c r="H2651" s="302">
        <f ca="1">+G2651-'DCF Analysis'!$C$37+'DCF Analysis'!$C$38+'DCF Analysis'!$C$40-'DCF Analysis'!$C$39</f>
        <v>12517.404515736103</v>
      </c>
      <c r="I2651" s="303">
        <f ca="1">+H2651/'Historical Data'!$L$34</f>
        <v>785.91225854391257</v>
      </c>
    </row>
    <row r="2652" spans="2:9">
      <c r="B2652" s="300">
        <f t="shared" si="209"/>
        <v>2640</v>
      </c>
      <c r="C2652" s="275">
        <f t="shared" ca="1" si="205"/>
        <v>0.16353279189137945</v>
      </c>
      <c r="D2652" s="275">
        <f t="shared" ca="1" si="206"/>
        <v>0.18686950064444083</v>
      </c>
      <c r="E2652" s="275">
        <f t="shared" ca="1" si="207"/>
        <v>0.10157860914976653</v>
      </c>
      <c r="F2652" s="275">
        <f t="shared" ca="1" si="208"/>
        <v>2.4615426437513847E-2</v>
      </c>
      <c r="G2652" s="301">
        <f t="array" aca="1" ref="G2652" ca="1">IF(E2652&gt;F2652,('3-Statement Model'!$G$8*(1+'DCF Simulation'!C2652)*'DCF Simulation'!D2652)/('DCF Simulation'!E2652-'DCF Simulation'!F2652))</f>
        <v>13646.256583565211</v>
      </c>
      <c r="H2652" s="302">
        <f ca="1">+G2652-'DCF Analysis'!$C$37+'DCF Analysis'!$C$38+'DCF Analysis'!$C$40-'DCF Analysis'!$C$39</f>
        <v>14558.586583565213</v>
      </c>
      <c r="I2652" s="303">
        <f ca="1">+H2652/'Historical Data'!$L$34</f>
        <v>914.06901875807853</v>
      </c>
    </row>
    <row r="2653" spans="2:9">
      <c r="B2653" s="300">
        <f t="shared" si="209"/>
        <v>2641</v>
      </c>
      <c r="C2653" s="275">
        <f t="shared" ca="1" si="205"/>
        <v>7.867464487671591E-2</v>
      </c>
      <c r="D2653" s="275">
        <f t="shared" ca="1" si="206"/>
        <v>0.14105488343177788</v>
      </c>
      <c r="E2653" s="275">
        <f t="shared" ca="1" si="207"/>
        <v>0.10294542175552708</v>
      </c>
      <c r="F2653" s="275">
        <f t="shared" ca="1" si="208"/>
        <v>4.2760815595694557E-2</v>
      </c>
      <c r="G2653" s="301">
        <f t="array" aca="1" ref="G2653" ca="1">IF(E2653&gt;F2653,('3-Statement Model'!$G$8*(1+'DCF Simulation'!C2653)*'DCF Simulation'!D2653)/('DCF Simulation'!E2653-'DCF Simulation'!F2653))</f>
        <v>12211.602895351502</v>
      </c>
      <c r="H2653" s="302">
        <f ca="1">+G2653-'DCF Analysis'!$C$37+'DCF Analysis'!$C$38+'DCF Analysis'!$C$40-'DCF Analysis'!$C$39</f>
        <v>13123.932895351503</v>
      </c>
      <c r="I2653" s="303">
        <f ca="1">+H2653/'Historical Data'!$L$34</f>
        <v>823.99348281810364</v>
      </c>
    </row>
    <row r="2654" spans="2:9">
      <c r="B2654" s="300">
        <f t="shared" si="209"/>
        <v>2642</v>
      </c>
      <c r="C2654" s="275">
        <f t="shared" ca="1" si="205"/>
        <v>0.21481455893370649</v>
      </c>
      <c r="D2654" s="275">
        <f t="shared" ca="1" si="206"/>
        <v>0.1493107622143062</v>
      </c>
      <c r="E2654" s="275">
        <f t="shared" ca="1" si="207"/>
        <v>0.10242373508213862</v>
      </c>
      <c r="F2654" s="275">
        <f t="shared" ca="1" si="208"/>
        <v>5.523020004282031E-2</v>
      </c>
      <c r="G2654" s="301">
        <f t="array" aca="1" ref="G2654" ca="1">IF(E2654&gt;F2654,('3-Statement Model'!$G$8*(1+'DCF Simulation'!C2654)*'DCF Simulation'!D2654)/('DCF Simulation'!E2654-'DCF Simulation'!F2654))</f>
        <v>18565.134093693021</v>
      </c>
      <c r="H2654" s="302">
        <f ca="1">+G2654-'DCF Analysis'!$C$37+'DCF Analysis'!$C$38+'DCF Analysis'!$C$40-'DCF Analysis'!$C$39</f>
        <v>19477.464093693019</v>
      </c>
      <c r="I2654" s="303">
        <f ca="1">+H2654/'Historical Data'!$L$34</f>
        <v>1222.9035002694454</v>
      </c>
    </row>
    <row r="2655" spans="2:9">
      <c r="B2655" s="300">
        <f t="shared" si="209"/>
        <v>2643</v>
      </c>
      <c r="C2655" s="275">
        <f t="shared" ca="1" si="205"/>
        <v>1.685319049671432E-2</v>
      </c>
      <c r="D2655" s="275">
        <f t="shared" ca="1" si="206"/>
        <v>0.14991201014031072</v>
      </c>
      <c r="E2655" s="275">
        <f t="shared" ca="1" si="207"/>
        <v>0.10709236907681016</v>
      </c>
      <c r="F2655" s="275">
        <f t="shared" ca="1" si="208"/>
        <v>4.4083018897819085E-2</v>
      </c>
      <c r="G2655" s="301">
        <f t="array" aca="1" ref="G2655" ca="1">IF(E2655&gt;F2655,('3-Statement Model'!$G$8*(1+'DCF Simulation'!C2655)*'DCF Simulation'!D2655)/('DCF Simulation'!E2655-'DCF Simulation'!F2655))</f>
        <v>11686.088791715774</v>
      </c>
      <c r="H2655" s="302">
        <f ca="1">+G2655-'DCF Analysis'!$C$37+'DCF Analysis'!$C$38+'DCF Analysis'!$C$40-'DCF Analysis'!$C$39</f>
        <v>12598.418791715776</v>
      </c>
      <c r="I2655" s="303">
        <f ca="1">+H2655/'Historical Data'!$L$34</f>
        <v>790.99878526991574</v>
      </c>
    </row>
    <row r="2656" spans="2:9">
      <c r="B2656" s="300">
        <f t="shared" si="209"/>
        <v>2644</v>
      </c>
      <c r="C2656" s="275">
        <f t="shared" ca="1" si="205"/>
        <v>0.28843522908671992</v>
      </c>
      <c r="D2656" s="275">
        <f t="shared" ca="1" si="206"/>
        <v>0.18304834292463271</v>
      </c>
      <c r="E2656" s="275">
        <f t="shared" ca="1" si="207"/>
        <v>0.10980331987863486</v>
      </c>
      <c r="F2656" s="275">
        <f t="shared" ca="1" si="208"/>
        <v>2.8200225964536099E-2</v>
      </c>
      <c r="G2656" s="301">
        <f t="array" aca="1" ref="G2656" ca="1">IF(E2656&gt;F2656,('3-Statement Model'!$G$8*(1+'DCF Simulation'!C2656)*'DCF Simulation'!D2656)/('DCF Simulation'!E2656-'DCF Simulation'!F2656))</f>
        <v>13960.509454029401</v>
      </c>
      <c r="H2656" s="302">
        <f ca="1">+G2656-'DCF Analysis'!$C$37+'DCF Analysis'!$C$38+'DCF Analysis'!$C$40-'DCF Analysis'!$C$39</f>
        <v>14872.839454029403</v>
      </c>
      <c r="I2656" s="303">
        <f ca="1">+H2656/'Historical Data'!$L$34</f>
        <v>933.79956136936323</v>
      </c>
    </row>
    <row r="2657" spans="2:9">
      <c r="B2657" s="300">
        <f t="shared" si="209"/>
        <v>2645</v>
      </c>
      <c r="C2657" s="275">
        <f t="shared" ca="1" si="205"/>
        <v>0.31291089732680011</v>
      </c>
      <c r="D2657" s="275">
        <f t="shared" ca="1" si="206"/>
        <v>0.16276230718743562</v>
      </c>
      <c r="E2657" s="275">
        <f t="shared" ca="1" si="207"/>
        <v>0.10273314091691869</v>
      </c>
      <c r="F2657" s="275">
        <f t="shared" ca="1" si="208"/>
        <v>4.4479431546449913E-2</v>
      </c>
      <c r="G2657" s="301">
        <f t="array" aca="1" ref="G2657" ca="1">IF(E2657&gt;F2657,('3-Statement Model'!$G$8*(1+'DCF Simulation'!C2657)*'DCF Simulation'!D2657)/('DCF Simulation'!E2657-'DCF Simulation'!F2657))</f>
        <v>17719.236511644685</v>
      </c>
      <c r="H2657" s="302">
        <f ca="1">+G2657-'DCF Analysis'!$C$37+'DCF Analysis'!$C$38+'DCF Analysis'!$C$40-'DCF Analysis'!$C$39</f>
        <v>18631.566511644683</v>
      </c>
      <c r="I2657" s="303">
        <f ca="1">+H2657/'Historical Data'!$L$34</f>
        <v>1169.7933464537166</v>
      </c>
    </row>
    <row r="2658" spans="2:9">
      <c r="B2658" s="300">
        <f t="shared" si="209"/>
        <v>2646</v>
      </c>
      <c r="C2658" s="275">
        <f t="shared" ca="1" si="205"/>
        <v>0.19087464340715385</v>
      </c>
      <c r="D2658" s="275">
        <f t="shared" ca="1" si="206"/>
        <v>0.19266466074872701</v>
      </c>
      <c r="E2658" s="275">
        <f t="shared" ca="1" si="207"/>
        <v>0.10168296844466605</v>
      </c>
      <c r="F2658" s="275">
        <f t="shared" ca="1" si="208"/>
        <v>3.4701700040737291E-2</v>
      </c>
      <c r="G2658" s="301">
        <f t="array" aca="1" ref="G2658" ca="1">IF(E2658&gt;F2658,('3-Statement Model'!$G$8*(1+'DCF Simulation'!C2658)*'DCF Simulation'!D2658)/('DCF Simulation'!E2658-'DCF Simulation'!F2658))</f>
        <v>16546.046564766544</v>
      </c>
      <c r="H2658" s="302">
        <f ca="1">+G2658-'DCF Analysis'!$C$37+'DCF Analysis'!$C$38+'DCF Analysis'!$C$40-'DCF Analysis'!$C$39</f>
        <v>17458.376564766542</v>
      </c>
      <c r="I2658" s="303">
        <f ca="1">+H2658/'Historical Data'!$L$34</f>
        <v>1096.1339580643025</v>
      </c>
    </row>
    <row r="2659" spans="2:9">
      <c r="B2659" s="300">
        <f t="shared" si="209"/>
        <v>2647</v>
      </c>
      <c r="C2659" s="275">
        <f t="shared" ca="1" si="205"/>
        <v>9.4814506946018118E-2</v>
      </c>
      <c r="D2659" s="275">
        <f t="shared" ca="1" si="206"/>
        <v>0.1520770780597609</v>
      </c>
      <c r="E2659" s="275">
        <f t="shared" ca="1" si="207"/>
        <v>0.1026207974107879</v>
      </c>
      <c r="F2659" s="275">
        <f t="shared" ca="1" si="208"/>
        <v>5.9501106188254799E-2</v>
      </c>
      <c r="G2659" s="301">
        <f t="array" aca="1" ref="G2659" ca="1">IF(E2659&gt;F2659,('3-Statement Model'!$G$8*(1+'DCF Simulation'!C2659)*'DCF Simulation'!D2659)/('DCF Simulation'!E2659-'DCF Simulation'!F2659))</f>
        <v>18651.259308363748</v>
      </c>
      <c r="H2659" s="302">
        <f ca="1">+G2659-'DCF Analysis'!$C$37+'DCF Analysis'!$C$38+'DCF Analysis'!$C$40-'DCF Analysis'!$C$39</f>
        <v>19563.589308363746</v>
      </c>
      <c r="I2659" s="303">
        <f ca="1">+H2659/'Historical Data'!$L$34</f>
        <v>1228.3109201458549</v>
      </c>
    </row>
    <row r="2660" spans="2:9">
      <c r="B2660" s="300">
        <f t="shared" si="209"/>
        <v>2648</v>
      </c>
      <c r="C2660" s="275">
        <f t="shared" ca="1" si="205"/>
        <v>5.8712070546829379E-2</v>
      </c>
      <c r="D2660" s="275">
        <f t="shared" ca="1" si="206"/>
        <v>0.18535294514196593</v>
      </c>
      <c r="E2660" s="275">
        <f t="shared" ca="1" si="207"/>
        <v>0.10811813255205133</v>
      </c>
      <c r="F2660" s="275">
        <f t="shared" ca="1" si="208"/>
        <v>2.2847263252026968E-2</v>
      </c>
      <c r="G2660" s="301">
        <f t="array" aca="1" ref="G2660" ca="1">IF(E2660&gt;F2660,('3-Statement Model'!$G$8*(1+'DCF Simulation'!C2660)*'DCF Simulation'!D2660)/('DCF Simulation'!E2660-'DCF Simulation'!F2660))</f>
        <v>11116.195203995916</v>
      </c>
      <c r="H2660" s="302">
        <f ca="1">+G2660-'DCF Analysis'!$C$37+'DCF Analysis'!$C$38+'DCF Analysis'!$C$40-'DCF Analysis'!$C$39</f>
        <v>12028.525203995918</v>
      </c>
      <c r="I2660" s="303">
        <f ca="1">+H2660/'Historical Data'!$L$34</f>
        <v>755.21769693874035</v>
      </c>
    </row>
    <row r="2661" spans="2:9">
      <c r="B2661" s="300">
        <f t="shared" si="209"/>
        <v>2649</v>
      </c>
      <c r="C2661" s="275">
        <f t="shared" ca="1" si="205"/>
        <v>0.2851960226487103</v>
      </c>
      <c r="D2661" s="275">
        <f t="shared" ca="1" si="206"/>
        <v>0.14803922594563779</v>
      </c>
      <c r="E2661" s="275">
        <f t="shared" ca="1" si="207"/>
        <v>0.1048474508638297</v>
      </c>
      <c r="F2661" s="275">
        <f t="shared" ca="1" si="208"/>
        <v>2.7933830315654114E-2</v>
      </c>
      <c r="G2661" s="301">
        <f t="array" aca="1" ref="G2661" ca="1">IF(E2661&gt;F2661,('3-Statement Model'!$G$8*(1+'DCF Simulation'!C2661)*'DCF Simulation'!D2661)/('DCF Simulation'!E2661-'DCF Simulation'!F2661))</f>
        <v>11948.748565008078</v>
      </c>
      <c r="H2661" s="302">
        <f ca="1">+G2661-'DCF Analysis'!$C$37+'DCF Analysis'!$C$38+'DCF Analysis'!$C$40-'DCF Analysis'!$C$39</f>
        <v>12861.07856500808</v>
      </c>
      <c r="I2661" s="303">
        <f ca="1">+H2661/'Historical Data'!$L$34</f>
        <v>807.49002635725776</v>
      </c>
    </row>
    <row r="2662" spans="2:9">
      <c r="B2662" s="300">
        <f t="shared" si="209"/>
        <v>2650</v>
      </c>
      <c r="C2662" s="275">
        <f t="shared" ca="1" si="205"/>
        <v>0.12288532671747295</v>
      </c>
      <c r="D2662" s="275">
        <f t="shared" ca="1" si="206"/>
        <v>0.16171599311347129</v>
      </c>
      <c r="E2662" s="275">
        <f t="shared" ca="1" si="207"/>
        <v>0.10419795786912572</v>
      </c>
      <c r="F2662" s="275">
        <f t="shared" ca="1" si="208"/>
        <v>2.4396049931559242E-2</v>
      </c>
      <c r="G2662" s="301">
        <f t="array" aca="1" ref="G2662" ca="1">IF(E2662&gt;F2662,('3-Statement Model'!$G$8*(1+'DCF Simulation'!C2662)*'DCF Simulation'!D2662)/('DCF Simulation'!E2662-'DCF Simulation'!F2662))</f>
        <v>10991.440250846641</v>
      </c>
      <c r="H2662" s="302">
        <f ca="1">+G2662-'DCF Analysis'!$C$37+'DCF Analysis'!$C$38+'DCF Analysis'!$C$40-'DCF Analysis'!$C$39</f>
        <v>11903.770250846643</v>
      </c>
      <c r="I2662" s="303">
        <f ca="1">+H2662/'Historical Data'!$L$34</f>
        <v>747.38488727993058</v>
      </c>
    </row>
    <row r="2663" spans="2:9">
      <c r="B2663" s="300">
        <f t="shared" si="209"/>
        <v>2651</v>
      </c>
      <c r="C2663" s="275">
        <f t="shared" ca="1" si="205"/>
        <v>0.10718576613569739</v>
      </c>
      <c r="D2663" s="275">
        <f t="shared" ca="1" si="206"/>
        <v>0.14134293022625202</v>
      </c>
      <c r="E2663" s="275">
        <f t="shared" ca="1" si="207"/>
        <v>0.10337825500520312</v>
      </c>
      <c r="F2663" s="275">
        <f t="shared" ca="1" si="208"/>
        <v>5.8881067103758913E-2</v>
      </c>
      <c r="G2663" s="301">
        <f t="array" aca="1" ref="G2663" ca="1">IF(E2663&gt;F2663,('3-Statement Model'!$G$8*(1+'DCF Simulation'!C2663)*'DCF Simulation'!D2663)/('DCF Simulation'!E2663-'DCF Simulation'!F2663))</f>
        <v>16987.971282139333</v>
      </c>
      <c r="H2663" s="302">
        <f ca="1">+G2663-'DCF Analysis'!$C$37+'DCF Analysis'!$C$38+'DCF Analysis'!$C$40-'DCF Analysis'!$C$39</f>
        <v>17900.301282139331</v>
      </c>
      <c r="I2663" s="303">
        <f ca="1">+H2663/'Historical Data'!$L$34</f>
        <v>1123.8804491439994</v>
      </c>
    </row>
    <row r="2664" spans="2:9">
      <c r="B2664" s="300">
        <f t="shared" si="209"/>
        <v>2652</v>
      </c>
      <c r="C2664" s="275">
        <f t="shared" ca="1" si="205"/>
        <v>0.17953228036404353</v>
      </c>
      <c r="D2664" s="275">
        <f t="shared" ca="1" si="206"/>
        <v>0.15875884747708621</v>
      </c>
      <c r="E2664" s="275">
        <f t="shared" ca="1" si="207"/>
        <v>0.10119763601353171</v>
      </c>
      <c r="F2664" s="275">
        <f t="shared" ca="1" si="208"/>
        <v>3.9199936264388884E-2</v>
      </c>
      <c r="G2664" s="301">
        <f t="array" aca="1" ref="G2664" ca="1">IF(E2664&gt;F2664,('3-Statement Model'!$G$8*(1+'DCF Simulation'!C2664)*'DCF Simulation'!D2664)/('DCF Simulation'!E2664-'DCF Simulation'!F2664))</f>
        <v>14589.879029916385</v>
      </c>
      <c r="H2664" s="302">
        <f ca="1">+G2664-'DCF Analysis'!$C$37+'DCF Analysis'!$C$38+'DCF Analysis'!$C$40-'DCF Analysis'!$C$39</f>
        <v>15502.209029916386</v>
      </c>
      <c r="I2664" s="303">
        <f ca="1">+H2664/'Historical Data'!$L$34</f>
        <v>973.31488295398947</v>
      </c>
    </row>
    <row r="2665" spans="2:9">
      <c r="B2665" s="300">
        <f t="shared" si="209"/>
        <v>2653</v>
      </c>
      <c r="C2665" s="275">
        <f t="shared" ca="1" si="205"/>
        <v>6.1530195794033529E-2</v>
      </c>
      <c r="D2665" s="275">
        <f t="shared" ca="1" si="206"/>
        <v>0.1389842897268366</v>
      </c>
      <c r="E2665" s="275">
        <f t="shared" ca="1" si="207"/>
        <v>0.1090311430719814</v>
      </c>
      <c r="F2665" s="275">
        <f t="shared" ca="1" si="208"/>
        <v>5.7563834251608076E-2</v>
      </c>
      <c r="G2665" s="301">
        <f t="array" aca="1" ref="G2665" ca="1">IF(E2665&gt;F2665,('3-Statement Model'!$G$8*(1+'DCF Simulation'!C2665)*'DCF Simulation'!D2665)/('DCF Simulation'!E2665-'DCF Simulation'!F2665))</f>
        <v>13846.694285804455</v>
      </c>
      <c r="H2665" s="302">
        <f ca="1">+G2665-'DCF Analysis'!$C$37+'DCF Analysis'!$C$38+'DCF Analysis'!$C$40-'DCF Analysis'!$C$39</f>
        <v>14759.024285804457</v>
      </c>
      <c r="I2665" s="303">
        <f ca="1">+H2665/'Historical Data'!$L$34</f>
        <v>926.65361223879279</v>
      </c>
    </row>
    <row r="2666" spans="2:9">
      <c r="B2666" s="300">
        <f t="shared" si="209"/>
        <v>2654</v>
      </c>
      <c r="C2666" s="275">
        <f t="shared" ca="1" si="205"/>
        <v>0.15334770665547534</v>
      </c>
      <c r="D2666" s="275">
        <f t="shared" ca="1" si="206"/>
        <v>0.16486790455602043</v>
      </c>
      <c r="E2666" s="275">
        <f t="shared" ca="1" si="207"/>
        <v>0.10944253186940814</v>
      </c>
      <c r="F2666" s="275">
        <f t="shared" ca="1" si="208"/>
        <v>3.6217204286459019E-2</v>
      </c>
      <c r="G2666" s="301">
        <f t="array" aca="1" ref="G2666" ca="1">IF(E2666&gt;F2666,('3-Statement Model'!$G$8*(1+'DCF Simulation'!C2666)*'DCF Simulation'!D2666)/('DCF Simulation'!E2666-'DCF Simulation'!F2666))</f>
        <v>12543.379170751658</v>
      </c>
      <c r="H2666" s="302">
        <f ca="1">+G2666-'DCF Analysis'!$C$37+'DCF Analysis'!$C$38+'DCF Analysis'!$C$40-'DCF Analysis'!$C$39</f>
        <v>13455.709170751659</v>
      </c>
      <c r="I2666" s="303">
        <f ca="1">+H2666/'Historical Data'!$L$34</f>
        <v>844.824242230187</v>
      </c>
    </row>
    <row r="2667" spans="2:9">
      <c r="B2667" s="300">
        <f t="shared" si="209"/>
        <v>2655</v>
      </c>
      <c r="C2667" s="275">
        <f t="shared" ca="1" si="205"/>
        <v>0.2218175565451064</v>
      </c>
      <c r="D2667" s="275">
        <f t="shared" ca="1" si="206"/>
        <v>0.14315069708465009</v>
      </c>
      <c r="E2667" s="275">
        <f t="shared" ca="1" si="207"/>
        <v>0.10169170091773982</v>
      </c>
      <c r="F2667" s="275">
        <f t="shared" ca="1" si="208"/>
        <v>2.8905157248286368E-2</v>
      </c>
      <c r="G2667" s="301">
        <f t="array" aca="1" ref="G2667" ca="1">IF(E2667&gt;F2667,('3-Statement Model'!$G$8*(1+'DCF Simulation'!C2667)*'DCF Simulation'!D2667)/('DCF Simulation'!E2667-'DCF Simulation'!F2667))</f>
        <v>11607.220395018785</v>
      </c>
      <c r="H2667" s="302">
        <f ca="1">+G2667-'DCF Analysis'!$C$37+'DCF Analysis'!$C$38+'DCF Analysis'!$C$40-'DCF Analysis'!$C$39</f>
        <v>12519.550395018787</v>
      </c>
      <c r="I2667" s="303">
        <f ca="1">+H2667/'Historical Data'!$L$34</f>
        <v>786.04698877744431</v>
      </c>
    </row>
    <row r="2668" spans="2:9">
      <c r="B2668" s="300">
        <f t="shared" si="209"/>
        <v>2656</v>
      </c>
      <c r="C2668" s="275">
        <f t="shared" ca="1" si="205"/>
        <v>0.12774389393872274</v>
      </c>
      <c r="D2668" s="275">
        <f t="shared" ca="1" si="206"/>
        <v>0.1500829210344089</v>
      </c>
      <c r="E2668" s="275">
        <f t="shared" ca="1" si="207"/>
        <v>0.10066121474793152</v>
      </c>
      <c r="F2668" s="275">
        <f t="shared" ca="1" si="208"/>
        <v>3.7355548952728718E-2</v>
      </c>
      <c r="G2668" s="301">
        <f t="array" aca="1" ref="G2668" ca="1">IF(E2668&gt;F2668,('3-Statement Model'!$G$8*(1+'DCF Simulation'!C2668)*'DCF Simulation'!D2668)/('DCF Simulation'!E2668-'DCF Simulation'!F2668))</f>
        <v>12914.532117275168</v>
      </c>
      <c r="H2668" s="302">
        <f ca="1">+G2668-'DCF Analysis'!$C$37+'DCF Analysis'!$C$38+'DCF Analysis'!$C$40-'DCF Analysis'!$C$39</f>
        <v>13826.86211727517</v>
      </c>
      <c r="I2668" s="303">
        <f ca="1">+H2668/'Historical Data'!$L$34</f>
        <v>868.12728800943148</v>
      </c>
    </row>
    <row r="2669" spans="2:9">
      <c r="B2669" s="300">
        <f t="shared" si="209"/>
        <v>2657</v>
      </c>
      <c r="C2669" s="275">
        <f t="shared" ca="1" si="205"/>
        <v>0.11654012674851551</v>
      </c>
      <c r="D2669" s="275">
        <f t="shared" ca="1" si="206"/>
        <v>0.16228048129961287</v>
      </c>
      <c r="E2669" s="275">
        <f t="shared" ca="1" si="207"/>
        <v>0.10678924381485218</v>
      </c>
      <c r="F2669" s="275">
        <f t="shared" ca="1" si="208"/>
        <v>4.7637140938130096E-2</v>
      </c>
      <c r="G2669" s="301">
        <f t="array" aca="1" ref="G2669" ca="1">IF(E2669&gt;F2669,('3-Statement Model'!$G$8*(1+'DCF Simulation'!C2669)*'DCF Simulation'!D2669)/('DCF Simulation'!E2669-'DCF Simulation'!F2669))</f>
        <v>14796.191155254388</v>
      </c>
      <c r="H2669" s="302">
        <f ca="1">+G2669-'DCF Analysis'!$C$37+'DCF Analysis'!$C$38+'DCF Analysis'!$C$40-'DCF Analysis'!$C$39</f>
        <v>15708.52115525439</v>
      </c>
      <c r="I2669" s="303">
        <f ca="1">+H2669/'Historical Data'!$L$34</f>
        <v>986.26830538158197</v>
      </c>
    </row>
    <row r="2670" spans="2:9">
      <c r="B2670" s="300">
        <f t="shared" si="209"/>
        <v>2658</v>
      </c>
      <c r="C2670" s="275">
        <f t="shared" ca="1" si="205"/>
        <v>0.16459649132627693</v>
      </c>
      <c r="D2670" s="275">
        <f t="shared" ca="1" si="206"/>
        <v>0.1693571697074851</v>
      </c>
      <c r="E2670" s="275">
        <f t="shared" ca="1" si="207"/>
        <v>0.10995605560786421</v>
      </c>
      <c r="F2670" s="275">
        <f t="shared" ca="1" si="208"/>
        <v>2.9940026181650287E-2</v>
      </c>
      <c r="G2670" s="301">
        <f t="array" aca="1" ref="G2670" ca="1">IF(E2670&gt;F2670,('3-Statement Model'!$G$8*(1+'DCF Simulation'!C2670)*'DCF Simulation'!D2670)/('DCF Simulation'!E2670-'DCF Simulation'!F2670))</f>
        <v>11906.430106355052</v>
      </c>
      <c r="H2670" s="302">
        <f ca="1">+G2670-'DCF Analysis'!$C$37+'DCF Analysis'!$C$38+'DCF Analysis'!$C$40-'DCF Analysis'!$C$39</f>
        <v>12818.760106355054</v>
      </c>
      <c r="I2670" s="303">
        <f ca="1">+H2670/'Historical Data'!$L$34</f>
        <v>804.83303821116988</v>
      </c>
    </row>
    <row r="2671" spans="2:9">
      <c r="B2671" s="300">
        <f t="shared" si="209"/>
        <v>2659</v>
      </c>
      <c r="C2671" s="275">
        <f t="shared" ca="1" si="205"/>
        <v>3.2980762762836027E-2</v>
      </c>
      <c r="D2671" s="275">
        <f t="shared" ca="1" si="206"/>
        <v>0.17418890721034017</v>
      </c>
      <c r="E2671" s="275">
        <f t="shared" ca="1" si="207"/>
        <v>0.10480373928944084</v>
      </c>
      <c r="F2671" s="275">
        <f t="shared" ca="1" si="208"/>
        <v>3.413465814628993E-2</v>
      </c>
      <c r="G2671" s="301">
        <f t="array" aca="1" ref="G2671" ca="1">IF(E2671&gt;F2671,('3-Statement Model'!$G$8*(1+'DCF Simulation'!C2671)*'DCF Simulation'!D2671)/('DCF Simulation'!E2671-'DCF Simulation'!F2671))</f>
        <v>12298.80124291933</v>
      </c>
      <c r="H2671" s="302">
        <f ca="1">+G2671-'DCF Analysis'!$C$37+'DCF Analysis'!$C$38+'DCF Analysis'!$C$40-'DCF Analysis'!$C$39</f>
        <v>13211.131242919331</v>
      </c>
      <c r="I2671" s="303">
        <f ca="1">+H2671/'Historical Data'!$L$34</f>
        <v>829.46827994495027</v>
      </c>
    </row>
    <row r="2672" spans="2:9">
      <c r="B2672" s="300">
        <f t="shared" si="209"/>
        <v>2660</v>
      </c>
      <c r="C2672" s="275">
        <f t="shared" ca="1" si="205"/>
        <v>0.25822553067227777</v>
      </c>
      <c r="D2672" s="275">
        <f t="shared" ca="1" si="206"/>
        <v>0.14788257557330761</v>
      </c>
      <c r="E2672" s="275">
        <f t="shared" ca="1" si="207"/>
        <v>0.10795102250148478</v>
      </c>
      <c r="F2672" s="275">
        <f t="shared" ca="1" si="208"/>
        <v>4.6751927805338545E-2</v>
      </c>
      <c r="G2672" s="301">
        <f t="array" aca="1" ref="G2672" ca="1">IF(E2672&gt;F2672,('3-Statement Model'!$G$8*(1+'DCF Simulation'!C2672)*'DCF Simulation'!D2672)/('DCF Simulation'!E2672-'DCF Simulation'!F2672))</f>
        <v>14686.219015294681</v>
      </c>
      <c r="H2672" s="302">
        <f ca="1">+G2672-'DCF Analysis'!$C$37+'DCF Analysis'!$C$38+'DCF Analysis'!$C$40-'DCF Analysis'!$C$39</f>
        <v>15598.549015294682</v>
      </c>
      <c r="I2672" s="303">
        <f ca="1">+H2672/'Historical Data'!$L$34</f>
        <v>979.3636429346675</v>
      </c>
    </row>
    <row r="2673" spans="2:9">
      <c r="B2673" s="300">
        <f t="shared" si="209"/>
        <v>2661</v>
      </c>
      <c r="C2673" s="275">
        <f t="shared" ca="1" si="205"/>
        <v>9.4001720162981361E-2</v>
      </c>
      <c r="D2673" s="275">
        <f t="shared" ca="1" si="206"/>
        <v>0.16673676378983249</v>
      </c>
      <c r="E2673" s="275">
        <f t="shared" ca="1" si="207"/>
        <v>0.10012250823008478</v>
      </c>
      <c r="F2673" s="275">
        <f t="shared" ca="1" si="208"/>
        <v>3.8670492232683165E-2</v>
      </c>
      <c r="G2673" s="301">
        <f t="array" aca="1" ref="G2673" ca="1">IF(E2673&gt;F2673,('3-Statement Model'!$G$8*(1+'DCF Simulation'!C2673)*'DCF Simulation'!D2673)/('DCF Simulation'!E2673-'DCF Simulation'!F2673))</f>
        <v>14338.137379608581</v>
      </c>
      <c r="H2673" s="302">
        <f ca="1">+G2673-'DCF Analysis'!$C$37+'DCF Analysis'!$C$38+'DCF Analysis'!$C$40-'DCF Analysis'!$C$39</f>
        <v>15250.467379608583</v>
      </c>
      <c r="I2673" s="303">
        <f ca="1">+H2673/'Historical Data'!$L$34</f>
        <v>957.50914233785318</v>
      </c>
    </row>
    <row r="2674" spans="2:9">
      <c r="B2674" s="300">
        <f t="shared" si="209"/>
        <v>2662</v>
      </c>
      <c r="C2674" s="275">
        <f t="shared" ca="1" si="205"/>
        <v>0.18723164516477833</v>
      </c>
      <c r="D2674" s="275">
        <f t="shared" ca="1" si="206"/>
        <v>0.17485980398527706</v>
      </c>
      <c r="E2674" s="275">
        <f t="shared" ca="1" si="207"/>
        <v>0.10148200591527159</v>
      </c>
      <c r="F2674" s="275">
        <f t="shared" ca="1" si="208"/>
        <v>4.7260590544643682E-2</v>
      </c>
      <c r="G2674" s="301">
        <f t="array" aca="1" ref="G2674" ca="1">IF(E2674&gt;F2674,('3-Statement Model'!$G$8*(1+'DCF Simulation'!C2674)*'DCF Simulation'!D2674)/('DCF Simulation'!E2674-'DCF Simulation'!F2674))</f>
        <v>18494.138281768148</v>
      </c>
      <c r="H2674" s="302">
        <f ca="1">+G2674-'DCF Analysis'!$C$37+'DCF Analysis'!$C$38+'DCF Analysis'!$C$40-'DCF Analysis'!$C$39</f>
        <v>19406.468281768146</v>
      </c>
      <c r="I2674" s="303">
        <f ca="1">+H2674/'Historical Data'!$L$34</f>
        <v>1218.4459884244866</v>
      </c>
    </row>
    <row r="2675" spans="2:9">
      <c r="B2675" s="300">
        <f t="shared" si="209"/>
        <v>2663</v>
      </c>
      <c r="C2675" s="275">
        <f t="shared" ca="1" si="205"/>
        <v>0.1075317876179188</v>
      </c>
      <c r="D2675" s="275">
        <f t="shared" ca="1" si="206"/>
        <v>0.13552793700496327</v>
      </c>
      <c r="E2675" s="275">
        <f t="shared" ca="1" si="207"/>
        <v>0.10601105269122818</v>
      </c>
      <c r="F2675" s="275">
        <f t="shared" ca="1" si="208"/>
        <v>4.77367219700306E-2</v>
      </c>
      <c r="G2675" s="301">
        <f t="array" aca="1" ref="G2675" ca="1">IF(E2675&gt;F2675,('3-Statement Model'!$G$8*(1+'DCF Simulation'!C2675)*'DCF Simulation'!D2675)/('DCF Simulation'!E2675-'DCF Simulation'!F2675))</f>
        <v>12441.915069025177</v>
      </c>
      <c r="H2675" s="302">
        <f ca="1">+G2675-'DCF Analysis'!$C$37+'DCF Analysis'!$C$38+'DCF Analysis'!$C$40-'DCF Analysis'!$C$39</f>
        <v>13354.245069025179</v>
      </c>
      <c r="I2675" s="303">
        <f ca="1">+H2675/'Historical Data'!$L$34</f>
        <v>838.4537617325135</v>
      </c>
    </row>
    <row r="2676" spans="2:9">
      <c r="B2676" s="300">
        <f t="shared" si="209"/>
        <v>2664</v>
      </c>
      <c r="C2676" s="275">
        <f t="shared" ca="1" si="205"/>
        <v>0.29797172154745238</v>
      </c>
      <c r="D2676" s="275">
        <f t="shared" ca="1" si="206"/>
        <v>0.17664744188967296</v>
      </c>
      <c r="E2676" s="275">
        <f t="shared" ca="1" si="207"/>
        <v>0.10510647579057829</v>
      </c>
      <c r="F2676" s="275">
        <f t="shared" ca="1" si="208"/>
        <v>4.2298476917569744E-2</v>
      </c>
      <c r="G2676" s="301">
        <f t="array" aca="1" ref="G2676" ca="1">IF(E2676&gt;F2676,('3-Statement Model'!$G$8*(1+'DCF Simulation'!C2676)*'DCF Simulation'!D2676)/('DCF Simulation'!E2676-'DCF Simulation'!F2676))</f>
        <v>17633.44331693304</v>
      </c>
      <c r="H2676" s="302">
        <f ca="1">+G2676-'DCF Analysis'!$C$37+'DCF Analysis'!$C$38+'DCF Analysis'!$C$40-'DCF Analysis'!$C$39</f>
        <v>18545.773316933039</v>
      </c>
      <c r="I2676" s="303">
        <f ca="1">+H2676/'Historical Data'!$L$34</f>
        <v>1164.4067726365356</v>
      </c>
    </row>
    <row r="2677" spans="2:9">
      <c r="B2677" s="300">
        <f t="shared" si="209"/>
        <v>2665</v>
      </c>
      <c r="C2677" s="275">
        <f t="shared" ca="1" si="205"/>
        <v>0.13848167359244762</v>
      </c>
      <c r="D2677" s="275">
        <f t="shared" ca="1" si="206"/>
        <v>0.14063321011740573</v>
      </c>
      <c r="E2677" s="275">
        <f t="shared" ca="1" si="207"/>
        <v>0.10292587707672833</v>
      </c>
      <c r="F2677" s="275">
        <f t="shared" ca="1" si="208"/>
        <v>4.4889733985737666E-2</v>
      </c>
      <c r="G2677" s="301">
        <f t="array" aca="1" ref="G2677" ca="1">IF(E2677&gt;F2677,('3-Statement Model'!$G$8*(1+'DCF Simulation'!C2677)*'DCF Simulation'!D2677)/('DCF Simulation'!E2677-'DCF Simulation'!F2677))</f>
        <v>13325.849089625755</v>
      </c>
      <c r="H2677" s="302">
        <f ca="1">+G2677-'DCF Analysis'!$C$37+'DCF Analysis'!$C$38+'DCF Analysis'!$C$40-'DCF Analysis'!$C$39</f>
        <v>14238.179089625757</v>
      </c>
      <c r="I2677" s="303">
        <f ca="1">+H2677/'Historical Data'!$L$34</f>
        <v>893.95205466222387</v>
      </c>
    </row>
    <row r="2678" spans="2:9">
      <c r="B2678" s="300">
        <f t="shared" si="209"/>
        <v>2666</v>
      </c>
      <c r="C2678" s="275">
        <f t="shared" ca="1" si="205"/>
        <v>1.3659372664603148E-2</v>
      </c>
      <c r="D2678" s="275">
        <f t="shared" ca="1" si="206"/>
        <v>0.14477175009453724</v>
      </c>
      <c r="E2678" s="275">
        <f t="shared" ca="1" si="207"/>
        <v>0.10770675037995005</v>
      </c>
      <c r="F2678" s="275">
        <f t="shared" ca="1" si="208"/>
        <v>2.8783034257091146E-2</v>
      </c>
      <c r="G2678" s="301">
        <f t="array" aca="1" ref="G2678" ca="1">IF(E2678&gt;F2678,('3-Statement Model'!$G$8*(1+'DCF Simulation'!C2678)*'DCF Simulation'!D2678)/('DCF Simulation'!E2678-'DCF Simulation'!F2678))</f>
        <v>8981.4785772467094</v>
      </c>
      <c r="H2678" s="302">
        <f ca="1">+G2678-'DCF Analysis'!$C$37+'DCF Analysis'!$C$38+'DCF Analysis'!$C$40-'DCF Analysis'!$C$39</f>
        <v>9893.8085772467111</v>
      </c>
      <c r="I2678" s="303">
        <f ca="1">+H2678/'Historical Data'!$L$34</f>
        <v>621.18831701652005</v>
      </c>
    </row>
    <row r="2679" spans="2:9">
      <c r="B2679" s="300">
        <f t="shared" si="209"/>
        <v>2667</v>
      </c>
      <c r="C2679" s="275">
        <f t="shared" ca="1" si="205"/>
        <v>3.5080253726962038E-2</v>
      </c>
      <c r="D2679" s="275">
        <f t="shared" ca="1" si="206"/>
        <v>0.15785251101711209</v>
      </c>
      <c r="E2679" s="275">
        <f t="shared" ca="1" si="207"/>
        <v>0.10405033774477045</v>
      </c>
      <c r="F2679" s="275">
        <f t="shared" ca="1" si="208"/>
        <v>5.0470495262583459E-2</v>
      </c>
      <c r="G2679" s="301">
        <f t="array" aca="1" ref="G2679" ca="1">IF(E2679&gt;F2679,('3-Statement Model'!$G$8*(1+'DCF Simulation'!C2679)*'DCF Simulation'!D2679)/('DCF Simulation'!E2679-'DCF Simulation'!F2679))</f>
        <v>14730.028434244818</v>
      </c>
      <c r="H2679" s="302">
        <f ca="1">+G2679-'DCF Analysis'!$C$37+'DCF Analysis'!$C$38+'DCF Analysis'!$C$40-'DCF Analysis'!$C$39</f>
        <v>15642.358434244819</v>
      </c>
      <c r="I2679" s="303">
        <f ca="1">+H2679/'Historical Data'!$L$34</f>
        <v>982.11424185869487</v>
      </c>
    </row>
    <row r="2680" spans="2:9">
      <c r="B2680" s="300">
        <f t="shared" si="209"/>
        <v>2668</v>
      </c>
      <c r="C2680" s="275">
        <f t="shared" ca="1" si="205"/>
        <v>0.21346366595804506</v>
      </c>
      <c r="D2680" s="275">
        <f t="shared" ca="1" si="206"/>
        <v>0.17892887435614055</v>
      </c>
      <c r="E2680" s="275">
        <f t="shared" ca="1" si="207"/>
        <v>0.1046605523991969</v>
      </c>
      <c r="F2680" s="275">
        <f t="shared" ca="1" si="208"/>
        <v>2.050522576515959E-2</v>
      </c>
      <c r="G2680" s="301">
        <f t="array" aca="1" ref="G2680" ca="1">IF(E2680&gt;F2680,('3-Statement Model'!$G$8*(1+'DCF Simulation'!C2680)*'DCF Simulation'!D2680)/('DCF Simulation'!E2680-'DCF Simulation'!F2680))</f>
        <v>12462.497843641408</v>
      </c>
      <c r="H2680" s="302">
        <f ca="1">+G2680-'DCF Analysis'!$C$37+'DCF Analysis'!$C$38+'DCF Analysis'!$C$40-'DCF Analysis'!$C$39</f>
        <v>13374.827843641409</v>
      </c>
      <c r="I2680" s="303">
        <f ca="1">+H2680/'Historical Data'!$L$34</f>
        <v>839.74606277346857</v>
      </c>
    </row>
    <row r="2681" spans="2:9">
      <c r="B2681" s="300">
        <f t="shared" si="209"/>
        <v>2669</v>
      </c>
      <c r="C2681" s="275">
        <f t="shared" ca="1" si="205"/>
        <v>1.6276265970271035E-2</v>
      </c>
      <c r="D2681" s="275">
        <f t="shared" ca="1" si="206"/>
        <v>0.15307414348936446</v>
      </c>
      <c r="E2681" s="275">
        <f t="shared" ca="1" si="207"/>
        <v>0.10891074521413743</v>
      </c>
      <c r="F2681" s="275">
        <f t="shared" ca="1" si="208"/>
        <v>5.6586761015159137E-2</v>
      </c>
      <c r="G2681" s="301">
        <f t="array" aca="1" ref="G2681" ca="1">IF(E2681&gt;F2681,('3-Statement Model'!$G$8*(1+'DCF Simulation'!C2681)*'DCF Simulation'!D2681)/('DCF Simulation'!E2681-'DCF Simulation'!F2681))</f>
        <v>14361.252391476115</v>
      </c>
      <c r="H2681" s="302">
        <f ca="1">+G2681-'DCF Analysis'!$C$37+'DCF Analysis'!$C$38+'DCF Analysis'!$C$40-'DCF Analysis'!$C$39</f>
        <v>15273.582391476117</v>
      </c>
      <c r="I2681" s="303">
        <f ca="1">+H2681/'Historical Data'!$L$34</f>
        <v>958.96043131395402</v>
      </c>
    </row>
    <row r="2682" spans="2:9">
      <c r="B2682" s="300">
        <f t="shared" si="209"/>
        <v>2670</v>
      </c>
      <c r="C2682" s="275">
        <f t="shared" ca="1" si="205"/>
        <v>0.11388012327221163</v>
      </c>
      <c r="D2682" s="275">
        <f t="shared" ca="1" si="206"/>
        <v>0.15316276598341844</v>
      </c>
      <c r="E2682" s="275">
        <f t="shared" ca="1" si="207"/>
        <v>0.10412390713116204</v>
      </c>
      <c r="F2682" s="275">
        <f t="shared" ca="1" si="208"/>
        <v>4.0589769696459069E-2</v>
      </c>
      <c r="G2682" s="301">
        <f t="array" aca="1" ref="G2682" ca="1">IF(E2682&gt;F2682,('3-Statement Model'!$G$8*(1+'DCF Simulation'!C2682)*'DCF Simulation'!D2682)/('DCF Simulation'!E2682-'DCF Simulation'!F2682))</f>
        <v>12970.717963916093</v>
      </c>
      <c r="H2682" s="302">
        <f ca="1">+G2682-'DCF Analysis'!$C$37+'DCF Analysis'!$C$38+'DCF Analysis'!$C$40-'DCF Analysis'!$C$39</f>
        <v>13883.047963916095</v>
      </c>
      <c r="I2682" s="303">
        <f ca="1">+H2682/'Historical Data'!$L$34</f>
        <v>871.65494788303067</v>
      </c>
    </row>
    <row r="2683" spans="2:9">
      <c r="B2683" s="300">
        <f t="shared" si="209"/>
        <v>2671</v>
      </c>
      <c r="C2683" s="275">
        <f t="shared" ca="1" si="205"/>
        <v>0.14600829528321957</v>
      </c>
      <c r="D2683" s="275">
        <f t="shared" ca="1" si="206"/>
        <v>0.19088899123372374</v>
      </c>
      <c r="E2683" s="275">
        <f t="shared" ca="1" si="207"/>
        <v>0.10952673758225485</v>
      </c>
      <c r="F2683" s="275">
        <f t="shared" ca="1" si="208"/>
        <v>3.9453150545636466E-2</v>
      </c>
      <c r="G2683" s="301">
        <f t="array" aca="1" ref="G2683" ca="1">IF(E2683&gt;F2683,('3-Statement Model'!$G$8*(1+'DCF Simulation'!C2683)*'DCF Simulation'!D2683)/('DCF Simulation'!E2683-'DCF Simulation'!F2683))</f>
        <v>15079.737931456111</v>
      </c>
      <c r="H2683" s="302">
        <f ca="1">+G2683-'DCF Analysis'!$C$37+'DCF Analysis'!$C$38+'DCF Analysis'!$C$40-'DCF Analysis'!$C$39</f>
        <v>15992.067931456113</v>
      </c>
      <c r="I2683" s="303">
        <f ca="1">+H2683/'Historical Data'!$L$34</f>
        <v>1004.0709486537874</v>
      </c>
    </row>
    <row r="2684" spans="2:9">
      <c r="B2684" s="300">
        <f t="shared" si="209"/>
        <v>2672</v>
      </c>
      <c r="C2684" s="275">
        <f t="shared" ca="1" si="205"/>
        <v>0.21997771188940649</v>
      </c>
      <c r="D2684" s="275">
        <f t="shared" ca="1" si="206"/>
        <v>0.15489449024909555</v>
      </c>
      <c r="E2684" s="275">
        <f t="shared" ca="1" si="207"/>
        <v>0.10363812956606139</v>
      </c>
      <c r="F2684" s="275">
        <f t="shared" ca="1" si="208"/>
        <v>5.6416919738690924E-2</v>
      </c>
      <c r="G2684" s="301">
        <f t="array" aca="1" ref="G2684" ca="1">IF(E2684&gt;F2684,('3-Statement Model'!$G$8*(1+'DCF Simulation'!C2684)*'DCF Simulation'!D2684)/('DCF Simulation'!E2684-'DCF Simulation'!F2684))</f>
        <v>19329.928867987906</v>
      </c>
      <c r="H2684" s="302">
        <f ca="1">+G2684-'DCF Analysis'!$C$37+'DCF Analysis'!$C$38+'DCF Analysis'!$C$40-'DCF Analysis'!$C$39</f>
        <v>20242.258867987905</v>
      </c>
      <c r="I2684" s="303">
        <f ca="1">+H2684/'Historical Data'!$L$34</f>
        <v>1270.9215688421323</v>
      </c>
    </row>
    <row r="2685" spans="2:9">
      <c r="B2685" s="300">
        <f t="shared" si="209"/>
        <v>2673</v>
      </c>
      <c r="C2685" s="275">
        <f t="shared" ca="1" si="205"/>
        <v>0.17158345160439653</v>
      </c>
      <c r="D2685" s="275">
        <f t="shared" ca="1" si="206"/>
        <v>0.13644081654024665</v>
      </c>
      <c r="E2685" s="275">
        <f t="shared" ca="1" si="207"/>
        <v>0.10668697456441968</v>
      </c>
      <c r="F2685" s="275">
        <f t="shared" ca="1" si="208"/>
        <v>5.272907529894684E-2</v>
      </c>
      <c r="G2685" s="301">
        <f t="array" aca="1" ref="G2685" ca="1">IF(E2685&gt;F2685,('3-Statement Model'!$G$8*(1+'DCF Simulation'!C2685)*'DCF Simulation'!D2685)/('DCF Simulation'!E2685-'DCF Simulation'!F2685))</f>
        <v>14310.078127520419</v>
      </c>
      <c r="H2685" s="302">
        <f ca="1">+G2685-'DCF Analysis'!$C$37+'DCF Analysis'!$C$38+'DCF Analysis'!$C$40-'DCF Analysis'!$C$39</f>
        <v>15222.408127520421</v>
      </c>
      <c r="I2685" s="303">
        <f ca="1">+H2685/'Historical Data'!$L$34</f>
        <v>955.74742646824632</v>
      </c>
    </row>
    <row r="2686" spans="2:9">
      <c r="B2686" s="300">
        <f t="shared" si="209"/>
        <v>2674</v>
      </c>
      <c r="C2686" s="275">
        <f t="shared" ca="1" si="205"/>
        <v>2.4376589909904788E-2</v>
      </c>
      <c r="D2686" s="275">
        <f t="shared" ca="1" si="206"/>
        <v>0.15959751254238527</v>
      </c>
      <c r="E2686" s="275">
        <f t="shared" ca="1" si="207"/>
        <v>0.10117918334256377</v>
      </c>
      <c r="F2686" s="275">
        <f t="shared" ca="1" si="208"/>
        <v>3.1924620464929637E-2</v>
      </c>
      <c r="G2686" s="301">
        <f t="array" aca="1" ref="G2686" ca="1">IF(E2686&gt;F2686,('3-Statement Model'!$G$8*(1+'DCF Simulation'!C2686)*'DCF Simulation'!D2686)/('DCF Simulation'!E2686-'DCF Simulation'!F2686))</f>
        <v>11402.940812422139</v>
      </c>
      <c r="H2686" s="302">
        <f ca="1">+G2686-'DCF Analysis'!$C$37+'DCF Analysis'!$C$38+'DCF Analysis'!$C$40-'DCF Analysis'!$C$39</f>
        <v>12315.270812422141</v>
      </c>
      <c r="I2686" s="303">
        <f ca="1">+H2686/'Historical Data'!$L$34</f>
        <v>773.22118068511099</v>
      </c>
    </row>
    <row r="2687" spans="2:9">
      <c r="B2687" s="300">
        <f t="shared" si="209"/>
        <v>2675</v>
      </c>
      <c r="C2687" s="275">
        <f t="shared" ca="1" si="205"/>
        <v>8.5786490608354637E-2</v>
      </c>
      <c r="D2687" s="275">
        <f t="shared" ca="1" si="206"/>
        <v>0.1748426843914061</v>
      </c>
      <c r="E2687" s="275">
        <f t="shared" ca="1" si="207"/>
        <v>0.10519855528299708</v>
      </c>
      <c r="F2687" s="275">
        <f t="shared" ca="1" si="208"/>
        <v>2.6933318837525349E-2</v>
      </c>
      <c r="G2687" s="301">
        <f t="array" aca="1" ref="G2687" ca="1">IF(E2687&gt;F2687,('3-Statement Model'!$G$8*(1+'DCF Simulation'!C2687)*'DCF Simulation'!D2687)/('DCF Simulation'!E2687-'DCF Simulation'!F2687))</f>
        <v>11716.624110210932</v>
      </c>
      <c r="H2687" s="302">
        <f ca="1">+G2687-'DCF Analysis'!$C$37+'DCF Analysis'!$C$38+'DCF Analysis'!$C$40-'DCF Analysis'!$C$39</f>
        <v>12628.954110210934</v>
      </c>
      <c r="I2687" s="303">
        <f ca="1">+H2687/'Historical Data'!$L$34</f>
        <v>792.91596235672466</v>
      </c>
    </row>
    <row r="2688" spans="2:9">
      <c r="B2688" s="300">
        <f t="shared" si="209"/>
        <v>2676</v>
      </c>
      <c r="C2688" s="275">
        <f t="shared" ca="1" si="205"/>
        <v>0.31111596714994522</v>
      </c>
      <c r="D2688" s="275">
        <f t="shared" ca="1" si="206"/>
        <v>0.14679427359687733</v>
      </c>
      <c r="E2688" s="275">
        <f t="shared" ca="1" si="207"/>
        <v>0.10243022091667675</v>
      </c>
      <c r="F2688" s="275">
        <f t="shared" ca="1" si="208"/>
        <v>3.9089078528389928E-2</v>
      </c>
      <c r="G2688" s="301">
        <f t="array" aca="1" ref="G2688" ca="1">IF(E2688&gt;F2688,('3-Statement Model'!$G$8*(1+'DCF Simulation'!C2688)*'DCF Simulation'!D2688)/('DCF Simulation'!E2688-'DCF Simulation'!F2688))</f>
        <v>14677.220813766955</v>
      </c>
      <c r="H2688" s="302">
        <f ca="1">+G2688-'DCF Analysis'!$C$37+'DCF Analysis'!$C$38+'DCF Analysis'!$C$40-'DCF Analysis'!$C$39</f>
        <v>15589.550813766957</v>
      </c>
      <c r="I2688" s="303">
        <f ca="1">+H2688/'Historical Data'!$L$34</f>
        <v>978.79868580824427</v>
      </c>
    </row>
    <row r="2689" spans="2:9">
      <c r="B2689" s="300">
        <f t="shared" si="209"/>
        <v>2677</v>
      </c>
      <c r="C2689" s="275">
        <f t="shared" ca="1" si="205"/>
        <v>0.1145592425459747</v>
      </c>
      <c r="D2689" s="275">
        <f t="shared" ca="1" si="206"/>
        <v>0.15213671593268954</v>
      </c>
      <c r="E2689" s="275">
        <f t="shared" ca="1" si="207"/>
        <v>0.10699407456394855</v>
      </c>
      <c r="F2689" s="275">
        <f t="shared" ca="1" si="208"/>
        <v>5.4629332060797314E-2</v>
      </c>
      <c r="G2689" s="301">
        <f t="array" aca="1" ref="G2689" ca="1">IF(E2689&gt;F2689,('3-Statement Model'!$G$8*(1+'DCF Simulation'!C2689)*'DCF Simulation'!D2689)/('DCF Simulation'!E2689-'DCF Simulation'!F2689))</f>
        <v>15641.475612468146</v>
      </c>
      <c r="H2689" s="302">
        <f ca="1">+G2689-'DCF Analysis'!$C$37+'DCF Analysis'!$C$38+'DCF Analysis'!$C$40-'DCF Analysis'!$C$39</f>
        <v>16553.805612468146</v>
      </c>
      <c r="I2689" s="303">
        <f ca="1">+H2689/'Historical Data'!$L$34</f>
        <v>1039.3399638109142</v>
      </c>
    </row>
    <row r="2690" spans="2:9">
      <c r="B2690" s="300">
        <f t="shared" si="209"/>
        <v>2678</v>
      </c>
      <c r="C2690" s="275">
        <f t="shared" ca="1" si="205"/>
        <v>0.32100456465524813</v>
      </c>
      <c r="D2690" s="275">
        <f t="shared" ca="1" si="206"/>
        <v>0.18837208442179446</v>
      </c>
      <c r="E2690" s="275">
        <f t="shared" ca="1" si="207"/>
        <v>0.1030463115853751</v>
      </c>
      <c r="F2690" s="275">
        <f t="shared" ca="1" si="208"/>
        <v>4.2961809267570011E-2</v>
      </c>
      <c r="G2690" s="301">
        <f t="array" aca="1" ref="G2690" ca="1">IF(E2690&gt;F2690,('3-Statement Model'!$G$8*(1+'DCF Simulation'!C2690)*'DCF Simulation'!D2690)/('DCF Simulation'!E2690-'DCF Simulation'!F2690))</f>
        <v>20004.969465848058</v>
      </c>
      <c r="H2690" s="302">
        <f ca="1">+G2690-'DCF Analysis'!$C$37+'DCF Analysis'!$C$38+'DCF Analysis'!$C$40-'DCF Analysis'!$C$39</f>
        <v>20917.299465848057</v>
      </c>
      <c r="I2690" s="303">
        <f ca="1">+H2690/'Historical Data'!$L$34</f>
        <v>1313.3043711400178</v>
      </c>
    </row>
    <row r="2691" spans="2:9">
      <c r="B2691" s="300">
        <f t="shared" si="209"/>
        <v>2679</v>
      </c>
      <c r="C2691" s="275">
        <f t="shared" ca="1" si="205"/>
        <v>1.6868504203244053E-2</v>
      </c>
      <c r="D2691" s="275">
        <f t="shared" ca="1" si="206"/>
        <v>0.15675311468918954</v>
      </c>
      <c r="E2691" s="275">
        <f t="shared" ca="1" si="207"/>
        <v>0.10661786588476403</v>
      </c>
      <c r="F2691" s="275">
        <f t="shared" ca="1" si="208"/>
        <v>4.2094735861141888E-2</v>
      </c>
      <c r="G2691" s="301">
        <f t="array" aca="1" ref="G2691" ca="1">IF(E2691&gt;F2691,('3-Statement Model'!$G$8*(1+'DCF Simulation'!C2691)*'DCF Simulation'!D2691)/('DCF Simulation'!E2691-'DCF Simulation'!F2691))</f>
        <v>11932.873795323476</v>
      </c>
      <c r="H2691" s="302">
        <f ca="1">+G2691-'DCF Analysis'!$C$37+'DCF Analysis'!$C$38+'DCF Analysis'!$C$40-'DCF Analysis'!$C$39</f>
        <v>12845.203795323478</v>
      </c>
      <c r="I2691" s="303">
        <f ca="1">+H2691/'Historical Data'!$L$34</f>
        <v>806.49332004477844</v>
      </c>
    </row>
    <row r="2692" spans="2:9">
      <c r="B2692" s="300">
        <f t="shared" si="209"/>
        <v>2680</v>
      </c>
      <c r="C2692" s="275">
        <f t="shared" ca="1" si="205"/>
        <v>0.17575150374060905</v>
      </c>
      <c r="D2692" s="275">
        <f t="shared" ca="1" si="206"/>
        <v>0.16760586545505948</v>
      </c>
      <c r="E2692" s="275">
        <f t="shared" ca="1" si="207"/>
        <v>0.10897056111536543</v>
      </c>
      <c r="F2692" s="275">
        <f t="shared" ca="1" si="208"/>
        <v>3.72082950971767E-2</v>
      </c>
      <c r="G2692" s="301">
        <f t="array" aca="1" ref="G2692" ca="1">IF(E2692&gt;F2692,('3-Statement Model'!$G$8*(1+'DCF Simulation'!C2692)*'DCF Simulation'!D2692)/('DCF Simulation'!E2692-'DCF Simulation'!F2692))</f>
        <v>13264.415311080511</v>
      </c>
      <c r="H2692" s="302">
        <f ca="1">+G2692-'DCF Analysis'!$C$37+'DCF Analysis'!$C$38+'DCF Analysis'!$C$40-'DCF Analysis'!$C$39</f>
        <v>14176.745311080513</v>
      </c>
      <c r="I2692" s="303">
        <f ca="1">+H2692/'Historical Data'!$L$34</f>
        <v>890.09490044253846</v>
      </c>
    </row>
    <row r="2693" spans="2:9">
      <c r="B2693" s="300">
        <f t="shared" si="209"/>
        <v>2681</v>
      </c>
      <c r="C2693" s="275">
        <f t="shared" ca="1" si="205"/>
        <v>0.17866799787800233</v>
      </c>
      <c r="D2693" s="275">
        <f t="shared" ca="1" si="206"/>
        <v>0.19276453855552844</v>
      </c>
      <c r="E2693" s="275">
        <f t="shared" ca="1" si="207"/>
        <v>0.10020132536748871</v>
      </c>
      <c r="F2693" s="275">
        <f t="shared" ca="1" si="208"/>
        <v>2.0612103835159382E-2</v>
      </c>
      <c r="G2693" s="301">
        <f t="array" aca="1" ref="G2693" ca="1">IF(E2693&gt;F2693,('3-Statement Model'!$G$8*(1+'DCF Simulation'!C2693)*'DCF Simulation'!D2693)/('DCF Simulation'!E2693-'DCF Simulation'!F2693))</f>
        <v>13789.352624068535</v>
      </c>
      <c r="H2693" s="302">
        <f ca="1">+G2693-'DCF Analysis'!$C$37+'DCF Analysis'!$C$38+'DCF Analysis'!$C$40-'DCF Analysis'!$C$39</f>
        <v>14701.682624068537</v>
      </c>
      <c r="I2693" s="303">
        <f ca="1">+H2693/'Historical Data'!$L$34</f>
        <v>923.05338386661833</v>
      </c>
    </row>
    <row r="2694" spans="2:9">
      <c r="B2694" s="300">
        <f t="shared" si="209"/>
        <v>2682</v>
      </c>
      <c r="C2694" s="275">
        <f t="shared" ca="1" si="205"/>
        <v>2.9184141278949988E-2</v>
      </c>
      <c r="D2694" s="275">
        <f t="shared" ca="1" si="206"/>
        <v>0.15483790847934786</v>
      </c>
      <c r="E2694" s="275">
        <f t="shared" ca="1" si="207"/>
        <v>0.10372322300978969</v>
      </c>
      <c r="F2694" s="275">
        <f t="shared" ca="1" si="208"/>
        <v>3.5082808607889426E-2</v>
      </c>
      <c r="G2694" s="301">
        <f t="array" aca="1" ref="G2694" ca="1">IF(E2694&gt;F2694,('3-Statement Model'!$G$8*(1+'DCF Simulation'!C2694)*'DCF Simulation'!D2694)/('DCF Simulation'!E2694-'DCF Simulation'!F2694))</f>
        <v>11214.243563740776</v>
      </c>
      <c r="H2694" s="302">
        <f ca="1">+G2694-'DCF Analysis'!$C$37+'DCF Analysis'!$C$38+'DCF Analysis'!$C$40-'DCF Analysis'!$C$39</f>
        <v>12126.573563740778</v>
      </c>
      <c r="I2694" s="303">
        <f ca="1">+H2694/'Historical Data'!$L$34</f>
        <v>761.37371816156951</v>
      </c>
    </row>
    <row r="2695" spans="2:9">
      <c r="B2695" s="300">
        <f t="shared" si="209"/>
        <v>2683</v>
      </c>
      <c r="C2695" s="275">
        <f t="shared" ca="1" si="205"/>
        <v>0.11115697805590277</v>
      </c>
      <c r="D2695" s="275">
        <f t="shared" ca="1" si="206"/>
        <v>0.16547760386717747</v>
      </c>
      <c r="E2695" s="275">
        <f t="shared" ca="1" si="207"/>
        <v>0.1033018888424321</v>
      </c>
      <c r="F2695" s="275">
        <f t="shared" ca="1" si="208"/>
        <v>5.6150533864547256E-2</v>
      </c>
      <c r="G2695" s="301">
        <f t="array" aca="1" ref="G2695" ca="1">IF(E2695&gt;F2695,('3-Statement Model'!$G$8*(1+'DCF Simulation'!C2695)*'DCF Simulation'!D2695)/('DCF Simulation'!E2695-'DCF Simulation'!F2695))</f>
        <v>18836.489310075976</v>
      </c>
      <c r="H2695" s="302">
        <f ca="1">+G2695-'DCF Analysis'!$C$37+'DCF Analysis'!$C$38+'DCF Analysis'!$C$40-'DCF Analysis'!$C$39</f>
        <v>19748.819310075974</v>
      </c>
      <c r="I2695" s="303">
        <f ca="1">+H2695/'Historical Data'!$L$34</f>
        <v>1239.9406896250423</v>
      </c>
    </row>
    <row r="2696" spans="2:9">
      <c r="B2696" s="300">
        <f t="shared" si="209"/>
        <v>2684</v>
      </c>
      <c r="C2696" s="275">
        <f t="shared" ca="1" si="205"/>
        <v>0.2491066181835048</v>
      </c>
      <c r="D2696" s="275">
        <f t="shared" ca="1" si="206"/>
        <v>0.17579279757302096</v>
      </c>
      <c r="E2696" s="275">
        <f t="shared" ca="1" si="207"/>
        <v>0.10937033363991361</v>
      </c>
      <c r="F2696" s="275">
        <f t="shared" ca="1" si="208"/>
        <v>3.4001794029309043E-2</v>
      </c>
      <c r="G2696" s="301">
        <f t="array" aca="1" ref="G2696" ca="1">IF(E2696&gt;F2696,('3-Statement Model'!$G$8*(1+'DCF Simulation'!C2696)*'DCF Simulation'!D2696)/('DCF Simulation'!E2696-'DCF Simulation'!F2696))</f>
        <v>14073.106884105497</v>
      </c>
      <c r="H2696" s="302">
        <f ca="1">+G2696-'DCF Analysis'!$C$37+'DCF Analysis'!$C$38+'DCF Analysis'!$C$40-'DCF Analysis'!$C$39</f>
        <v>14985.436884105498</v>
      </c>
      <c r="I2696" s="303">
        <f ca="1">+H2696/'Historical Data'!$L$34</f>
        <v>940.86905412771409</v>
      </c>
    </row>
    <row r="2697" spans="2:9">
      <c r="B2697" s="300">
        <f t="shared" si="209"/>
        <v>2685</v>
      </c>
      <c r="C2697" s="275">
        <f t="shared" ca="1" si="205"/>
        <v>0.19885088624596481</v>
      </c>
      <c r="D2697" s="275">
        <f t="shared" ca="1" si="206"/>
        <v>0.15935116349325504</v>
      </c>
      <c r="E2697" s="275">
        <f t="shared" ca="1" si="207"/>
        <v>0.10784231903466142</v>
      </c>
      <c r="F2697" s="275">
        <f t="shared" ca="1" si="208"/>
        <v>5.7975521603839023E-2</v>
      </c>
      <c r="G2697" s="301">
        <f t="array" aca="1" ref="G2697" ca="1">IF(E2697&gt;F2697,('3-Statement Model'!$G$8*(1+'DCF Simulation'!C2697)*'DCF Simulation'!D2697)/('DCF Simulation'!E2697-'DCF Simulation'!F2697))</f>
        <v>18504.971865197345</v>
      </c>
      <c r="H2697" s="302">
        <f ca="1">+G2697-'DCF Analysis'!$C$37+'DCF Analysis'!$C$38+'DCF Analysis'!$C$40-'DCF Analysis'!$C$39</f>
        <v>19417.301865197343</v>
      </c>
      <c r="I2697" s="303">
        <f ca="1">+H2697/'Historical Data'!$L$34</f>
        <v>1219.1261810323278</v>
      </c>
    </row>
    <row r="2698" spans="2:9">
      <c r="B2698" s="300">
        <f t="shared" si="209"/>
        <v>2686</v>
      </c>
      <c r="C2698" s="275">
        <f t="shared" ca="1" si="205"/>
        <v>0.14640542613531005</v>
      </c>
      <c r="D2698" s="275">
        <f t="shared" ca="1" si="206"/>
        <v>0.17215503537018573</v>
      </c>
      <c r="E2698" s="275">
        <f t="shared" ca="1" si="207"/>
        <v>0.10048996350662318</v>
      </c>
      <c r="F2698" s="275">
        <f t="shared" ca="1" si="208"/>
        <v>3.11597190186855E-2</v>
      </c>
      <c r="G2698" s="301">
        <f t="array" aca="1" ref="G2698" ca="1">IF(E2698&gt;F2698,('3-Statement Model'!$G$8*(1+'DCF Simulation'!C2698)*'DCF Simulation'!D2698)/('DCF Simulation'!E2698-'DCF Simulation'!F2698))</f>
        <v>13750.380956206225</v>
      </c>
      <c r="H2698" s="302">
        <f ca="1">+G2698-'DCF Analysis'!$C$37+'DCF Analysis'!$C$38+'DCF Analysis'!$C$40-'DCF Analysis'!$C$39</f>
        <v>14662.710956206227</v>
      </c>
      <c r="I2698" s="303">
        <f ca="1">+H2698/'Historical Data'!$L$34</f>
        <v>920.60652585620676</v>
      </c>
    </row>
    <row r="2699" spans="2:9">
      <c r="B2699" s="300">
        <f t="shared" si="209"/>
        <v>2687</v>
      </c>
      <c r="C2699" s="275">
        <f t="shared" ca="1" si="205"/>
        <v>0.33159125855082194</v>
      </c>
      <c r="D2699" s="275">
        <f t="shared" ca="1" si="206"/>
        <v>0.17382306293483829</v>
      </c>
      <c r="E2699" s="275">
        <f t="shared" ca="1" si="207"/>
        <v>0.10045241284668364</v>
      </c>
      <c r="F2699" s="275">
        <f t="shared" ca="1" si="208"/>
        <v>4.4230716412324553E-2</v>
      </c>
      <c r="G2699" s="301">
        <f t="array" aca="1" ref="G2699" ca="1">IF(E2699&gt;F2699,('3-Statement Model'!$G$8*(1+'DCF Simulation'!C2699)*'DCF Simulation'!D2699)/('DCF Simulation'!E2699-'DCF Simulation'!F2699))</f>
        <v>19886.295444005489</v>
      </c>
      <c r="H2699" s="302">
        <f ca="1">+G2699-'DCF Analysis'!$C$37+'DCF Analysis'!$C$38+'DCF Analysis'!$C$40-'DCF Analysis'!$C$39</f>
        <v>20798.625444005487</v>
      </c>
      <c r="I2699" s="303">
        <f ca="1">+H2699/'Historical Data'!$L$34</f>
        <v>1305.8533561616705</v>
      </c>
    </row>
    <row r="2700" spans="2:9">
      <c r="B2700" s="300">
        <f t="shared" si="209"/>
        <v>2688</v>
      </c>
      <c r="C2700" s="275">
        <f t="shared" ca="1" si="205"/>
        <v>0.25303515750904998</v>
      </c>
      <c r="D2700" s="275">
        <f t="shared" ca="1" si="206"/>
        <v>0.1413599268944892</v>
      </c>
      <c r="E2700" s="275">
        <f t="shared" ca="1" si="207"/>
        <v>0.10191532797316687</v>
      </c>
      <c r="F2700" s="275">
        <f t="shared" ca="1" si="208"/>
        <v>5.8061560840536874E-2</v>
      </c>
      <c r="G2700" s="301">
        <f t="array" aca="1" ref="G2700" ca="1">IF(E2700&gt;F2700,('3-Statement Model'!$G$8*(1+'DCF Simulation'!C2700)*'DCF Simulation'!D2700)/('DCF Simulation'!E2700-'DCF Simulation'!F2700))</f>
        <v>19510.219777501999</v>
      </c>
      <c r="H2700" s="302">
        <f ca="1">+G2700-'DCF Analysis'!$C$37+'DCF Analysis'!$C$38+'DCF Analysis'!$C$40-'DCF Analysis'!$C$39</f>
        <v>20422.549777501998</v>
      </c>
      <c r="I2700" s="303">
        <f ca="1">+H2700/'Historical Data'!$L$34</f>
        <v>1282.2412346492913</v>
      </c>
    </row>
    <row r="2701" spans="2:9">
      <c r="B2701" s="300">
        <f t="shared" si="209"/>
        <v>2689</v>
      </c>
      <c r="C2701" s="275">
        <f t="shared" ca="1" si="205"/>
        <v>0.28095926195132659</v>
      </c>
      <c r="D2701" s="275">
        <f t="shared" ca="1" si="206"/>
        <v>0.15166895254437729</v>
      </c>
      <c r="E2701" s="275">
        <f t="shared" ca="1" si="207"/>
        <v>0.10285893179548869</v>
      </c>
      <c r="F2701" s="275">
        <f t="shared" ca="1" si="208"/>
        <v>5.9964872629896721E-2</v>
      </c>
      <c r="G2701" s="301">
        <f t="array" aca="1" ref="G2701" ca="1">IF(E2701&gt;F2701,('3-Statement Model'!$G$8*(1+'DCF Simulation'!C2701)*'DCF Simulation'!D2701)/('DCF Simulation'!E2701-'DCF Simulation'!F2701))</f>
        <v>21878.339560981127</v>
      </c>
      <c r="H2701" s="302">
        <f ca="1">+G2701-'DCF Analysis'!$C$37+'DCF Analysis'!$C$38+'DCF Analysis'!$C$40-'DCF Analysis'!$C$39</f>
        <v>22790.669560981125</v>
      </c>
      <c r="I2701" s="303">
        <f ca="1">+H2701/'Historical Data'!$L$34</f>
        <v>1430.9249625896082</v>
      </c>
    </row>
    <row r="2702" spans="2:9">
      <c r="B2702" s="300">
        <f t="shared" si="209"/>
        <v>2690</v>
      </c>
      <c r="C2702" s="275">
        <f t="shared" ref="C2702:C2765" ca="1" si="210">RAND()*($E$6-$D$6)+$D$6</f>
        <v>0.32160452497131403</v>
      </c>
      <c r="D2702" s="275">
        <f t="shared" ref="D2702:D2765" ca="1" si="211">RAND()*($E$7-$D$7)+$D$7</f>
        <v>0.15479620387168494</v>
      </c>
      <c r="E2702" s="275">
        <f t="shared" ref="E2702:E2765" ca="1" si="212">RAND()*($E$8-$D$8)+$D$8</f>
        <v>0.10025041600168602</v>
      </c>
      <c r="F2702" s="275">
        <f t="shared" ref="F2702:F2765" ca="1" si="213">RAND()*($E$9-$D$9)+$D$9</f>
        <v>4.9990127991589084E-2</v>
      </c>
      <c r="G2702" s="301">
        <f t="array" aca="1" ref="G2702" ca="1">IF(E2702&gt;F2702,('3-Statement Model'!$G$8*(1+'DCF Simulation'!C2702)*'DCF Simulation'!D2702)/('DCF Simulation'!E2702-'DCF Simulation'!F2702))</f>
        <v>19661.486500154035</v>
      </c>
      <c r="H2702" s="302">
        <f ca="1">+G2702-'DCF Analysis'!$C$37+'DCF Analysis'!$C$38+'DCF Analysis'!$C$40-'DCF Analysis'!$C$39</f>
        <v>20573.816500154033</v>
      </c>
      <c r="I2702" s="303">
        <f ca="1">+H2702/'Historical Data'!$L$34</f>
        <v>1291.7386006162171</v>
      </c>
    </row>
    <row r="2703" spans="2:9">
      <c r="B2703" s="300">
        <f t="shared" ref="B2703:B2766" si="214">+B2702+1</f>
        <v>2691</v>
      </c>
      <c r="C2703" s="275">
        <f t="shared" ca="1" si="210"/>
        <v>0.12353835002269244</v>
      </c>
      <c r="D2703" s="275">
        <f t="shared" ca="1" si="211"/>
        <v>0.18681893395070698</v>
      </c>
      <c r="E2703" s="275">
        <f t="shared" ca="1" si="212"/>
        <v>0.10533526079110839</v>
      </c>
      <c r="F2703" s="275">
        <f t="shared" ca="1" si="213"/>
        <v>4.854933650007226E-2</v>
      </c>
      <c r="G2703" s="301">
        <f t="array" aca="1" ref="G2703" ca="1">IF(E2703&gt;F2703,('3-Statement Model'!$G$8*(1+'DCF Simulation'!C2703)*'DCF Simulation'!D2703)/('DCF Simulation'!E2703-'DCF Simulation'!F2703))</f>
        <v>17854.495806604267</v>
      </c>
      <c r="H2703" s="302">
        <f ca="1">+G2703-'DCF Analysis'!$C$37+'DCF Analysis'!$C$38+'DCF Analysis'!$C$40-'DCF Analysis'!$C$39</f>
        <v>18766.825806604265</v>
      </c>
      <c r="I2703" s="303">
        <f ca="1">+H2703/'Historical Data'!$L$34</f>
        <v>1178.2856771007853</v>
      </c>
    </row>
    <row r="2704" spans="2:9">
      <c r="B2704" s="300">
        <f t="shared" si="214"/>
        <v>2692</v>
      </c>
      <c r="C2704" s="275">
        <f t="shared" ca="1" si="210"/>
        <v>0.23537341227508074</v>
      </c>
      <c r="D2704" s="275">
        <f t="shared" ca="1" si="211"/>
        <v>0.13502125308614712</v>
      </c>
      <c r="E2704" s="275">
        <f t="shared" ca="1" si="212"/>
        <v>0.10973874601674088</v>
      </c>
      <c r="F2704" s="275">
        <f t="shared" ca="1" si="213"/>
        <v>3.2770157114198437E-2</v>
      </c>
      <c r="G2704" s="301">
        <f t="array" aca="1" ref="G2704" ca="1">IF(E2704&gt;F2704,('3-Statement Model'!$G$8*(1+'DCF Simulation'!C2704)*'DCF Simulation'!D2704)/('DCF Simulation'!E2704-'DCF Simulation'!F2704))</f>
        <v>10468.063759713255</v>
      </c>
      <c r="H2704" s="302">
        <f ca="1">+G2704-'DCF Analysis'!$C$37+'DCF Analysis'!$C$38+'DCF Analysis'!$C$40-'DCF Analysis'!$C$39</f>
        <v>11380.393759713257</v>
      </c>
      <c r="I2704" s="303">
        <f ca="1">+H2704/'Historical Data'!$L$34</f>
        <v>714.52440093083715</v>
      </c>
    </row>
    <row r="2705" spans="2:9">
      <c r="B2705" s="300">
        <f t="shared" si="214"/>
        <v>2693</v>
      </c>
      <c r="C2705" s="275">
        <f t="shared" ca="1" si="210"/>
        <v>6.3570986287445244E-2</v>
      </c>
      <c r="D2705" s="275">
        <f t="shared" ca="1" si="211"/>
        <v>0.13884378597367808</v>
      </c>
      <c r="E2705" s="275">
        <f t="shared" ca="1" si="212"/>
        <v>0.10063131776287429</v>
      </c>
      <c r="F2705" s="275">
        <f t="shared" ca="1" si="213"/>
        <v>2.0024052519651329E-2</v>
      </c>
      <c r="G2705" s="301">
        <f t="array" aca="1" ref="G2705" ca="1">IF(E2705&gt;F2705,('3-Statement Model'!$G$8*(1+'DCF Simulation'!C2705)*'DCF Simulation'!D2705)/('DCF Simulation'!E2705-'DCF Simulation'!F2705))</f>
        <v>8849.0824401665777</v>
      </c>
      <c r="H2705" s="302">
        <f ca="1">+G2705-'DCF Analysis'!$C$37+'DCF Analysis'!$C$38+'DCF Analysis'!$C$40-'DCF Analysis'!$C$39</f>
        <v>9761.4124401665795</v>
      </c>
      <c r="I2705" s="303">
        <f ca="1">+H2705/'Historical Data'!$L$34</f>
        <v>612.87575134171675</v>
      </c>
    </row>
    <row r="2706" spans="2:9">
      <c r="B2706" s="300">
        <f t="shared" si="214"/>
        <v>2694</v>
      </c>
      <c r="C2706" s="275">
        <f t="shared" ca="1" si="210"/>
        <v>0.27486513005083935</v>
      </c>
      <c r="D2706" s="275">
        <f t="shared" ca="1" si="211"/>
        <v>0.15014122209693448</v>
      </c>
      <c r="E2706" s="275">
        <f t="shared" ca="1" si="212"/>
        <v>0.10320297715272361</v>
      </c>
      <c r="F2706" s="275">
        <f t="shared" ca="1" si="213"/>
        <v>3.6824245773436792E-2</v>
      </c>
      <c r="G2706" s="301">
        <f t="array" aca="1" ref="G2706" ca="1">IF(E2706&gt;F2706,('3-Statement Model'!$G$8*(1+'DCF Simulation'!C2706)*'DCF Simulation'!D2706)/('DCF Simulation'!E2706-'DCF Simulation'!F2706))</f>
        <v>13928.833287777152</v>
      </c>
      <c r="H2706" s="302">
        <f ca="1">+G2706-'DCF Analysis'!$C$37+'DCF Analysis'!$C$38+'DCF Analysis'!$C$40-'DCF Analysis'!$C$39</f>
        <v>14841.163287777154</v>
      </c>
      <c r="I2706" s="303">
        <f ca="1">+H2706/'Historical Data'!$L$34</f>
        <v>931.81075551667857</v>
      </c>
    </row>
    <row r="2707" spans="2:9">
      <c r="B2707" s="300">
        <f t="shared" si="214"/>
        <v>2695</v>
      </c>
      <c r="C2707" s="275">
        <f t="shared" ca="1" si="210"/>
        <v>0.2839562079434283</v>
      </c>
      <c r="D2707" s="275">
        <f t="shared" ca="1" si="211"/>
        <v>0.1741165270401554</v>
      </c>
      <c r="E2707" s="275">
        <f t="shared" ca="1" si="212"/>
        <v>0.10155879338386001</v>
      </c>
      <c r="F2707" s="275">
        <f t="shared" ca="1" si="213"/>
        <v>3.9078069112309329E-2</v>
      </c>
      <c r="G2707" s="301">
        <f t="array" aca="1" ref="G2707" ca="1">IF(E2707&gt;F2707,('3-Statement Model'!$G$8*(1+'DCF Simulation'!C2707)*'DCF Simulation'!D2707)/('DCF Simulation'!E2707-'DCF Simulation'!F2707))</f>
        <v>17283.179943517076</v>
      </c>
      <c r="H2707" s="302">
        <f ca="1">+G2707-'DCF Analysis'!$C$37+'DCF Analysis'!$C$38+'DCF Analysis'!$C$40-'DCF Analysis'!$C$39</f>
        <v>18195.509943517074</v>
      </c>
      <c r="I2707" s="303">
        <f ca="1">+H2707/'Historical Data'!$L$34</f>
        <v>1142.4152904134846</v>
      </c>
    </row>
    <row r="2708" spans="2:9">
      <c r="B2708" s="300">
        <f t="shared" si="214"/>
        <v>2696</v>
      </c>
      <c r="C2708" s="275">
        <f t="shared" ca="1" si="210"/>
        <v>0.11105045058233469</v>
      </c>
      <c r="D2708" s="275">
        <f t="shared" ca="1" si="211"/>
        <v>0.13547708154132634</v>
      </c>
      <c r="E2708" s="275">
        <f t="shared" ca="1" si="212"/>
        <v>0.10488959294278841</v>
      </c>
      <c r="F2708" s="275">
        <f t="shared" ca="1" si="213"/>
        <v>4.5163665422204902E-2</v>
      </c>
      <c r="G2708" s="301">
        <f t="array" aca="1" ref="G2708" ca="1">IF(E2708&gt;F2708,('3-Statement Model'!$G$8*(1+'DCF Simulation'!C2708)*'DCF Simulation'!D2708)/('DCF Simulation'!E2708-'DCF Simulation'!F2708))</f>
        <v>12173.520984677256</v>
      </c>
      <c r="H2708" s="302">
        <f ca="1">+G2708-'DCF Analysis'!$C$37+'DCF Analysis'!$C$38+'DCF Analysis'!$C$40-'DCF Analysis'!$C$39</f>
        <v>13085.850984677258</v>
      </c>
      <c r="I2708" s="303">
        <f ca="1">+H2708/'Historical Data'!$L$34</f>
        <v>821.60248871145495</v>
      </c>
    </row>
    <row r="2709" spans="2:9">
      <c r="B2709" s="300">
        <f t="shared" si="214"/>
        <v>2697</v>
      </c>
      <c r="C2709" s="275">
        <f t="shared" ca="1" si="210"/>
        <v>4.4082451666925357E-2</v>
      </c>
      <c r="D2709" s="275">
        <f t="shared" ca="1" si="211"/>
        <v>0.16602775069138931</v>
      </c>
      <c r="E2709" s="275">
        <f t="shared" ca="1" si="212"/>
        <v>0.10860564194707018</v>
      </c>
      <c r="F2709" s="275">
        <f t="shared" ca="1" si="213"/>
        <v>4.3869386644299728E-2</v>
      </c>
      <c r="G2709" s="301">
        <f t="array" aca="1" ref="G2709" ca="1">IF(E2709&gt;F2709,('3-Statement Model'!$G$8*(1+'DCF Simulation'!C2709)*'DCF Simulation'!D2709)/('DCF Simulation'!E2709-'DCF Simulation'!F2709))</f>
        <v>12934.433316340608</v>
      </c>
      <c r="H2709" s="302">
        <f ca="1">+G2709-'DCF Analysis'!$C$37+'DCF Analysis'!$C$38+'DCF Analysis'!$C$40-'DCF Analysis'!$C$39</f>
        <v>13846.76331634061</v>
      </c>
      <c r="I2709" s="303">
        <f ca="1">+H2709/'Historical Data'!$L$34</f>
        <v>869.37679594740609</v>
      </c>
    </row>
    <row r="2710" spans="2:9">
      <c r="B2710" s="300">
        <f t="shared" si="214"/>
        <v>2698</v>
      </c>
      <c r="C2710" s="275">
        <f t="shared" ca="1" si="210"/>
        <v>0.13073795414699615</v>
      </c>
      <c r="D2710" s="275">
        <f t="shared" ca="1" si="211"/>
        <v>0.1425925072859569</v>
      </c>
      <c r="E2710" s="275">
        <f t="shared" ca="1" si="212"/>
        <v>0.10285609901355981</v>
      </c>
      <c r="F2710" s="275">
        <f t="shared" ca="1" si="213"/>
        <v>4.7552902394766505E-2</v>
      </c>
      <c r="G2710" s="301">
        <f t="array" aca="1" ref="G2710" ca="1">IF(E2710&gt;F2710,('3-Statement Model'!$G$8*(1+'DCF Simulation'!C2710)*'DCF Simulation'!D2710)/('DCF Simulation'!E2710-'DCF Simulation'!F2710))</f>
        <v>14082.765242559362</v>
      </c>
      <c r="H2710" s="302">
        <f ca="1">+G2710-'DCF Analysis'!$C$37+'DCF Analysis'!$C$38+'DCF Analysis'!$C$40-'DCF Analysis'!$C$39</f>
        <v>14995.095242559364</v>
      </c>
      <c r="I2710" s="303">
        <f ca="1">+H2710/'Historical Data'!$L$34</f>
        <v>941.47545957676402</v>
      </c>
    </row>
    <row r="2711" spans="2:9">
      <c r="B2711" s="300">
        <f t="shared" si="214"/>
        <v>2699</v>
      </c>
      <c r="C2711" s="275">
        <f t="shared" ca="1" si="210"/>
        <v>0.30395453563778424</v>
      </c>
      <c r="D2711" s="275">
        <f t="shared" ca="1" si="211"/>
        <v>0.15626279685934191</v>
      </c>
      <c r="E2711" s="275">
        <f t="shared" ca="1" si="212"/>
        <v>0.10225031007286291</v>
      </c>
      <c r="F2711" s="275">
        <f t="shared" ca="1" si="213"/>
        <v>3.5567442514755375E-2</v>
      </c>
      <c r="G2711" s="301">
        <f t="array" aca="1" ref="G2711" ca="1">IF(E2711&gt;F2711,('3-Statement Model'!$G$8*(1+'DCF Simulation'!C2711)*'DCF Simulation'!D2711)/('DCF Simulation'!E2711-'DCF Simulation'!F2711))</f>
        <v>14759.895217632746</v>
      </c>
      <c r="H2711" s="302">
        <f ca="1">+G2711-'DCF Analysis'!$C$37+'DCF Analysis'!$C$38+'DCF Analysis'!$C$40-'DCF Analysis'!$C$39</f>
        <v>15672.225217632747</v>
      </c>
      <c r="I2711" s="303">
        <f ca="1">+H2711/'Historical Data'!$L$34</f>
        <v>983.98944459408142</v>
      </c>
    </row>
    <row r="2712" spans="2:9">
      <c r="B2712" s="300">
        <f t="shared" si="214"/>
        <v>2700</v>
      </c>
      <c r="C2712" s="275">
        <f t="shared" ca="1" si="210"/>
        <v>0.11781482724169735</v>
      </c>
      <c r="D2712" s="275">
        <f t="shared" ca="1" si="211"/>
        <v>0.17829298644260627</v>
      </c>
      <c r="E2712" s="275">
        <f t="shared" ca="1" si="212"/>
        <v>0.10998941277054715</v>
      </c>
      <c r="F2712" s="275">
        <f t="shared" ca="1" si="213"/>
        <v>3.6817729948122602E-2</v>
      </c>
      <c r="G2712" s="301">
        <f t="array" aca="1" ref="G2712" ca="1">IF(E2712&gt;F2712,('3-Statement Model'!$G$8*(1+'DCF Simulation'!C2712)*'DCF Simulation'!D2712)/('DCF Simulation'!E2712-'DCF Simulation'!F2712))</f>
        <v>13156.506411820656</v>
      </c>
      <c r="H2712" s="302">
        <f ca="1">+G2712-'DCF Analysis'!$C$37+'DCF Analysis'!$C$38+'DCF Analysis'!$C$40-'DCF Analysis'!$C$39</f>
        <v>14068.836411820657</v>
      </c>
      <c r="I2712" s="303">
        <f ca="1">+H2712/'Historical Data'!$L$34</f>
        <v>883.31977971941365</v>
      </c>
    </row>
    <row r="2713" spans="2:9">
      <c r="B2713" s="300">
        <f t="shared" si="214"/>
        <v>2701</v>
      </c>
      <c r="C2713" s="275">
        <f t="shared" ca="1" si="210"/>
        <v>0.17421458281552821</v>
      </c>
      <c r="D2713" s="275">
        <f t="shared" ca="1" si="211"/>
        <v>0.18522905870852846</v>
      </c>
      <c r="E2713" s="275">
        <f t="shared" ca="1" si="212"/>
        <v>0.10287483897235926</v>
      </c>
      <c r="F2713" s="275">
        <f t="shared" ca="1" si="213"/>
        <v>5.1358914212544488E-2</v>
      </c>
      <c r="G2713" s="301">
        <f t="array" aca="1" ref="G2713" ca="1">IF(E2713&gt;F2713,('3-Statement Model'!$G$8*(1+'DCF Simulation'!C2713)*'DCF Simulation'!D2713)/('DCF Simulation'!E2713-'DCF Simulation'!F2713))</f>
        <v>20393.632481175937</v>
      </c>
      <c r="H2713" s="302">
        <f ca="1">+G2713-'DCF Analysis'!$C$37+'DCF Analysis'!$C$38+'DCF Analysis'!$C$40-'DCF Analysis'!$C$39</f>
        <v>21305.962481175935</v>
      </c>
      <c r="I2713" s="303">
        <f ca="1">+H2713/'Historical Data'!$L$34</f>
        <v>1337.7067964035637</v>
      </c>
    </row>
    <row r="2714" spans="2:9">
      <c r="B2714" s="300">
        <f t="shared" si="214"/>
        <v>2702</v>
      </c>
      <c r="C2714" s="275">
        <f t="shared" ca="1" si="210"/>
        <v>0.28638874554951321</v>
      </c>
      <c r="D2714" s="275">
        <f t="shared" ca="1" si="211"/>
        <v>0.17137902124033114</v>
      </c>
      <c r="E2714" s="275">
        <f t="shared" ca="1" si="212"/>
        <v>0.10384803533322282</v>
      </c>
      <c r="F2714" s="275">
        <f t="shared" ca="1" si="213"/>
        <v>4.9196337064104478E-2</v>
      </c>
      <c r="G2714" s="301">
        <f t="array" aca="1" ref="G2714" ca="1">IF(E2714&gt;F2714,('3-Statement Model'!$G$8*(1+'DCF Simulation'!C2714)*'DCF Simulation'!D2714)/('DCF Simulation'!E2714-'DCF Simulation'!F2714))</f>
        <v>19485.238566628941</v>
      </c>
      <c r="H2714" s="302">
        <f ca="1">+G2714-'DCF Analysis'!$C$37+'DCF Analysis'!$C$38+'DCF Analysis'!$C$40-'DCF Analysis'!$C$39</f>
        <v>20397.568566628939</v>
      </c>
      <c r="I2714" s="303">
        <f ca="1">+H2714/'Historical Data'!$L$34</f>
        <v>1280.6727753226214</v>
      </c>
    </row>
    <row r="2715" spans="2:9">
      <c r="B2715" s="300">
        <f t="shared" si="214"/>
        <v>2703</v>
      </c>
      <c r="C2715" s="275">
        <f t="shared" ca="1" si="210"/>
        <v>6.8973368220413292E-2</v>
      </c>
      <c r="D2715" s="275">
        <f t="shared" ca="1" si="211"/>
        <v>0.14687779625105588</v>
      </c>
      <c r="E2715" s="275">
        <f t="shared" ca="1" si="212"/>
        <v>0.10033529525181072</v>
      </c>
      <c r="F2715" s="275">
        <f t="shared" ca="1" si="213"/>
        <v>3.9443040283756933E-2</v>
      </c>
      <c r="G2715" s="301">
        <f t="array" aca="1" ref="G2715" ca="1">IF(E2715&gt;F2715,('3-Statement Model'!$G$8*(1+'DCF Simulation'!C2715)*'DCF Simulation'!D2715)/('DCF Simulation'!E2715-'DCF Simulation'!F2715))</f>
        <v>12454.906611348686</v>
      </c>
      <c r="H2715" s="302">
        <f ca="1">+G2715-'DCF Analysis'!$C$37+'DCF Analysis'!$C$38+'DCF Analysis'!$C$40-'DCF Analysis'!$C$39</f>
        <v>13367.236611348688</v>
      </c>
      <c r="I2715" s="303">
        <f ca="1">+H2715/'Historical Data'!$L$34</f>
        <v>839.26944299907336</v>
      </c>
    </row>
    <row r="2716" spans="2:9">
      <c r="B2716" s="300">
        <f t="shared" si="214"/>
        <v>2704</v>
      </c>
      <c r="C2716" s="275">
        <f t="shared" ca="1" si="210"/>
        <v>9.7556830808937997E-2</v>
      </c>
      <c r="D2716" s="275">
        <f t="shared" ca="1" si="211"/>
        <v>0.1681354262857091</v>
      </c>
      <c r="E2716" s="275">
        <f t="shared" ca="1" si="212"/>
        <v>0.10850210626254686</v>
      </c>
      <c r="F2716" s="275">
        <f t="shared" ca="1" si="213"/>
        <v>5.1473170398762966E-2</v>
      </c>
      <c r="G2716" s="301">
        <f t="array" aca="1" ref="G2716" ca="1">IF(E2716&gt;F2716,('3-Statement Model'!$G$8*(1+'DCF Simulation'!C2716)*'DCF Simulation'!D2716)/('DCF Simulation'!E2716-'DCF Simulation'!F2716))</f>
        <v>15630.413873137248</v>
      </c>
      <c r="H2716" s="302">
        <f ca="1">+G2716-'DCF Analysis'!$C$37+'DCF Analysis'!$C$38+'DCF Analysis'!$C$40-'DCF Analysis'!$C$39</f>
        <v>16542.743873137246</v>
      </c>
      <c r="I2716" s="303">
        <f ca="1">+H2716/'Historical Data'!$L$34</f>
        <v>1038.6454463069028</v>
      </c>
    </row>
    <row r="2717" spans="2:9">
      <c r="B2717" s="300">
        <f t="shared" si="214"/>
        <v>2705</v>
      </c>
      <c r="C2717" s="275">
        <f t="shared" ca="1" si="210"/>
        <v>0.25913392488793724</v>
      </c>
      <c r="D2717" s="275">
        <f t="shared" ca="1" si="211"/>
        <v>0.14381882316928621</v>
      </c>
      <c r="E2717" s="275">
        <f t="shared" ca="1" si="212"/>
        <v>0.10358375953532181</v>
      </c>
      <c r="F2717" s="275">
        <f t="shared" ca="1" si="213"/>
        <v>4.9638406744476254E-2</v>
      </c>
      <c r="G2717" s="301">
        <f t="array" aca="1" ref="G2717" ca="1">IF(E2717&gt;F2717,('3-Statement Model'!$G$8*(1+'DCF Simulation'!C2717)*'DCF Simulation'!D2717)/('DCF Simulation'!E2717-'DCF Simulation'!F2717))</f>
        <v>16214.856804051446</v>
      </c>
      <c r="H2717" s="302">
        <f ca="1">+G2717-'DCF Analysis'!$C$37+'DCF Analysis'!$C$38+'DCF Analysis'!$C$40-'DCF Analysis'!$C$39</f>
        <v>17127.186804051446</v>
      </c>
      <c r="I2717" s="303">
        <f ca="1">+H2717/'Historical Data'!$L$34</f>
        <v>1075.3400233054629</v>
      </c>
    </row>
    <row r="2718" spans="2:9">
      <c r="B2718" s="300">
        <f t="shared" si="214"/>
        <v>2706</v>
      </c>
      <c r="C2718" s="275">
        <f t="shared" ca="1" si="210"/>
        <v>0.24514607516991588</v>
      </c>
      <c r="D2718" s="275">
        <f t="shared" ca="1" si="211"/>
        <v>0.13618884873212836</v>
      </c>
      <c r="E2718" s="275">
        <f t="shared" ca="1" si="212"/>
        <v>0.10501366193002723</v>
      </c>
      <c r="F2718" s="275">
        <f t="shared" ca="1" si="213"/>
        <v>4.6294678478274509E-2</v>
      </c>
      <c r="G2718" s="301">
        <f t="array" aca="1" ref="G2718" ca="1">IF(E2718&gt;F2718,('3-Statement Model'!$G$8*(1+'DCF Simulation'!C2718)*'DCF Simulation'!D2718)/('DCF Simulation'!E2718-'DCF Simulation'!F2718))</f>
        <v>13949.634334161758</v>
      </c>
      <c r="H2718" s="302">
        <f ca="1">+G2718-'DCF Analysis'!$C$37+'DCF Analysis'!$C$38+'DCF Analysis'!$C$40-'DCF Analysis'!$C$39</f>
        <v>14861.964334161759</v>
      </c>
      <c r="I2718" s="303">
        <f ca="1">+H2718/'Historical Data'!$L$34</f>
        <v>933.1167608729528</v>
      </c>
    </row>
    <row r="2719" spans="2:9">
      <c r="B2719" s="300">
        <f t="shared" si="214"/>
        <v>2707</v>
      </c>
      <c r="C2719" s="275">
        <f t="shared" ca="1" si="210"/>
        <v>0.30372072206378969</v>
      </c>
      <c r="D2719" s="275">
        <f t="shared" ca="1" si="211"/>
        <v>0.180550235386644</v>
      </c>
      <c r="E2719" s="275">
        <f t="shared" ca="1" si="212"/>
        <v>0.10759919584219736</v>
      </c>
      <c r="F2719" s="275">
        <f t="shared" ca="1" si="213"/>
        <v>5.1397048475351453E-2</v>
      </c>
      <c r="G2719" s="301">
        <f t="array" aca="1" ref="G2719" ca="1">IF(E2719&gt;F2719,('3-Statement Model'!$G$8*(1+'DCF Simulation'!C2719)*'DCF Simulation'!D2719)/('DCF Simulation'!E2719-'DCF Simulation'!F2719))</f>
        <v>20230.621154237419</v>
      </c>
      <c r="H2719" s="302">
        <f ca="1">+G2719-'DCF Analysis'!$C$37+'DCF Analysis'!$C$38+'DCF Analysis'!$C$40-'DCF Analysis'!$C$39</f>
        <v>21142.951154237417</v>
      </c>
      <c r="I2719" s="303">
        <f ca="1">+H2719/'Historical Data'!$L$34</f>
        <v>1327.4720388736432</v>
      </c>
    </row>
    <row r="2720" spans="2:9">
      <c r="B2720" s="300">
        <f t="shared" si="214"/>
        <v>2708</v>
      </c>
      <c r="C2720" s="275">
        <f t="shared" ca="1" si="210"/>
        <v>0.1375749458635106</v>
      </c>
      <c r="D2720" s="275">
        <f t="shared" ca="1" si="211"/>
        <v>0.1353833431608433</v>
      </c>
      <c r="E2720" s="275">
        <f t="shared" ca="1" si="212"/>
        <v>0.10825358720178048</v>
      </c>
      <c r="F2720" s="275">
        <f t="shared" ca="1" si="213"/>
        <v>2.8267817337065286E-2</v>
      </c>
      <c r="G2720" s="301">
        <f t="array" aca="1" ref="G2720" ca="1">IF(E2720&gt;F2720,('3-Statement Model'!$G$8*(1+'DCF Simulation'!C2720)*'DCF Simulation'!D2720)/('DCF Simulation'!E2720-'DCF Simulation'!F2720))</f>
        <v>9300.6226213695627</v>
      </c>
      <c r="H2720" s="302">
        <f ca="1">+G2720-'DCF Analysis'!$C$37+'DCF Analysis'!$C$38+'DCF Analysis'!$C$40-'DCF Analysis'!$C$39</f>
        <v>10212.952621369564</v>
      </c>
      <c r="I2720" s="303">
        <f ca="1">+H2720/'Historical Data'!$L$34</f>
        <v>641.22595470747387</v>
      </c>
    </row>
    <row r="2721" spans="2:9">
      <c r="B2721" s="300">
        <f t="shared" si="214"/>
        <v>2709</v>
      </c>
      <c r="C2721" s="275">
        <f t="shared" ca="1" si="210"/>
        <v>0.25491127217077436</v>
      </c>
      <c r="D2721" s="275">
        <f t="shared" ca="1" si="211"/>
        <v>0.16937885291331228</v>
      </c>
      <c r="E2721" s="275">
        <f t="shared" ca="1" si="212"/>
        <v>0.10760123373316288</v>
      </c>
      <c r="F2721" s="275">
        <f t="shared" ca="1" si="213"/>
        <v>2.1633125367540314E-2</v>
      </c>
      <c r="G2721" s="301">
        <f t="array" aca="1" ref="G2721" ca="1">IF(E2721&gt;F2721,('3-Statement Model'!$G$8*(1+'DCF Simulation'!C2721)*'DCF Simulation'!D2721)/('DCF Simulation'!E2721-'DCF Simulation'!F2721))</f>
        <v>11943.024861337579</v>
      </c>
      <c r="H2721" s="302">
        <f ca="1">+G2721-'DCF Analysis'!$C$37+'DCF Analysis'!$C$38+'DCF Analysis'!$C$40-'DCF Analysis'!$C$39</f>
        <v>12855.354861337581</v>
      </c>
      <c r="I2721" s="303">
        <f ca="1">+H2721/'Historical Data'!$L$34</f>
        <v>807.13066041416118</v>
      </c>
    </row>
    <row r="2722" spans="2:9">
      <c r="B2722" s="300">
        <f t="shared" si="214"/>
        <v>2710</v>
      </c>
      <c r="C2722" s="275">
        <f t="shared" ca="1" si="210"/>
        <v>4.4686918311648907E-2</v>
      </c>
      <c r="D2722" s="275">
        <f t="shared" ca="1" si="211"/>
        <v>0.1655673516568496</v>
      </c>
      <c r="E2722" s="275">
        <f t="shared" ca="1" si="212"/>
        <v>0.10492065348714993</v>
      </c>
      <c r="F2722" s="275">
        <f t="shared" ca="1" si="213"/>
        <v>4.6028515417939106E-2</v>
      </c>
      <c r="G2722" s="301">
        <f t="array" aca="1" ref="G2722" ca="1">IF(E2722&gt;F2722,('3-Statement Model'!$G$8*(1+'DCF Simulation'!C2722)*'DCF Simulation'!D2722)/('DCF Simulation'!E2722-'DCF Simulation'!F2722))</f>
        <v>14186.75393968672</v>
      </c>
      <c r="H2722" s="302">
        <f ca="1">+G2722-'DCF Analysis'!$C$37+'DCF Analysis'!$C$38+'DCF Analysis'!$C$40-'DCF Analysis'!$C$39</f>
        <v>15099.083939686721</v>
      </c>
      <c r="I2722" s="303">
        <f ca="1">+H2722/'Historical Data'!$L$34</f>
        <v>948.00444821172096</v>
      </c>
    </row>
    <row r="2723" spans="2:9">
      <c r="B2723" s="300">
        <f t="shared" si="214"/>
        <v>2711</v>
      </c>
      <c r="C2723" s="275">
        <f t="shared" ca="1" si="210"/>
        <v>0.29700513127448858</v>
      </c>
      <c r="D2723" s="275">
        <f t="shared" ca="1" si="211"/>
        <v>0.13817438598438406</v>
      </c>
      <c r="E2723" s="275">
        <f t="shared" ca="1" si="212"/>
        <v>0.10748131914691186</v>
      </c>
      <c r="F2723" s="275">
        <f t="shared" ca="1" si="213"/>
        <v>3.9666417763551759E-2</v>
      </c>
      <c r="G2723" s="301">
        <f t="array" aca="1" ref="G2723" ca="1">IF(E2723&gt;F2723,('3-Statement Model'!$G$8*(1+'DCF Simulation'!C2723)*'DCF Simulation'!D2723)/('DCF Simulation'!E2723-'DCF Simulation'!F2723))</f>
        <v>12765.081807177568</v>
      </c>
      <c r="H2723" s="302">
        <f ca="1">+G2723-'DCF Analysis'!$C$37+'DCF Analysis'!$C$38+'DCF Analysis'!$C$40-'DCF Analysis'!$C$39</f>
        <v>13677.41180717757</v>
      </c>
      <c r="I2723" s="303">
        <f ca="1">+H2723/'Historical Data'!$L$34</f>
        <v>858.7439665228377</v>
      </c>
    </row>
    <row r="2724" spans="2:9">
      <c r="B2724" s="300">
        <f t="shared" si="214"/>
        <v>2712</v>
      </c>
      <c r="C2724" s="275">
        <f t="shared" ca="1" si="210"/>
        <v>3.5363802069566116E-2</v>
      </c>
      <c r="D2724" s="275">
        <f t="shared" ca="1" si="211"/>
        <v>0.17694073851400366</v>
      </c>
      <c r="E2724" s="275">
        <f t="shared" ca="1" si="212"/>
        <v>0.10790287658820341</v>
      </c>
      <c r="F2724" s="275">
        <f t="shared" ca="1" si="213"/>
        <v>4.381846570312263E-2</v>
      </c>
      <c r="G2724" s="301">
        <f t="array" aca="1" ref="G2724" ca="1">IF(E2724&gt;F2724,('3-Statement Model'!$G$8*(1+'DCF Simulation'!C2724)*'DCF Simulation'!D2724)/('DCF Simulation'!E2724-'DCF Simulation'!F2724))</f>
        <v>13808.54488376771</v>
      </c>
      <c r="H2724" s="302">
        <f ca="1">+G2724-'DCF Analysis'!$C$37+'DCF Analysis'!$C$38+'DCF Analysis'!$C$40-'DCF Analysis'!$C$39</f>
        <v>14720.874883767712</v>
      </c>
      <c r="I2724" s="303">
        <f ca="1">+H2724/'Historical Data'!$L$34</f>
        <v>924.25838064912057</v>
      </c>
    </row>
    <row r="2725" spans="2:9">
      <c r="B2725" s="300">
        <f t="shared" si="214"/>
        <v>2713</v>
      </c>
      <c r="C2725" s="275">
        <f t="shared" ca="1" si="210"/>
        <v>0.16430084720657581</v>
      </c>
      <c r="D2725" s="275">
        <f t="shared" ca="1" si="211"/>
        <v>0.14900690465305499</v>
      </c>
      <c r="E2725" s="275">
        <f t="shared" ca="1" si="212"/>
        <v>0.10789479689514173</v>
      </c>
      <c r="F2725" s="275">
        <f t="shared" ca="1" si="213"/>
        <v>3.0216450151995172E-2</v>
      </c>
      <c r="G2725" s="301">
        <f t="array" aca="1" ref="G2725" ca="1">IF(E2725&gt;F2725,('3-Statement Model'!$G$8*(1+'DCF Simulation'!C2725)*'DCF Simulation'!D2725)/('DCF Simulation'!E2725-'DCF Simulation'!F2725))</f>
        <v>10788.253234750271</v>
      </c>
      <c r="H2725" s="302">
        <f ca="1">+G2725-'DCF Analysis'!$C$37+'DCF Analysis'!$C$38+'DCF Analysis'!$C$40-'DCF Analysis'!$C$39</f>
        <v>11700.583234750273</v>
      </c>
      <c r="I2725" s="303">
        <f ca="1">+H2725/'Historical Data'!$L$34</f>
        <v>734.62767658770224</v>
      </c>
    </row>
    <row r="2726" spans="2:9">
      <c r="B2726" s="300">
        <f t="shared" si="214"/>
        <v>2714</v>
      </c>
      <c r="C2726" s="275">
        <f t="shared" ca="1" si="210"/>
        <v>0.20085075008040565</v>
      </c>
      <c r="D2726" s="275">
        <f t="shared" ca="1" si="211"/>
        <v>0.16644733235522699</v>
      </c>
      <c r="E2726" s="275">
        <f t="shared" ca="1" si="212"/>
        <v>0.10035258053021907</v>
      </c>
      <c r="F2726" s="275">
        <f t="shared" ca="1" si="213"/>
        <v>4.8479440245775857E-2</v>
      </c>
      <c r="G2726" s="301">
        <f t="array" aca="1" ref="G2726" ca="1">IF(E2726&gt;F2726,('3-Statement Model'!$G$8*(1+'DCF Simulation'!C2726)*'DCF Simulation'!D2726)/('DCF Simulation'!E2726-'DCF Simulation'!F2726))</f>
        <v>18612.419487334158</v>
      </c>
      <c r="H2726" s="302">
        <f ca="1">+G2726-'DCF Analysis'!$C$37+'DCF Analysis'!$C$38+'DCF Analysis'!$C$40-'DCF Analysis'!$C$39</f>
        <v>19524.749487334157</v>
      </c>
      <c r="I2726" s="303">
        <f ca="1">+H2726/'Historical Data'!$L$34</f>
        <v>1225.8723402127362</v>
      </c>
    </row>
    <row r="2727" spans="2:9">
      <c r="B2727" s="300">
        <f t="shared" si="214"/>
        <v>2715</v>
      </c>
      <c r="C2727" s="275">
        <f t="shared" ca="1" si="210"/>
        <v>0.24369498280040489</v>
      </c>
      <c r="D2727" s="275">
        <f t="shared" ca="1" si="211"/>
        <v>0.15953368124878839</v>
      </c>
      <c r="E2727" s="275">
        <f t="shared" ca="1" si="212"/>
        <v>0.10610545511677562</v>
      </c>
      <c r="F2727" s="275">
        <f t="shared" ca="1" si="213"/>
        <v>4.977603646547285E-2</v>
      </c>
      <c r="G2727" s="301">
        <f t="array" aca="1" ref="G2727" ca="1">IF(E2727&gt;F2727,('3-Statement Model'!$G$8*(1+'DCF Simulation'!C2727)*'DCF Simulation'!D2727)/('DCF Simulation'!E2727-'DCF Simulation'!F2727))</f>
        <v>17014.159477486268</v>
      </c>
      <c r="H2727" s="302">
        <f ca="1">+G2727-'DCF Analysis'!$C$37+'DCF Analysis'!$C$38+'DCF Analysis'!$C$40-'DCF Analysis'!$C$39</f>
        <v>17926.489477486266</v>
      </c>
      <c r="I2727" s="303">
        <f ca="1">+H2727/'Historical Data'!$L$34</f>
        <v>1125.5246896673782</v>
      </c>
    </row>
    <row r="2728" spans="2:9">
      <c r="B2728" s="300">
        <f t="shared" si="214"/>
        <v>2716</v>
      </c>
      <c r="C2728" s="275">
        <f t="shared" ca="1" si="210"/>
        <v>0.12348140224678393</v>
      </c>
      <c r="D2728" s="275">
        <f t="shared" ca="1" si="211"/>
        <v>0.18586321678556458</v>
      </c>
      <c r="E2728" s="275">
        <f t="shared" ca="1" si="212"/>
        <v>0.1064828889375236</v>
      </c>
      <c r="F2728" s="275">
        <f t="shared" ca="1" si="213"/>
        <v>3.9602947341308044E-2</v>
      </c>
      <c r="G2728" s="301">
        <f t="array" aca="1" ref="G2728" ca="1">IF(E2728&gt;F2728,('3-Statement Model'!$G$8*(1+'DCF Simulation'!C2728)*'DCF Simulation'!D2728)/('DCF Simulation'!E2728-'DCF Simulation'!F2728))</f>
        <v>15081.444878079979</v>
      </c>
      <c r="H2728" s="302">
        <f ca="1">+G2728-'DCF Analysis'!$C$37+'DCF Analysis'!$C$38+'DCF Analysis'!$C$40-'DCF Analysis'!$C$39</f>
        <v>15993.774878079981</v>
      </c>
      <c r="I2728" s="303">
        <f ca="1">+H2728/'Historical Data'!$L$34</f>
        <v>1004.1781202543129</v>
      </c>
    </row>
    <row r="2729" spans="2:9">
      <c r="B2729" s="300">
        <f t="shared" si="214"/>
        <v>2717</v>
      </c>
      <c r="C2729" s="275">
        <f t="shared" ca="1" si="210"/>
        <v>0.12058232937790241</v>
      </c>
      <c r="D2729" s="275">
        <f t="shared" ca="1" si="211"/>
        <v>0.15806714335582867</v>
      </c>
      <c r="E2729" s="275">
        <f t="shared" ca="1" si="212"/>
        <v>0.10443452393755215</v>
      </c>
      <c r="F2729" s="275">
        <f t="shared" ca="1" si="213"/>
        <v>3.7734473974713009E-2</v>
      </c>
      <c r="G2729" s="301">
        <f t="array" aca="1" ref="G2729" ca="1">IF(E2729&gt;F2729,('3-Statement Model'!$G$8*(1+'DCF Simulation'!C2729)*'DCF Simulation'!D2729)/('DCF Simulation'!E2729-'DCF Simulation'!F2729))</f>
        <v>12827.402268451257</v>
      </c>
      <c r="H2729" s="302">
        <f ca="1">+G2729-'DCF Analysis'!$C$37+'DCF Analysis'!$C$38+'DCF Analysis'!$C$40-'DCF Analysis'!$C$39</f>
        <v>13739.732268451258</v>
      </c>
      <c r="I2729" s="303">
        <f ca="1">+H2729/'Historical Data'!$L$34</f>
        <v>862.65679161461526</v>
      </c>
    </row>
    <row r="2730" spans="2:9">
      <c r="B2730" s="300">
        <f t="shared" si="214"/>
        <v>2718</v>
      </c>
      <c r="C2730" s="275">
        <f t="shared" ca="1" si="210"/>
        <v>0.22300752278585587</v>
      </c>
      <c r="D2730" s="275">
        <f t="shared" ca="1" si="211"/>
        <v>0.17484000131091543</v>
      </c>
      <c r="E2730" s="275">
        <f t="shared" ca="1" si="212"/>
        <v>0.10257568739102593</v>
      </c>
      <c r="F2730" s="275">
        <f t="shared" ca="1" si="213"/>
        <v>4.4137476630898398E-2</v>
      </c>
      <c r="G2730" s="301">
        <f t="array" aca="1" ref="G2730" ca="1">IF(E2730&gt;F2730,('3-Statement Model'!$G$8*(1+'DCF Simulation'!C2730)*'DCF Simulation'!D2730)/('DCF Simulation'!E2730-'DCF Simulation'!F2730))</f>
        <v>17674.719019612639</v>
      </c>
      <c r="H2730" s="302">
        <f ca="1">+G2730-'DCF Analysis'!$C$37+'DCF Analysis'!$C$38+'DCF Analysis'!$C$40-'DCF Analysis'!$C$39</f>
        <v>18587.049019612637</v>
      </c>
      <c r="I2730" s="303">
        <f ca="1">+H2730/'Historical Data'!$L$34</f>
        <v>1166.9982907643657</v>
      </c>
    </row>
    <row r="2731" spans="2:9">
      <c r="B2731" s="300">
        <f t="shared" si="214"/>
        <v>2719</v>
      </c>
      <c r="C2731" s="275">
        <f t="shared" ca="1" si="210"/>
        <v>0.20378494283455731</v>
      </c>
      <c r="D2731" s="275">
        <f t="shared" ca="1" si="211"/>
        <v>0.18161734842848681</v>
      </c>
      <c r="E2731" s="275">
        <f t="shared" ca="1" si="212"/>
        <v>0.10282109282127194</v>
      </c>
      <c r="F2731" s="275">
        <f t="shared" ca="1" si="213"/>
        <v>5.7583308926525245E-2</v>
      </c>
      <c r="G2731" s="301">
        <f t="array" aca="1" ref="G2731" ca="1">IF(E2731&gt;F2731,('3-Statement Model'!$G$8*(1+'DCF Simulation'!C2731)*'DCF Simulation'!D2731)/('DCF Simulation'!E2731-'DCF Simulation'!F2731))</f>
        <v>23344.491334967672</v>
      </c>
      <c r="H2731" s="302">
        <f ca="1">+G2731-'DCF Analysis'!$C$37+'DCF Analysis'!$C$38+'DCF Analysis'!$C$40-'DCF Analysis'!$C$39</f>
        <v>24256.82133496767</v>
      </c>
      <c r="I2731" s="303">
        <f ca="1">+H2731/'Historical Data'!$L$34</f>
        <v>1522.9781234995535</v>
      </c>
    </row>
    <row r="2732" spans="2:9">
      <c r="B2732" s="300">
        <f t="shared" si="214"/>
        <v>2720</v>
      </c>
      <c r="C2732" s="275">
        <f t="shared" ca="1" si="210"/>
        <v>0.11895280183342191</v>
      </c>
      <c r="D2732" s="275">
        <f t="shared" ca="1" si="211"/>
        <v>0.16239701970624099</v>
      </c>
      <c r="E2732" s="275">
        <f t="shared" ca="1" si="212"/>
        <v>0.10748149877112974</v>
      </c>
      <c r="F2732" s="275">
        <f t="shared" ca="1" si="213"/>
        <v>2.1879636119903432E-2</v>
      </c>
      <c r="G2732" s="301">
        <f t="array" aca="1" ref="G2732" ca="1">IF(E2732&gt;F2732,('3-Statement Model'!$G$8*(1+'DCF Simulation'!C2732)*'DCF Simulation'!D2732)/('DCF Simulation'!E2732-'DCF Simulation'!F2732))</f>
        <v>10253.829871029466</v>
      </c>
      <c r="H2732" s="302">
        <f ca="1">+G2732-'DCF Analysis'!$C$37+'DCF Analysis'!$C$38+'DCF Analysis'!$C$40-'DCF Analysis'!$C$39</f>
        <v>11166.159871029467</v>
      </c>
      <c r="I2732" s="303">
        <f ca="1">+H2732/'Historical Data'!$L$34</f>
        <v>701.07360615141954</v>
      </c>
    </row>
    <row r="2733" spans="2:9">
      <c r="B2733" s="300">
        <f t="shared" si="214"/>
        <v>2721</v>
      </c>
      <c r="C2733" s="275">
        <f t="shared" ca="1" si="210"/>
        <v>0.10008497773371484</v>
      </c>
      <c r="D2733" s="275">
        <f t="shared" ca="1" si="211"/>
        <v>0.16867037287714615</v>
      </c>
      <c r="E2733" s="275">
        <f t="shared" ca="1" si="212"/>
        <v>0.10765681761793702</v>
      </c>
      <c r="F2733" s="275">
        <f t="shared" ca="1" si="213"/>
        <v>3.1945777096311634E-2</v>
      </c>
      <c r="G2733" s="301">
        <f t="array" aca="1" ref="G2733" ca="1">IF(E2733&gt;F2733,('3-Statement Model'!$G$8*(1+'DCF Simulation'!C2733)*'DCF Simulation'!D2733)/('DCF Simulation'!E2733-'DCF Simulation'!F2733))</f>
        <v>11838.190480946132</v>
      </c>
      <c r="H2733" s="302">
        <f ca="1">+G2733-'DCF Analysis'!$C$37+'DCF Analysis'!$C$38+'DCF Analysis'!$C$40-'DCF Analysis'!$C$39</f>
        <v>12750.520480946134</v>
      </c>
      <c r="I2733" s="303">
        <f ca="1">+H2733/'Historical Data'!$L$34</f>
        <v>800.54857508146165</v>
      </c>
    </row>
    <row r="2734" spans="2:9">
      <c r="B2734" s="300">
        <f t="shared" si="214"/>
        <v>2722</v>
      </c>
      <c r="C2734" s="275">
        <f t="shared" ca="1" si="210"/>
        <v>0.1408246127520634</v>
      </c>
      <c r="D2734" s="275">
        <f t="shared" ca="1" si="211"/>
        <v>0.14811933134646391</v>
      </c>
      <c r="E2734" s="275">
        <f t="shared" ca="1" si="212"/>
        <v>0.10759662162209115</v>
      </c>
      <c r="F2734" s="275">
        <f t="shared" ca="1" si="213"/>
        <v>4.9021584882498519E-2</v>
      </c>
      <c r="G2734" s="301">
        <f t="array" aca="1" ref="G2734" ca="1">IF(E2734&gt;F2734,('3-Statement Model'!$G$8*(1+'DCF Simulation'!C2734)*'DCF Simulation'!D2734)/('DCF Simulation'!E2734-'DCF Simulation'!F2734))</f>
        <v>13934.697804715754</v>
      </c>
      <c r="H2734" s="302">
        <f ca="1">+G2734-'DCF Analysis'!$C$37+'DCF Analysis'!$C$38+'DCF Analysis'!$C$40-'DCF Analysis'!$C$39</f>
        <v>14847.027804715755</v>
      </c>
      <c r="I2734" s="303">
        <f ca="1">+H2734/'Historical Data'!$L$34</f>
        <v>932.17896249973899</v>
      </c>
    </row>
    <row r="2735" spans="2:9">
      <c r="B2735" s="300">
        <f t="shared" si="214"/>
        <v>2723</v>
      </c>
      <c r="C2735" s="275">
        <f t="shared" ca="1" si="210"/>
        <v>0.32812302851195285</v>
      </c>
      <c r="D2735" s="275">
        <f t="shared" ca="1" si="211"/>
        <v>0.18107596529287989</v>
      </c>
      <c r="E2735" s="275">
        <f t="shared" ca="1" si="212"/>
        <v>0.10944843846235709</v>
      </c>
      <c r="F2735" s="275">
        <f t="shared" ca="1" si="213"/>
        <v>3.8218203652579566E-2</v>
      </c>
      <c r="G2735" s="301">
        <f t="array" aca="1" ref="G2735" ca="1">IF(E2735&gt;F2735,('3-Statement Model'!$G$8*(1+'DCF Simulation'!C2735)*'DCF Simulation'!D2735)/('DCF Simulation'!E2735-'DCF Simulation'!F2735))</f>
        <v>16308.50831667933</v>
      </c>
      <c r="H2735" s="302">
        <f ca="1">+G2735-'DCF Analysis'!$C$37+'DCF Analysis'!$C$38+'DCF Analysis'!$C$40-'DCF Analysis'!$C$39</f>
        <v>17220.838316679328</v>
      </c>
      <c r="I2735" s="303">
        <f ca="1">+H2735/'Historical Data'!$L$34</f>
        <v>1081.2199860176136</v>
      </c>
    </row>
    <row r="2736" spans="2:9">
      <c r="B2736" s="300">
        <f t="shared" si="214"/>
        <v>2724</v>
      </c>
      <c r="C2736" s="275">
        <f t="shared" ca="1" si="210"/>
        <v>0.1170090343052214</v>
      </c>
      <c r="D2736" s="275">
        <f t="shared" ca="1" si="211"/>
        <v>0.15115346900953558</v>
      </c>
      <c r="E2736" s="275">
        <f t="shared" ca="1" si="212"/>
        <v>0.1044301766832995</v>
      </c>
      <c r="F2736" s="275">
        <f t="shared" ca="1" si="213"/>
        <v>2.4094366048013655E-2</v>
      </c>
      <c r="G2736" s="301">
        <f t="array" aca="1" ref="G2736" ca="1">IF(E2736&gt;F2736,('3-Statement Model'!$G$8*(1+'DCF Simulation'!C2736)*'DCF Simulation'!D2736)/('DCF Simulation'!E2736-'DCF Simulation'!F2736))</f>
        <v>10151.84839425688</v>
      </c>
      <c r="H2736" s="302">
        <f ca="1">+G2736-'DCF Analysis'!$C$37+'DCF Analysis'!$C$38+'DCF Analysis'!$C$40-'DCF Analysis'!$C$39</f>
        <v>11064.178394256882</v>
      </c>
      <c r="I2736" s="303">
        <f ca="1">+H2736/'Historical Data'!$L$34</f>
        <v>694.67064197148682</v>
      </c>
    </row>
    <row r="2737" spans="2:9">
      <c r="B2737" s="300">
        <f t="shared" si="214"/>
        <v>2725</v>
      </c>
      <c r="C2737" s="275">
        <f t="shared" ca="1" si="210"/>
        <v>4.7807051971011066E-2</v>
      </c>
      <c r="D2737" s="275">
        <f t="shared" ca="1" si="211"/>
        <v>0.19119791683229356</v>
      </c>
      <c r="E2737" s="275">
        <f t="shared" ca="1" si="212"/>
        <v>0.10139292404962726</v>
      </c>
      <c r="F2737" s="275">
        <f t="shared" ca="1" si="213"/>
        <v>4.5879565160252767E-2</v>
      </c>
      <c r="G2737" s="301">
        <f t="array" aca="1" ref="G2737" ca="1">IF(E2737&gt;F2737,('3-Statement Model'!$G$8*(1+'DCF Simulation'!C2737)*'DCF Simulation'!D2737)/('DCF Simulation'!E2737-'DCF Simulation'!F2737))</f>
        <v>17431.969885742488</v>
      </c>
      <c r="H2737" s="302">
        <f ca="1">+G2737-'DCF Analysis'!$C$37+'DCF Analysis'!$C$38+'DCF Analysis'!$C$40-'DCF Analysis'!$C$39</f>
        <v>18344.299885742486</v>
      </c>
      <c r="I2737" s="303">
        <f ca="1">+H2737/'Historical Data'!$L$34</f>
        <v>1151.757150333086</v>
      </c>
    </row>
    <row r="2738" spans="2:9">
      <c r="B2738" s="300">
        <f t="shared" si="214"/>
        <v>2726</v>
      </c>
      <c r="C2738" s="275">
        <f t="shared" ca="1" si="210"/>
        <v>5.9425454815931686E-2</v>
      </c>
      <c r="D2738" s="275">
        <f t="shared" ca="1" si="211"/>
        <v>0.13899440434738269</v>
      </c>
      <c r="E2738" s="275">
        <f t="shared" ca="1" si="212"/>
        <v>0.10455384987174253</v>
      </c>
      <c r="F2738" s="275">
        <f t="shared" ca="1" si="213"/>
        <v>3.9734009129263448E-2</v>
      </c>
      <c r="G2738" s="301">
        <f t="array" aca="1" ref="G2738" ca="1">IF(E2738&gt;F2738,('3-Statement Model'!$G$8*(1+'DCF Simulation'!C2738)*'DCF Simulation'!D2738)/('DCF Simulation'!E2738-'DCF Simulation'!F2738))</f>
        <v>10973.350719067925</v>
      </c>
      <c r="H2738" s="302">
        <f ca="1">+G2738-'DCF Analysis'!$C$37+'DCF Analysis'!$C$38+'DCF Analysis'!$C$40-'DCF Analysis'!$C$39</f>
        <v>11885.680719067926</v>
      </c>
      <c r="I2738" s="303">
        <f ca="1">+H2738/'Historical Data'!$L$34</f>
        <v>746.24912588799509</v>
      </c>
    </row>
    <row r="2739" spans="2:9">
      <c r="B2739" s="300">
        <f t="shared" si="214"/>
        <v>2727</v>
      </c>
      <c r="C2739" s="275">
        <f t="shared" ca="1" si="210"/>
        <v>4.3214493435455997E-2</v>
      </c>
      <c r="D2739" s="275">
        <f t="shared" ca="1" si="211"/>
        <v>0.15545807474952686</v>
      </c>
      <c r="E2739" s="275">
        <f t="shared" ca="1" si="212"/>
        <v>0.10009761220004168</v>
      </c>
      <c r="F2739" s="275">
        <f t="shared" ca="1" si="213"/>
        <v>2.8467037664179046E-2</v>
      </c>
      <c r="G2739" s="301">
        <f t="array" aca="1" ref="G2739" ca="1">IF(E2739&gt;F2739,('3-Statement Model'!$G$8*(1+'DCF Simulation'!C2739)*'DCF Simulation'!D2739)/('DCF Simulation'!E2739-'DCF Simulation'!F2739))</f>
        <v>10936.238221461659</v>
      </c>
      <c r="H2739" s="302">
        <f ca="1">+G2739-'DCF Analysis'!$C$37+'DCF Analysis'!$C$38+'DCF Analysis'!$C$40-'DCF Analysis'!$C$39</f>
        <v>11848.568221461661</v>
      </c>
      <c r="I2739" s="303">
        <f ca="1">+H2739/'Historical Data'!$L$34</f>
        <v>743.91899692417689</v>
      </c>
    </row>
    <row r="2740" spans="2:9">
      <c r="B2740" s="300">
        <f t="shared" si="214"/>
        <v>2728</v>
      </c>
      <c r="C2740" s="275">
        <f t="shared" ca="1" si="210"/>
        <v>0.31360507286056483</v>
      </c>
      <c r="D2740" s="275">
        <f t="shared" ca="1" si="211"/>
        <v>0.16897722386083719</v>
      </c>
      <c r="E2740" s="275">
        <f t="shared" ca="1" si="212"/>
        <v>0.10635728581291415</v>
      </c>
      <c r="F2740" s="275">
        <f t="shared" ca="1" si="213"/>
        <v>2.2219534031181085E-2</v>
      </c>
      <c r="G2740" s="301">
        <f t="array" aca="1" ref="G2740" ca="1">IF(E2740&gt;F2740,('3-Statement Model'!$G$8*(1+'DCF Simulation'!C2740)*'DCF Simulation'!D2740)/('DCF Simulation'!E2740-'DCF Simulation'!F2740))</f>
        <v>12743.290509024851</v>
      </c>
      <c r="H2740" s="302">
        <f ca="1">+G2740-'DCF Analysis'!$C$37+'DCF Analysis'!$C$38+'DCF Analysis'!$C$40-'DCF Analysis'!$C$39</f>
        <v>13655.620509024853</v>
      </c>
      <c r="I2740" s="303">
        <f ca="1">+H2740/'Historical Data'!$L$34</f>
        <v>857.37578765426508</v>
      </c>
    </row>
    <row r="2741" spans="2:9">
      <c r="B2741" s="300">
        <f t="shared" si="214"/>
        <v>2729</v>
      </c>
      <c r="C2741" s="275">
        <f t="shared" ca="1" si="210"/>
        <v>0.24544296092791482</v>
      </c>
      <c r="D2741" s="275">
        <f t="shared" ca="1" si="211"/>
        <v>0.19275599628001563</v>
      </c>
      <c r="E2741" s="275">
        <f t="shared" ca="1" si="212"/>
        <v>0.10407859608742204</v>
      </c>
      <c r="F2741" s="275">
        <f t="shared" ca="1" si="213"/>
        <v>4.5741685275820052E-2</v>
      </c>
      <c r="G2741" s="301">
        <f t="array" aca="1" ref="G2741" ca="1">IF(E2741&gt;F2741,('3-Statement Model'!$G$8*(1+'DCF Simulation'!C2741)*'DCF Simulation'!D2741)/('DCF Simulation'!E2741-'DCF Simulation'!F2741))</f>
        <v>19877.77686158313</v>
      </c>
      <c r="H2741" s="302">
        <f ca="1">+G2741-'DCF Analysis'!$C$37+'DCF Analysis'!$C$38+'DCF Analysis'!$C$40-'DCF Analysis'!$C$39</f>
        <v>20790.106861583128</v>
      </c>
      <c r="I2741" s="303">
        <f ca="1">+H2741/'Historical Data'!$L$34</f>
        <v>1305.3185121896049</v>
      </c>
    </row>
    <row r="2742" spans="2:9">
      <c r="B2742" s="300">
        <f t="shared" si="214"/>
        <v>2730</v>
      </c>
      <c r="C2742" s="275">
        <f t="shared" ca="1" si="210"/>
        <v>0.25845368282764486</v>
      </c>
      <c r="D2742" s="275">
        <f t="shared" ca="1" si="211"/>
        <v>0.14172695184013512</v>
      </c>
      <c r="E2742" s="275">
        <f t="shared" ca="1" si="212"/>
        <v>0.10018255343292125</v>
      </c>
      <c r="F2742" s="275">
        <f t="shared" ca="1" si="213"/>
        <v>5.3053915352043401E-2</v>
      </c>
      <c r="G2742" s="301">
        <f t="array" aca="1" ref="G2742" ca="1">IF(E2742&gt;F2742,('3-Statement Model'!$G$8*(1+'DCF Simulation'!C2742)*'DCF Simulation'!D2742)/('DCF Simulation'!E2742-'DCF Simulation'!F2742))</f>
        <v>18280.340982950969</v>
      </c>
      <c r="H2742" s="302">
        <f ca="1">+G2742-'DCF Analysis'!$C$37+'DCF Analysis'!$C$38+'DCF Analysis'!$C$40-'DCF Analysis'!$C$39</f>
        <v>19192.670982950967</v>
      </c>
      <c r="I2742" s="303">
        <f ca="1">+H2742/'Historical Data'!$L$34</f>
        <v>1205.0226051845532</v>
      </c>
    </row>
    <row r="2743" spans="2:9">
      <c r="B2743" s="300">
        <f t="shared" si="214"/>
        <v>2731</v>
      </c>
      <c r="C2743" s="275">
        <f t="shared" ca="1" si="210"/>
        <v>7.4185502062628153E-2</v>
      </c>
      <c r="D2743" s="275">
        <f t="shared" ca="1" si="211"/>
        <v>0.16335756935087203</v>
      </c>
      <c r="E2743" s="275">
        <f t="shared" ca="1" si="212"/>
        <v>0.10698501558933782</v>
      </c>
      <c r="F2743" s="275">
        <f t="shared" ca="1" si="213"/>
        <v>5.0151232452226455E-2</v>
      </c>
      <c r="G2743" s="301">
        <f t="array" aca="1" ref="G2743" ca="1">IF(E2743&gt;F2743,('3-Statement Model'!$G$8*(1+'DCF Simulation'!C2743)*'DCF Simulation'!D2743)/('DCF Simulation'!E2743-'DCF Simulation'!F2743))</f>
        <v>14913.908794863435</v>
      </c>
      <c r="H2743" s="302">
        <f ca="1">+G2743-'DCF Analysis'!$C$37+'DCF Analysis'!$C$38+'DCF Analysis'!$C$40-'DCF Analysis'!$C$39</f>
        <v>15826.238794863437</v>
      </c>
      <c r="I2743" s="303">
        <f ca="1">+H2743/'Historical Data'!$L$34</f>
        <v>993.65927336534412</v>
      </c>
    </row>
    <row r="2744" spans="2:9">
      <c r="B2744" s="300">
        <f t="shared" si="214"/>
        <v>2732</v>
      </c>
      <c r="C2744" s="275">
        <f t="shared" ca="1" si="210"/>
        <v>0.21364612070692476</v>
      </c>
      <c r="D2744" s="275">
        <f t="shared" ca="1" si="211"/>
        <v>0.13821514317084913</v>
      </c>
      <c r="E2744" s="275">
        <f t="shared" ca="1" si="212"/>
        <v>0.10236073810512245</v>
      </c>
      <c r="F2744" s="275">
        <f t="shared" ca="1" si="213"/>
        <v>2.6139803779476119E-2</v>
      </c>
      <c r="G2744" s="301">
        <f t="array" aca="1" ref="G2744" ca="1">IF(E2744&gt;F2744,('3-Statement Model'!$G$8*(1+'DCF Simulation'!C2744)*'DCF Simulation'!D2744)/('DCF Simulation'!E2744-'DCF Simulation'!F2744))</f>
        <v>10630.48138246437</v>
      </c>
      <c r="H2744" s="302">
        <f ca="1">+G2744-'DCF Analysis'!$C$37+'DCF Analysis'!$C$38+'DCF Analysis'!$C$40-'DCF Analysis'!$C$39</f>
        <v>11542.811382464371</v>
      </c>
      <c r="I2744" s="303">
        <f ca="1">+H2744/'Historical Data'!$L$34</f>
        <v>724.7218824105795</v>
      </c>
    </row>
    <row r="2745" spans="2:9">
      <c r="B2745" s="300">
        <f t="shared" si="214"/>
        <v>2733</v>
      </c>
      <c r="C2745" s="275">
        <f t="shared" ca="1" si="210"/>
        <v>2.4236184014185376E-2</v>
      </c>
      <c r="D2745" s="275">
        <f t="shared" ca="1" si="211"/>
        <v>0.184365807662282</v>
      </c>
      <c r="E2745" s="275">
        <f t="shared" ca="1" si="212"/>
        <v>0.10069121958526273</v>
      </c>
      <c r="F2745" s="275">
        <f t="shared" ca="1" si="213"/>
        <v>3.0195986671258113E-2</v>
      </c>
      <c r="G2745" s="301">
        <f t="array" aca="1" ref="G2745" ca="1">IF(E2745&gt;F2745,('3-Statement Model'!$G$8*(1+'DCF Simulation'!C2745)*'DCF Simulation'!D2745)/('DCF Simulation'!E2745-'DCF Simulation'!F2745))</f>
        <v>12938.986038843881</v>
      </c>
      <c r="H2745" s="302">
        <f ca="1">+G2745-'DCF Analysis'!$C$37+'DCF Analysis'!$C$38+'DCF Analysis'!$C$40-'DCF Analysis'!$C$39</f>
        <v>13851.316038843883</v>
      </c>
      <c r="I2745" s="303">
        <f ca="1">+H2745/'Historical Data'!$L$34</f>
        <v>869.66264118158165</v>
      </c>
    </row>
    <row r="2746" spans="2:9">
      <c r="B2746" s="300">
        <f t="shared" si="214"/>
        <v>2734</v>
      </c>
      <c r="C2746" s="275">
        <f t="shared" ca="1" si="210"/>
        <v>0.2970703067225845</v>
      </c>
      <c r="D2746" s="275">
        <f t="shared" ca="1" si="211"/>
        <v>0.19207305809160763</v>
      </c>
      <c r="E2746" s="275">
        <f t="shared" ca="1" si="212"/>
        <v>0.10950502863433034</v>
      </c>
      <c r="F2746" s="275">
        <f t="shared" ca="1" si="213"/>
        <v>3.4440248163514986E-2</v>
      </c>
      <c r="G2746" s="301">
        <f t="array" aca="1" ref="G2746" ca="1">IF(E2746&gt;F2746,('3-Statement Model'!$G$8*(1+'DCF Simulation'!C2746)*'DCF Simulation'!D2746)/('DCF Simulation'!E2746-'DCF Simulation'!F2746))</f>
        <v>16031.466390266651</v>
      </c>
      <c r="H2746" s="302">
        <f ca="1">+G2746-'DCF Analysis'!$C$37+'DCF Analysis'!$C$38+'DCF Analysis'!$C$40-'DCF Analysis'!$C$39</f>
        <v>16943.796390266649</v>
      </c>
      <c r="I2746" s="303">
        <f ca="1">+H2746/'Historical Data'!$L$34</f>
        <v>1063.825753385391</v>
      </c>
    </row>
    <row r="2747" spans="2:9">
      <c r="B2747" s="300">
        <f t="shared" si="214"/>
        <v>2735</v>
      </c>
      <c r="C2747" s="275">
        <f t="shared" ca="1" si="210"/>
        <v>8.7315362169915797E-2</v>
      </c>
      <c r="D2747" s="275">
        <f t="shared" ca="1" si="211"/>
        <v>0.14332203522796425</v>
      </c>
      <c r="E2747" s="275">
        <f t="shared" ca="1" si="212"/>
        <v>0.10254064958425139</v>
      </c>
      <c r="F2747" s="275">
        <f t="shared" ca="1" si="213"/>
        <v>2.9900018060726376E-2</v>
      </c>
      <c r="G2747" s="301">
        <f t="array" aca="1" ref="G2747" ca="1">IF(E2747&gt;F2747,('3-Statement Model'!$G$8*(1+'DCF Simulation'!C2747)*'DCF Simulation'!D2747)/('DCF Simulation'!E2747-'DCF Simulation'!F2747))</f>
        <v>10362.591511909248</v>
      </c>
      <c r="H2747" s="302">
        <f ca="1">+G2747-'DCF Analysis'!$C$37+'DCF Analysis'!$C$38+'DCF Analysis'!$C$40-'DCF Analysis'!$C$39</f>
        <v>11274.92151190925</v>
      </c>
      <c r="I2747" s="303">
        <f ca="1">+H2747/'Historical Data'!$L$34</f>
        <v>707.90226673511438</v>
      </c>
    </row>
    <row r="2748" spans="2:9">
      <c r="B2748" s="300">
        <f t="shared" si="214"/>
        <v>2736</v>
      </c>
      <c r="C2748" s="275">
        <f t="shared" ca="1" si="210"/>
        <v>0.17549207729661137</v>
      </c>
      <c r="D2748" s="275">
        <f t="shared" ca="1" si="211"/>
        <v>0.13590293773427375</v>
      </c>
      <c r="E2748" s="275">
        <f t="shared" ca="1" si="212"/>
        <v>0.10941177972298985</v>
      </c>
      <c r="F2748" s="275">
        <f t="shared" ca="1" si="213"/>
        <v>4.0672729884954503E-2</v>
      </c>
      <c r="G2748" s="301">
        <f t="array" aca="1" ref="G2748" ca="1">IF(E2748&gt;F2748,('3-Statement Model'!$G$8*(1+'DCF Simulation'!C2748)*'DCF Simulation'!D2748)/('DCF Simulation'!E2748-'DCF Simulation'!F2748))</f>
        <v>11225.986760883321</v>
      </c>
      <c r="H2748" s="302">
        <f ca="1">+G2748-'DCF Analysis'!$C$37+'DCF Analysis'!$C$38+'DCF Analysis'!$C$40-'DCF Analysis'!$C$39</f>
        <v>12138.316760883323</v>
      </c>
      <c r="I2748" s="303">
        <f ca="1">+H2748/'Historical Data'!$L$34</f>
        <v>762.11102137624334</v>
      </c>
    </row>
    <row r="2749" spans="2:9">
      <c r="B2749" s="300">
        <f t="shared" si="214"/>
        <v>2737</v>
      </c>
      <c r="C2749" s="275">
        <f t="shared" ca="1" si="210"/>
        <v>0.10380383350633918</v>
      </c>
      <c r="D2749" s="275">
        <f t="shared" ca="1" si="211"/>
        <v>0.18962799262213639</v>
      </c>
      <c r="E2749" s="275">
        <f t="shared" ca="1" si="212"/>
        <v>0.10535207841115264</v>
      </c>
      <c r="F2749" s="275">
        <f t="shared" ca="1" si="213"/>
        <v>5.5896577686508298E-2</v>
      </c>
      <c r="G2749" s="301">
        <f t="array" aca="1" ref="G2749" ca="1">IF(E2749&gt;F2749,('3-Statement Model'!$G$8*(1+'DCF Simulation'!C2749)*'DCF Simulation'!D2749)/('DCF Simulation'!E2749-'DCF Simulation'!F2749))</f>
        <v>20443.687873789673</v>
      </c>
      <c r="H2749" s="302">
        <f ca="1">+G2749-'DCF Analysis'!$C$37+'DCF Analysis'!$C$38+'DCF Analysis'!$C$40-'DCF Analysis'!$C$39</f>
        <v>21356.017873789671</v>
      </c>
      <c r="I2749" s="303">
        <f ca="1">+H2749/'Historical Data'!$L$34</f>
        <v>1340.8495522849373</v>
      </c>
    </row>
    <row r="2750" spans="2:9">
      <c r="B2750" s="300">
        <f t="shared" si="214"/>
        <v>2738</v>
      </c>
      <c r="C2750" s="275">
        <f t="shared" ca="1" si="210"/>
        <v>0.10138839386473543</v>
      </c>
      <c r="D2750" s="275">
        <f t="shared" ca="1" si="211"/>
        <v>0.14687525235302584</v>
      </c>
      <c r="E2750" s="275">
        <f t="shared" ca="1" si="212"/>
        <v>0.1054121742007486</v>
      </c>
      <c r="F2750" s="275">
        <f t="shared" ca="1" si="213"/>
        <v>3.4249720997244437E-2</v>
      </c>
      <c r="G2750" s="301">
        <f t="array" aca="1" ref="G2750" ca="1">IF(E2750&gt;F2750,('3-Statement Model'!$G$8*(1+'DCF Simulation'!C2750)*'DCF Simulation'!D2750)/('DCF Simulation'!E2750-'DCF Simulation'!F2750))</f>
        <v>10980.388583651338</v>
      </c>
      <c r="H2750" s="302">
        <f ca="1">+G2750-'DCF Analysis'!$C$37+'DCF Analysis'!$C$38+'DCF Analysis'!$C$40-'DCF Analysis'!$C$39</f>
        <v>11892.71858365134</v>
      </c>
      <c r="I2750" s="303">
        <f ca="1">+H2750/'Historical Data'!$L$34</f>
        <v>746.69100216059803</v>
      </c>
    </row>
    <row r="2751" spans="2:9">
      <c r="B2751" s="300">
        <f t="shared" si="214"/>
        <v>2739</v>
      </c>
      <c r="C2751" s="275">
        <f t="shared" ca="1" si="210"/>
        <v>4.4364887015283905E-2</v>
      </c>
      <c r="D2751" s="275">
        <f t="shared" ca="1" si="211"/>
        <v>0.18449567782965126</v>
      </c>
      <c r="E2751" s="275">
        <f t="shared" ca="1" si="212"/>
        <v>0.10182593014863758</v>
      </c>
      <c r="F2751" s="275">
        <f t="shared" ca="1" si="213"/>
        <v>2.0608642579502266E-2</v>
      </c>
      <c r="G2751" s="301">
        <f t="array" aca="1" ref="G2751" ca="1">IF(E2751&gt;F2751,('3-Statement Model'!$G$8*(1+'DCF Simulation'!C2751)*'DCF Simulation'!D2751)/('DCF Simulation'!E2751-'DCF Simulation'!F2751))</f>
        <v>11459.600465492604</v>
      </c>
      <c r="H2751" s="302">
        <f ca="1">+G2751-'DCF Analysis'!$C$37+'DCF Analysis'!$C$38+'DCF Analysis'!$C$40-'DCF Analysis'!$C$39</f>
        <v>12371.930465492605</v>
      </c>
      <c r="I2751" s="303">
        <f ca="1">+H2751/'Historical Data'!$L$34</f>
        <v>776.77858876095809</v>
      </c>
    </row>
    <row r="2752" spans="2:9">
      <c r="B2752" s="300">
        <f t="shared" si="214"/>
        <v>2740</v>
      </c>
      <c r="C2752" s="275">
        <f t="shared" ca="1" si="210"/>
        <v>5.1514810326880087E-2</v>
      </c>
      <c r="D2752" s="275">
        <f t="shared" ca="1" si="211"/>
        <v>0.15918118866008743</v>
      </c>
      <c r="E2752" s="275">
        <f t="shared" ca="1" si="212"/>
        <v>0.10059704091919074</v>
      </c>
      <c r="F2752" s="275">
        <f t="shared" ca="1" si="213"/>
        <v>5.3400508422283999E-2</v>
      </c>
      <c r="G2752" s="301">
        <f t="array" aca="1" ref="G2752" ca="1">IF(E2752&gt;F2752,('3-Statement Model'!$G$8*(1+'DCF Simulation'!C2752)*'DCF Simulation'!D2752)/('DCF Simulation'!E2752-'DCF Simulation'!F2752))</f>
        <v>17130.756591031171</v>
      </c>
      <c r="H2752" s="302">
        <f ca="1">+G2752-'DCF Analysis'!$C$37+'DCF Analysis'!$C$38+'DCF Analysis'!$C$40-'DCF Analysis'!$C$39</f>
        <v>18043.08659103117</v>
      </c>
      <c r="I2752" s="303">
        <f ca="1">+H2752/'Historical Data'!$L$34</f>
        <v>1132.8453047941464</v>
      </c>
    </row>
    <row r="2753" spans="2:9">
      <c r="B2753" s="300">
        <f t="shared" si="214"/>
        <v>2741</v>
      </c>
      <c r="C2753" s="275">
        <f t="shared" ca="1" si="210"/>
        <v>0.18745974941388074</v>
      </c>
      <c r="D2753" s="275">
        <f t="shared" ca="1" si="211"/>
        <v>0.13984984550599205</v>
      </c>
      <c r="E2753" s="275">
        <f t="shared" ca="1" si="212"/>
        <v>0.10855422700995321</v>
      </c>
      <c r="F2753" s="275">
        <f t="shared" ca="1" si="213"/>
        <v>4.4435646289700342E-2</v>
      </c>
      <c r="G2753" s="301">
        <f t="array" aca="1" ref="G2753" ca="1">IF(E2753&gt;F2753,('3-Statement Model'!$G$8*(1+'DCF Simulation'!C2753)*'DCF Simulation'!D2753)/('DCF Simulation'!E2753-'DCF Simulation'!F2753))</f>
        <v>12510.552427194982</v>
      </c>
      <c r="H2753" s="302">
        <f ca="1">+G2753-'DCF Analysis'!$C$37+'DCF Analysis'!$C$38+'DCF Analysis'!$C$40-'DCF Analysis'!$C$39</f>
        <v>13422.882427194983</v>
      </c>
      <c r="I2753" s="303">
        <f ca="1">+H2753/'Historical Data'!$L$34</f>
        <v>842.76319673654359</v>
      </c>
    </row>
    <row r="2754" spans="2:9">
      <c r="B2754" s="300">
        <f t="shared" si="214"/>
        <v>2742</v>
      </c>
      <c r="C2754" s="275">
        <f t="shared" ca="1" si="210"/>
        <v>0.33068735160925089</v>
      </c>
      <c r="D2754" s="275">
        <f t="shared" ca="1" si="211"/>
        <v>0.17707399471005217</v>
      </c>
      <c r="E2754" s="275">
        <f t="shared" ca="1" si="212"/>
        <v>0.10620414686140311</v>
      </c>
      <c r="F2754" s="275">
        <f t="shared" ca="1" si="213"/>
        <v>5.535493022013252E-2</v>
      </c>
      <c r="G2754" s="301">
        <f t="array" aca="1" ref="G2754" ca="1">IF(E2754&gt;F2754,('3-Statement Model'!$G$8*(1+'DCF Simulation'!C2754)*'DCF Simulation'!D2754)/('DCF Simulation'!E2754-'DCF Simulation'!F2754))</f>
        <v>22383.399510604533</v>
      </c>
      <c r="H2754" s="302">
        <f ca="1">+G2754-'DCF Analysis'!$C$37+'DCF Analysis'!$C$38+'DCF Analysis'!$C$40-'DCF Analysis'!$C$39</f>
        <v>23295.729510604531</v>
      </c>
      <c r="I2754" s="303">
        <f ca="1">+H2754/'Historical Data'!$L$34</f>
        <v>1462.6354346135495</v>
      </c>
    </row>
    <row r="2755" spans="2:9">
      <c r="B2755" s="300">
        <f t="shared" si="214"/>
        <v>2743</v>
      </c>
      <c r="C2755" s="275">
        <f t="shared" ca="1" si="210"/>
        <v>0.15692950498872327</v>
      </c>
      <c r="D2755" s="275">
        <f t="shared" ca="1" si="211"/>
        <v>0.15929428916386762</v>
      </c>
      <c r="E2755" s="275">
        <f t="shared" ca="1" si="212"/>
        <v>0.10034336573618859</v>
      </c>
      <c r="F2755" s="275">
        <f t="shared" ca="1" si="213"/>
        <v>3.9967871830620963E-2</v>
      </c>
      <c r="G2755" s="301">
        <f t="array" aca="1" ref="G2755" ca="1">IF(E2755&gt;F2755,('3-Statement Model'!$G$8*(1+'DCF Simulation'!C2755)*'DCF Simulation'!D2755)/('DCF Simulation'!E2755-'DCF Simulation'!F2755))</f>
        <v>14744.359316178903</v>
      </c>
      <c r="H2755" s="302">
        <f ca="1">+G2755-'DCF Analysis'!$C$37+'DCF Analysis'!$C$38+'DCF Analysis'!$C$40-'DCF Analysis'!$C$39</f>
        <v>15656.689316178905</v>
      </c>
      <c r="I2755" s="303">
        <f ca="1">+H2755/'Historical Data'!$L$34</f>
        <v>983.01401431340662</v>
      </c>
    </row>
    <row r="2756" spans="2:9">
      <c r="B2756" s="300">
        <f t="shared" si="214"/>
        <v>2744</v>
      </c>
      <c r="C2756" s="275">
        <f t="shared" ca="1" si="210"/>
        <v>0.22791296532972721</v>
      </c>
      <c r="D2756" s="275">
        <f t="shared" ca="1" si="211"/>
        <v>0.15425366693572237</v>
      </c>
      <c r="E2756" s="275">
        <f t="shared" ca="1" si="212"/>
        <v>0.10843944380256522</v>
      </c>
      <c r="F2756" s="275">
        <f t="shared" ca="1" si="213"/>
        <v>5.6256656648672021E-2</v>
      </c>
      <c r="G2756" s="301">
        <f t="array" aca="1" ref="G2756" ca="1">IF(E2756&gt;F2756,('3-Statement Model'!$G$8*(1+'DCF Simulation'!C2756)*'DCF Simulation'!D2756)/('DCF Simulation'!E2756-'DCF Simulation'!F2756))</f>
        <v>17532.96273043552</v>
      </c>
      <c r="H2756" s="302">
        <f ca="1">+G2756-'DCF Analysis'!$C$37+'DCF Analysis'!$C$38+'DCF Analysis'!$C$40-'DCF Analysis'!$C$39</f>
        <v>18445.292730435518</v>
      </c>
      <c r="I2756" s="303">
        <f ca="1">+H2756/'Historical Data'!$L$34</f>
        <v>1158.0980426937742</v>
      </c>
    </row>
    <row r="2757" spans="2:9">
      <c r="B2757" s="300">
        <f t="shared" si="214"/>
        <v>2745</v>
      </c>
      <c r="C2757" s="275">
        <f t="shared" ca="1" si="210"/>
        <v>0.15511664235236874</v>
      </c>
      <c r="D2757" s="275">
        <f t="shared" ca="1" si="211"/>
        <v>0.1895514931199169</v>
      </c>
      <c r="E2757" s="275">
        <f t="shared" ca="1" si="212"/>
        <v>0.1039808447492348</v>
      </c>
      <c r="F2757" s="275">
        <f t="shared" ca="1" si="213"/>
        <v>4.7631254789216794E-2</v>
      </c>
      <c r="G2757" s="301">
        <f t="array" aca="1" ref="G2757" ca="1">IF(E2757&gt;F2757,('3-Statement Model'!$G$8*(1+'DCF Simulation'!C2757)*'DCF Simulation'!D2757)/('DCF Simulation'!E2757-'DCF Simulation'!F2757))</f>
        <v>18769.02833401279</v>
      </c>
      <c r="H2757" s="302">
        <f ca="1">+G2757-'DCF Analysis'!$C$37+'DCF Analysis'!$C$38+'DCF Analysis'!$C$40-'DCF Analysis'!$C$39</f>
        <v>19681.358334012788</v>
      </c>
      <c r="I2757" s="303">
        <f ca="1">+H2757/'Historical Data'!$L$34</f>
        <v>1235.7051144309401</v>
      </c>
    </row>
    <row r="2758" spans="2:9">
      <c r="B2758" s="300">
        <f t="shared" si="214"/>
        <v>2746</v>
      </c>
      <c r="C2758" s="275">
        <f t="shared" ca="1" si="210"/>
        <v>7.1076012368335217E-2</v>
      </c>
      <c r="D2758" s="275">
        <f t="shared" ca="1" si="211"/>
        <v>0.17580038464323366</v>
      </c>
      <c r="E2758" s="275">
        <f t="shared" ca="1" si="212"/>
        <v>0.10528713028492928</v>
      </c>
      <c r="F2758" s="275">
        <f t="shared" ca="1" si="213"/>
        <v>3.635910948947095E-2</v>
      </c>
      <c r="G2758" s="301">
        <f t="array" aca="1" ref="G2758" ca="1">IF(E2758&gt;F2758,('3-Statement Model'!$G$8*(1+'DCF Simulation'!C2758)*'DCF Simulation'!D2758)/('DCF Simulation'!E2758-'DCF Simulation'!F2758))</f>
        <v>13195.43783428612</v>
      </c>
      <c r="H2758" s="302">
        <f ca="1">+G2758-'DCF Analysis'!$C$37+'DCF Analysis'!$C$38+'DCF Analysis'!$C$40-'DCF Analysis'!$C$39</f>
        <v>14107.767834286122</v>
      </c>
      <c r="I2758" s="303">
        <f ca="1">+H2758/'Historical Data'!$L$34</f>
        <v>885.76411090002671</v>
      </c>
    </row>
    <row r="2759" spans="2:9">
      <c r="B2759" s="300">
        <f t="shared" si="214"/>
        <v>2747</v>
      </c>
      <c r="C2759" s="275">
        <f t="shared" ca="1" si="210"/>
        <v>0.28064905022525699</v>
      </c>
      <c r="D2759" s="275">
        <f t="shared" ca="1" si="211"/>
        <v>0.14784861917690423</v>
      </c>
      <c r="E2759" s="275">
        <f t="shared" ca="1" si="212"/>
        <v>0.10286857918163526</v>
      </c>
      <c r="F2759" s="275">
        <f t="shared" ca="1" si="213"/>
        <v>2.6901594229596801E-2</v>
      </c>
      <c r="G2759" s="301">
        <f t="array" aca="1" ref="G2759" ca="1">IF(E2759&gt;F2759,('3-Statement Model'!$G$8*(1+'DCF Simulation'!C2759)*'DCF Simulation'!D2759)/('DCF Simulation'!E2759-'DCF Simulation'!F2759))</f>
        <v>12039.321548220363</v>
      </c>
      <c r="H2759" s="302">
        <f ca="1">+G2759-'DCF Analysis'!$C$37+'DCF Analysis'!$C$38+'DCF Analysis'!$C$40-'DCF Analysis'!$C$39</f>
        <v>12951.651548220365</v>
      </c>
      <c r="I2759" s="303">
        <f ca="1">+H2759/'Historical Data'!$L$34</f>
        <v>813.17670187452973</v>
      </c>
    </row>
    <row r="2760" spans="2:9">
      <c r="B2760" s="300">
        <f t="shared" si="214"/>
        <v>2748</v>
      </c>
      <c r="C2760" s="275">
        <f t="shared" ca="1" si="210"/>
        <v>0.24323348348209656</v>
      </c>
      <c r="D2760" s="275">
        <f t="shared" ca="1" si="211"/>
        <v>0.16444797822574969</v>
      </c>
      <c r="E2760" s="275">
        <f t="shared" ca="1" si="212"/>
        <v>0.10491750332451871</v>
      </c>
      <c r="F2760" s="275">
        <f t="shared" ca="1" si="213"/>
        <v>5.9492854213673702E-2</v>
      </c>
      <c r="G2760" s="301">
        <f t="array" aca="1" ref="G2760" ca="1">IF(E2760&gt;F2760,('3-Statement Model'!$G$8*(1+'DCF Simulation'!C2760)*'DCF Simulation'!D2760)/('DCF Simulation'!E2760-'DCF Simulation'!F2760))</f>
        <v>21740.481321502866</v>
      </c>
      <c r="H2760" s="302">
        <f ca="1">+G2760-'DCF Analysis'!$C$37+'DCF Analysis'!$C$38+'DCF Analysis'!$C$40-'DCF Analysis'!$C$39</f>
        <v>22652.811321502864</v>
      </c>
      <c r="I2760" s="303">
        <f ca="1">+H2760/'Historical Data'!$L$34</f>
        <v>1422.2694557542222</v>
      </c>
    </row>
    <row r="2761" spans="2:9">
      <c r="B2761" s="300">
        <f t="shared" si="214"/>
        <v>2749</v>
      </c>
      <c r="C2761" s="275">
        <f t="shared" ca="1" si="210"/>
        <v>9.4674749565223884E-2</v>
      </c>
      <c r="D2761" s="275">
        <f t="shared" ca="1" si="211"/>
        <v>0.18399539032061429</v>
      </c>
      <c r="E2761" s="275">
        <f t="shared" ca="1" si="212"/>
        <v>0.10144465223616347</v>
      </c>
      <c r="F2761" s="275">
        <f t="shared" ca="1" si="213"/>
        <v>5.3801025148721579E-2</v>
      </c>
      <c r="G2761" s="301">
        <f t="array" aca="1" ref="G2761" ca="1">IF(E2761&gt;F2761,('3-Statement Model'!$G$8*(1+'DCF Simulation'!C2761)*'DCF Simulation'!D2761)/('DCF Simulation'!E2761-'DCF Simulation'!F2761))</f>
        <v>20420.516650120138</v>
      </c>
      <c r="H2761" s="302">
        <f ca="1">+G2761-'DCF Analysis'!$C$37+'DCF Analysis'!$C$38+'DCF Analysis'!$C$40-'DCF Analysis'!$C$39</f>
        <v>21332.846650120136</v>
      </c>
      <c r="I2761" s="303">
        <f ca="1">+H2761/'Historical Data'!$L$34</f>
        <v>1339.3947340193411</v>
      </c>
    </row>
    <row r="2762" spans="2:9">
      <c r="B2762" s="300">
        <f t="shared" si="214"/>
        <v>2750</v>
      </c>
      <c r="C2762" s="275">
        <f t="shared" ca="1" si="210"/>
        <v>0.11340746880865751</v>
      </c>
      <c r="D2762" s="275">
        <f t="shared" ca="1" si="211"/>
        <v>0.18066033009714583</v>
      </c>
      <c r="E2762" s="275">
        <f t="shared" ca="1" si="212"/>
        <v>0.10245036553457071</v>
      </c>
      <c r="F2762" s="275">
        <f t="shared" ca="1" si="213"/>
        <v>3.7690688847903844E-2</v>
      </c>
      <c r="G2762" s="301">
        <f t="array" aca="1" ref="G2762" ca="1">IF(E2762&gt;F2762,('3-Statement Model'!$G$8*(1+'DCF Simulation'!C2762)*'DCF Simulation'!D2762)/('DCF Simulation'!E2762-'DCF Simulation'!F2762))</f>
        <v>15003.471482368514</v>
      </c>
      <c r="H2762" s="302">
        <f ca="1">+G2762-'DCF Analysis'!$C$37+'DCF Analysis'!$C$38+'DCF Analysis'!$C$40-'DCF Analysis'!$C$39</f>
        <v>15915.801482368515</v>
      </c>
      <c r="I2762" s="303">
        <f ca="1">+H2762/'Historical Data'!$L$34</f>
        <v>999.282516900367</v>
      </c>
    </row>
    <row r="2763" spans="2:9">
      <c r="B2763" s="300">
        <f t="shared" si="214"/>
        <v>2751</v>
      </c>
      <c r="C2763" s="275">
        <f t="shared" ca="1" si="210"/>
        <v>0.14195598928396996</v>
      </c>
      <c r="D2763" s="275">
        <f t="shared" ca="1" si="211"/>
        <v>0.18969648132769623</v>
      </c>
      <c r="E2763" s="275">
        <f t="shared" ca="1" si="212"/>
        <v>0.10190876104440735</v>
      </c>
      <c r="F2763" s="275">
        <f t="shared" ca="1" si="213"/>
        <v>2.2976420608152078E-2</v>
      </c>
      <c r="G2763" s="301">
        <f t="array" aca="1" ref="G2763" ca="1">IF(E2763&gt;F2763,('3-Statement Model'!$G$8*(1+'DCF Simulation'!C2763)*'DCF Simulation'!D2763)/('DCF Simulation'!E2763-'DCF Simulation'!F2763))</f>
        <v>13256.630787965843</v>
      </c>
      <c r="H2763" s="302">
        <f ca="1">+G2763-'DCF Analysis'!$C$37+'DCF Analysis'!$C$38+'DCF Analysis'!$C$40-'DCF Analysis'!$C$39</f>
        <v>14168.960787965845</v>
      </c>
      <c r="I2763" s="303">
        <f ca="1">+H2763/'Historical Data'!$L$34</f>
        <v>889.60614479554761</v>
      </c>
    </row>
    <row r="2764" spans="2:9">
      <c r="B2764" s="300">
        <f t="shared" si="214"/>
        <v>2752</v>
      </c>
      <c r="C2764" s="275">
        <f t="shared" ca="1" si="210"/>
        <v>0.3049264455291209</v>
      </c>
      <c r="D2764" s="275">
        <f t="shared" ca="1" si="211"/>
        <v>0.17865790639744045</v>
      </c>
      <c r="E2764" s="275">
        <f t="shared" ca="1" si="212"/>
        <v>0.10882036779694275</v>
      </c>
      <c r="F2764" s="275">
        <f t="shared" ca="1" si="213"/>
        <v>4.5881553562453534E-2</v>
      </c>
      <c r="G2764" s="301">
        <f t="array" aca="1" ref="G2764" ca="1">IF(E2764&gt;F2764,('3-Statement Model'!$G$8*(1+'DCF Simulation'!C2764)*'DCF Simulation'!D2764)/('DCF Simulation'!E2764-'DCF Simulation'!F2764))</f>
        <v>17892.425424685222</v>
      </c>
      <c r="H2764" s="302">
        <f ca="1">+G2764-'DCF Analysis'!$C$37+'DCF Analysis'!$C$38+'DCF Analysis'!$C$40-'DCF Analysis'!$C$39</f>
        <v>18804.75542468522</v>
      </c>
      <c r="I2764" s="303">
        <f ca="1">+H2764/'Historical Data'!$L$34</f>
        <v>1180.6671094316041</v>
      </c>
    </row>
    <row r="2765" spans="2:9">
      <c r="B2765" s="300">
        <f t="shared" si="214"/>
        <v>2753</v>
      </c>
      <c r="C2765" s="275">
        <f t="shared" ca="1" si="210"/>
        <v>0.14054915948423868</v>
      </c>
      <c r="D2765" s="275">
        <f t="shared" ca="1" si="211"/>
        <v>0.15394018498175047</v>
      </c>
      <c r="E2765" s="275">
        <f t="shared" ca="1" si="212"/>
        <v>0.10841955595374227</v>
      </c>
      <c r="F2765" s="275">
        <f t="shared" ca="1" si="213"/>
        <v>4.363350115200787E-2</v>
      </c>
      <c r="G2765" s="301">
        <f t="array" aca="1" ref="G2765" ca="1">IF(E2765&gt;F2765,('3-Statement Model'!$G$8*(1+'DCF Simulation'!C2765)*'DCF Simulation'!D2765)/('DCF Simulation'!E2765-'DCF Simulation'!F2765))</f>
        <v>13090.733395932977</v>
      </c>
      <c r="H2765" s="302">
        <f ca="1">+G2765-'DCF Analysis'!$C$37+'DCF Analysis'!$C$38+'DCF Analysis'!$C$40-'DCF Analysis'!$C$39</f>
        <v>14003.063395932979</v>
      </c>
      <c r="I2765" s="303">
        <f ca="1">+H2765/'Historical Data'!$L$34</f>
        <v>879.19018405103475</v>
      </c>
    </row>
    <row r="2766" spans="2:9">
      <c r="B2766" s="300">
        <f t="shared" si="214"/>
        <v>2754</v>
      </c>
      <c r="C2766" s="275">
        <f t="shared" ref="C2766:C2829" ca="1" si="215">RAND()*($E$6-$D$6)+$D$6</f>
        <v>8.4947805745314894E-2</v>
      </c>
      <c r="D2766" s="275">
        <f t="shared" ref="D2766:D2829" ca="1" si="216">RAND()*($E$7-$D$7)+$D$7</f>
        <v>0.14917804722345332</v>
      </c>
      <c r="E2766" s="275">
        <f t="shared" ref="E2766:E2829" ca="1" si="217">RAND()*($E$8-$D$8)+$D$8</f>
        <v>0.10998976176587398</v>
      </c>
      <c r="F2766" s="275">
        <f t="shared" ref="F2766:F2829" ca="1" si="218">RAND()*($E$9-$D$9)+$D$9</f>
        <v>3.7181404327953582E-2</v>
      </c>
      <c r="G2766" s="301">
        <f t="array" aca="1" ref="G2766" ca="1">IF(E2766&gt;F2766,('3-Statement Model'!$G$8*(1+'DCF Simulation'!C2766)*'DCF Simulation'!D2766)/('DCF Simulation'!E2766-'DCF Simulation'!F2766))</f>
        <v>10737.718876036985</v>
      </c>
      <c r="H2766" s="302">
        <f ca="1">+G2766-'DCF Analysis'!$C$37+'DCF Analysis'!$C$38+'DCF Analysis'!$C$40-'DCF Analysis'!$C$39</f>
        <v>11650.048876036986</v>
      </c>
      <c r="I2766" s="303">
        <f ca="1">+H2766/'Historical Data'!$L$34</f>
        <v>731.45484855130701</v>
      </c>
    </row>
    <row r="2767" spans="2:9">
      <c r="B2767" s="300">
        <f t="shared" ref="B2767:B2830" si="219">+B2766+1</f>
        <v>2755</v>
      </c>
      <c r="C2767" s="275">
        <f t="shared" ca="1" si="215"/>
        <v>0.17591495180610658</v>
      </c>
      <c r="D2767" s="275">
        <f t="shared" ca="1" si="216"/>
        <v>0.18654137669424339</v>
      </c>
      <c r="E2767" s="275">
        <f t="shared" ca="1" si="217"/>
        <v>0.10935548359967635</v>
      </c>
      <c r="F2767" s="275">
        <f t="shared" ca="1" si="218"/>
        <v>4.7497533680206178E-2</v>
      </c>
      <c r="G2767" s="301">
        <f t="array" aca="1" ref="G2767" ca="1">IF(E2767&gt;F2767,('3-Statement Model'!$G$8*(1+'DCF Simulation'!C2767)*'DCF Simulation'!D2767)/('DCF Simulation'!E2767-'DCF Simulation'!F2767))</f>
        <v>17129.120586343812</v>
      </c>
      <c r="H2767" s="302">
        <f ca="1">+G2767-'DCF Analysis'!$C$37+'DCF Analysis'!$C$38+'DCF Analysis'!$C$40-'DCF Analysis'!$C$39</f>
        <v>18041.45058634381</v>
      </c>
      <c r="I2767" s="303">
        <f ca="1">+H2767/'Historical Data'!$L$34</f>
        <v>1132.7425873228676</v>
      </c>
    </row>
    <row r="2768" spans="2:9">
      <c r="B2768" s="300">
        <f t="shared" si="219"/>
        <v>2756</v>
      </c>
      <c r="C2768" s="275">
        <f t="shared" ca="1" si="215"/>
        <v>5.5041159411286789E-2</v>
      </c>
      <c r="D2768" s="275">
        <f t="shared" ca="1" si="216"/>
        <v>0.15172365590524348</v>
      </c>
      <c r="E2768" s="275">
        <f t="shared" ca="1" si="217"/>
        <v>0.10514810463038415</v>
      </c>
      <c r="F2768" s="275">
        <f t="shared" ca="1" si="218"/>
        <v>5.0012146431160448E-2</v>
      </c>
      <c r="G2768" s="301">
        <f t="array" aca="1" ref="G2768" ca="1">IF(E2768&gt;F2768,('3-Statement Model'!$G$8*(1+'DCF Simulation'!C2768)*'DCF Simulation'!D2768)/('DCF Simulation'!E2768-'DCF Simulation'!F2768))</f>
        <v>14023.850532687356</v>
      </c>
      <c r="H2768" s="302">
        <f ca="1">+G2768-'DCF Analysis'!$C$37+'DCF Analysis'!$C$38+'DCF Analysis'!$C$40-'DCF Analysis'!$C$39</f>
        <v>14936.180532687358</v>
      </c>
      <c r="I2768" s="303">
        <f ca="1">+H2768/'Historical Data'!$L$34</f>
        <v>937.77646649566964</v>
      </c>
    </row>
    <row r="2769" spans="2:9">
      <c r="B2769" s="300">
        <f t="shared" si="219"/>
        <v>2757</v>
      </c>
      <c r="C2769" s="275">
        <f t="shared" ca="1" si="215"/>
        <v>0.11581203923894666</v>
      </c>
      <c r="D2769" s="275">
        <f t="shared" ca="1" si="216"/>
        <v>0.18036918820371395</v>
      </c>
      <c r="E2769" s="275">
        <f t="shared" ca="1" si="217"/>
        <v>0.10903828915455653</v>
      </c>
      <c r="F2769" s="275">
        <f t="shared" ca="1" si="218"/>
        <v>5.7378251241665554E-2</v>
      </c>
      <c r="G2769" s="301">
        <f t="array" aca="1" ref="G2769" ca="1">IF(E2769&gt;F2769,('3-Statement Model'!$G$8*(1+'DCF Simulation'!C2769)*'DCF Simulation'!D2769)/('DCF Simulation'!E2769-'DCF Simulation'!F2769))</f>
        <v>18818.204007066703</v>
      </c>
      <c r="H2769" s="302">
        <f ca="1">+G2769-'DCF Analysis'!$C$37+'DCF Analysis'!$C$38+'DCF Analysis'!$C$40-'DCF Analysis'!$C$39</f>
        <v>19730.534007066701</v>
      </c>
      <c r="I2769" s="303">
        <f ca="1">+H2769/'Historical Data'!$L$34</f>
        <v>1238.7926366266663</v>
      </c>
    </row>
    <row r="2770" spans="2:9">
      <c r="B2770" s="300">
        <f t="shared" si="219"/>
        <v>2758</v>
      </c>
      <c r="C2770" s="275">
        <f t="shared" ca="1" si="215"/>
        <v>0.26485582507482969</v>
      </c>
      <c r="D2770" s="275">
        <f t="shared" ca="1" si="216"/>
        <v>0.17886024395948857</v>
      </c>
      <c r="E2770" s="275">
        <f t="shared" ca="1" si="217"/>
        <v>0.108290020300221</v>
      </c>
      <c r="F2770" s="275">
        <f t="shared" ca="1" si="218"/>
        <v>2.3700048090241257E-2</v>
      </c>
      <c r="G2770" s="301">
        <f t="array" aca="1" ref="G2770" ca="1">IF(E2770&gt;F2770,('3-Statement Model'!$G$8*(1+'DCF Simulation'!C2770)*'DCF Simulation'!D2770)/('DCF Simulation'!E2770-'DCF Simulation'!F2770))</f>
        <v>12918.600286869685</v>
      </c>
      <c r="H2770" s="302">
        <f ca="1">+G2770-'DCF Analysis'!$C$37+'DCF Analysis'!$C$38+'DCF Analysis'!$C$40-'DCF Analysis'!$C$39</f>
        <v>13830.930286869687</v>
      </c>
      <c r="I2770" s="303">
        <f ca="1">+H2770/'Historical Data'!$L$34</f>
        <v>868.38271031763816</v>
      </c>
    </row>
    <row r="2771" spans="2:9">
      <c r="B2771" s="300">
        <f t="shared" si="219"/>
        <v>2759</v>
      </c>
      <c r="C2771" s="275">
        <f t="shared" ca="1" si="215"/>
        <v>0.20844869301265631</v>
      </c>
      <c r="D2771" s="275">
        <f t="shared" ca="1" si="216"/>
        <v>0.13583239387997187</v>
      </c>
      <c r="E2771" s="275">
        <f t="shared" ca="1" si="217"/>
        <v>0.10245120194641488</v>
      </c>
      <c r="F2771" s="275">
        <f t="shared" ca="1" si="218"/>
        <v>2.108469623813913E-2</v>
      </c>
      <c r="G2771" s="301">
        <f t="array" aca="1" ref="G2771" ca="1">IF(E2771&gt;F2771,('3-Statement Model'!$G$8*(1+'DCF Simulation'!C2771)*'DCF Simulation'!D2771)/('DCF Simulation'!E2771-'DCF Simulation'!F2771))</f>
        <v>9744.6311438674584</v>
      </c>
      <c r="H2771" s="302">
        <f ca="1">+G2771-'DCF Analysis'!$C$37+'DCF Analysis'!$C$38+'DCF Analysis'!$C$40-'DCF Analysis'!$C$39</f>
        <v>10656.96114386746</v>
      </c>
      <c r="I2771" s="303">
        <f ca="1">+H2771/'Historical Data'!$L$34</f>
        <v>669.10327865992633</v>
      </c>
    </row>
    <row r="2772" spans="2:9">
      <c r="B2772" s="300">
        <f t="shared" si="219"/>
        <v>2760</v>
      </c>
      <c r="C2772" s="275">
        <f t="shared" ca="1" si="215"/>
        <v>4.4979162543101095E-2</v>
      </c>
      <c r="D2772" s="275">
        <f t="shared" ca="1" si="216"/>
        <v>0.13790051458376015</v>
      </c>
      <c r="E2772" s="275">
        <f t="shared" ca="1" si="217"/>
        <v>0.10712591510325993</v>
      </c>
      <c r="F2772" s="275">
        <f t="shared" ca="1" si="218"/>
        <v>5.1478979577574926E-2</v>
      </c>
      <c r="G2772" s="301">
        <f t="array" aca="1" ref="G2772" ca="1">IF(E2772&gt;F2772,('3-Statement Model'!$G$8*(1+'DCF Simulation'!C2772)*'DCF Simulation'!D2772)/('DCF Simulation'!E2772-'DCF Simulation'!F2772))</f>
        <v>12508.688104062154</v>
      </c>
      <c r="H2772" s="302">
        <f ca="1">+G2772-'DCF Analysis'!$C$37+'DCF Analysis'!$C$38+'DCF Analysis'!$C$40-'DCF Analysis'!$C$39</f>
        <v>13421.018104062156</v>
      </c>
      <c r="I2772" s="303">
        <f ca="1">+H2772/'Historical Data'!$L$34</f>
        <v>842.64614416369318</v>
      </c>
    </row>
    <row r="2773" spans="2:9">
      <c r="B2773" s="300">
        <f t="shared" si="219"/>
        <v>2761</v>
      </c>
      <c r="C2773" s="275">
        <f t="shared" ca="1" si="215"/>
        <v>0.15000079189961718</v>
      </c>
      <c r="D2773" s="275">
        <f t="shared" ca="1" si="216"/>
        <v>0.16027344793091144</v>
      </c>
      <c r="E2773" s="275">
        <f t="shared" ca="1" si="217"/>
        <v>0.10268888737562271</v>
      </c>
      <c r="F2773" s="275">
        <f t="shared" ca="1" si="218"/>
        <v>5.1148019773330902E-2</v>
      </c>
      <c r="G2773" s="301">
        <f t="array" aca="1" ref="G2773" ca="1">IF(E2773&gt;F2773,('3-Statement Model'!$G$8*(1+'DCF Simulation'!C2773)*'DCF Simulation'!D2773)/('DCF Simulation'!E2773-'DCF Simulation'!F2773))</f>
        <v>17273.784362367282</v>
      </c>
      <c r="H2773" s="302">
        <f ca="1">+G2773-'DCF Analysis'!$C$37+'DCF Analysis'!$C$38+'DCF Analysis'!$C$40-'DCF Analysis'!$C$39</f>
        <v>18186.11436236728</v>
      </c>
      <c r="I2773" s="303">
        <f ca="1">+H2773/'Historical Data'!$L$34</f>
        <v>1141.8253835847579</v>
      </c>
    </row>
    <row r="2774" spans="2:9">
      <c r="B2774" s="300">
        <f t="shared" si="219"/>
        <v>2762</v>
      </c>
      <c r="C2774" s="275">
        <f t="shared" ca="1" si="215"/>
        <v>0.15141306568634894</v>
      </c>
      <c r="D2774" s="275">
        <f t="shared" ca="1" si="216"/>
        <v>0.1351917147633882</v>
      </c>
      <c r="E2774" s="275">
        <f t="shared" ca="1" si="217"/>
        <v>0.10639888468743146</v>
      </c>
      <c r="F2774" s="275">
        <f t="shared" ca="1" si="218"/>
        <v>2.6178236496262292E-2</v>
      </c>
      <c r="G2774" s="301">
        <f t="array" aca="1" ref="G2774" ca="1">IF(E2774&gt;F2774,('3-Statement Model'!$G$8*(1+'DCF Simulation'!C2774)*'DCF Simulation'!D2774)/('DCF Simulation'!E2774-'DCF Simulation'!F2774))</f>
        <v>9372.9124945296699</v>
      </c>
      <c r="H2774" s="302">
        <f ca="1">+G2774-'DCF Analysis'!$C$37+'DCF Analysis'!$C$38+'DCF Analysis'!$C$40-'DCF Analysis'!$C$39</f>
        <v>10285.242494529672</v>
      </c>
      <c r="I2774" s="303">
        <f ca="1">+H2774/'Historical Data'!$L$34</f>
        <v>645.76471491241011</v>
      </c>
    </row>
    <row r="2775" spans="2:9">
      <c r="B2775" s="300">
        <f t="shared" si="219"/>
        <v>2763</v>
      </c>
      <c r="C2775" s="275">
        <f t="shared" ca="1" si="215"/>
        <v>2.9860368305214144E-2</v>
      </c>
      <c r="D2775" s="275">
        <f t="shared" ca="1" si="216"/>
        <v>0.17267772469868492</v>
      </c>
      <c r="E2775" s="275">
        <f t="shared" ca="1" si="217"/>
        <v>0.10806754269235568</v>
      </c>
      <c r="F2775" s="275">
        <f t="shared" ca="1" si="218"/>
        <v>5.0141183025399466E-2</v>
      </c>
      <c r="G2775" s="301">
        <f t="array" aca="1" ref="G2775" ca="1">IF(E2775&gt;F2775,('3-Statement Model'!$G$8*(1+'DCF Simulation'!C2775)*'DCF Simulation'!D2775)/('DCF Simulation'!E2775-'DCF Simulation'!F2775))</f>
        <v>14829.206949373855</v>
      </c>
      <c r="H2775" s="302">
        <f ca="1">+G2775-'DCF Analysis'!$C$37+'DCF Analysis'!$C$38+'DCF Analysis'!$C$40-'DCF Analysis'!$C$39</f>
        <v>15741.536949373856</v>
      </c>
      <c r="I2775" s="303">
        <f ca="1">+H2775/'Historical Data'!$L$34</f>
        <v>988.34122052077328</v>
      </c>
    </row>
    <row r="2776" spans="2:9">
      <c r="B2776" s="300">
        <f t="shared" si="219"/>
        <v>2764</v>
      </c>
      <c r="C2776" s="275">
        <f t="shared" ca="1" si="215"/>
        <v>0.24388746678256892</v>
      </c>
      <c r="D2776" s="275">
        <f t="shared" ca="1" si="216"/>
        <v>0.1645853223401684</v>
      </c>
      <c r="E2776" s="275">
        <f t="shared" ca="1" si="217"/>
        <v>0.10383830099531483</v>
      </c>
      <c r="F2776" s="275">
        <f t="shared" ca="1" si="218"/>
        <v>3.5052408579984887E-2</v>
      </c>
      <c r="G2776" s="301">
        <f t="array" aca="1" ref="G2776" ca="1">IF(E2776&gt;F2776,('3-Statement Model'!$G$8*(1+'DCF Simulation'!C2776)*'DCF Simulation'!D2776)/('DCF Simulation'!E2776-'DCF Simulation'!F2776))</f>
        <v>14376.471824830378</v>
      </c>
      <c r="H2776" s="302">
        <f ca="1">+G2776-'DCF Analysis'!$C$37+'DCF Analysis'!$C$38+'DCF Analysis'!$C$40-'DCF Analysis'!$C$39</f>
        <v>15288.80182483038</v>
      </c>
      <c r="I2776" s="303">
        <f ca="1">+H2776/'Historical Data'!$L$34</f>
        <v>959.91599196761592</v>
      </c>
    </row>
    <row r="2777" spans="2:9">
      <c r="B2777" s="300">
        <f t="shared" si="219"/>
        <v>2765</v>
      </c>
      <c r="C2777" s="275">
        <f t="shared" ca="1" si="215"/>
        <v>0.18985899005357371</v>
      </c>
      <c r="D2777" s="275">
        <f t="shared" ca="1" si="216"/>
        <v>0.18648178183725578</v>
      </c>
      <c r="E2777" s="275">
        <f t="shared" ca="1" si="217"/>
        <v>0.10149740380410584</v>
      </c>
      <c r="F2777" s="275">
        <f t="shared" ca="1" si="218"/>
        <v>2.7927533002610406E-2</v>
      </c>
      <c r="G2777" s="301">
        <f t="array" aca="1" ref="G2777" ca="1">IF(E2777&gt;F2777,('3-Statement Model'!$G$8*(1+'DCF Simulation'!C2777)*'DCF Simulation'!D2777)/('DCF Simulation'!E2777-'DCF Simulation'!F2777))</f>
        <v>14568.385080354994</v>
      </c>
      <c r="H2777" s="302">
        <f ca="1">+G2777-'DCF Analysis'!$C$37+'DCF Analysis'!$C$38+'DCF Analysis'!$C$40-'DCF Analysis'!$C$39</f>
        <v>15480.715080354996</v>
      </c>
      <c r="I2777" s="303">
        <f ca="1">+H2777/'Historical Data'!$L$34</f>
        <v>971.96537328338752</v>
      </c>
    </row>
    <row r="2778" spans="2:9">
      <c r="B2778" s="300">
        <f t="shared" si="219"/>
        <v>2766</v>
      </c>
      <c r="C2778" s="275">
        <f t="shared" ca="1" si="215"/>
        <v>3.9073259688185841E-2</v>
      </c>
      <c r="D2778" s="275">
        <f t="shared" ca="1" si="216"/>
        <v>0.13924310150258257</v>
      </c>
      <c r="E2778" s="275">
        <f t="shared" ca="1" si="217"/>
        <v>0.10950646190887936</v>
      </c>
      <c r="F2778" s="275">
        <f t="shared" ca="1" si="218"/>
        <v>4.235454710037824E-2</v>
      </c>
      <c r="G2778" s="301">
        <f t="array" aca="1" ref="G2778" ca="1">IF(E2778&gt;F2778,('3-Statement Model'!$G$8*(1+'DCF Simulation'!C2778)*'DCF Simulation'!D2778)/('DCF Simulation'!E2778-'DCF Simulation'!F2778))</f>
        <v>10407.369050003472</v>
      </c>
      <c r="H2778" s="302">
        <f ca="1">+G2778-'DCF Analysis'!$C$37+'DCF Analysis'!$C$38+'DCF Analysis'!$C$40-'DCF Analysis'!$C$39</f>
        <v>11319.699050003474</v>
      </c>
      <c r="I2778" s="303">
        <f ca="1">+H2778/'Historical Data'!$L$34</f>
        <v>710.71364956223545</v>
      </c>
    </row>
    <row r="2779" spans="2:9">
      <c r="B2779" s="300">
        <f t="shared" si="219"/>
        <v>2767</v>
      </c>
      <c r="C2779" s="275">
        <f t="shared" ca="1" si="215"/>
        <v>7.0204719155494505E-2</v>
      </c>
      <c r="D2779" s="275">
        <f t="shared" ca="1" si="216"/>
        <v>0.17331118940157098</v>
      </c>
      <c r="E2779" s="275">
        <f t="shared" ca="1" si="217"/>
        <v>0.10482431506150822</v>
      </c>
      <c r="F2779" s="275">
        <f t="shared" ca="1" si="218"/>
        <v>3.6418499296998752E-2</v>
      </c>
      <c r="G2779" s="301">
        <f t="array" aca="1" ref="G2779" ca="1">IF(E2779&gt;F2779,('3-Statement Model'!$G$8*(1+'DCF Simulation'!C2779)*'DCF Simulation'!D2779)/('DCF Simulation'!E2779-'DCF Simulation'!F2779))</f>
        <v>13097.244571349614</v>
      </c>
      <c r="H2779" s="302">
        <f ca="1">+G2779-'DCF Analysis'!$C$37+'DCF Analysis'!$C$38+'DCF Analysis'!$C$40-'DCF Analysis'!$C$39</f>
        <v>14009.574571349616</v>
      </c>
      <c r="I2779" s="303">
        <f ca="1">+H2779/'Historical Data'!$L$34</f>
        <v>879.59899184909159</v>
      </c>
    </row>
    <row r="2780" spans="2:9">
      <c r="B2780" s="300">
        <f t="shared" si="219"/>
        <v>2768</v>
      </c>
      <c r="C2780" s="275">
        <f t="shared" ca="1" si="215"/>
        <v>0.30990891365114842</v>
      </c>
      <c r="D2780" s="275">
        <f t="shared" ca="1" si="216"/>
        <v>0.1790192374014267</v>
      </c>
      <c r="E2780" s="275">
        <f t="shared" ca="1" si="217"/>
        <v>0.10725437245128253</v>
      </c>
      <c r="F2780" s="275">
        <f t="shared" ca="1" si="218"/>
        <v>3.2373910707995723E-2</v>
      </c>
      <c r="G2780" s="301">
        <f t="array" aca="1" ref="G2780" ca="1">IF(E2780&gt;F2780,('3-Statement Model'!$G$8*(1+'DCF Simulation'!C2780)*'DCF Simulation'!D2780)/('DCF Simulation'!E2780-'DCF Simulation'!F2780))</f>
        <v>15126.964431755199</v>
      </c>
      <c r="H2780" s="302">
        <f ca="1">+G2780-'DCF Analysis'!$C$37+'DCF Analysis'!$C$38+'DCF Analysis'!$C$40-'DCF Analysis'!$C$39</f>
        <v>16039.294431755201</v>
      </c>
      <c r="I2780" s="303">
        <f ca="1">+H2780/'Historical Data'!$L$34</f>
        <v>1007.0360909455876</v>
      </c>
    </row>
    <row r="2781" spans="2:9">
      <c r="B2781" s="300">
        <f t="shared" si="219"/>
        <v>2769</v>
      </c>
      <c r="C2781" s="275">
        <f t="shared" ca="1" si="215"/>
        <v>0.24407002739138675</v>
      </c>
      <c r="D2781" s="275">
        <f t="shared" ca="1" si="216"/>
        <v>0.16024824812876443</v>
      </c>
      <c r="E2781" s="275">
        <f t="shared" ca="1" si="217"/>
        <v>0.1032664398764994</v>
      </c>
      <c r="F2781" s="275">
        <f t="shared" ca="1" si="218"/>
        <v>2.7843373329861115E-2</v>
      </c>
      <c r="G2781" s="301">
        <f t="array" aca="1" ref="G2781" ca="1">IF(E2781&gt;F2781,('3-Statement Model'!$G$8*(1+'DCF Simulation'!C2781)*'DCF Simulation'!D2781)/('DCF Simulation'!E2781-'DCF Simulation'!F2781))</f>
        <v>12767.72237840603</v>
      </c>
      <c r="H2781" s="302">
        <f ca="1">+G2781-'DCF Analysis'!$C$37+'DCF Analysis'!$C$38+'DCF Analysis'!$C$40-'DCF Analysis'!$C$39</f>
        <v>13680.052378406031</v>
      </c>
      <c r="I2781" s="303">
        <f ca="1">+H2781/'Historical Data'!$L$34</f>
        <v>858.90975626746069</v>
      </c>
    </row>
    <row r="2782" spans="2:9">
      <c r="B2782" s="300">
        <f t="shared" si="219"/>
        <v>2770</v>
      </c>
      <c r="C2782" s="275">
        <f t="shared" ca="1" si="215"/>
        <v>0.23028171555313581</v>
      </c>
      <c r="D2782" s="275">
        <f t="shared" ca="1" si="216"/>
        <v>0.14189910880585252</v>
      </c>
      <c r="E2782" s="275">
        <f t="shared" ca="1" si="217"/>
        <v>0.10634731790863827</v>
      </c>
      <c r="F2782" s="275">
        <f t="shared" ca="1" si="218"/>
        <v>4.7269243659290958E-2</v>
      </c>
      <c r="G2782" s="301">
        <f t="array" aca="1" ref="G2782" ca="1">IF(E2782&gt;F2782,('3-Statement Model'!$G$8*(1+'DCF Simulation'!C2782)*'DCF Simulation'!D2782)/('DCF Simulation'!E2782-'DCF Simulation'!F2782))</f>
        <v>14273.727667730767</v>
      </c>
      <c r="H2782" s="302">
        <f ca="1">+G2782-'DCF Analysis'!$C$37+'DCF Analysis'!$C$38+'DCF Analysis'!$C$40-'DCF Analysis'!$C$39</f>
        <v>15186.057667730769</v>
      </c>
      <c r="I2782" s="303">
        <f ca="1">+H2782/'Historical Data'!$L$34</f>
        <v>953.46514247586754</v>
      </c>
    </row>
    <row r="2783" spans="2:9">
      <c r="B2783" s="300">
        <f t="shared" si="219"/>
        <v>2771</v>
      </c>
      <c r="C2783" s="275">
        <f t="shared" ca="1" si="215"/>
        <v>0.23633770899106024</v>
      </c>
      <c r="D2783" s="275">
        <f t="shared" ca="1" si="216"/>
        <v>0.17070455338233242</v>
      </c>
      <c r="E2783" s="275">
        <f t="shared" ca="1" si="217"/>
        <v>0.10911724039115064</v>
      </c>
      <c r="F2783" s="275">
        <f t="shared" ca="1" si="218"/>
        <v>5.918058753561628E-2</v>
      </c>
      <c r="G2783" s="301">
        <f t="array" aca="1" ref="G2783" ca="1">IF(E2783&gt;F2783,('3-Statement Model'!$G$8*(1+'DCF Simulation'!C2783)*'DCF Simulation'!D2783)/('DCF Simulation'!E2783-'DCF Simulation'!F2783))</f>
        <v>20414.666590103527</v>
      </c>
      <c r="H2783" s="302">
        <f ca="1">+G2783-'DCF Analysis'!$C$37+'DCF Analysis'!$C$38+'DCF Analysis'!$C$40-'DCF Analysis'!$C$39</f>
        <v>21326.996590103525</v>
      </c>
      <c r="I2783" s="303">
        <f ca="1">+H2783/'Historical Data'!$L$34</f>
        <v>1339.027434722231</v>
      </c>
    </row>
    <row r="2784" spans="2:9">
      <c r="B2784" s="300">
        <f t="shared" si="219"/>
        <v>2772</v>
      </c>
      <c r="C2784" s="275">
        <f t="shared" ca="1" si="215"/>
        <v>2.0609076269102296E-2</v>
      </c>
      <c r="D2784" s="275">
        <f t="shared" ca="1" si="216"/>
        <v>0.13737177491112082</v>
      </c>
      <c r="E2784" s="275">
        <f t="shared" ca="1" si="217"/>
        <v>0.10035443518532926</v>
      </c>
      <c r="F2784" s="275">
        <f t="shared" ca="1" si="218"/>
        <v>3.1984808399061634E-2</v>
      </c>
      <c r="G2784" s="301">
        <f t="array" aca="1" ref="G2784" ca="1">IF(E2784&gt;F2784,('3-Statement Model'!$G$8*(1+'DCF Simulation'!C2784)*'DCF Simulation'!D2784)/('DCF Simulation'!E2784-'DCF Simulation'!F2784))</f>
        <v>9905.4275517822443</v>
      </c>
      <c r="H2784" s="302">
        <f ca="1">+G2784-'DCF Analysis'!$C$37+'DCF Analysis'!$C$38+'DCF Analysis'!$C$40-'DCF Analysis'!$C$39</f>
        <v>10817.757551782246</v>
      </c>
      <c r="I2784" s="303">
        <f ca="1">+H2784/'Historical Data'!$L$34</f>
        <v>679.1989712574765</v>
      </c>
    </row>
    <row r="2785" spans="2:9">
      <c r="B2785" s="300">
        <f t="shared" si="219"/>
        <v>2773</v>
      </c>
      <c r="C2785" s="275">
        <f t="shared" ca="1" si="215"/>
        <v>0.25457761062702589</v>
      </c>
      <c r="D2785" s="275">
        <f t="shared" ca="1" si="216"/>
        <v>0.14128703042093649</v>
      </c>
      <c r="E2785" s="275">
        <f t="shared" ca="1" si="217"/>
        <v>0.10981943012114523</v>
      </c>
      <c r="F2785" s="275">
        <f t="shared" ca="1" si="218"/>
        <v>5.0913348346022361E-2</v>
      </c>
      <c r="G2785" s="301">
        <f t="array" aca="1" ref="G2785" ca="1">IF(E2785&gt;F2785,('3-Statement Model'!$G$8*(1+'DCF Simulation'!C2785)*'DCF Simulation'!D2785)/('DCF Simulation'!E2785-'DCF Simulation'!F2785))</f>
        <v>14535.13913552749</v>
      </c>
      <c r="H2785" s="302">
        <f ca="1">+G2785-'DCF Analysis'!$C$37+'DCF Analysis'!$C$38+'DCF Analysis'!$C$40-'DCF Analysis'!$C$39</f>
        <v>15447.469135527492</v>
      </c>
      <c r="I2785" s="303">
        <f ca="1">+H2785/'Historical Data'!$L$34</f>
        <v>969.87800800299226</v>
      </c>
    </row>
    <row r="2786" spans="2:9">
      <c r="B2786" s="300">
        <f t="shared" si="219"/>
        <v>2774</v>
      </c>
      <c r="C2786" s="275">
        <f t="shared" ca="1" si="215"/>
        <v>0.13822325212478048</v>
      </c>
      <c r="D2786" s="275">
        <f t="shared" ca="1" si="216"/>
        <v>0.18353748764944788</v>
      </c>
      <c r="E2786" s="275">
        <f t="shared" ca="1" si="217"/>
        <v>0.10893625357488199</v>
      </c>
      <c r="F2786" s="275">
        <f t="shared" ca="1" si="218"/>
        <v>2.0232185281351952E-2</v>
      </c>
      <c r="G2786" s="301">
        <f t="array" aca="1" ref="G2786" ca="1">IF(E2786&gt;F2786,('3-Statement Model'!$G$8*(1+'DCF Simulation'!C2786)*'DCF Simulation'!D2786)/('DCF Simulation'!E2786-'DCF Simulation'!F2786))</f>
        <v>11375.963674091869</v>
      </c>
      <c r="H2786" s="302">
        <f ca="1">+G2786-'DCF Analysis'!$C$37+'DCF Analysis'!$C$38+'DCF Analysis'!$C$40-'DCF Analysis'!$C$39</f>
        <v>12288.29367409187</v>
      </c>
      <c r="I2786" s="303">
        <f ca="1">+H2786/'Historical Data'!$L$34</f>
        <v>771.52740593431975</v>
      </c>
    </row>
    <row r="2787" spans="2:9">
      <c r="B2787" s="300">
        <f t="shared" si="219"/>
        <v>2775</v>
      </c>
      <c r="C2787" s="275">
        <f t="shared" ca="1" si="215"/>
        <v>0.24943339555112426</v>
      </c>
      <c r="D2787" s="275">
        <f t="shared" ca="1" si="216"/>
        <v>0.19334656096994363</v>
      </c>
      <c r="E2787" s="275">
        <f t="shared" ca="1" si="217"/>
        <v>0.10981848346563514</v>
      </c>
      <c r="F2787" s="275">
        <f t="shared" ca="1" si="218"/>
        <v>4.5968137091653156E-2</v>
      </c>
      <c r="G2787" s="301">
        <f t="array" aca="1" ref="G2787" ca="1">IF(E2787&gt;F2787,('3-Statement Model'!$G$8*(1+'DCF Simulation'!C2787)*'DCF Simulation'!D2787)/('DCF Simulation'!E2787-'DCF Simulation'!F2787))</f>
        <v>18275.354218143526</v>
      </c>
      <c r="H2787" s="302">
        <f ca="1">+G2787-'DCF Analysis'!$C$37+'DCF Analysis'!$C$38+'DCF Analysis'!$C$40-'DCF Analysis'!$C$39</f>
        <v>19187.684218143524</v>
      </c>
      <c r="I2787" s="303">
        <f ca="1">+H2787/'Historical Data'!$L$34</f>
        <v>1204.7095083610291</v>
      </c>
    </row>
    <row r="2788" spans="2:9">
      <c r="B2788" s="300">
        <f t="shared" si="219"/>
        <v>2776</v>
      </c>
      <c r="C2788" s="275">
        <f t="shared" ca="1" si="215"/>
        <v>0.1389497044739528</v>
      </c>
      <c r="D2788" s="275">
        <f t="shared" ca="1" si="216"/>
        <v>0.14076097905843599</v>
      </c>
      <c r="E2788" s="275">
        <f t="shared" ca="1" si="217"/>
        <v>0.10189201543366064</v>
      </c>
      <c r="F2788" s="275">
        <f t="shared" ca="1" si="218"/>
        <v>4.5717514752849964E-2</v>
      </c>
      <c r="G2788" s="301">
        <f t="array" aca="1" ref="G2788" ca="1">IF(E2788&gt;F2788,('3-Statement Model'!$G$8*(1+'DCF Simulation'!C2788)*'DCF Simulation'!D2788)/('DCF Simulation'!E2788-'DCF Simulation'!F2788))</f>
        <v>13785.645414967701</v>
      </c>
      <c r="H2788" s="302">
        <f ca="1">+G2788-'DCF Analysis'!$C$37+'DCF Analysis'!$C$38+'DCF Analysis'!$C$40-'DCF Analysis'!$C$39</f>
        <v>14697.975414967703</v>
      </c>
      <c r="I2788" s="303">
        <f ca="1">+H2788/'Historical Data'!$L$34</f>
        <v>922.82062466532648</v>
      </c>
    </row>
    <row r="2789" spans="2:9">
      <c r="B2789" s="300">
        <f t="shared" si="219"/>
        <v>2777</v>
      </c>
      <c r="C2789" s="275">
        <f t="shared" ca="1" si="215"/>
        <v>4.1872155261191257E-2</v>
      </c>
      <c r="D2789" s="275">
        <f t="shared" ca="1" si="216"/>
        <v>0.15338672161701483</v>
      </c>
      <c r="E2789" s="275">
        <f t="shared" ca="1" si="217"/>
        <v>0.10453342352509488</v>
      </c>
      <c r="F2789" s="275">
        <f t="shared" ca="1" si="218"/>
        <v>3.569616677196509E-2</v>
      </c>
      <c r="G2789" s="301">
        <f t="array" aca="1" ref="G2789" ca="1">IF(E2789&gt;F2789,('3-Statement Model'!$G$8*(1+'DCF Simulation'!C2789)*'DCF Simulation'!D2789)/('DCF Simulation'!E2789-'DCF Simulation'!F2789))</f>
        <v>11213.937753403288</v>
      </c>
      <c r="H2789" s="302">
        <f ca="1">+G2789-'DCF Analysis'!$C$37+'DCF Analysis'!$C$38+'DCF Analysis'!$C$40-'DCF Analysis'!$C$39</f>
        <v>12126.26775340329</v>
      </c>
      <c r="I2789" s="303">
        <f ca="1">+H2789/'Historical Data'!$L$34</f>
        <v>761.35451768812322</v>
      </c>
    </row>
    <row r="2790" spans="2:9">
      <c r="B2790" s="300">
        <f t="shared" si="219"/>
        <v>2778</v>
      </c>
      <c r="C2790" s="275">
        <f t="shared" ca="1" si="215"/>
        <v>0.23224696586672197</v>
      </c>
      <c r="D2790" s="275">
        <f t="shared" ca="1" si="216"/>
        <v>0.13757416685108037</v>
      </c>
      <c r="E2790" s="275">
        <f t="shared" ca="1" si="217"/>
        <v>0.10016750668379901</v>
      </c>
      <c r="F2790" s="275">
        <f t="shared" ca="1" si="218"/>
        <v>3.8556987572639673E-2</v>
      </c>
      <c r="G2790" s="301">
        <f t="array" aca="1" ref="G2790" ca="1">IF(E2790&gt;F2790,('3-Statement Model'!$G$8*(1+'DCF Simulation'!C2790)*'DCF Simulation'!D2790)/('DCF Simulation'!E2790-'DCF Simulation'!F2790))</f>
        <v>13291.049644000419</v>
      </c>
      <c r="H2790" s="302">
        <f ca="1">+G2790-'DCF Analysis'!$C$37+'DCF Analysis'!$C$38+'DCF Analysis'!$C$40-'DCF Analysis'!$C$39</f>
        <v>14203.379644000421</v>
      </c>
      <c r="I2790" s="303">
        <f ca="1">+H2790/'Historical Data'!$L$34</f>
        <v>891.76715196349721</v>
      </c>
    </row>
    <row r="2791" spans="2:9">
      <c r="B2791" s="300">
        <f t="shared" si="219"/>
        <v>2779</v>
      </c>
      <c r="C2791" s="275">
        <f t="shared" ca="1" si="215"/>
        <v>9.4970042749738942E-2</v>
      </c>
      <c r="D2791" s="275">
        <f t="shared" ca="1" si="216"/>
        <v>0.17522956845191551</v>
      </c>
      <c r="E2791" s="275">
        <f t="shared" ca="1" si="217"/>
        <v>0.10453875381390047</v>
      </c>
      <c r="F2791" s="275">
        <f t="shared" ca="1" si="218"/>
        <v>4.9386821708890638E-2</v>
      </c>
      <c r="G2791" s="301">
        <f t="array" aca="1" ref="G2791" ca="1">IF(E2791&gt;F2791,('3-Statement Model'!$G$8*(1+'DCF Simulation'!C2791)*'DCF Simulation'!D2791)/('DCF Simulation'!E2791-'DCF Simulation'!F2791))</f>
        <v>16804.608410916862</v>
      </c>
      <c r="H2791" s="302">
        <f ca="1">+G2791-'DCF Analysis'!$C$37+'DCF Analysis'!$C$38+'DCF Analysis'!$C$40-'DCF Analysis'!$C$39</f>
        <v>17716.93841091686</v>
      </c>
      <c r="I2791" s="303">
        <f ca="1">+H2791/'Historical Data'!$L$34</f>
        <v>1112.3679084991406</v>
      </c>
    </row>
    <row r="2792" spans="2:9">
      <c r="B2792" s="300">
        <f t="shared" si="219"/>
        <v>2780</v>
      </c>
      <c r="C2792" s="275">
        <f t="shared" ca="1" si="215"/>
        <v>3.5398081508217036E-2</v>
      </c>
      <c r="D2792" s="275">
        <f t="shared" ca="1" si="216"/>
        <v>0.15371553064347632</v>
      </c>
      <c r="E2792" s="275">
        <f t="shared" ca="1" si="217"/>
        <v>0.10981877353334155</v>
      </c>
      <c r="F2792" s="275">
        <f t="shared" ca="1" si="218"/>
        <v>3.0229903864402205E-2</v>
      </c>
      <c r="G2792" s="301">
        <f t="array" aca="1" ref="G2792" ca="1">IF(E2792&gt;F2792,('3-Statement Model'!$G$8*(1+'DCF Simulation'!C2792)*'DCF Simulation'!D2792)/('DCF Simulation'!E2792-'DCF Simulation'!F2792))</f>
        <v>9659.4470699904468</v>
      </c>
      <c r="H2792" s="302">
        <f ca="1">+G2792-'DCF Analysis'!$C$37+'DCF Analysis'!$C$38+'DCF Analysis'!$C$40-'DCF Analysis'!$C$39</f>
        <v>10571.777069990449</v>
      </c>
      <c r="I2792" s="303">
        <f ca="1">+H2792/'Historical Data'!$L$34</f>
        <v>663.75494883576096</v>
      </c>
    </row>
    <row r="2793" spans="2:9">
      <c r="B2793" s="300">
        <f t="shared" si="219"/>
        <v>2781</v>
      </c>
      <c r="C2793" s="275">
        <f t="shared" ca="1" si="215"/>
        <v>0.2307236383816447</v>
      </c>
      <c r="D2793" s="275">
        <f t="shared" ca="1" si="216"/>
        <v>0.16524045455389547</v>
      </c>
      <c r="E2793" s="275">
        <f t="shared" ca="1" si="217"/>
        <v>0.10357350318566551</v>
      </c>
      <c r="F2793" s="275">
        <f t="shared" ca="1" si="218"/>
        <v>4.0955856749841778E-2</v>
      </c>
      <c r="G2793" s="301">
        <f t="array" aca="1" ref="G2793" ca="1">IF(E2793&gt;F2793,('3-Statement Model'!$G$8*(1+'DCF Simulation'!C2793)*'DCF Simulation'!D2793)/('DCF Simulation'!E2793-'DCF Simulation'!F2793))</f>
        <v>15687.714692768945</v>
      </c>
      <c r="H2793" s="302">
        <f ca="1">+G2793-'DCF Analysis'!$C$37+'DCF Analysis'!$C$38+'DCF Analysis'!$C$40-'DCF Analysis'!$C$39</f>
        <v>16600.044692768945</v>
      </c>
      <c r="I2793" s="303">
        <f ca="1">+H2793/'Historical Data'!$L$34</f>
        <v>1042.2431103846716</v>
      </c>
    </row>
    <row r="2794" spans="2:9">
      <c r="B2794" s="300">
        <f t="shared" si="219"/>
        <v>2782</v>
      </c>
      <c r="C2794" s="275">
        <f t="shared" ca="1" si="215"/>
        <v>0.28695501329384765</v>
      </c>
      <c r="D2794" s="275">
        <f t="shared" ca="1" si="216"/>
        <v>0.17390035019547581</v>
      </c>
      <c r="E2794" s="275">
        <f t="shared" ca="1" si="217"/>
        <v>0.10505780160245488</v>
      </c>
      <c r="F2794" s="275">
        <f t="shared" ca="1" si="218"/>
        <v>2.2548080972414446E-2</v>
      </c>
      <c r="G2794" s="301">
        <f t="array" aca="1" ref="G2794" ca="1">IF(E2794&gt;F2794,('3-Statement Model'!$G$8*(1+'DCF Simulation'!C2794)*'DCF Simulation'!D2794)/('DCF Simulation'!E2794-'DCF Simulation'!F2794))</f>
        <v>13102.018407681158</v>
      </c>
      <c r="H2794" s="302">
        <f ca="1">+G2794-'DCF Analysis'!$C$37+'DCF Analysis'!$C$38+'DCF Analysis'!$C$40-'DCF Analysis'!$C$39</f>
        <v>14014.34840768116</v>
      </c>
      <c r="I2794" s="303">
        <f ca="1">+H2794/'Historical Data'!$L$34</f>
        <v>879.89871983890976</v>
      </c>
    </row>
    <row r="2795" spans="2:9">
      <c r="B2795" s="300">
        <f t="shared" si="219"/>
        <v>2783</v>
      </c>
      <c r="C2795" s="275">
        <f t="shared" ca="1" si="215"/>
        <v>0.13446071050045008</v>
      </c>
      <c r="D2795" s="275">
        <f t="shared" ca="1" si="216"/>
        <v>0.15608455784943531</v>
      </c>
      <c r="E2795" s="275">
        <f t="shared" ca="1" si="217"/>
        <v>0.10505345558938128</v>
      </c>
      <c r="F2795" s="275">
        <f t="shared" ca="1" si="218"/>
        <v>2.4939321014605151E-2</v>
      </c>
      <c r="G2795" s="301">
        <f t="array" aca="1" ref="G2795" ca="1">IF(E2795&gt;F2795,('3-Statement Model'!$G$8*(1+'DCF Simulation'!C2795)*'DCF Simulation'!D2795)/('DCF Simulation'!E2795-'DCF Simulation'!F2795))</f>
        <v>10676.274999911078</v>
      </c>
      <c r="H2795" s="302">
        <f ca="1">+G2795-'DCF Analysis'!$C$37+'DCF Analysis'!$C$38+'DCF Analysis'!$C$40-'DCF Analysis'!$C$39</f>
        <v>11588.60499991108</v>
      </c>
      <c r="I2795" s="303">
        <f ca="1">+H2795/'Historical Data'!$L$34</f>
        <v>727.59706034936016</v>
      </c>
    </row>
    <row r="2796" spans="2:9">
      <c r="B2796" s="300">
        <f t="shared" si="219"/>
        <v>2784</v>
      </c>
      <c r="C2796" s="275">
        <f t="shared" ca="1" si="215"/>
        <v>9.2376950193363935E-2</v>
      </c>
      <c r="D2796" s="275">
        <f t="shared" ca="1" si="216"/>
        <v>0.15753208829779108</v>
      </c>
      <c r="E2796" s="275">
        <f t="shared" ca="1" si="217"/>
        <v>0.10741419885014146</v>
      </c>
      <c r="F2796" s="275">
        <f t="shared" ca="1" si="218"/>
        <v>3.401862269531214E-2</v>
      </c>
      <c r="G2796" s="301">
        <f t="array" aca="1" ref="G2796" ca="1">IF(E2796&gt;F2796,('3-Statement Model'!$G$8*(1+'DCF Simulation'!C2796)*'DCF Simulation'!D2796)/('DCF Simulation'!E2796-'DCF Simulation'!F2796))</f>
        <v>11325.338024881157</v>
      </c>
      <c r="H2796" s="302">
        <f ca="1">+G2796-'DCF Analysis'!$C$37+'DCF Analysis'!$C$38+'DCF Analysis'!$C$40-'DCF Analysis'!$C$39</f>
        <v>12237.668024881159</v>
      </c>
      <c r="I2796" s="303">
        <f ca="1">+H2796/'Historical Data'!$L$34</f>
        <v>768.34884617287526</v>
      </c>
    </row>
    <row r="2797" spans="2:9">
      <c r="B2797" s="300">
        <f t="shared" si="219"/>
        <v>2785</v>
      </c>
      <c r="C2797" s="275">
        <f t="shared" ca="1" si="215"/>
        <v>0.14208824400415557</v>
      </c>
      <c r="D2797" s="275">
        <f t="shared" ca="1" si="216"/>
        <v>0.15837361644632059</v>
      </c>
      <c r="E2797" s="275">
        <f t="shared" ca="1" si="217"/>
        <v>0.10298541784140296</v>
      </c>
      <c r="F2797" s="275">
        <f t="shared" ca="1" si="218"/>
        <v>3.3847444348904583E-2</v>
      </c>
      <c r="G2797" s="301">
        <f t="array" aca="1" ref="G2797" ca="1">IF(E2797&gt;F2797,('3-Statement Model'!$G$8*(1+'DCF Simulation'!C2797)*'DCF Simulation'!D2797)/('DCF Simulation'!E2797-'DCF Simulation'!F2797))</f>
        <v>12637.039664900925</v>
      </c>
      <c r="H2797" s="302">
        <f ca="1">+G2797-'DCF Analysis'!$C$37+'DCF Analysis'!$C$38+'DCF Analysis'!$C$40-'DCF Analysis'!$C$39</f>
        <v>13549.369664900927</v>
      </c>
      <c r="I2797" s="303">
        <f ca="1">+H2797/'Historical Data'!$L$34</f>
        <v>850.70476885219182</v>
      </c>
    </row>
    <row r="2798" spans="2:9">
      <c r="B2798" s="300">
        <f t="shared" si="219"/>
        <v>2786</v>
      </c>
      <c r="C2798" s="275">
        <f t="shared" ca="1" si="215"/>
        <v>0.20128343271213353</v>
      </c>
      <c r="D2798" s="275">
        <f t="shared" ca="1" si="216"/>
        <v>0.1577161233862884</v>
      </c>
      <c r="E2798" s="275">
        <f t="shared" ca="1" si="217"/>
        <v>0.10689937778102972</v>
      </c>
      <c r="F2798" s="275">
        <f t="shared" ca="1" si="218"/>
        <v>4.9125916623711491E-2</v>
      </c>
      <c r="G2798" s="301">
        <f t="array" aca="1" ref="G2798" ca="1">IF(E2798&gt;F2798,('3-Statement Model'!$G$8*(1+'DCF Simulation'!C2798)*'DCF Simulation'!D2798)/('DCF Simulation'!E2798-'DCF Simulation'!F2798))</f>
        <v>15840.638904863041</v>
      </c>
      <c r="H2798" s="302">
        <f ca="1">+G2798-'DCF Analysis'!$C$37+'DCF Analysis'!$C$38+'DCF Analysis'!$C$40-'DCF Analysis'!$C$39</f>
        <v>16752.968904863039</v>
      </c>
      <c r="I2798" s="303">
        <f ca="1">+H2798/'Historical Data'!$L$34</f>
        <v>1051.8445427552424</v>
      </c>
    </row>
    <row r="2799" spans="2:9">
      <c r="B2799" s="300">
        <f t="shared" si="219"/>
        <v>2787</v>
      </c>
      <c r="C2799" s="275">
        <f t="shared" ca="1" si="215"/>
        <v>0.15271048042709276</v>
      </c>
      <c r="D2799" s="275">
        <f t="shared" ca="1" si="216"/>
        <v>0.18731512982373041</v>
      </c>
      <c r="E2799" s="275">
        <f t="shared" ca="1" si="217"/>
        <v>0.10754165516430081</v>
      </c>
      <c r="F2799" s="275">
        <f t="shared" ca="1" si="218"/>
        <v>5.4805118944755302E-2</v>
      </c>
      <c r="G2799" s="301">
        <f t="array" aca="1" ref="G2799" ca="1">IF(E2799&gt;F2799,('3-Statement Model'!$G$8*(1+'DCF Simulation'!C2799)*'DCF Simulation'!D2799)/('DCF Simulation'!E2799-'DCF Simulation'!F2799))</f>
        <v>19777.026577766523</v>
      </c>
      <c r="H2799" s="302">
        <f ca="1">+G2799-'DCF Analysis'!$C$37+'DCF Analysis'!$C$38+'DCF Analysis'!$C$40-'DCF Analysis'!$C$39</f>
        <v>20689.356577766521</v>
      </c>
      <c r="I2799" s="303">
        <f ca="1">+H2799/'Historical Data'!$L$34</f>
        <v>1298.9928491494986</v>
      </c>
    </row>
    <row r="2800" spans="2:9">
      <c r="B2800" s="300">
        <f t="shared" si="219"/>
        <v>2788</v>
      </c>
      <c r="C2800" s="275">
        <f t="shared" ca="1" si="215"/>
        <v>0.23652307505731765</v>
      </c>
      <c r="D2800" s="275">
        <f t="shared" ca="1" si="216"/>
        <v>0.18439024336441201</v>
      </c>
      <c r="E2800" s="275">
        <f t="shared" ca="1" si="217"/>
        <v>0.10508115343388592</v>
      </c>
      <c r="F2800" s="275">
        <f t="shared" ca="1" si="218"/>
        <v>5.9058758849508855E-2</v>
      </c>
      <c r="G2800" s="301">
        <f t="array" aca="1" ref="G2800" ca="1">IF(E2800&gt;F2800,('3-Statement Model'!$G$8*(1+'DCF Simulation'!C2800)*'DCF Simulation'!D2800)/('DCF Simulation'!E2800-'DCF Simulation'!F2800))</f>
        <v>23930.427136686572</v>
      </c>
      <c r="H2800" s="302">
        <f ca="1">+G2800-'DCF Analysis'!$C$37+'DCF Analysis'!$C$38+'DCF Analysis'!$C$40-'DCF Analysis'!$C$39</f>
        <v>24842.75713668657</v>
      </c>
      <c r="I2800" s="303">
        <f ca="1">+H2800/'Historical Data'!$L$34</f>
        <v>1559.766431228343</v>
      </c>
    </row>
    <row r="2801" spans="2:9">
      <c r="B2801" s="300">
        <f t="shared" si="219"/>
        <v>2789</v>
      </c>
      <c r="C2801" s="275">
        <f t="shared" ca="1" si="215"/>
        <v>0.18285814468593128</v>
      </c>
      <c r="D2801" s="275">
        <f t="shared" ca="1" si="216"/>
        <v>0.19467666418811722</v>
      </c>
      <c r="E2801" s="275">
        <f t="shared" ca="1" si="217"/>
        <v>0.10165516994962495</v>
      </c>
      <c r="F2801" s="275">
        <f t="shared" ca="1" si="218"/>
        <v>5.8528497753166778E-2</v>
      </c>
      <c r="G2801" s="301">
        <f t="array" aca="1" ref="G2801" ca="1">IF(E2801&gt;F2801,('3-Statement Model'!$G$8*(1+'DCF Simulation'!C2801)*'DCF Simulation'!D2801)/('DCF Simulation'!E2801-'DCF Simulation'!F2801))</f>
        <v>25791.708521734508</v>
      </c>
      <c r="H2801" s="302">
        <f ca="1">+G2801-'DCF Analysis'!$C$37+'DCF Analysis'!$C$38+'DCF Analysis'!$C$40-'DCF Analysis'!$C$39</f>
        <v>26704.038521734507</v>
      </c>
      <c r="I2801" s="303">
        <f ca="1">+H2801/'Historical Data'!$L$34</f>
        <v>1676.6280262394987</v>
      </c>
    </row>
    <row r="2802" spans="2:9">
      <c r="B2802" s="300">
        <f t="shared" si="219"/>
        <v>2790</v>
      </c>
      <c r="C2802" s="275">
        <f t="shared" ca="1" si="215"/>
        <v>2.0155280607323016E-2</v>
      </c>
      <c r="D2802" s="275">
        <f t="shared" ca="1" si="216"/>
        <v>0.14293505992848066</v>
      </c>
      <c r="E2802" s="275">
        <f t="shared" ca="1" si="217"/>
        <v>0.1083320899210741</v>
      </c>
      <c r="F2802" s="275">
        <f t="shared" ca="1" si="218"/>
        <v>3.3259663888038075E-2</v>
      </c>
      <c r="G2802" s="301">
        <f t="array" aca="1" ref="G2802" ca="1">IF(E2802&gt;F2802,('3-Statement Model'!$G$8*(1+'DCF Simulation'!C2802)*'DCF Simulation'!D2802)/('DCF Simulation'!E2802-'DCF Simulation'!F2802))</f>
        <v>9382.1872991715463</v>
      </c>
      <c r="H2802" s="302">
        <f ca="1">+G2802-'DCF Analysis'!$C$37+'DCF Analysis'!$C$38+'DCF Analysis'!$C$40-'DCF Analysis'!$C$39</f>
        <v>10294.517299171548</v>
      </c>
      <c r="I2802" s="303">
        <f ca="1">+H2802/'Historical Data'!$L$34</f>
        <v>646.34703872039188</v>
      </c>
    </row>
    <row r="2803" spans="2:9">
      <c r="B2803" s="300">
        <f t="shared" si="219"/>
        <v>2791</v>
      </c>
      <c r="C2803" s="275">
        <f t="shared" ca="1" si="215"/>
        <v>0.14498694954049174</v>
      </c>
      <c r="D2803" s="275">
        <f t="shared" ca="1" si="216"/>
        <v>0.16482427092641949</v>
      </c>
      <c r="E2803" s="275">
        <f t="shared" ca="1" si="217"/>
        <v>0.10001819665462774</v>
      </c>
      <c r="F2803" s="275">
        <f t="shared" ca="1" si="218"/>
        <v>5.7035664879873424E-2</v>
      </c>
      <c r="G2803" s="301">
        <f t="array" aca="1" ref="G2803" ca="1">IF(E2803&gt;F2803,('3-Statement Model'!$G$8*(1+'DCF Simulation'!C2803)*'DCF Simulation'!D2803)/('DCF Simulation'!E2803-'DCF Simulation'!F2803))</f>
        <v>21208.463517186356</v>
      </c>
      <c r="H2803" s="302">
        <f ca="1">+G2803-'DCF Analysis'!$C$37+'DCF Analysis'!$C$38+'DCF Analysis'!$C$40-'DCF Analysis'!$C$39</f>
        <v>22120.793517186354</v>
      </c>
      <c r="I2803" s="303">
        <f ca="1">+H2803/'Historical Data'!$L$34</f>
        <v>1388.8664197134576</v>
      </c>
    </row>
    <row r="2804" spans="2:9">
      <c r="B2804" s="300">
        <f t="shared" si="219"/>
        <v>2792</v>
      </c>
      <c r="C2804" s="275">
        <f t="shared" ca="1" si="215"/>
        <v>0.16419030091213399</v>
      </c>
      <c r="D2804" s="275">
        <f t="shared" ca="1" si="216"/>
        <v>0.16569384305374044</v>
      </c>
      <c r="E2804" s="275">
        <f t="shared" ca="1" si="217"/>
        <v>0.10854991363421743</v>
      </c>
      <c r="F2804" s="275">
        <f t="shared" ca="1" si="218"/>
        <v>2.0730609902324969E-2</v>
      </c>
      <c r="G2804" s="301">
        <f t="array" aca="1" ref="G2804" ca="1">IF(E2804&gt;F2804,('3-Statement Model'!$G$8*(1+'DCF Simulation'!C2804)*'DCF Simulation'!D2804)/('DCF Simulation'!E2804-'DCF Simulation'!F2804))</f>
        <v>10610.10929343596</v>
      </c>
      <c r="H2804" s="302">
        <f ca="1">+G2804-'DCF Analysis'!$C$37+'DCF Analysis'!$C$38+'DCF Analysis'!$C$40-'DCF Analysis'!$C$39</f>
        <v>11522.439293435962</v>
      </c>
      <c r="I2804" s="303">
        <f ca="1">+H2804/'Historical Data'!$L$34</f>
        <v>723.44280938234522</v>
      </c>
    </row>
    <row r="2805" spans="2:9">
      <c r="B2805" s="300">
        <f t="shared" si="219"/>
        <v>2793</v>
      </c>
      <c r="C2805" s="275">
        <f t="shared" ca="1" si="215"/>
        <v>0.29174237215651228</v>
      </c>
      <c r="D2805" s="275">
        <f t="shared" ca="1" si="216"/>
        <v>0.16116030979973217</v>
      </c>
      <c r="E2805" s="275">
        <f t="shared" ca="1" si="217"/>
        <v>0.10883251319685847</v>
      </c>
      <c r="F2805" s="275">
        <f t="shared" ca="1" si="218"/>
        <v>2.4756944734547499E-2</v>
      </c>
      <c r="G2805" s="301">
        <f t="array" aca="1" ref="G2805" ca="1">IF(E2805&gt;F2805,('3-Statement Model'!$G$8*(1+'DCF Simulation'!C2805)*'DCF Simulation'!D2805)/('DCF Simulation'!E2805-'DCF Simulation'!F2805))</f>
        <v>11960.344420730507</v>
      </c>
      <c r="H2805" s="302">
        <f ca="1">+G2805-'DCF Analysis'!$C$37+'DCF Analysis'!$C$38+'DCF Analysis'!$C$40-'DCF Analysis'!$C$39</f>
        <v>12872.674420730509</v>
      </c>
      <c r="I2805" s="303">
        <f ca="1">+H2805/'Historical Data'!$L$34</f>
        <v>808.21807865828441</v>
      </c>
    </row>
    <row r="2806" spans="2:9">
      <c r="B2806" s="300">
        <f t="shared" si="219"/>
        <v>2794</v>
      </c>
      <c r="C2806" s="275">
        <f t="shared" ca="1" si="215"/>
        <v>0.31368674929098805</v>
      </c>
      <c r="D2806" s="275">
        <f t="shared" ca="1" si="216"/>
        <v>0.18600598967814055</v>
      </c>
      <c r="E2806" s="275">
        <f t="shared" ca="1" si="217"/>
        <v>0.10883003760197996</v>
      </c>
      <c r="F2806" s="275">
        <f t="shared" ca="1" si="218"/>
        <v>3.6921223705374623E-2</v>
      </c>
      <c r="G2806" s="301">
        <f t="array" aca="1" ref="G2806" ca="1">IF(E2806&gt;F2806,('3-Statement Model'!$G$8*(1+'DCF Simulation'!C2806)*'DCF Simulation'!D2806)/('DCF Simulation'!E2806-'DCF Simulation'!F2806))</f>
        <v>16414.064011280603</v>
      </c>
      <c r="H2806" s="302">
        <f ca="1">+G2806-'DCF Analysis'!$C$37+'DCF Analysis'!$C$38+'DCF Analysis'!$C$40-'DCF Analysis'!$C$39</f>
        <v>17326.394011280601</v>
      </c>
      <c r="I2806" s="303">
        <f ca="1">+H2806/'Historical Data'!$L$34</f>
        <v>1087.8473594672746</v>
      </c>
    </row>
    <row r="2807" spans="2:9">
      <c r="B2807" s="300">
        <f t="shared" si="219"/>
        <v>2795</v>
      </c>
      <c r="C2807" s="275">
        <f t="shared" ca="1" si="215"/>
        <v>0.13221887337483978</v>
      </c>
      <c r="D2807" s="275">
        <f t="shared" ca="1" si="216"/>
        <v>0.16532216657228552</v>
      </c>
      <c r="E2807" s="275">
        <f t="shared" ca="1" si="217"/>
        <v>0.10209164599724099</v>
      </c>
      <c r="F2807" s="275">
        <f t="shared" ca="1" si="218"/>
        <v>3.4806440983751609E-2</v>
      </c>
      <c r="G2807" s="301">
        <f t="array" aca="1" ref="G2807" ca="1">IF(E2807&gt;F2807,('3-Statement Model'!$G$8*(1+'DCF Simulation'!C2807)*'DCF Simulation'!D2807)/('DCF Simulation'!E2807-'DCF Simulation'!F2807))</f>
        <v>13437.590354605623</v>
      </c>
      <c r="H2807" s="302">
        <f ca="1">+G2807-'DCF Analysis'!$C$37+'DCF Analysis'!$C$38+'DCF Analysis'!$C$40-'DCF Analysis'!$C$39</f>
        <v>14349.920354605625</v>
      </c>
      <c r="I2807" s="303">
        <f ca="1">+H2807/'Historical Data'!$L$34</f>
        <v>900.9677926151262</v>
      </c>
    </row>
    <row r="2808" spans="2:9">
      <c r="B2808" s="300">
        <f t="shared" si="219"/>
        <v>2796</v>
      </c>
      <c r="C2808" s="275">
        <f t="shared" ca="1" si="215"/>
        <v>6.779063488497962E-2</v>
      </c>
      <c r="D2808" s="275">
        <f t="shared" ca="1" si="216"/>
        <v>0.16351253704348381</v>
      </c>
      <c r="E2808" s="275">
        <f t="shared" ca="1" si="217"/>
        <v>0.10793736757617298</v>
      </c>
      <c r="F2808" s="275">
        <f t="shared" ca="1" si="218"/>
        <v>4.890701493309621E-2</v>
      </c>
      <c r="G2808" s="301">
        <f t="array" aca="1" ref="G2808" ca="1">IF(E2808&gt;F2808,('3-Statement Model'!$G$8*(1+'DCF Simulation'!C2808)*'DCF Simulation'!D2808)/('DCF Simulation'!E2808-'DCF Simulation'!F2808))</f>
        <v>14287.007944980185</v>
      </c>
      <c r="H2808" s="302">
        <f ca="1">+G2808-'DCF Analysis'!$C$37+'DCF Analysis'!$C$38+'DCF Analysis'!$C$40-'DCF Analysis'!$C$39</f>
        <v>15199.337944980187</v>
      </c>
      <c r="I2808" s="303">
        <f ca="1">+H2808/'Historical Data'!$L$34</f>
        <v>954.29895212658687</v>
      </c>
    </row>
    <row r="2809" spans="2:9">
      <c r="B2809" s="300">
        <f t="shared" si="219"/>
        <v>2797</v>
      </c>
      <c r="C2809" s="275">
        <f t="shared" ca="1" si="215"/>
        <v>0.12813859165605904</v>
      </c>
      <c r="D2809" s="275">
        <f t="shared" ca="1" si="216"/>
        <v>0.16027672731892309</v>
      </c>
      <c r="E2809" s="275">
        <f t="shared" ca="1" si="217"/>
        <v>0.10979189303839182</v>
      </c>
      <c r="F2809" s="275">
        <f t="shared" ca="1" si="218"/>
        <v>5.9346846174652496E-2</v>
      </c>
      <c r="G2809" s="301">
        <f t="array" aca="1" ref="G2809" ca="1">IF(E2809&gt;F2809,('3-Statement Model'!$G$8*(1+'DCF Simulation'!C2809)*'DCF Simulation'!D2809)/('DCF Simulation'!E2809-'DCF Simulation'!F2809))</f>
        <v>17313.859599532072</v>
      </c>
      <c r="H2809" s="302">
        <f ca="1">+G2809-'DCF Analysis'!$C$37+'DCF Analysis'!$C$38+'DCF Analysis'!$C$40-'DCF Analysis'!$C$39</f>
        <v>18226.18959953207</v>
      </c>
      <c r="I2809" s="303">
        <f ca="1">+H2809/'Historical Data'!$L$34</f>
        <v>1144.341529812378</v>
      </c>
    </row>
    <row r="2810" spans="2:9">
      <c r="B2810" s="300">
        <f t="shared" si="219"/>
        <v>2798</v>
      </c>
      <c r="C2810" s="275">
        <f t="shared" ca="1" si="215"/>
        <v>0.25927920472312649</v>
      </c>
      <c r="D2810" s="275">
        <f t="shared" ca="1" si="216"/>
        <v>0.18884107385161727</v>
      </c>
      <c r="E2810" s="275">
        <f t="shared" ca="1" si="217"/>
        <v>0.10172277528291182</v>
      </c>
      <c r="F2810" s="275">
        <f t="shared" ca="1" si="218"/>
        <v>2.2026661713873224E-2</v>
      </c>
      <c r="G2810" s="301">
        <f t="array" aca="1" ref="G2810" ca="1">IF(E2810&gt;F2810,('3-Statement Model'!$G$8*(1+'DCF Simulation'!C2810)*'DCF Simulation'!D2810)/('DCF Simulation'!E2810-'DCF Simulation'!F2810))</f>
        <v>14413.214472098078</v>
      </c>
      <c r="H2810" s="302">
        <f ca="1">+G2810-'DCF Analysis'!$C$37+'DCF Analysis'!$C$38+'DCF Analysis'!$C$40-'DCF Analysis'!$C$39</f>
        <v>15325.544472098079</v>
      </c>
      <c r="I2810" s="303">
        <f ca="1">+H2810/'Historical Data'!$L$34</f>
        <v>962.22289967062568</v>
      </c>
    </row>
    <row r="2811" spans="2:9">
      <c r="B2811" s="300">
        <f t="shared" si="219"/>
        <v>2799</v>
      </c>
      <c r="C2811" s="275">
        <f t="shared" ca="1" si="215"/>
        <v>0.21731088319324429</v>
      </c>
      <c r="D2811" s="275">
        <f t="shared" ca="1" si="216"/>
        <v>0.17884769731983502</v>
      </c>
      <c r="E2811" s="275">
        <f t="shared" ca="1" si="217"/>
        <v>0.10594849561497975</v>
      </c>
      <c r="F2811" s="275">
        <f t="shared" ca="1" si="218"/>
        <v>2.8843764149126833E-2</v>
      </c>
      <c r="G2811" s="301">
        <f t="array" aca="1" ref="G2811" ca="1">IF(E2811&gt;F2811,('3-Statement Model'!$G$8*(1+'DCF Simulation'!C2811)*'DCF Simulation'!D2811)/('DCF Simulation'!E2811-'DCF Simulation'!F2811))</f>
        <v>13639.02508262712</v>
      </c>
      <c r="H2811" s="302">
        <f ca="1">+G2811-'DCF Analysis'!$C$37+'DCF Analysis'!$C$38+'DCF Analysis'!$C$40-'DCF Analysis'!$C$39</f>
        <v>14551.355082627122</v>
      </c>
      <c r="I2811" s="303">
        <f ca="1">+H2811/'Historical Data'!$L$34</f>
        <v>913.61498491841371</v>
      </c>
    </row>
    <row r="2812" spans="2:9">
      <c r="B2812" s="300">
        <f t="shared" si="219"/>
        <v>2800</v>
      </c>
      <c r="C2812" s="275">
        <f t="shared" ca="1" si="215"/>
        <v>0.13853185587102929</v>
      </c>
      <c r="D2812" s="275">
        <f t="shared" ca="1" si="216"/>
        <v>0.13712383386521551</v>
      </c>
      <c r="E2812" s="275">
        <f t="shared" ca="1" si="217"/>
        <v>0.10906114804131189</v>
      </c>
      <c r="F2812" s="275">
        <f t="shared" ca="1" si="218"/>
        <v>5.8366119818314743E-2</v>
      </c>
      <c r="G2812" s="301">
        <f t="array" aca="1" ref="G2812" ca="1">IF(E2812&gt;F2812,('3-Statement Model'!$G$8*(1+'DCF Simulation'!C2812)*'DCF Simulation'!D2812)/('DCF Simulation'!E2812-'DCF Simulation'!F2812))</f>
        <v>14875.523692070383</v>
      </c>
      <c r="H2812" s="302">
        <f ca="1">+G2812-'DCF Analysis'!$C$37+'DCF Analysis'!$C$38+'DCF Analysis'!$C$40-'DCF Analysis'!$C$39</f>
        <v>15787.853692070385</v>
      </c>
      <c r="I2812" s="303">
        <f ca="1">+H2812/'Historical Data'!$L$34</f>
        <v>991.24924317157638</v>
      </c>
    </row>
    <row r="2813" spans="2:9">
      <c r="B2813" s="300">
        <f t="shared" si="219"/>
        <v>2801</v>
      </c>
      <c r="C2813" s="275">
        <f t="shared" ca="1" si="215"/>
        <v>0.17805517615066532</v>
      </c>
      <c r="D2813" s="275">
        <f t="shared" ca="1" si="216"/>
        <v>0.15786222704850525</v>
      </c>
      <c r="E2813" s="275">
        <f t="shared" ca="1" si="217"/>
        <v>0.10451930077737306</v>
      </c>
      <c r="F2813" s="275">
        <f t="shared" ca="1" si="218"/>
        <v>4.5421363969161119E-2</v>
      </c>
      <c r="G2813" s="301">
        <f t="array" aca="1" ref="G2813" ca="1">IF(E2813&gt;F2813,('3-Statement Model'!$G$8*(1+'DCF Simulation'!C2813)*'DCF Simulation'!D2813)/('DCF Simulation'!E2813-'DCF Simulation'!F2813))</f>
        <v>15200.26071979697</v>
      </c>
      <c r="H2813" s="302">
        <f ca="1">+G2813-'DCF Analysis'!$C$37+'DCF Analysis'!$C$38+'DCF Analysis'!$C$40-'DCF Analysis'!$C$39</f>
        <v>16112.590719796972</v>
      </c>
      <c r="I2813" s="303">
        <f ca="1">+H2813/'Historical Data'!$L$34</f>
        <v>1011.6380394729662</v>
      </c>
    </row>
    <row r="2814" spans="2:9">
      <c r="B2814" s="300">
        <f t="shared" si="219"/>
        <v>2802</v>
      </c>
      <c r="C2814" s="275">
        <f t="shared" ca="1" si="215"/>
        <v>5.6166570517647119E-2</v>
      </c>
      <c r="D2814" s="275">
        <f t="shared" ca="1" si="216"/>
        <v>0.15135147893885498</v>
      </c>
      <c r="E2814" s="275">
        <f t="shared" ca="1" si="217"/>
        <v>0.10748170722698648</v>
      </c>
      <c r="F2814" s="275">
        <f t="shared" ca="1" si="218"/>
        <v>3.3981244532692342E-2</v>
      </c>
      <c r="G2814" s="301">
        <f t="array" aca="1" ref="G2814" ca="1">IF(E2814&gt;F2814,('3-Statement Model'!$G$8*(1+'DCF Simulation'!C2814)*'DCF Simulation'!D2814)/('DCF Simulation'!E2814-'DCF Simulation'!F2814))</f>
        <v>10505.301293362207</v>
      </c>
      <c r="H2814" s="302">
        <f ca="1">+G2814-'DCF Analysis'!$C$37+'DCF Analysis'!$C$38+'DCF Analysis'!$C$40-'DCF Analysis'!$C$39</f>
        <v>11417.631293362208</v>
      </c>
      <c r="I2814" s="303">
        <f ca="1">+H2814/'Historical Data'!$L$34</f>
        <v>716.86238035267831</v>
      </c>
    </row>
    <row r="2815" spans="2:9">
      <c r="B2815" s="300">
        <f t="shared" si="219"/>
        <v>2803</v>
      </c>
      <c r="C2815" s="275">
        <f t="shared" ca="1" si="215"/>
        <v>0.24848292067778766</v>
      </c>
      <c r="D2815" s="275">
        <f t="shared" ca="1" si="216"/>
        <v>0.13941506126500566</v>
      </c>
      <c r="E2815" s="275">
        <f t="shared" ca="1" si="217"/>
        <v>0.10274914996640484</v>
      </c>
      <c r="F2815" s="275">
        <f t="shared" ca="1" si="218"/>
        <v>4.4559468141787947E-2</v>
      </c>
      <c r="G2815" s="301">
        <f t="array" aca="1" ref="G2815" ca="1">IF(E2815&gt;F2815,('3-Statement Model'!$G$8*(1+'DCF Simulation'!C2815)*'DCF Simulation'!D2815)/('DCF Simulation'!E2815-'DCF Simulation'!F2815))</f>
        <v>14448.601603539044</v>
      </c>
      <c r="H2815" s="302">
        <f ca="1">+G2815-'DCF Analysis'!$C$37+'DCF Analysis'!$C$38+'DCF Analysis'!$C$40-'DCF Analysis'!$C$39</f>
        <v>15360.931603539046</v>
      </c>
      <c r="I2815" s="303">
        <f ca="1">+H2815/'Historical Data'!$L$34</f>
        <v>964.44470055268528</v>
      </c>
    </row>
    <row r="2816" spans="2:9">
      <c r="B2816" s="300">
        <f t="shared" si="219"/>
        <v>2804</v>
      </c>
      <c r="C2816" s="275">
        <f t="shared" ca="1" si="215"/>
        <v>0.18330508353365665</v>
      </c>
      <c r="D2816" s="275">
        <f t="shared" ca="1" si="216"/>
        <v>0.1548029315326756</v>
      </c>
      <c r="E2816" s="275">
        <f t="shared" ca="1" si="217"/>
        <v>0.10637936641753167</v>
      </c>
      <c r="F2816" s="275">
        <f t="shared" ca="1" si="218"/>
        <v>5.9017573850349211E-2</v>
      </c>
      <c r="G2816" s="301">
        <f t="array" aca="1" ref="G2816" ca="1">IF(E2816&gt;F2816,('3-Statement Model'!$G$8*(1+'DCF Simulation'!C2816)*'DCF Simulation'!D2816)/('DCF Simulation'!E2816-'DCF Simulation'!F2816))</f>
        <v>18682.168249252241</v>
      </c>
      <c r="H2816" s="302">
        <f ca="1">+G2816-'DCF Analysis'!$C$37+'DCF Analysis'!$C$38+'DCF Analysis'!$C$40-'DCF Analysis'!$C$39</f>
        <v>19594.498249252239</v>
      </c>
      <c r="I2816" s="303">
        <f ca="1">+H2816/'Historical Data'!$L$34</f>
        <v>1230.2515553240453</v>
      </c>
    </row>
    <row r="2817" spans="2:9">
      <c r="B2817" s="300">
        <f t="shared" si="219"/>
        <v>2805</v>
      </c>
      <c r="C2817" s="275">
        <f t="shared" ca="1" si="215"/>
        <v>0.14622256394524025</v>
      </c>
      <c r="D2817" s="275">
        <f t="shared" ca="1" si="216"/>
        <v>0.18836935863108031</v>
      </c>
      <c r="E2817" s="275">
        <f t="shared" ca="1" si="217"/>
        <v>0.10601051433957738</v>
      </c>
      <c r="F2817" s="275">
        <f t="shared" ca="1" si="218"/>
        <v>3.3519008580560811E-2</v>
      </c>
      <c r="G2817" s="301">
        <f t="array" aca="1" ref="G2817" ca="1">IF(E2817&gt;F2817,('3-Statement Model'!$G$8*(1+'DCF Simulation'!C2817)*'DCF Simulation'!D2817)/('DCF Simulation'!E2817-'DCF Simulation'!F2817))</f>
        <v>14387.044638710395</v>
      </c>
      <c r="H2817" s="302">
        <f ca="1">+G2817-'DCF Analysis'!$C$37+'DCF Analysis'!$C$38+'DCF Analysis'!$C$40-'DCF Analysis'!$C$39</f>
        <v>15299.374638710397</v>
      </c>
      <c r="I2817" s="303">
        <f ca="1">+H2817/'Historical Data'!$L$34</f>
        <v>960.57981201315033</v>
      </c>
    </row>
    <row r="2818" spans="2:9">
      <c r="B2818" s="300">
        <f t="shared" si="219"/>
        <v>2806</v>
      </c>
      <c r="C2818" s="275">
        <f t="shared" ca="1" si="215"/>
        <v>9.9548549501047398E-2</v>
      </c>
      <c r="D2818" s="275">
        <f t="shared" ca="1" si="216"/>
        <v>0.17807961352229665</v>
      </c>
      <c r="E2818" s="275">
        <f t="shared" ca="1" si="217"/>
        <v>0.10062178639206683</v>
      </c>
      <c r="F2818" s="275">
        <f t="shared" ca="1" si="218"/>
        <v>5.9821317045187811E-2</v>
      </c>
      <c r="G2818" s="301">
        <f t="array" aca="1" ref="G2818" ca="1">IF(E2818&gt;F2818,('3-Statement Model'!$G$8*(1+'DCF Simulation'!C2818)*'DCF Simulation'!D2818)/('DCF Simulation'!E2818-'DCF Simulation'!F2818))</f>
        <v>23181.575818113815</v>
      </c>
      <c r="H2818" s="302">
        <f ca="1">+G2818-'DCF Analysis'!$C$37+'DCF Analysis'!$C$38+'DCF Analysis'!$C$40-'DCF Analysis'!$C$39</f>
        <v>24093.905818113813</v>
      </c>
      <c r="I2818" s="303">
        <f ca="1">+H2818/'Historical Data'!$L$34</f>
        <v>1512.7493814595002</v>
      </c>
    </row>
    <row r="2819" spans="2:9">
      <c r="B2819" s="300">
        <f t="shared" si="219"/>
        <v>2807</v>
      </c>
      <c r="C2819" s="275">
        <f t="shared" ca="1" si="215"/>
        <v>0.32083533400633352</v>
      </c>
      <c r="D2819" s="275">
        <f t="shared" ca="1" si="216"/>
        <v>0.16616794981249411</v>
      </c>
      <c r="E2819" s="275">
        <f t="shared" ca="1" si="217"/>
        <v>0.10638669988922618</v>
      </c>
      <c r="F2819" s="275">
        <f t="shared" ca="1" si="218"/>
        <v>2.7748185897861648E-2</v>
      </c>
      <c r="G2819" s="301">
        <f t="array" aca="1" ref="G2819" ca="1">IF(E2819&gt;F2819,('3-Statement Model'!$G$8*(1+'DCF Simulation'!C2819)*'DCF Simulation'!D2819)/('DCF Simulation'!E2819-'DCF Simulation'!F2819))</f>
        <v>13481.559756346724</v>
      </c>
      <c r="H2819" s="302">
        <f ca="1">+G2819-'DCF Analysis'!$C$37+'DCF Analysis'!$C$38+'DCF Analysis'!$C$40-'DCF Analysis'!$C$39</f>
        <v>14393.889756346725</v>
      </c>
      <c r="I2819" s="303">
        <f ca="1">+H2819/'Historical Data'!$L$34</f>
        <v>903.72843614835483</v>
      </c>
    </row>
    <row r="2820" spans="2:9">
      <c r="B2820" s="300">
        <f t="shared" si="219"/>
        <v>2808</v>
      </c>
      <c r="C2820" s="275">
        <f t="shared" ca="1" si="215"/>
        <v>0.24601332909957593</v>
      </c>
      <c r="D2820" s="275">
        <f t="shared" ca="1" si="216"/>
        <v>0.1504637855579227</v>
      </c>
      <c r="E2820" s="275">
        <f t="shared" ca="1" si="217"/>
        <v>0.1094825481890684</v>
      </c>
      <c r="F2820" s="275">
        <f t="shared" ca="1" si="218"/>
        <v>5.5839989914079277E-2</v>
      </c>
      <c r="G2820" s="301">
        <f t="array" aca="1" ref="G2820" ca="1">IF(E2820&gt;F2820,('3-Statement Model'!$G$8*(1+'DCF Simulation'!C2820)*'DCF Simulation'!D2820)/('DCF Simulation'!E2820-'DCF Simulation'!F2820))</f>
        <v>16882.030865776378</v>
      </c>
      <c r="H2820" s="302">
        <f ca="1">+G2820-'DCF Analysis'!$C$37+'DCF Analysis'!$C$38+'DCF Analysis'!$C$40-'DCF Analysis'!$C$39</f>
        <v>17794.360865776376</v>
      </c>
      <c r="I2820" s="303">
        <f ca="1">+H2820/'Historical Data'!$L$34</f>
        <v>1117.2289207228939</v>
      </c>
    </row>
    <row r="2821" spans="2:9">
      <c r="B2821" s="300">
        <f t="shared" si="219"/>
        <v>2809</v>
      </c>
      <c r="C2821" s="275">
        <f t="shared" ca="1" si="215"/>
        <v>0.15562808728126576</v>
      </c>
      <c r="D2821" s="275">
        <f t="shared" ca="1" si="216"/>
        <v>0.16034055756259849</v>
      </c>
      <c r="E2821" s="275">
        <f t="shared" ca="1" si="217"/>
        <v>0.10425740152846416</v>
      </c>
      <c r="F2821" s="275">
        <f t="shared" ca="1" si="218"/>
        <v>3.7069193851187301E-2</v>
      </c>
      <c r="G2821" s="301">
        <f t="array" aca="1" ref="G2821" ca="1">IF(E2821&gt;F2821,('3-Statement Model'!$G$8*(1+'DCF Simulation'!C2821)*'DCF Simulation'!D2821)/('DCF Simulation'!E2821-'DCF Simulation'!F2821))</f>
        <v>13321.340265418487</v>
      </c>
      <c r="H2821" s="302">
        <f ca="1">+G2821-'DCF Analysis'!$C$37+'DCF Analysis'!$C$38+'DCF Analysis'!$C$40-'DCF Analysis'!$C$39</f>
        <v>14233.670265418488</v>
      </c>
      <c r="I2821" s="303">
        <f ca="1">+H2821/'Historical Data'!$L$34</f>
        <v>893.66896560716793</v>
      </c>
    </row>
    <row r="2822" spans="2:9">
      <c r="B2822" s="300">
        <f t="shared" si="219"/>
        <v>2810</v>
      </c>
      <c r="C2822" s="275">
        <f t="shared" ca="1" si="215"/>
        <v>0.14585174250725078</v>
      </c>
      <c r="D2822" s="275">
        <f t="shared" ca="1" si="216"/>
        <v>0.19156949414134389</v>
      </c>
      <c r="E2822" s="275">
        <f t="shared" ca="1" si="217"/>
        <v>0.10320329655336272</v>
      </c>
      <c r="F2822" s="275">
        <f t="shared" ca="1" si="218"/>
        <v>5.3995203197633235E-2</v>
      </c>
      <c r="G2822" s="301">
        <f t="array" aca="1" ref="G2822" ca="1">IF(E2822&gt;F2822,('3-Statement Model'!$G$8*(1+'DCF Simulation'!C2822)*'DCF Simulation'!D2822)/('DCF Simulation'!E2822-'DCF Simulation'!F2822))</f>
        <v>21547.542368932242</v>
      </c>
      <c r="H2822" s="302">
        <f ca="1">+G2822-'DCF Analysis'!$C$37+'DCF Analysis'!$C$38+'DCF Analysis'!$C$40-'DCF Analysis'!$C$39</f>
        <v>22459.87236893224</v>
      </c>
      <c r="I2822" s="303">
        <f ca="1">+H2822/'Historical Data'!$L$34</f>
        <v>1410.1556754745122</v>
      </c>
    </row>
    <row r="2823" spans="2:9">
      <c r="B2823" s="300">
        <f t="shared" si="219"/>
        <v>2811</v>
      </c>
      <c r="C2823" s="275">
        <f t="shared" ca="1" si="215"/>
        <v>4.6732023818123455E-2</v>
      </c>
      <c r="D2823" s="275">
        <f t="shared" ca="1" si="216"/>
        <v>0.16521573799313699</v>
      </c>
      <c r="E2823" s="275">
        <f t="shared" ca="1" si="217"/>
        <v>0.10734583202367089</v>
      </c>
      <c r="F2823" s="275">
        <f t="shared" ca="1" si="218"/>
        <v>5.352076406067105E-2</v>
      </c>
      <c r="G2823" s="301">
        <f t="array" aca="1" ref="G2823" ca="1">IF(E2823&gt;F2823,('3-Statement Model'!$G$8*(1+'DCF Simulation'!C2823)*'DCF Simulation'!D2823)/('DCF Simulation'!E2823-'DCF Simulation'!F2823))</f>
        <v>15519.646980976488</v>
      </c>
      <c r="H2823" s="302">
        <f ca="1">+G2823-'DCF Analysis'!$C$37+'DCF Analysis'!$C$38+'DCF Analysis'!$C$40-'DCF Analysis'!$C$39</f>
        <v>16431.976980976488</v>
      </c>
      <c r="I2823" s="303">
        <f ca="1">+H2823/'Historical Data'!$L$34</f>
        <v>1031.6908848975856</v>
      </c>
    </row>
    <row r="2824" spans="2:9">
      <c r="B2824" s="300">
        <f t="shared" si="219"/>
        <v>2812</v>
      </c>
      <c r="C2824" s="275">
        <f t="shared" ca="1" si="215"/>
        <v>3.9939720617542321E-2</v>
      </c>
      <c r="D2824" s="275">
        <f t="shared" ca="1" si="216"/>
        <v>0.16284047244279604</v>
      </c>
      <c r="E2824" s="275">
        <f t="shared" ca="1" si="217"/>
        <v>0.10707229964954411</v>
      </c>
      <c r="F2824" s="275">
        <f t="shared" ca="1" si="218"/>
        <v>3.3934716152646253E-2</v>
      </c>
      <c r="G2824" s="301">
        <f t="array" aca="1" ref="G2824" ca="1">IF(E2824&gt;F2824,('3-Statement Model'!$G$8*(1+'DCF Simulation'!C2824)*'DCF Simulation'!D2824)/('DCF Simulation'!E2824-'DCF Simulation'!F2824))</f>
        <v>11184.315574766544</v>
      </c>
      <c r="H2824" s="302">
        <f ca="1">+G2824-'DCF Analysis'!$C$37+'DCF Analysis'!$C$38+'DCF Analysis'!$C$40-'DCF Analysis'!$C$39</f>
        <v>12096.645574766546</v>
      </c>
      <c r="I2824" s="303">
        <f ca="1">+H2824/'Historical Data'!$L$34</f>
        <v>759.49467259914115</v>
      </c>
    </row>
    <row r="2825" spans="2:9">
      <c r="B2825" s="300">
        <f t="shared" si="219"/>
        <v>2813</v>
      </c>
      <c r="C2825" s="275">
        <f t="shared" ca="1" si="215"/>
        <v>0.26915132681697745</v>
      </c>
      <c r="D2825" s="275">
        <f t="shared" ca="1" si="216"/>
        <v>0.14140479380638776</v>
      </c>
      <c r="E2825" s="275">
        <f t="shared" ca="1" si="217"/>
        <v>0.10454519243889694</v>
      </c>
      <c r="F2825" s="275">
        <f t="shared" ca="1" si="218"/>
        <v>2.3754396834592871E-2</v>
      </c>
      <c r="G2825" s="301">
        <f t="array" aca="1" ref="G2825" ca="1">IF(E2825&gt;F2825,('3-Statement Model'!$G$8*(1+'DCF Simulation'!C2825)*'DCF Simulation'!D2825)/('DCF Simulation'!E2825-'DCF Simulation'!F2825))</f>
        <v>10729.887174502715</v>
      </c>
      <c r="H2825" s="302">
        <f ca="1">+G2825-'DCF Analysis'!$C$37+'DCF Analysis'!$C$38+'DCF Analysis'!$C$40-'DCF Analysis'!$C$39</f>
        <v>11642.217174502717</v>
      </c>
      <c r="I2825" s="303">
        <f ca="1">+H2825/'Historical Data'!$L$34</f>
        <v>730.96313078079788</v>
      </c>
    </row>
    <row r="2826" spans="2:9">
      <c r="B2826" s="300">
        <f t="shared" si="219"/>
        <v>2814</v>
      </c>
      <c r="C2826" s="275">
        <f t="shared" ca="1" si="215"/>
        <v>6.5715019483216647E-2</v>
      </c>
      <c r="D2826" s="275">
        <f t="shared" ca="1" si="216"/>
        <v>0.15223294356405173</v>
      </c>
      <c r="E2826" s="275">
        <f t="shared" ca="1" si="217"/>
        <v>0.10026212428441328</v>
      </c>
      <c r="F2826" s="275">
        <f t="shared" ca="1" si="218"/>
        <v>4.6563669112135282E-2</v>
      </c>
      <c r="G2826" s="301">
        <f t="array" aca="1" ref="G2826" ca="1">IF(E2826&gt;F2826,('3-Statement Model'!$G$8*(1+'DCF Simulation'!C2826)*'DCF Simulation'!D2826)/('DCF Simulation'!E2826-'DCF Simulation'!F2826))</f>
        <v>14593.768033236322</v>
      </c>
      <c r="H2826" s="302">
        <f ca="1">+G2826-'DCF Analysis'!$C$37+'DCF Analysis'!$C$38+'DCF Analysis'!$C$40-'DCF Analysis'!$C$39</f>
        <v>15506.098033236323</v>
      </c>
      <c r="I2826" s="303">
        <f ca="1">+H2826/'Historical Data'!$L$34</f>
        <v>973.55905620722365</v>
      </c>
    </row>
    <row r="2827" spans="2:9">
      <c r="B2827" s="300">
        <f t="shared" si="219"/>
        <v>2815</v>
      </c>
      <c r="C2827" s="275">
        <f t="shared" ca="1" si="215"/>
        <v>9.8607437217421573E-2</v>
      </c>
      <c r="D2827" s="275">
        <f t="shared" ca="1" si="216"/>
        <v>0.18976655194612074</v>
      </c>
      <c r="E2827" s="275">
        <f t="shared" ca="1" si="217"/>
        <v>0.10017837042172233</v>
      </c>
      <c r="F2827" s="275">
        <f t="shared" ca="1" si="218"/>
        <v>4.7828873023947595E-2</v>
      </c>
      <c r="G2827" s="301">
        <f t="array" aca="1" ref="G2827" ca="1">IF(E2827&gt;F2827,('3-Statement Model'!$G$8*(1+'DCF Simulation'!C2827)*'DCF Simulation'!D2827)/('DCF Simulation'!E2827-'DCF Simulation'!F2827))</f>
        <v>19236.63852171307</v>
      </c>
      <c r="H2827" s="302">
        <f ca="1">+G2827-'DCF Analysis'!$C$37+'DCF Analysis'!$C$38+'DCF Analysis'!$C$40-'DCF Analysis'!$C$39</f>
        <v>20148.968521713068</v>
      </c>
      <c r="I2827" s="303">
        <f ca="1">+H2827/'Historical Data'!$L$34</f>
        <v>1265.0642821618919</v>
      </c>
    </row>
    <row r="2828" spans="2:9">
      <c r="B2828" s="300">
        <f t="shared" si="219"/>
        <v>2816</v>
      </c>
      <c r="C2828" s="275">
        <f t="shared" ca="1" si="215"/>
        <v>0.31701415040452308</v>
      </c>
      <c r="D2828" s="275">
        <f t="shared" ca="1" si="216"/>
        <v>0.17272465348246183</v>
      </c>
      <c r="E2828" s="275">
        <f t="shared" ca="1" si="217"/>
        <v>0.10788538933497431</v>
      </c>
      <c r="F2828" s="275">
        <f t="shared" ca="1" si="218"/>
        <v>4.2295307507652702E-2</v>
      </c>
      <c r="G2828" s="301">
        <f t="array" aca="1" ref="G2828" ca="1">IF(E2828&gt;F2828,('3-Statement Model'!$G$8*(1+'DCF Simulation'!C2828)*'DCF Simulation'!D2828)/('DCF Simulation'!E2828-'DCF Simulation'!F2828))</f>
        <v>16752.749624810829</v>
      </c>
      <c r="H2828" s="302">
        <f ca="1">+G2828-'DCF Analysis'!$C$37+'DCF Analysis'!$C$38+'DCF Analysis'!$C$40-'DCF Analysis'!$C$39</f>
        <v>17665.079624810827</v>
      </c>
      <c r="I2828" s="303">
        <f ca="1">+H2828/'Historical Data'!$L$34</f>
        <v>1109.1119255465485</v>
      </c>
    </row>
    <row r="2829" spans="2:9">
      <c r="B2829" s="300">
        <f t="shared" si="219"/>
        <v>2817</v>
      </c>
      <c r="C2829" s="275">
        <f t="shared" ca="1" si="215"/>
        <v>0.11935634670794905</v>
      </c>
      <c r="D2829" s="275">
        <f t="shared" ca="1" si="216"/>
        <v>0.18736268661175587</v>
      </c>
      <c r="E2829" s="275">
        <f t="shared" ca="1" si="217"/>
        <v>0.10306638394437403</v>
      </c>
      <c r="F2829" s="275">
        <f t="shared" ca="1" si="218"/>
        <v>4.7831011343539835E-2</v>
      </c>
      <c r="G2829" s="301">
        <f t="array" aca="1" ref="G2829" ca="1">IF(E2829&gt;F2829,('3-Statement Model'!$G$8*(1+'DCF Simulation'!C2829)*'DCF Simulation'!D2829)/('DCF Simulation'!E2829-'DCF Simulation'!F2829))</f>
        <v>18340.606053476658</v>
      </c>
      <c r="H2829" s="302">
        <f ca="1">+G2829-'DCF Analysis'!$C$37+'DCF Analysis'!$C$38+'DCF Analysis'!$C$40-'DCF Analysis'!$C$39</f>
        <v>19252.936053476657</v>
      </c>
      <c r="I2829" s="303">
        <f ca="1">+H2829/'Historical Data'!$L$34</f>
        <v>1208.8063814161683</v>
      </c>
    </row>
    <row r="2830" spans="2:9">
      <c r="B2830" s="300">
        <f t="shared" si="219"/>
        <v>2818</v>
      </c>
      <c r="C2830" s="275">
        <f t="shared" ref="C2830:C2893" ca="1" si="220">RAND()*($E$6-$D$6)+$D$6</f>
        <v>0.26465705177481813</v>
      </c>
      <c r="D2830" s="275">
        <f t="shared" ref="D2830:D2893" ca="1" si="221">RAND()*($E$7-$D$7)+$D$7</f>
        <v>0.16842506823264472</v>
      </c>
      <c r="E2830" s="275">
        <f t="shared" ref="E2830:E2893" ca="1" si="222">RAND()*($E$8-$D$8)+$D$8</f>
        <v>0.10998072823084118</v>
      </c>
      <c r="F2830" s="275">
        <f t="shared" ref="F2830:F2893" ca="1" si="223">RAND()*($E$9-$D$9)+$D$9</f>
        <v>4.3635631845759484E-2</v>
      </c>
      <c r="G2830" s="301">
        <f t="array" aca="1" ref="G2830" ca="1">IF(E2830&gt;F2830,('3-Statement Model'!$G$8*(1+'DCF Simulation'!C2830)*'DCF Simulation'!D2830)/('DCF Simulation'!E2830-'DCF Simulation'!F2830))</f>
        <v>15507.7993051744</v>
      </c>
      <c r="H2830" s="302">
        <f ca="1">+G2830-'DCF Analysis'!$C$37+'DCF Analysis'!$C$38+'DCF Analysis'!$C$40-'DCF Analysis'!$C$39</f>
        <v>16420.1293051744</v>
      </c>
      <c r="I2830" s="303">
        <f ca="1">+H2830/'Historical Data'!$L$34</f>
        <v>1030.947021931712</v>
      </c>
    </row>
    <row r="2831" spans="2:9">
      <c r="B2831" s="300">
        <f t="shared" ref="B2831:B2894" si="224">+B2830+1</f>
        <v>2819</v>
      </c>
      <c r="C2831" s="275">
        <f t="shared" ca="1" si="220"/>
        <v>0.17662298010109598</v>
      </c>
      <c r="D2831" s="275">
        <f t="shared" ca="1" si="221"/>
        <v>0.17740887920583953</v>
      </c>
      <c r="E2831" s="275">
        <f t="shared" ca="1" si="222"/>
        <v>0.10183081441708107</v>
      </c>
      <c r="F2831" s="275">
        <f t="shared" ca="1" si="223"/>
        <v>5.1248114688185298E-2</v>
      </c>
      <c r="G2831" s="301">
        <f t="array" aca="1" ref="G2831" ca="1">IF(E2831&gt;F2831,('3-Statement Model'!$G$8*(1+'DCF Simulation'!C2831)*'DCF Simulation'!D2831)/('DCF Simulation'!E2831-'DCF Simulation'!F2831))</f>
        <v>19933.80349107493</v>
      </c>
      <c r="H2831" s="302">
        <f ca="1">+G2831-'DCF Analysis'!$C$37+'DCF Analysis'!$C$38+'DCF Analysis'!$C$40-'DCF Analysis'!$C$39</f>
        <v>20846.133491074928</v>
      </c>
      <c r="I2831" s="303">
        <f ca="1">+H2831/'Historical Data'!$L$34</f>
        <v>1308.8361755252547</v>
      </c>
    </row>
    <row r="2832" spans="2:9">
      <c r="B2832" s="300">
        <f t="shared" si="224"/>
        <v>2820</v>
      </c>
      <c r="C2832" s="275">
        <f t="shared" ca="1" si="220"/>
        <v>0.10110330235491091</v>
      </c>
      <c r="D2832" s="275">
        <f t="shared" ca="1" si="221"/>
        <v>0.14573634676854702</v>
      </c>
      <c r="E2832" s="275">
        <f t="shared" ca="1" si="222"/>
        <v>0.10453151330802385</v>
      </c>
      <c r="F2832" s="275">
        <f t="shared" ca="1" si="223"/>
        <v>4.7046127196464234E-2</v>
      </c>
      <c r="G2832" s="301">
        <f t="array" aca="1" ref="G2832" ca="1">IF(E2832&gt;F2832,('3-Statement Model'!$G$8*(1+'DCF Simulation'!C2832)*'DCF Simulation'!D2832)/('DCF Simulation'!E2832-'DCF Simulation'!F2832))</f>
        <v>13483.976607808541</v>
      </c>
      <c r="H2832" s="302">
        <f ca="1">+G2832-'DCF Analysis'!$C$37+'DCF Analysis'!$C$38+'DCF Analysis'!$C$40-'DCF Analysis'!$C$39</f>
        <v>14396.306607808543</v>
      </c>
      <c r="I2832" s="303">
        <f ca="1">+H2832/'Historical Data'!$L$34</f>
        <v>903.88017952203381</v>
      </c>
    </row>
    <row r="2833" spans="2:9">
      <c r="B2833" s="300">
        <f t="shared" si="224"/>
        <v>2821</v>
      </c>
      <c r="C2833" s="275">
        <f t="shared" ca="1" si="220"/>
        <v>0.2695516744216912</v>
      </c>
      <c r="D2833" s="275">
        <f t="shared" ca="1" si="221"/>
        <v>0.14334910762912312</v>
      </c>
      <c r="E2833" s="275">
        <f t="shared" ca="1" si="222"/>
        <v>0.10221289266654242</v>
      </c>
      <c r="F2833" s="275">
        <f t="shared" ca="1" si="223"/>
        <v>5.1494207585559101E-2</v>
      </c>
      <c r="G2833" s="301">
        <f t="array" aca="1" ref="G2833" ca="1">IF(E2833&gt;F2833,('3-Statement Model'!$G$8*(1+'DCF Simulation'!C2833)*'DCF Simulation'!D2833)/('DCF Simulation'!E2833-'DCF Simulation'!F2833))</f>
        <v>17332.32763870585</v>
      </c>
      <c r="H2833" s="302">
        <f ca="1">+G2833-'DCF Analysis'!$C$37+'DCF Analysis'!$C$38+'DCF Analysis'!$C$40-'DCF Analysis'!$C$39</f>
        <v>18244.657638705849</v>
      </c>
      <c r="I2833" s="303">
        <f ca="1">+H2833/'Historical Data'!$L$34</f>
        <v>1145.5010560032663</v>
      </c>
    </row>
    <row r="2834" spans="2:9">
      <c r="B2834" s="300">
        <f t="shared" si="224"/>
        <v>2822</v>
      </c>
      <c r="C2834" s="275">
        <f t="shared" ca="1" si="220"/>
        <v>0.25405967663817158</v>
      </c>
      <c r="D2834" s="275">
        <f t="shared" ca="1" si="221"/>
        <v>0.16465670777499308</v>
      </c>
      <c r="E2834" s="275">
        <f t="shared" ca="1" si="222"/>
        <v>0.10074086581620868</v>
      </c>
      <c r="F2834" s="275">
        <f t="shared" ca="1" si="223"/>
        <v>5.5818923053515865E-2</v>
      </c>
      <c r="G2834" s="301">
        <f t="array" aca="1" ref="G2834" ca="1">IF(E2834&gt;F2834,('3-Statement Model'!$G$8*(1+'DCF Simulation'!C2834)*'DCF Simulation'!D2834)/('DCF Simulation'!E2834-'DCF Simulation'!F2834))</f>
        <v>22203.354885232704</v>
      </c>
      <c r="H2834" s="302">
        <f ca="1">+G2834-'DCF Analysis'!$C$37+'DCF Analysis'!$C$38+'DCF Analysis'!$C$40-'DCF Analysis'!$C$39</f>
        <v>23115.684885232702</v>
      </c>
      <c r="I2834" s="303">
        <f ca="1">+H2834/'Historical Data'!$L$34</f>
        <v>1451.3312318943051</v>
      </c>
    </row>
    <row r="2835" spans="2:9">
      <c r="B2835" s="300">
        <f t="shared" si="224"/>
        <v>2823</v>
      </c>
      <c r="C2835" s="275">
        <f t="shared" ca="1" si="220"/>
        <v>0.26170508015700727</v>
      </c>
      <c r="D2835" s="275">
        <f t="shared" ca="1" si="221"/>
        <v>0.16333830405394398</v>
      </c>
      <c r="E2835" s="275">
        <f t="shared" ca="1" si="222"/>
        <v>0.10938389642185245</v>
      </c>
      <c r="F2835" s="275">
        <f t="shared" ca="1" si="223"/>
        <v>4.4796659017623017E-2</v>
      </c>
      <c r="G2835" s="301">
        <f t="array" aca="1" ref="G2835" ca="1">IF(E2835&gt;F2835,('3-Statement Model'!$G$8*(1+'DCF Simulation'!C2835)*'DCF Simulation'!D2835)/('DCF Simulation'!E2835-'DCF Simulation'!F2835))</f>
        <v>15412.698545536581</v>
      </c>
      <c r="H2835" s="302">
        <f ca="1">+G2835-'DCF Analysis'!$C$37+'DCF Analysis'!$C$38+'DCF Analysis'!$C$40-'DCF Analysis'!$C$39</f>
        <v>16325.028545536583</v>
      </c>
      <c r="I2835" s="303">
        <f ca="1">+H2835/'Historical Data'!$L$34</f>
        <v>1024.9760674337376</v>
      </c>
    </row>
    <row r="2836" spans="2:9">
      <c r="B2836" s="300">
        <f t="shared" si="224"/>
        <v>2824</v>
      </c>
      <c r="C2836" s="275">
        <f t="shared" ca="1" si="220"/>
        <v>2.7707874656180395E-2</v>
      </c>
      <c r="D2836" s="275">
        <f t="shared" ca="1" si="221"/>
        <v>0.18269101049914069</v>
      </c>
      <c r="E2836" s="275">
        <f t="shared" ca="1" si="222"/>
        <v>0.10382591561551631</v>
      </c>
      <c r="F2836" s="275">
        <f t="shared" ca="1" si="223"/>
        <v>5.8790280417189422E-2</v>
      </c>
      <c r="G2836" s="301">
        <f t="array" aca="1" ref="G2836" ca="1">IF(E2836&gt;F2836,('3-Statement Model'!$G$8*(1+'DCF Simulation'!C2836)*'DCF Simulation'!D2836)/('DCF Simulation'!E2836-'DCF Simulation'!F2836))</f>
        <v>20137.709379621181</v>
      </c>
      <c r="H2836" s="302">
        <f ca="1">+G2836-'DCF Analysis'!$C$37+'DCF Analysis'!$C$38+'DCF Analysis'!$C$40-'DCF Analysis'!$C$39</f>
        <v>21050.039379621179</v>
      </c>
      <c r="I2836" s="303">
        <f ca="1">+H2836/'Historical Data'!$L$34</f>
        <v>1321.6385210271781</v>
      </c>
    </row>
    <row r="2837" spans="2:9">
      <c r="B2837" s="300">
        <f t="shared" si="224"/>
        <v>2825</v>
      </c>
      <c r="C2837" s="275">
        <f t="shared" ca="1" si="220"/>
        <v>0.10986004855554019</v>
      </c>
      <c r="D2837" s="275">
        <f t="shared" ca="1" si="221"/>
        <v>0.15162217182556903</v>
      </c>
      <c r="E2837" s="275">
        <f t="shared" ca="1" si="222"/>
        <v>0.10459302944708904</v>
      </c>
      <c r="F2837" s="275">
        <f t="shared" ca="1" si="223"/>
        <v>3.4418406769476204E-2</v>
      </c>
      <c r="G2837" s="301">
        <f t="array" aca="1" ref="G2837" ca="1">IF(E2837&gt;F2837,('3-Statement Model'!$G$8*(1+'DCF Simulation'!C2837)*'DCF Simulation'!D2837)/('DCF Simulation'!E2837-'DCF Simulation'!F2837))</f>
        <v>11583.24773287069</v>
      </c>
      <c r="H2837" s="302">
        <f ca="1">+G2837-'DCF Analysis'!$C$37+'DCF Analysis'!$C$38+'DCF Analysis'!$C$40-'DCF Analysis'!$C$39</f>
        <v>12495.577732870692</v>
      </c>
      <c r="I2837" s="303">
        <f ca="1">+H2837/'Historical Data'!$L$34</f>
        <v>784.54185174776421</v>
      </c>
    </row>
    <row r="2838" spans="2:9">
      <c r="B2838" s="300">
        <f t="shared" si="224"/>
        <v>2826</v>
      </c>
      <c r="C2838" s="275">
        <f t="shared" ca="1" si="220"/>
        <v>0.24068193199922502</v>
      </c>
      <c r="D2838" s="275">
        <f t="shared" ca="1" si="221"/>
        <v>0.16763141201589435</v>
      </c>
      <c r="E2838" s="275">
        <f t="shared" ca="1" si="222"/>
        <v>0.10319409723775312</v>
      </c>
      <c r="F2838" s="275">
        <f t="shared" ca="1" si="223"/>
        <v>5.7148286583921029E-2</v>
      </c>
      <c r="G2838" s="301">
        <f t="array" aca="1" ref="G2838" ca="1">IF(E2838&gt;F2838,('3-Statement Model'!$G$8*(1+'DCF Simulation'!C2838)*'DCF Simulation'!D2838)/('DCF Simulation'!E2838-'DCF Simulation'!F2838))</f>
        <v>21817.512674166566</v>
      </c>
      <c r="H2838" s="302">
        <f ca="1">+G2838-'DCF Analysis'!$C$37+'DCF Analysis'!$C$38+'DCF Analysis'!$C$40-'DCF Analysis'!$C$39</f>
        <v>22729.842674166564</v>
      </c>
      <c r="I2838" s="303">
        <f ca="1">+H2838/'Historical Data'!$L$34</f>
        <v>1427.1059124073977</v>
      </c>
    </row>
    <row r="2839" spans="2:9">
      <c r="B2839" s="300">
        <f t="shared" si="224"/>
        <v>2827</v>
      </c>
      <c r="C2839" s="275">
        <f t="shared" ca="1" si="220"/>
        <v>7.9654616704876988E-2</v>
      </c>
      <c r="D2839" s="275">
        <f t="shared" ca="1" si="221"/>
        <v>0.19308965889747168</v>
      </c>
      <c r="E2839" s="275">
        <f t="shared" ca="1" si="222"/>
        <v>0.10146238831747885</v>
      </c>
      <c r="F2839" s="275">
        <f t="shared" ca="1" si="223"/>
        <v>5.8282034518981146E-2</v>
      </c>
      <c r="G2839" s="301">
        <f t="array" aca="1" ref="G2839" ca="1">IF(E2839&gt;F2839,('3-Statement Model'!$G$8*(1+'DCF Simulation'!C2839)*'DCF Simulation'!D2839)/('DCF Simulation'!E2839-'DCF Simulation'!F2839))</f>
        <v>23320.462778047782</v>
      </c>
      <c r="H2839" s="302">
        <f ca="1">+G2839-'DCF Analysis'!$C$37+'DCF Analysis'!$C$38+'DCF Analysis'!$C$40-'DCF Analysis'!$C$39</f>
        <v>24232.79277804778</v>
      </c>
      <c r="I2839" s="303">
        <f ca="1">+H2839/'Historical Data'!$L$34</f>
        <v>1521.4694770852971</v>
      </c>
    </row>
    <row r="2840" spans="2:9">
      <c r="B2840" s="300">
        <f t="shared" si="224"/>
        <v>2828</v>
      </c>
      <c r="C2840" s="275">
        <f t="shared" ca="1" si="220"/>
        <v>0.25902145051120318</v>
      </c>
      <c r="D2840" s="275">
        <f t="shared" ca="1" si="221"/>
        <v>0.14213311164163367</v>
      </c>
      <c r="E2840" s="275">
        <f t="shared" ca="1" si="222"/>
        <v>0.10333572082383022</v>
      </c>
      <c r="F2840" s="275">
        <f t="shared" ca="1" si="223"/>
        <v>2.823211837449063E-2</v>
      </c>
      <c r="G2840" s="301">
        <f t="array" aca="1" ref="G2840" ca="1">IF(E2840&gt;F2840,('3-Statement Model'!$G$8*(1+'DCF Simulation'!C2840)*'DCF Simulation'!D2840)/('DCF Simulation'!E2840-'DCF Simulation'!F2840))</f>
        <v>11509.252646440782</v>
      </c>
      <c r="H2840" s="302">
        <f ca="1">+G2840-'DCF Analysis'!$C$37+'DCF Analysis'!$C$38+'DCF Analysis'!$C$40-'DCF Analysis'!$C$39</f>
        <v>12421.582646440784</v>
      </c>
      <c r="I2840" s="303">
        <f ca="1">+H2840/'Historical Data'!$L$34</f>
        <v>779.89602877190896</v>
      </c>
    </row>
    <row r="2841" spans="2:9">
      <c r="B2841" s="300">
        <f t="shared" si="224"/>
        <v>2829</v>
      </c>
      <c r="C2841" s="275">
        <f t="shared" ca="1" si="220"/>
        <v>0.13424812857607582</v>
      </c>
      <c r="D2841" s="275">
        <f t="shared" ca="1" si="221"/>
        <v>0.16764154166043033</v>
      </c>
      <c r="E2841" s="275">
        <f t="shared" ca="1" si="222"/>
        <v>0.10064129999711945</v>
      </c>
      <c r="F2841" s="275">
        <f t="shared" ca="1" si="223"/>
        <v>5.8713270957501798E-2</v>
      </c>
      <c r="G2841" s="301">
        <f t="array" aca="1" ref="G2841" ca="1">IF(E2841&gt;F2841,('3-Statement Model'!$G$8*(1+'DCF Simulation'!C2841)*'DCF Simulation'!D2841)/('DCF Simulation'!E2841-'DCF Simulation'!F2841))</f>
        <v>21906.085038165318</v>
      </c>
      <c r="H2841" s="302">
        <f ca="1">+G2841-'DCF Analysis'!$C$37+'DCF Analysis'!$C$38+'DCF Analysis'!$C$40-'DCF Analysis'!$C$39</f>
        <v>22818.415038165316</v>
      </c>
      <c r="I2841" s="303">
        <f ca="1">+H2841/'Historical Data'!$L$34</f>
        <v>1432.666977925998</v>
      </c>
    </row>
    <row r="2842" spans="2:9">
      <c r="B2842" s="300">
        <f t="shared" si="224"/>
        <v>2830</v>
      </c>
      <c r="C2842" s="275">
        <f t="shared" ca="1" si="220"/>
        <v>6.0161716738025617E-2</v>
      </c>
      <c r="D2842" s="275">
        <f t="shared" ca="1" si="221"/>
        <v>0.17050537855357834</v>
      </c>
      <c r="E2842" s="275">
        <f t="shared" ca="1" si="222"/>
        <v>0.10116270138202491</v>
      </c>
      <c r="F2842" s="275">
        <f t="shared" ca="1" si="223"/>
        <v>3.6296234971290274E-2</v>
      </c>
      <c r="G2842" s="301">
        <f t="array" aca="1" ref="G2842" ca="1">IF(E2842&gt;F2842,('3-Statement Model'!$G$8*(1+'DCF Simulation'!C2842)*'DCF Simulation'!D2842)/('DCF Simulation'!E2842-'DCF Simulation'!F2842))</f>
        <v>13460.756236194735</v>
      </c>
      <c r="H2842" s="302">
        <f ca="1">+G2842-'DCF Analysis'!$C$37+'DCF Analysis'!$C$38+'DCF Analysis'!$C$40-'DCF Analysis'!$C$39</f>
        <v>14373.086236194737</v>
      </c>
      <c r="I2842" s="303">
        <f ca="1">+H2842/'Historical Data'!$L$34</f>
        <v>902.42227547520895</v>
      </c>
    </row>
    <row r="2843" spans="2:9">
      <c r="B2843" s="300">
        <f t="shared" si="224"/>
        <v>2831</v>
      </c>
      <c r="C2843" s="275">
        <f t="shared" ca="1" si="220"/>
        <v>0.16990499777689824</v>
      </c>
      <c r="D2843" s="275">
        <f t="shared" ca="1" si="221"/>
        <v>0.18825968653223024</v>
      </c>
      <c r="E2843" s="275">
        <f t="shared" ca="1" si="222"/>
        <v>0.10139211018140706</v>
      </c>
      <c r="F2843" s="275">
        <f t="shared" ca="1" si="223"/>
        <v>4.2020537384187186E-2</v>
      </c>
      <c r="G2843" s="301">
        <f t="array" aca="1" ref="G2843" ca="1">IF(E2843&gt;F2843,('3-Statement Model'!$G$8*(1+'DCF Simulation'!C2843)*'DCF Simulation'!D2843)/('DCF Simulation'!E2843-'DCF Simulation'!F2843))</f>
        <v>17918.79797017638</v>
      </c>
      <c r="H2843" s="302">
        <f ca="1">+G2843-'DCF Analysis'!$C$37+'DCF Analysis'!$C$38+'DCF Analysis'!$C$40-'DCF Analysis'!$C$39</f>
        <v>18831.127970176378</v>
      </c>
      <c r="I2843" s="303">
        <f ca="1">+H2843/'Historical Data'!$L$34</f>
        <v>1182.3229244821166</v>
      </c>
    </row>
    <row r="2844" spans="2:9">
      <c r="B2844" s="300">
        <f t="shared" si="224"/>
        <v>2832</v>
      </c>
      <c r="C2844" s="275">
        <f t="shared" ca="1" si="220"/>
        <v>5.905124289511425E-2</v>
      </c>
      <c r="D2844" s="275">
        <f t="shared" ca="1" si="221"/>
        <v>0.19466172218935146</v>
      </c>
      <c r="E2844" s="275">
        <f t="shared" ca="1" si="222"/>
        <v>0.10887133192540004</v>
      </c>
      <c r="F2844" s="275">
        <f t="shared" ca="1" si="223"/>
        <v>4.820991893080967E-2</v>
      </c>
      <c r="G2844" s="301">
        <f t="array" aca="1" ref="G2844" ca="1">IF(E2844&gt;F2844,('3-Statement Model'!$G$8*(1+'DCF Simulation'!C2844)*'DCF Simulation'!D2844)/('DCF Simulation'!E2844-'DCF Simulation'!F2844))</f>
        <v>16415.89300034237</v>
      </c>
      <c r="H2844" s="302">
        <f ca="1">+G2844-'DCF Analysis'!$C$37+'DCF Analysis'!$C$38+'DCF Analysis'!$C$40-'DCF Analysis'!$C$39</f>
        <v>17328.223000342368</v>
      </c>
      <c r="I2844" s="303">
        <f ca="1">+H2844/'Historical Data'!$L$34</f>
        <v>1087.9621935706687</v>
      </c>
    </row>
    <row r="2845" spans="2:9">
      <c r="B2845" s="300">
        <f t="shared" si="224"/>
        <v>2833</v>
      </c>
      <c r="C2845" s="275">
        <f t="shared" ca="1" si="220"/>
        <v>0.29211271113631021</v>
      </c>
      <c r="D2845" s="275">
        <f t="shared" ca="1" si="221"/>
        <v>0.18717130110961425</v>
      </c>
      <c r="E2845" s="275">
        <f t="shared" ca="1" si="222"/>
        <v>0.10258218473480719</v>
      </c>
      <c r="F2845" s="275">
        <f t="shared" ca="1" si="223"/>
        <v>5.6864883524446491E-2</v>
      </c>
      <c r="G2845" s="301">
        <f t="array" aca="1" ref="G2845" ca="1">IF(E2845&gt;F2845,('3-Statement Model'!$G$8*(1+'DCF Simulation'!C2845)*'DCF Simulation'!D2845)/('DCF Simulation'!E2845-'DCF Simulation'!F2845))</f>
        <v>25552.804506289223</v>
      </c>
      <c r="H2845" s="302">
        <f ca="1">+G2845-'DCF Analysis'!$C$37+'DCF Analysis'!$C$38+'DCF Analysis'!$C$40-'DCF Analysis'!$C$39</f>
        <v>26465.134506289221</v>
      </c>
      <c r="I2845" s="303">
        <f ca="1">+H2845/'Historical Data'!$L$34</f>
        <v>1661.6283037237188</v>
      </c>
    </row>
    <row r="2846" spans="2:9">
      <c r="B2846" s="300">
        <f t="shared" si="224"/>
        <v>2834</v>
      </c>
      <c r="C2846" s="275">
        <f t="shared" ca="1" si="220"/>
        <v>8.0849466199517439E-2</v>
      </c>
      <c r="D2846" s="275">
        <f t="shared" ca="1" si="221"/>
        <v>0.19282652985013257</v>
      </c>
      <c r="E2846" s="275">
        <f t="shared" ca="1" si="222"/>
        <v>0.10674092738766128</v>
      </c>
      <c r="F2846" s="275">
        <f t="shared" ca="1" si="223"/>
        <v>5.9841197458112283E-2</v>
      </c>
      <c r="G2846" s="301">
        <f t="array" aca="1" ref="G2846" ca="1">IF(E2846&gt;F2846,('3-Statement Model'!$G$8*(1+'DCF Simulation'!C2846)*'DCF Simulation'!D2846)/('DCF Simulation'!E2846-'DCF Simulation'!F2846))</f>
        <v>21465.507240814502</v>
      </c>
      <c r="H2846" s="302">
        <f ca="1">+G2846-'DCF Analysis'!$C$37+'DCF Analysis'!$C$38+'DCF Analysis'!$C$40-'DCF Analysis'!$C$39</f>
        <v>22377.837240814501</v>
      </c>
      <c r="I2846" s="303">
        <f ca="1">+H2846/'Historical Data'!$L$34</f>
        <v>1405.0050539748313</v>
      </c>
    </row>
    <row r="2847" spans="2:9">
      <c r="B2847" s="300">
        <f t="shared" si="224"/>
        <v>2835</v>
      </c>
      <c r="C2847" s="275">
        <f t="shared" ca="1" si="220"/>
        <v>0.25399831651075744</v>
      </c>
      <c r="D2847" s="275">
        <f t="shared" ca="1" si="221"/>
        <v>0.1860957758271703</v>
      </c>
      <c r="E2847" s="275">
        <f t="shared" ca="1" si="222"/>
        <v>0.10599348995334204</v>
      </c>
      <c r="F2847" s="275">
        <f t="shared" ca="1" si="223"/>
        <v>2.5533383327193227E-2</v>
      </c>
      <c r="G2847" s="301">
        <f t="array" aca="1" ref="G2847" ca="1">IF(E2847&gt;F2847,('3-Statement Model'!$G$8*(1+'DCF Simulation'!C2847)*'DCF Simulation'!D2847)/('DCF Simulation'!E2847-'DCF Simulation'!F2847))</f>
        <v>14009.813831785215</v>
      </c>
      <c r="H2847" s="302">
        <f ca="1">+G2847-'DCF Analysis'!$C$37+'DCF Analysis'!$C$38+'DCF Analysis'!$C$40-'DCF Analysis'!$C$39</f>
        <v>14922.143831785217</v>
      </c>
      <c r="I2847" s="303">
        <f ca="1">+H2847/'Historical Data'!$L$34</f>
        <v>936.89516436193742</v>
      </c>
    </row>
    <row r="2848" spans="2:9">
      <c r="B2848" s="300">
        <f t="shared" si="224"/>
        <v>2836</v>
      </c>
      <c r="C2848" s="275">
        <f t="shared" ca="1" si="220"/>
        <v>0.11300682434660879</v>
      </c>
      <c r="D2848" s="275">
        <f t="shared" ca="1" si="221"/>
        <v>0.16269331233493931</v>
      </c>
      <c r="E2848" s="275">
        <f t="shared" ca="1" si="222"/>
        <v>0.10889602156824607</v>
      </c>
      <c r="F2848" s="275">
        <f t="shared" ca="1" si="223"/>
        <v>5.5631644637546218E-2</v>
      </c>
      <c r="G2848" s="301">
        <f t="array" aca="1" ref="G2848" ca="1">IF(E2848&gt;F2848,('3-Statement Model'!$G$8*(1+'DCF Simulation'!C2848)*'DCF Simulation'!D2848)/('DCF Simulation'!E2848-'DCF Simulation'!F2848))</f>
        <v>16421.399871851714</v>
      </c>
      <c r="H2848" s="302">
        <f ca="1">+G2848-'DCF Analysis'!$C$37+'DCF Analysis'!$C$38+'DCF Analysis'!$C$40-'DCF Analysis'!$C$39</f>
        <v>17333.729871851712</v>
      </c>
      <c r="I2848" s="303">
        <f ca="1">+H2848/'Historical Data'!$L$34</f>
        <v>1088.3079455849922</v>
      </c>
    </row>
    <row r="2849" spans="2:9">
      <c r="B2849" s="300">
        <f t="shared" si="224"/>
        <v>2837</v>
      </c>
      <c r="C2849" s="275">
        <f t="shared" ca="1" si="220"/>
        <v>0.24136847824179486</v>
      </c>
      <c r="D2849" s="275">
        <f t="shared" ca="1" si="221"/>
        <v>0.19290929215099428</v>
      </c>
      <c r="E2849" s="275">
        <f t="shared" ca="1" si="222"/>
        <v>0.10964444006676521</v>
      </c>
      <c r="F2849" s="275">
        <f t="shared" ca="1" si="223"/>
        <v>4.1534929431414146E-2</v>
      </c>
      <c r="G2849" s="301">
        <f t="array" aca="1" ref="G2849" ca="1">IF(E2849&gt;F2849,('3-Statement Model'!$G$8*(1+'DCF Simulation'!C2849)*'DCF Simulation'!D2849)/('DCF Simulation'!E2849-'DCF Simulation'!F2849))</f>
        <v>16983.437609248824</v>
      </c>
      <c r="H2849" s="302">
        <f ca="1">+G2849-'DCF Analysis'!$C$37+'DCF Analysis'!$C$38+'DCF Analysis'!$C$40-'DCF Analysis'!$C$39</f>
        <v>17895.767609248822</v>
      </c>
      <c r="I2849" s="303">
        <f ca="1">+H2849/'Historical Data'!$L$34</f>
        <v>1123.5957999504385</v>
      </c>
    </row>
    <row r="2850" spans="2:9">
      <c r="B2850" s="300">
        <f t="shared" si="224"/>
        <v>2838</v>
      </c>
      <c r="C2850" s="275">
        <f t="shared" ca="1" si="220"/>
        <v>0.1512016116947992</v>
      </c>
      <c r="D2850" s="275">
        <f t="shared" ca="1" si="221"/>
        <v>0.17122063998242054</v>
      </c>
      <c r="E2850" s="275">
        <f t="shared" ca="1" si="222"/>
        <v>0.10832283895351678</v>
      </c>
      <c r="F2850" s="275">
        <f t="shared" ca="1" si="223"/>
        <v>5.6689468004059371E-2</v>
      </c>
      <c r="G2850" s="301">
        <f t="array" aca="1" ref="G2850" ca="1">IF(E2850&gt;F2850,('3-Statement Model'!$G$8*(1+'DCF Simulation'!C2850)*'DCF Simulation'!D2850)/('DCF Simulation'!E2850-'DCF Simulation'!F2850))</f>
        <v>18439.81352331143</v>
      </c>
      <c r="H2850" s="302">
        <f ca="1">+G2850-'DCF Analysis'!$C$37+'DCF Analysis'!$C$38+'DCF Analysis'!$C$40-'DCF Analysis'!$C$39</f>
        <v>19352.143523311428</v>
      </c>
      <c r="I2850" s="303">
        <f ca="1">+H2850/'Historical Data'!$L$34</f>
        <v>1215.0351780156755</v>
      </c>
    </row>
    <row r="2851" spans="2:9">
      <c r="B2851" s="300">
        <f t="shared" si="224"/>
        <v>2839</v>
      </c>
      <c r="C2851" s="275">
        <f t="shared" ca="1" si="220"/>
        <v>0.17736737581760861</v>
      </c>
      <c r="D2851" s="275">
        <f t="shared" ca="1" si="221"/>
        <v>0.19317902487594973</v>
      </c>
      <c r="E2851" s="275">
        <f t="shared" ca="1" si="222"/>
        <v>0.10335731469975114</v>
      </c>
      <c r="F2851" s="275">
        <f t="shared" ca="1" si="223"/>
        <v>5.4540426513682821E-2</v>
      </c>
      <c r="G2851" s="301">
        <f t="array" aca="1" ref="G2851" ca="1">IF(E2851&gt;F2851,('3-Statement Model'!$G$8*(1+'DCF Simulation'!C2851)*'DCF Simulation'!D2851)/('DCF Simulation'!E2851-'DCF Simulation'!F2851))</f>
        <v>22505.122145743542</v>
      </c>
      <c r="H2851" s="302">
        <f ca="1">+G2851-'DCF Analysis'!$C$37+'DCF Analysis'!$C$38+'DCF Analysis'!$C$40-'DCF Analysis'!$C$39</f>
        <v>23417.45214574354</v>
      </c>
      <c r="I2851" s="303">
        <f ca="1">+H2851/'Historical Data'!$L$34</f>
        <v>1470.2778584864661</v>
      </c>
    </row>
    <row r="2852" spans="2:9">
      <c r="B2852" s="300">
        <f t="shared" si="224"/>
        <v>2840</v>
      </c>
      <c r="C2852" s="275">
        <f t="shared" ca="1" si="220"/>
        <v>4.9742639216358672E-2</v>
      </c>
      <c r="D2852" s="275">
        <f t="shared" ca="1" si="221"/>
        <v>0.17214078257388266</v>
      </c>
      <c r="E2852" s="275">
        <f t="shared" ca="1" si="222"/>
        <v>0.10928006615868936</v>
      </c>
      <c r="F2852" s="275">
        <f t="shared" ca="1" si="223"/>
        <v>3.8283470398866815E-2</v>
      </c>
      <c r="G2852" s="301">
        <f t="array" aca="1" ref="G2852" ca="1">IF(E2852&gt;F2852,('3-Statement Model'!$G$8*(1+'DCF Simulation'!C2852)*'DCF Simulation'!D2852)/('DCF Simulation'!E2852-'DCF Simulation'!F2852))</f>
        <v>12294.435285299049</v>
      </c>
      <c r="H2852" s="302">
        <f ca="1">+G2852-'DCF Analysis'!$C$37+'DCF Analysis'!$C$38+'DCF Analysis'!$C$40-'DCF Analysis'!$C$39</f>
        <v>13206.76528529905</v>
      </c>
      <c r="I2852" s="303">
        <f ca="1">+H2852/'Historical Data'!$L$34</f>
        <v>829.19416084863542</v>
      </c>
    </row>
    <row r="2853" spans="2:9">
      <c r="B2853" s="300">
        <f t="shared" si="224"/>
        <v>2841</v>
      </c>
      <c r="C2853" s="275">
        <f t="shared" ca="1" si="220"/>
        <v>0.20242208670615186</v>
      </c>
      <c r="D2853" s="275">
        <f t="shared" ca="1" si="221"/>
        <v>0.1566004252778343</v>
      </c>
      <c r="E2853" s="275">
        <f t="shared" ca="1" si="222"/>
        <v>0.10993022055062737</v>
      </c>
      <c r="F2853" s="275">
        <f t="shared" ca="1" si="223"/>
        <v>3.9087391324751974E-2</v>
      </c>
      <c r="G2853" s="301">
        <f t="array" aca="1" ref="G2853" ca="1">IF(E2853&gt;F2853,('3-Statement Model'!$G$8*(1+'DCF Simulation'!C2853)*'DCF Simulation'!D2853)/('DCF Simulation'!E2853-'DCF Simulation'!F2853))</f>
        <v>12839.06756484504</v>
      </c>
      <c r="H2853" s="302">
        <f ca="1">+G2853-'DCF Analysis'!$C$37+'DCF Analysis'!$C$38+'DCF Analysis'!$C$40-'DCF Analysis'!$C$39</f>
        <v>13751.397564845041</v>
      </c>
      <c r="I2853" s="303">
        <f ca="1">+H2853/'Historical Data'!$L$34</f>
        <v>863.38920378711452</v>
      </c>
    </row>
    <row r="2854" spans="2:9">
      <c r="B2854" s="300">
        <f t="shared" si="224"/>
        <v>2842</v>
      </c>
      <c r="C2854" s="275">
        <f t="shared" ca="1" si="220"/>
        <v>0.13672292569112937</v>
      </c>
      <c r="D2854" s="275">
        <f t="shared" ca="1" si="221"/>
        <v>0.16664302952638901</v>
      </c>
      <c r="E2854" s="275">
        <f t="shared" ca="1" si="222"/>
        <v>0.10403172683349883</v>
      </c>
      <c r="F2854" s="275">
        <f t="shared" ca="1" si="223"/>
        <v>5.2281345295165468E-2</v>
      </c>
      <c r="G2854" s="301">
        <f t="array" aca="1" ref="G2854" ca="1">IF(E2854&gt;F2854,('3-Statement Model'!$G$8*(1+'DCF Simulation'!C2854)*'DCF Simulation'!D2854)/('DCF Simulation'!E2854-'DCF Simulation'!F2854))</f>
        <v>17681.036255153911</v>
      </c>
      <c r="H2854" s="302">
        <f ca="1">+G2854-'DCF Analysis'!$C$37+'DCF Analysis'!$C$38+'DCF Analysis'!$C$40-'DCF Analysis'!$C$39</f>
        <v>18593.366255153909</v>
      </c>
      <c r="I2854" s="303">
        <f ca="1">+H2854/'Historical Data'!$L$34</f>
        <v>1167.3949219386441</v>
      </c>
    </row>
    <row r="2855" spans="2:9">
      <c r="B2855" s="300">
        <f t="shared" si="224"/>
        <v>2843</v>
      </c>
      <c r="C2855" s="275">
        <f t="shared" ca="1" si="220"/>
        <v>0.14188640815809164</v>
      </c>
      <c r="D2855" s="275">
        <f t="shared" ca="1" si="221"/>
        <v>0.15304236477536828</v>
      </c>
      <c r="E2855" s="275">
        <f t="shared" ca="1" si="222"/>
        <v>0.10819610622254887</v>
      </c>
      <c r="F2855" s="275">
        <f t="shared" ca="1" si="223"/>
        <v>4.1241907368910147E-2</v>
      </c>
      <c r="G2855" s="301">
        <f t="array" aca="1" ref="G2855" ca="1">IF(E2855&gt;F2855,('3-Statement Model'!$G$8*(1+'DCF Simulation'!C2855)*'DCF Simulation'!D2855)/('DCF Simulation'!E2855-'DCF Simulation'!F2855))</f>
        <v>12607.711221444864</v>
      </c>
      <c r="H2855" s="302">
        <f ca="1">+G2855-'DCF Analysis'!$C$37+'DCF Analysis'!$C$38+'DCF Analysis'!$C$40-'DCF Analysis'!$C$39</f>
        <v>13520.041221444866</v>
      </c>
      <c r="I2855" s="303">
        <f ca="1">+H2855/'Historical Data'!$L$34</f>
        <v>848.8633660911679</v>
      </c>
    </row>
    <row r="2856" spans="2:9">
      <c r="B2856" s="300">
        <f t="shared" si="224"/>
        <v>2844</v>
      </c>
      <c r="C2856" s="275">
        <f t="shared" ca="1" si="220"/>
        <v>0.32434639035360341</v>
      </c>
      <c r="D2856" s="275">
        <f t="shared" ca="1" si="221"/>
        <v>0.16397766935850047</v>
      </c>
      <c r="E2856" s="275">
        <f t="shared" ca="1" si="222"/>
        <v>0.10769254194825115</v>
      </c>
      <c r="F2856" s="275">
        <f t="shared" ca="1" si="223"/>
        <v>3.8294386094510705E-2</v>
      </c>
      <c r="G2856" s="301">
        <f t="array" aca="1" ref="G2856" ca="1">IF(E2856&gt;F2856,('3-Statement Model'!$G$8*(1+'DCF Simulation'!C2856)*'DCF Simulation'!D2856)/('DCF Simulation'!E2856-'DCF Simulation'!F2856))</f>
        <v>15115.338276070646</v>
      </c>
      <c r="H2856" s="302">
        <f ca="1">+G2856-'DCF Analysis'!$C$37+'DCF Analysis'!$C$38+'DCF Analysis'!$C$40-'DCF Analysis'!$C$39</f>
        <v>16027.668276070648</v>
      </c>
      <c r="I2856" s="303">
        <f ca="1">+H2856/'Historical Data'!$L$34</f>
        <v>1006.3061362444558</v>
      </c>
    </row>
    <row r="2857" spans="2:9">
      <c r="B2857" s="300">
        <f t="shared" si="224"/>
        <v>2845</v>
      </c>
      <c r="C2857" s="275">
        <f t="shared" ca="1" si="220"/>
        <v>8.7397740917148609E-2</v>
      </c>
      <c r="D2857" s="275">
        <f t="shared" ca="1" si="221"/>
        <v>0.15373987615717552</v>
      </c>
      <c r="E2857" s="275">
        <f t="shared" ca="1" si="222"/>
        <v>0.10057457343594055</v>
      </c>
      <c r="F2857" s="275">
        <f t="shared" ca="1" si="223"/>
        <v>5.743130559967953E-2</v>
      </c>
      <c r="G2857" s="301">
        <f t="array" aca="1" ref="G2857" ca="1">IF(E2857&gt;F2857,('3-Statement Model'!$G$8*(1+'DCF Simulation'!C2857)*'DCF Simulation'!D2857)/('DCF Simulation'!E2857-'DCF Simulation'!F2857))</f>
        <v>18717.223036831336</v>
      </c>
      <c r="H2857" s="302">
        <f ca="1">+G2857-'DCF Analysis'!$C$37+'DCF Analysis'!$C$38+'DCF Analysis'!$C$40-'DCF Analysis'!$C$39</f>
        <v>19629.553036831334</v>
      </c>
      <c r="I2857" s="303">
        <f ca="1">+H2857/'Historical Data'!$L$34</f>
        <v>1232.452489810458</v>
      </c>
    </row>
    <row r="2858" spans="2:9">
      <c r="B2858" s="300">
        <f t="shared" si="224"/>
        <v>2846</v>
      </c>
      <c r="C2858" s="275">
        <f t="shared" ca="1" si="220"/>
        <v>0.1474168071763253</v>
      </c>
      <c r="D2858" s="275">
        <f t="shared" ca="1" si="221"/>
        <v>0.18169324162157102</v>
      </c>
      <c r="E2858" s="275">
        <f t="shared" ca="1" si="222"/>
        <v>0.10804874207862952</v>
      </c>
      <c r="F2858" s="275">
        <f t="shared" ca="1" si="223"/>
        <v>2.3275681849102878E-2</v>
      </c>
      <c r="G2858" s="301">
        <f t="array" aca="1" ref="G2858" ca="1">IF(E2858&gt;F2858,('3-Statement Model'!$G$8*(1+'DCF Simulation'!C2858)*'DCF Simulation'!D2858)/('DCF Simulation'!E2858-'DCF Simulation'!F2858))</f>
        <v>11879.047492008283</v>
      </c>
      <c r="H2858" s="302">
        <f ca="1">+G2858-'DCF Analysis'!$C$37+'DCF Analysis'!$C$38+'DCF Analysis'!$C$40-'DCF Analysis'!$C$39</f>
        <v>12791.377492008285</v>
      </c>
      <c r="I2858" s="303">
        <f ca="1">+H2858/'Historical Data'!$L$34</f>
        <v>803.11380542141285</v>
      </c>
    </row>
    <row r="2859" spans="2:9">
      <c r="B2859" s="300">
        <f t="shared" si="224"/>
        <v>2847</v>
      </c>
      <c r="C2859" s="275">
        <f t="shared" ca="1" si="220"/>
        <v>0.20280238864600145</v>
      </c>
      <c r="D2859" s="275">
        <f t="shared" ca="1" si="221"/>
        <v>0.19343300424957249</v>
      </c>
      <c r="E2859" s="275">
        <f t="shared" ca="1" si="222"/>
        <v>0.10742928052585142</v>
      </c>
      <c r="F2859" s="275">
        <f t="shared" ca="1" si="223"/>
        <v>4.7537438190287322E-2</v>
      </c>
      <c r="G2859" s="301">
        <f t="array" aca="1" ref="G2859" ca="1">IF(E2859&gt;F2859,('3-Statement Model'!$G$8*(1+'DCF Simulation'!C2859)*'DCF Simulation'!D2859)/('DCF Simulation'!E2859-'DCF Simulation'!F2859))</f>
        <v>18764.486558211058</v>
      </c>
      <c r="H2859" s="302">
        <f ca="1">+G2859-'DCF Analysis'!$C$37+'DCF Analysis'!$C$38+'DCF Analysis'!$C$40-'DCF Analysis'!$C$39</f>
        <v>19676.816558211056</v>
      </c>
      <c r="I2859" s="303">
        <f ca="1">+H2859/'Historical Data'!$L$34</f>
        <v>1235.4199564915564</v>
      </c>
    </row>
    <row r="2860" spans="2:9">
      <c r="B2860" s="300">
        <f t="shared" si="224"/>
        <v>2848</v>
      </c>
      <c r="C2860" s="275">
        <f t="shared" ca="1" si="220"/>
        <v>5.5463176881605708E-2</v>
      </c>
      <c r="D2860" s="275">
        <f t="shared" ca="1" si="221"/>
        <v>0.13978281831012612</v>
      </c>
      <c r="E2860" s="275">
        <f t="shared" ca="1" si="222"/>
        <v>0.10995562546737186</v>
      </c>
      <c r="F2860" s="275">
        <f t="shared" ca="1" si="223"/>
        <v>2.1543371444088681E-2</v>
      </c>
      <c r="G2860" s="301">
        <f t="array" aca="1" ref="G2860" ca="1">IF(E2860&gt;F2860,('3-Statement Model'!$G$8*(1+'DCF Simulation'!C2860)*'DCF Simulation'!D2860)/('DCF Simulation'!E2860-'DCF Simulation'!F2860))</f>
        <v>8060.535874327652</v>
      </c>
      <c r="H2860" s="302">
        <f ca="1">+G2860-'DCF Analysis'!$C$37+'DCF Analysis'!$C$38+'DCF Analysis'!$C$40-'DCF Analysis'!$C$39</f>
        <v>8972.8658743276537</v>
      </c>
      <c r="I2860" s="303">
        <f ca="1">+H2860/'Historical Data'!$L$34</f>
        <v>563.36641322402363</v>
      </c>
    </row>
    <row r="2861" spans="2:9">
      <c r="B2861" s="300">
        <f t="shared" si="224"/>
        <v>2849</v>
      </c>
      <c r="C2861" s="275">
        <f t="shared" ca="1" si="220"/>
        <v>0.14196536350003866</v>
      </c>
      <c r="D2861" s="275">
        <f t="shared" ca="1" si="221"/>
        <v>0.18580964215530013</v>
      </c>
      <c r="E2861" s="275">
        <f t="shared" ca="1" si="222"/>
        <v>0.10340199143276636</v>
      </c>
      <c r="F2861" s="275">
        <f t="shared" ca="1" si="223"/>
        <v>3.1264513615173475E-2</v>
      </c>
      <c r="G2861" s="301">
        <f t="array" aca="1" ref="G2861" ca="1">IF(E2861&gt;F2861,('3-Statement Model'!$G$8*(1+'DCF Simulation'!C2861)*'DCF Simulation'!D2861)/('DCF Simulation'!E2861-'DCF Simulation'!F2861))</f>
        <v>14208.221671134066</v>
      </c>
      <c r="H2861" s="302">
        <f ca="1">+G2861-'DCF Analysis'!$C$37+'DCF Analysis'!$C$38+'DCF Analysis'!$C$40-'DCF Analysis'!$C$39</f>
        <v>15120.551671134068</v>
      </c>
      <c r="I2861" s="303">
        <f ca="1">+H2861/'Historical Data'!$L$34</f>
        <v>949.3523117633373</v>
      </c>
    </row>
    <row r="2862" spans="2:9">
      <c r="B2862" s="300">
        <f t="shared" si="224"/>
        <v>2850</v>
      </c>
      <c r="C2862" s="275">
        <f t="shared" ca="1" si="220"/>
        <v>0.16351134531445247</v>
      </c>
      <c r="D2862" s="275">
        <f t="shared" ca="1" si="221"/>
        <v>0.16211378553503314</v>
      </c>
      <c r="E2862" s="275">
        <f t="shared" ca="1" si="222"/>
        <v>0.10248531109501195</v>
      </c>
      <c r="F2862" s="275">
        <f t="shared" ca="1" si="223"/>
        <v>3.0044087612102088E-2</v>
      </c>
      <c r="G2862" s="301">
        <f t="array" aca="1" ref="G2862" ca="1">IF(E2862&gt;F2862,('3-Statement Model'!$G$8*(1+'DCF Simulation'!C2862)*'DCF Simulation'!D2862)/('DCF Simulation'!E2862-'DCF Simulation'!F2862))</f>
        <v>12577.209418438159</v>
      </c>
      <c r="H2862" s="302">
        <f ca="1">+G2862-'DCF Analysis'!$C$37+'DCF Analysis'!$C$38+'DCF Analysis'!$C$40-'DCF Analysis'!$C$39</f>
        <v>13489.53941843816</v>
      </c>
      <c r="I2862" s="303">
        <f ca="1">+H2862/'Historical Data'!$L$34</f>
        <v>846.94829329308698</v>
      </c>
    </row>
    <row r="2863" spans="2:9">
      <c r="B2863" s="300">
        <f t="shared" si="224"/>
        <v>2851</v>
      </c>
      <c r="C2863" s="275">
        <f t="shared" ca="1" si="220"/>
        <v>4.3692482340989935E-2</v>
      </c>
      <c r="D2863" s="275">
        <f t="shared" ca="1" si="221"/>
        <v>0.1600180606905971</v>
      </c>
      <c r="E2863" s="275">
        <f t="shared" ca="1" si="222"/>
        <v>0.10350303835296527</v>
      </c>
      <c r="F2863" s="275">
        <f t="shared" ca="1" si="223"/>
        <v>3.9452047887898599E-2</v>
      </c>
      <c r="G2863" s="301">
        <f t="array" aca="1" ref="G2863" ca="1">IF(E2863&gt;F2863,('3-Statement Model'!$G$8*(1+'DCF Simulation'!C2863)*'DCF Simulation'!D2863)/('DCF Simulation'!E2863-'DCF Simulation'!F2863))</f>
        <v>12594.91402921915</v>
      </c>
      <c r="H2863" s="302">
        <f ca="1">+G2863-'DCF Analysis'!$C$37+'DCF Analysis'!$C$38+'DCF Analysis'!$C$40-'DCF Analysis'!$C$39</f>
        <v>13507.244029219151</v>
      </c>
      <c r="I2863" s="303">
        <f ca="1">+H2863/'Historical Data'!$L$34</f>
        <v>848.05988720443156</v>
      </c>
    </row>
    <row r="2864" spans="2:9">
      <c r="B2864" s="300">
        <f t="shared" si="224"/>
        <v>2852</v>
      </c>
      <c r="C2864" s="275">
        <f t="shared" ca="1" si="220"/>
        <v>0.22072195412812276</v>
      </c>
      <c r="D2864" s="275">
        <f t="shared" ca="1" si="221"/>
        <v>0.18930117471205832</v>
      </c>
      <c r="E2864" s="275">
        <f t="shared" ca="1" si="222"/>
        <v>0.10568450313343102</v>
      </c>
      <c r="F2864" s="275">
        <f t="shared" ca="1" si="223"/>
        <v>3.0461360457666016E-2</v>
      </c>
      <c r="G2864" s="301">
        <f t="array" aca="1" ref="G2864" ca="1">IF(E2864&gt;F2864,('3-Statement Model'!$G$8*(1+'DCF Simulation'!C2864)*'DCF Simulation'!D2864)/('DCF Simulation'!E2864-'DCF Simulation'!F2864))</f>
        <v>14838.776381202677</v>
      </c>
      <c r="H2864" s="302">
        <f ca="1">+G2864-'DCF Analysis'!$C$37+'DCF Analysis'!$C$38+'DCF Analysis'!$C$40-'DCF Analysis'!$C$39</f>
        <v>15751.106381202679</v>
      </c>
      <c r="I2864" s="303">
        <f ca="1">+H2864/'Historical Data'!$L$34</f>
        <v>988.94204266182635</v>
      </c>
    </row>
    <row r="2865" spans="2:9">
      <c r="B2865" s="300">
        <f t="shared" si="224"/>
        <v>2853</v>
      </c>
      <c r="C2865" s="275">
        <f t="shared" ca="1" si="220"/>
        <v>0.14758760731262763</v>
      </c>
      <c r="D2865" s="275">
        <f t="shared" ca="1" si="221"/>
        <v>0.16391507382678222</v>
      </c>
      <c r="E2865" s="275">
        <f t="shared" ca="1" si="222"/>
        <v>0.10266105812119319</v>
      </c>
      <c r="F2865" s="275">
        <f t="shared" ca="1" si="223"/>
        <v>5.0246555657102919E-2</v>
      </c>
      <c r="G2865" s="301">
        <f t="array" aca="1" ref="G2865" ca="1">IF(E2865&gt;F2865,('3-Statement Model'!$G$8*(1+'DCF Simulation'!C2865)*'DCF Simulation'!D2865)/('DCF Simulation'!E2865-'DCF Simulation'!F2865))</f>
        <v>17335.356406981104</v>
      </c>
      <c r="H2865" s="302">
        <f ca="1">+G2865-'DCF Analysis'!$C$37+'DCF Analysis'!$C$38+'DCF Analysis'!$C$40-'DCF Analysis'!$C$39</f>
        <v>18247.686406981102</v>
      </c>
      <c r="I2865" s="303">
        <f ca="1">+H2865/'Historical Data'!$L$34</f>
        <v>1145.6912189170571</v>
      </c>
    </row>
    <row r="2866" spans="2:9">
      <c r="B2866" s="300">
        <f t="shared" si="224"/>
        <v>2854</v>
      </c>
      <c r="C2866" s="275">
        <f t="shared" ca="1" si="220"/>
        <v>0.32378561202134887</v>
      </c>
      <c r="D2866" s="275">
        <f t="shared" ca="1" si="221"/>
        <v>0.17300496624530001</v>
      </c>
      <c r="E2866" s="275">
        <f t="shared" ca="1" si="222"/>
        <v>0.10873154299921073</v>
      </c>
      <c r="F2866" s="275">
        <f t="shared" ca="1" si="223"/>
        <v>4.7663475585463272E-2</v>
      </c>
      <c r="G2866" s="301">
        <f t="array" aca="1" ref="G2866" ca="1">IF(E2866&gt;F2866,('3-Statement Model'!$G$8*(1+'DCF Simulation'!C2866)*'DCF Simulation'!D2866)/('DCF Simulation'!E2866-'DCF Simulation'!F2866))</f>
        <v>18115.133943691879</v>
      </c>
      <c r="H2866" s="302">
        <f ca="1">+G2866-'DCF Analysis'!$C$37+'DCF Analysis'!$C$38+'DCF Analysis'!$C$40-'DCF Analysis'!$C$39</f>
        <v>19027.463943691877</v>
      </c>
      <c r="I2866" s="303">
        <f ca="1">+H2866/'Historical Data'!$L$34</f>
        <v>1194.6499886258857</v>
      </c>
    </row>
    <row r="2867" spans="2:9">
      <c r="B2867" s="300">
        <f t="shared" si="224"/>
        <v>2855</v>
      </c>
      <c r="C2867" s="275">
        <f t="shared" ca="1" si="220"/>
        <v>0.16235164089498608</v>
      </c>
      <c r="D2867" s="275">
        <f t="shared" ca="1" si="221"/>
        <v>0.18845055506349737</v>
      </c>
      <c r="E2867" s="275">
        <f t="shared" ca="1" si="222"/>
        <v>0.10307098402229121</v>
      </c>
      <c r="F2867" s="275">
        <f t="shared" ca="1" si="223"/>
        <v>2.9258327360693906E-2</v>
      </c>
      <c r="G2867" s="301">
        <f t="array" aca="1" ref="G2867" ca="1">IF(E2867&gt;F2867,('3-Statement Model'!$G$8*(1+'DCF Simulation'!C2867)*'DCF Simulation'!D2867)/('DCF Simulation'!E2867-'DCF Simulation'!F2867))</f>
        <v>14334.535238953804</v>
      </c>
      <c r="H2867" s="302">
        <f ca="1">+G2867-'DCF Analysis'!$C$37+'DCF Analysis'!$C$38+'DCF Analysis'!$C$40-'DCF Analysis'!$C$39</f>
        <v>15246.865238953806</v>
      </c>
      <c r="I2867" s="303">
        <f ca="1">+H2867/'Historical Data'!$L$34</f>
        <v>957.28297991783791</v>
      </c>
    </row>
    <row r="2868" spans="2:9">
      <c r="B2868" s="300">
        <f t="shared" si="224"/>
        <v>2856</v>
      </c>
      <c r="C2868" s="275">
        <f t="shared" ca="1" si="220"/>
        <v>0.20476587639770841</v>
      </c>
      <c r="D2868" s="275">
        <f t="shared" ca="1" si="221"/>
        <v>0.15280403384067714</v>
      </c>
      <c r="E2868" s="275">
        <f t="shared" ca="1" si="222"/>
        <v>0.10773281429782224</v>
      </c>
      <c r="F2868" s="275">
        <f t="shared" ca="1" si="223"/>
        <v>2.0640043733059211E-2</v>
      </c>
      <c r="G2868" s="301">
        <f t="array" aca="1" ref="G2868" ca="1">IF(E2868&gt;F2868,('3-Statement Model'!$G$8*(1+'DCF Simulation'!C2868)*'DCF Simulation'!D2868)/('DCF Simulation'!E2868-'DCF Simulation'!F2868))</f>
        <v>10210.214601089632</v>
      </c>
      <c r="H2868" s="302">
        <f ca="1">+G2868-'DCF Analysis'!$C$37+'DCF Analysis'!$C$38+'DCF Analysis'!$C$40-'DCF Analysis'!$C$39</f>
        <v>11122.544601089634</v>
      </c>
      <c r="I2868" s="303">
        <f ca="1">+H2868/'Historical Data'!$L$34</f>
        <v>698.33519698182488</v>
      </c>
    </row>
    <row r="2869" spans="2:9">
      <c r="B2869" s="300">
        <f t="shared" si="224"/>
        <v>2857</v>
      </c>
      <c r="C2869" s="275">
        <f t="shared" ca="1" si="220"/>
        <v>0.23716871945635634</v>
      </c>
      <c r="D2869" s="275">
        <f t="shared" ca="1" si="221"/>
        <v>0.17454297313253392</v>
      </c>
      <c r="E2869" s="275">
        <f t="shared" ca="1" si="222"/>
        <v>0.10215859873263045</v>
      </c>
      <c r="F2869" s="275">
        <f t="shared" ca="1" si="223"/>
        <v>5.8045598569342979E-2</v>
      </c>
      <c r="G2869" s="301">
        <f t="array" aca="1" ref="G2869" ca="1">IF(E2869&gt;F2869,('3-Statement Model'!$G$8*(1+'DCF Simulation'!C2869)*'DCF Simulation'!D2869)/('DCF Simulation'!E2869-'DCF Simulation'!F2869))</f>
        <v>23645.265996520644</v>
      </c>
      <c r="H2869" s="302">
        <f ca="1">+G2869-'DCF Analysis'!$C$37+'DCF Analysis'!$C$38+'DCF Analysis'!$C$40-'DCF Analysis'!$C$39</f>
        <v>24557.595996520642</v>
      </c>
      <c r="I2869" s="303">
        <f ca="1">+H2869/'Historical Data'!$L$34</f>
        <v>1541.8624292097918</v>
      </c>
    </row>
    <row r="2870" spans="2:9">
      <c r="B2870" s="300">
        <f t="shared" si="224"/>
        <v>2858</v>
      </c>
      <c r="C2870" s="275">
        <f t="shared" ca="1" si="220"/>
        <v>6.5914908288729077E-2</v>
      </c>
      <c r="D2870" s="275">
        <f t="shared" ca="1" si="221"/>
        <v>0.18555805109706733</v>
      </c>
      <c r="E2870" s="275">
        <f t="shared" ca="1" si="222"/>
        <v>0.10118497296197947</v>
      </c>
      <c r="F2870" s="275">
        <f t="shared" ca="1" si="223"/>
        <v>5.0826276251593902E-2</v>
      </c>
      <c r="G2870" s="301">
        <f t="array" aca="1" ref="G2870" ca="1">IF(E2870&gt;F2870,('3-Statement Model'!$G$8*(1+'DCF Simulation'!C2870)*'DCF Simulation'!D2870)/('DCF Simulation'!E2870-'DCF Simulation'!F2870))</f>
        <v>18971.748392176534</v>
      </c>
      <c r="H2870" s="302">
        <f ca="1">+G2870-'DCF Analysis'!$C$37+'DCF Analysis'!$C$38+'DCF Analysis'!$C$40-'DCF Analysis'!$C$39</f>
        <v>19884.078392176532</v>
      </c>
      <c r="I2870" s="303">
        <f ca="1">+H2870/'Historical Data'!$L$34</f>
        <v>1248.4330069076379</v>
      </c>
    </row>
    <row r="2871" spans="2:9">
      <c r="B2871" s="300">
        <f t="shared" si="224"/>
        <v>2859</v>
      </c>
      <c r="C2871" s="275">
        <f t="shared" ca="1" si="220"/>
        <v>0.19022603977246008</v>
      </c>
      <c r="D2871" s="275">
        <f t="shared" ca="1" si="221"/>
        <v>0.15502061039775189</v>
      </c>
      <c r="E2871" s="275">
        <f t="shared" ca="1" si="222"/>
        <v>0.10763797232664915</v>
      </c>
      <c r="F2871" s="275">
        <f t="shared" ca="1" si="223"/>
        <v>2.1498649021037441E-2</v>
      </c>
      <c r="G2871" s="301">
        <f t="array" aca="1" ref="G2871" ca="1">IF(E2871&gt;F2871,('3-Statement Model'!$G$8*(1+'DCF Simulation'!C2871)*'DCF Simulation'!D2871)/('DCF Simulation'!E2871-'DCF Simulation'!F2871))</f>
        <v>10346.582708141577</v>
      </c>
      <c r="H2871" s="302">
        <f ca="1">+G2871-'DCF Analysis'!$C$37+'DCF Analysis'!$C$38+'DCF Analysis'!$C$40-'DCF Analysis'!$C$39</f>
        <v>11258.912708141579</v>
      </c>
      <c r="I2871" s="303">
        <f ca="1">+H2871/'Historical Data'!$L$34</f>
        <v>706.89714501760341</v>
      </c>
    </row>
    <row r="2872" spans="2:9">
      <c r="B2872" s="300">
        <f t="shared" si="224"/>
        <v>2860</v>
      </c>
      <c r="C2872" s="275">
        <f t="shared" ca="1" si="220"/>
        <v>0.27353268654466395</v>
      </c>
      <c r="D2872" s="275">
        <f t="shared" ca="1" si="221"/>
        <v>0.1589941697975911</v>
      </c>
      <c r="E2872" s="275">
        <f t="shared" ca="1" si="222"/>
        <v>0.10999214982190829</v>
      </c>
      <c r="F2872" s="275">
        <f t="shared" ca="1" si="223"/>
        <v>3.8377121325269867E-2</v>
      </c>
      <c r="G2872" s="301">
        <f t="array" aca="1" ref="G2872" ca="1">IF(E2872&gt;F2872,('3-Statement Model'!$G$8*(1+'DCF Simulation'!C2872)*'DCF Simulation'!D2872)/('DCF Simulation'!E2872-'DCF Simulation'!F2872))</f>
        <v>13657.355859950443</v>
      </c>
      <c r="H2872" s="302">
        <f ca="1">+G2872-'DCF Analysis'!$C$37+'DCF Analysis'!$C$38+'DCF Analysis'!$C$40-'DCF Analysis'!$C$39</f>
        <v>14569.685859950445</v>
      </c>
      <c r="I2872" s="303">
        <f ca="1">+H2872/'Historical Data'!$L$34</f>
        <v>914.76589304708591</v>
      </c>
    </row>
    <row r="2873" spans="2:9">
      <c r="B2873" s="300">
        <f t="shared" si="224"/>
        <v>2861</v>
      </c>
      <c r="C2873" s="275">
        <f t="shared" ca="1" si="220"/>
        <v>0.27196186041053039</v>
      </c>
      <c r="D2873" s="275">
        <f t="shared" ca="1" si="221"/>
        <v>0.14564751753038566</v>
      </c>
      <c r="E2873" s="275">
        <f t="shared" ca="1" si="222"/>
        <v>0.10147952311140757</v>
      </c>
      <c r="F2873" s="275">
        <f t="shared" ca="1" si="223"/>
        <v>4.7729326811874438E-2</v>
      </c>
      <c r="G2873" s="301">
        <f t="array" aca="1" ref="G2873" ca="1">IF(E2873&gt;F2873,('3-Statement Model'!$G$8*(1+'DCF Simulation'!C2873)*'DCF Simulation'!D2873)/('DCF Simulation'!E2873-'DCF Simulation'!F2873))</f>
        <v>16648.55789332783</v>
      </c>
      <c r="H2873" s="302">
        <f ca="1">+G2873-'DCF Analysis'!$C$37+'DCF Analysis'!$C$38+'DCF Analysis'!$C$40-'DCF Analysis'!$C$39</f>
        <v>17560.887893327828</v>
      </c>
      <c r="I2873" s="303">
        <f ca="1">+H2873/'Historical Data'!$L$34</f>
        <v>1102.5701892857714</v>
      </c>
    </row>
    <row r="2874" spans="2:9">
      <c r="B2874" s="300">
        <f t="shared" si="224"/>
        <v>2862</v>
      </c>
      <c r="C2874" s="275">
        <f t="shared" ca="1" si="220"/>
        <v>0.18740290449937017</v>
      </c>
      <c r="D2874" s="275">
        <f t="shared" ca="1" si="221"/>
        <v>0.18519136183879181</v>
      </c>
      <c r="E2874" s="275">
        <f t="shared" ca="1" si="222"/>
        <v>0.10693946298545974</v>
      </c>
      <c r="F2874" s="275">
        <f t="shared" ca="1" si="223"/>
        <v>2.7272992961791486E-2</v>
      </c>
      <c r="G2874" s="301">
        <f t="array" aca="1" ref="G2874" ca="1">IF(E2874&gt;F2874,('3-Statement Model'!$G$8*(1+'DCF Simulation'!C2874)*'DCF Simulation'!D2874)/('DCF Simulation'!E2874-'DCF Simulation'!F2874))</f>
        <v>13332.842761041125</v>
      </c>
      <c r="H2874" s="302">
        <f ca="1">+G2874-'DCF Analysis'!$C$37+'DCF Analysis'!$C$38+'DCF Analysis'!$C$40-'DCF Analysis'!$C$39</f>
        <v>14245.172761041127</v>
      </c>
      <c r="I2874" s="303">
        <f ca="1">+H2874/'Historical Data'!$L$34</f>
        <v>894.39115624200087</v>
      </c>
    </row>
    <row r="2875" spans="2:9">
      <c r="B2875" s="300">
        <f t="shared" si="224"/>
        <v>2863</v>
      </c>
      <c r="C2875" s="275">
        <f t="shared" ca="1" si="220"/>
        <v>0.18188522087954229</v>
      </c>
      <c r="D2875" s="275">
        <f t="shared" ca="1" si="221"/>
        <v>0.17553531940621209</v>
      </c>
      <c r="E2875" s="275">
        <f t="shared" ca="1" si="222"/>
        <v>0.1074112434285197</v>
      </c>
      <c r="F2875" s="275">
        <f t="shared" ca="1" si="223"/>
        <v>2.3441867479270156E-2</v>
      </c>
      <c r="G2875" s="301">
        <f t="array" aca="1" ref="G2875" ca="1">IF(E2875&gt;F2875,('3-Statement Model'!$G$8*(1+'DCF Simulation'!C2875)*'DCF Simulation'!D2875)/('DCF Simulation'!E2875-'DCF Simulation'!F2875))</f>
        <v>11934.339537394981</v>
      </c>
      <c r="H2875" s="302">
        <f ca="1">+G2875-'DCF Analysis'!$C$37+'DCF Analysis'!$C$38+'DCF Analysis'!$C$40-'DCF Analysis'!$C$39</f>
        <v>12846.669537394982</v>
      </c>
      <c r="I2875" s="303">
        <f ca="1">+H2875/'Historical Data'!$L$34</f>
        <v>806.58534748228851</v>
      </c>
    </row>
    <row r="2876" spans="2:9">
      <c r="B2876" s="300">
        <f t="shared" si="224"/>
        <v>2864</v>
      </c>
      <c r="C2876" s="275">
        <f t="shared" ca="1" si="220"/>
        <v>4.7302702276386846E-2</v>
      </c>
      <c r="D2876" s="275">
        <f t="shared" ca="1" si="221"/>
        <v>0.14992016606067102</v>
      </c>
      <c r="E2876" s="275">
        <f t="shared" ca="1" si="222"/>
        <v>0.10351898262664454</v>
      </c>
      <c r="F2876" s="275">
        <f t="shared" ca="1" si="223"/>
        <v>2.2804265095415732E-2</v>
      </c>
      <c r="G2876" s="301">
        <f t="array" aca="1" ref="G2876" ca="1">IF(E2876&gt;F2876,('3-Statement Model'!$G$8*(1+'DCF Simulation'!C2876)*'DCF Simulation'!D2876)/('DCF Simulation'!E2876-'DCF Simulation'!F2876))</f>
        <v>9396.3470045115864</v>
      </c>
      <c r="H2876" s="302">
        <f ca="1">+G2876-'DCF Analysis'!$C$37+'DCF Analysis'!$C$38+'DCF Analysis'!$C$40-'DCF Analysis'!$C$39</f>
        <v>10308.677004511588</v>
      </c>
      <c r="I2876" s="303">
        <f ca="1">+H2876/'Historical Data'!$L$34</f>
        <v>647.2360637567017</v>
      </c>
    </row>
    <row r="2877" spans="2:9">
      <c r="B2877" s="300">
        <f t="shared" si="224"/>
        <v>2865</v>
      </c>
      <c r="C2877" s="275">
        <f t="shared" ca="1" si="220"/>
        <v>0.26425377218271362</v>
      </c>
      <c r="D2877" s="275">
        <f t="shared" ca="1" si="221"/>
        <v>0.17253490863509924</v>
      </c>
      <c r="E2877" s="275">
        <f t="shared" ca="1" si="222"/>
        <v>0.10425726283503448</v>
      </c>
      <c r="F2877" s="275">
        <f t="shared" ca="1" si="223"/>
        <v>5.0705121576785528E-2</v>
      </c>
      <c r="G2877" s="301">
        <f t="array" aca="1" ref="G2877" ca="1">IF(E2877&gt;F2877,('3-Statement Model'!$G$8*(1+'DCF Simulation'!C2877)*'DCF Simulation'!D2877)/('DCF Simulation'!E2877-'DCF Simulation'!F2877))</f>
        <v>19674.961675184528</v>
      </c>
      <c r="H2877" s="302">
        <f ca="1">+G2877-'DCF Analysis'!$C$37+'DCF Analysis'!$C$38+'DCF Analysis'!$C$40-'DCF Analysis'!$C$39</f>
        <v>20587.291675184526</v>
      </c>
      <c r="I2877" s="303">
        <f ca="1">+H2877/'Historical Data'!$L$34</f>
        <v>1292.584647033362</v>
      </c>
    </row>
    <row r="2878" spans="2:9">
      <c r="B2878" s="300">
        <f t="shared" si="224"/>
        <v>2866</v>
      </c>
      <c r="C2878" s="275">
        <f t="shared" ca="1" si="220"/>
        <v>5.1550060427549671E-2</v>
      </c>
      <c r="D2878" s="275">
        <f t="shared" ca="1" si="221"/>
        <v>0.14022248280230432</v>
      </c>
      <c r="E2878" s="275">
        <f t="shared" ca="1" si="222"/>
        <v>0.10784684017204842</v>
      </c>
      <c r="F2878" s="275">
        <f t="shared" ca="1" si="223"/>
        <v>4.3528158719207545E-2</v>
      </c>
      <c r="G2878" s="301">
        <f t="array" aca="1" ref="G2878" ca="1">IF(E2878&gt;F2878,('3-Statement Model'!$G$8*(1+'DCF Simulation'!C2878)*'DCF Simulation'!D2878)/('DCF Simulation'!E2878-'DCF Simulation'!F2878))</f>
        <v>11073.629065971254</v>
      </c>
      <c r="H2878" s="302">
        <f ca="1">+G2878-'DCF Analysis'!$C$37+'DCF Analysis'!$C$38+'DCF Analysis'!$C$40-'DCF Analysis'!$C$39</f>
        <v>11985.959065971256</v>
      </c>
      <c r="I2878" s="303">
        <f ca="1">+H2878/'Historical Data'!$L$34</f>
        <v>752.54515810447981</v>
      </c>
    </row>
    <row r="2879" spans="2:9">
      <c r="B2879" s="300">
        <f t="shared" si="224"/>
        <v>2867</v>
      </c>
      <c r="C2879" s="275">
        <f t="shared" ca="1" si="220"/>
        <v>0.12792825916204495</v>
      </c>
      <c r="D2879" s="275">
        <f t="shared" ca="1" si="221"/>
        <v>0.14834382998330103</v>
      </c>
      <c r="E2879" s="275">
        <f t="shared" ca="1" si="222"/>
        <v>0.10076748000049926</v>
      </c>
      <c r="F2879" s="275">
        <f t="shared" ca="1" si="223"/>
        <v>2.7177868241214646E-2</v>
      </c>
      <c r="G2879" s="301">
        <f t="array" aca="1" ref="G2879" ca="1">IF(E2879&gt;F2879,('3-Statement Model'!$G$8*(1+'DCF Simulation'!C2879)*'DCF Simulation'!D2879)/('DCF Simulation'!E2879-'DCF Simulation'!F2879))</f>
        <v>10982.822197549751</v>
      </c>
      <c r="H2879" s="302">
        <f ca="1">+G2879-'DCF Analysis'!$C$37+'DCF Analysis'!$C$38+'DCF Analysis'!$C$40-'DCF Analysis'!$C$39</f>
        <v>11895.152197549753</v>
      </c>
      <c r="I2879" s="303">
        <f ca="1">+H2879/'Historical Data'!$L$34</f>
        <v>746.84379797325403</v>
      </c>
    </row>
    <row r="2880" spans="2:9">
      <c r="B2880" s="300">
        <f t="shared" si="224"/>
        <v>2868</v>
      </c>
      <c r="C2880" s="275">
        <f t="shared" ca="1" si="220"/>
        <v>0.25460118130509207</v>
      </c>
      <c r="D2880" s="275">
        <f t="shared" ca="1" si="221"/>
        <v>0.15305139311141278</v>
      </c>
      <c r="E2880" s="275">
        <f t="shared" ca="1" si="222"/>
        <v>0.10537787997313454</v>
      </c>
      <c r="F2880" s="275">
        <f t="shared" ca="1" si="223"/>
        <v>4.7445417585444377E-2</v>
      </c>
      <c r="G2880" s="301">
        <f t="array" aca="1" ref="G2880" ca="1">IF(E2880&gt;F2880,('3-Statement Model'!$G$8*(1+'DCF Simulation'!C2880)*'DCF Simulation'!D2880)/('DCF Simulation'!E2880-'DCF Simulation'!F2880))</f>
        <v>16010.337614621536</v>
      </c>
      <c r="H2880" s="302">
        <f ca="1">+G2880-'DCF Analysis'!$C$37+'DCF Analysis'!$C$38+'DCF Analysis'!$C$40-'DCF Analysis'!$C$39</f>
        <v>16922.667614621536</v>
      </c>
      <c r="I2880" s="303">
        <f ca="1">+H2880/'Historical Data'!$L$34</f>
        <v>1062.4991713638033</v>
      </c>
    </row>
    <row r="2881" spans="2:9">
      <c r="B2881" s="300">
        <f t="shared" si="224"/>
        <v>2869</v>
      </c>
      <c r="C2881" s="275">
        <f t="shared" ca="1" si="220"/>
        <v>5.6155764576731645E-2</v>
      </c>
      <c r="D2881" s="275">
        <f t="shared" ca="1" si="221"/>
        <v>0.19272723122161428</v>
      </c>
      <c r="E2881" s="275">
        <f t="shared" ca="1" si="222"/>
        <v>0.10770089952747371</v>
      </c>
      <c r="F2881" s="275">
        <f t="shared" ca="1" si="223"/>
        <v>2.8130937201011105E-2</v>
      </c>
      <c r="G2881" s="301">
        <f t="array" aca="1" ref="G2881" ca="1">IF(E2881&gt;F2881,('3-Statement Model'!$G$8*(1+'DCF Simulation'!C2881)*'DCF Simulation'!D2881)/('DCF Simulation'!E2881-'DCF Simulation'!F2881))</f>
        <v>12356.668703999199</v>
      </c>
      <c r="H2881" s="302">
        <f ca="1">+G2881-'DCF Analysis'!$C$37+'DCF Analysis'!$C$38+'DCF Analysis'!$C$40-'DCF Analysis'!$C$39</f>
        <v>13268.998703999201</v>
      </c>
      <c r="I2881" s="303">
        <f ca="1">+H2881/'Historical Data'!$L$34</f>
        <v>833.10152092364592</v>
      </c>
    </row>
    <row r="2882" spans="2:9">
      <c r="B2882" s="300">
        <f t="shared" si="224"/>
        <v>2870</v>
      </c>
      <c r="C2882" s="275">
        <f t="shared" ca="1" si="220"/>
        <v>0.19369837133701273</v>
      </c>
      <c r="D2882" s="275">
        <f t="shared" ca="1" si="221"/>
        <v>0.15589563051999364</v>
      </c>
      <c r="E2882" s="275">
        <f t="shared" ca="1" si="222"/>
        <v>0.10463677912105841</v>
      </c>
      <c r="F2882" s="275">
        <f t="shared" ca="1" si="223"/>
        <v>2.5947208603564156E-2</v>
      </c>
      <c r="G2882" s="301">
        <f t="array" aca="1" ref="G2882" ca="1">IF(E2882&gt;F2882,('3-Statement Model'!$G$8*(1+'DCF Simulation'!C2882)*'DCF Simulation'!D2882)/('DCF Simulation'!E2882-'DCF Simulation'!F2882))</f>
        <v>11423.281221984396</v>
      </c>
      <c r="H2882" s="302">
        <f ca="1">+G2882-'DCF Analysis'!$C$37+'DCF Analysis'!$C$38+'DCF Analysis'!$C$40-'DCF Analysis'!$C$39</f>
        <v>12335.611221984398</v>
      </c>
      <c r="I2882" s="303">
        <f ca="1">+H2882/'Historical Data'!$L$34</f>
        <v>774.49826470030644</v>
      </c>
    </row>
    <row r="2883" spans="2:9">
      <c r="B2883" s="300">
        <f t="shared" si="224"/>
        <v>2871</v>
      </c>
      <c r="C2883" s="275">
        <f t="shared" ca="1" si="220"/>
        <v>0.24752854496932622</v>
      </c>
      <c r="D2883" s="275">
        <f t="shared" ca="1" si="221"/>
        <v>0.14431676014736194</v>
      </c>
      <c r="E2883" s="275">
        <f t="shared" ca="1" si="222"/>
        <v>0.10124809646750203</v>
      </c>
      <c r="F2883" s="275">
        <f t="shared" ca="1" si="223"/>
        <v>4.7094631171606643E-2</v>
      </c>
      <c r="G2883" s="301">
        <f t="array" aca="1" ref="G2883" ca="1">IF(E2883&gt;F2883,('3-Statement Model'!$G$8*(1+'DCF Simulation'!C2883)*'DCF Simulation'!D2883)/('DCF Simulation'!E2883-'DCF Simulation'!F2883))</f>
        <v>16059.074357820051</v>
      </c>
      <c r="H2883" s="302">
        <f ca="1">+G2883-'DCF Analysis'!$C$37+'DCF Analysis'!$C$38+'DCF Analysis'!$C$40-'DCF Analysis'!$C$39</f>
        <v>16971.404357820051</v>
      </c>
      <c r="I2883" s="303">
        <f ca="1">+H2883/'Historical Data'!$L$34</f>
        <v>1065.5591351025373</v>
      </c>
    </row>
    <row r="2884" spans="2:9">
      <c r="B2884" s="300">
        <f t="shared" si="224"/>
        <v>2872</v>
      </c>
      <c r="C2884" s="275">
        <f t="shared" ca="1" si="220"/>
        <v>0.12536222253650062</v>
      </c>
      <c r="D2884" s="275">
        <f t="shared" ca="1" si="221"/>
        <v>0.17294127947039364</v>
      </c>
      <c r="E2884" s="275">
        <f t="shared" ca="1" si="222"/>
        <v>0.10814432740259712</v>
      </c>
      <c r="F2884" s="275">
        <f t="shared" ca="1" si="223"/>
        <v>4.0909495165000309E-2</v>
      </c>
      <c r="G2884" s="301">
        <f t="array" aca="1" ref="G2884" ca="1">IF(E2884&gt;F2884,('3-Statement Model'!$G$8*(1+'DCF Simulation'!C2884)*'DCF Simulation'!D2884)/('DCF Simulation'!E2884-'DCF Simulation'!F2884))</f>
        <v>13982.22136653111</v>
      </c>
      <c r="H2884" s="302">
        <f ca="1">+G2884-'DCF Analysis'!$C$37+'DCF Analysis'!$C$38+'DCF Analysis'!$C$40-'DCF Analysis'!$C$39</f>
        <v>14894.551366531112</v>
      </c>
      <c r="I2884" s="303">
        <f ca="1">+H2884/'Historical Data'!$L$34</f>
        <v>935.1627559653416</v>
      </c>
    </row>
    <row r="2885" spans="2:9">
      <c r="B2885" s="300">
        <f t="shared" si="224"/>
        <v>2873</v>
      </c>
      <c r="C2885" s="275">
        <f t="shared" ca="1" si="220"/>
        <v>3.5452000279898151E-2</v>
      </c>
      <c r="D2885" s="275">
        <f t="shared" ca="1" si="221"/>
        <v>0.17614633188569798</v>
      </c>
      <c r="E2885" s="275">
        <f t="shared" ca="1" si="222"/>
        <v>0.10614383620915772</v>
      </c>
      <c r="F2885" s="275">
        <f t="shared" ca="1" si="223"/>
        <v>2.9209532771549737E-2</v>
      </c>
      <c r="G2885" s="301">
        <f t="array" aca="1" ref="G2885" ca="1">IF(E2885&gt;F2885,('3-Statement Model'!$G$8*(1+'DCF Simulation'!C2885)*'DCF Simulation'!D2885)/('DCF Simulation'!E2885-'DCF Simulation'!F2885))</f>
        <v>11451.517693632522</v>
      </c>
      <c r="H2885" s="302">
        <f ca="1">+G2885-'DCF Analysis'!$C$37+'DCF Analysis'!$C$38+'DCF Analysis'!$C$40-'DCF Analysis'!$C$39</f>
        <v>12363.847693632524</v>
      </c>
      <c r="I2885" s="303">
        <f ca="1">+H2885/'Historical Data'!$L$34</f>
        <v>776.27110739931743</v>
      </c>
    </row>
    <row r="2886" spans="2:9">
      <c r="B2886" s="300">
        <f t="shared" si="224"/>
        <v>2874</v>
      </c>
      <c r="C2886" s="275">
        <f t="shared" ca="1" si="220"/>
        <v>0.12028628492787484</v>
      </c>
      <c r="D2886" s="275">
        <f t="shared" ca="1" si="221"/>
        <v>0.13639151890266052</v>
      </c>
      <c r="E2886" s="275">
        <f t="shared" ca="1" si="222"/>
        <v>0.10802098552865655</v>
      </c>
      <c r="F2886" s="275">
        <f t="shared" ca="1" si="223"/>
        <v>5.7315639443727986E-2</v>
      </c>
      <c r="G2886" s="301">
        <f t="array" aca="1" ref="G2886" ca="1">IF(E2886&gt;F2886,('3-Statement Model'!$G$8*(1+'DCF Simulation'!C2886)*'DCF Simulation'!D2886)/('DCF Simulation'!E2886-'DCF Simulation'!F2886))</f>
        <v>14556.002886865372</v>
      </c>
      <c r="H2886" s="302">
        <f ca="1">+G2886-'DCF Analysis'!$C$37+'DCF Analysis'!$C$38+'DCF Analysis'!$C$40-'DCF Analysis'!$C$39</f>
        <v>15468.332886865373</v>
      </c>
      <c r="I2886" s="303">
        <f ca="1">+H2886/'Historical Data'!$L$34</f>
        <v>971.18795032490414</v>
      </c>
    </row>
    <row r="2887" spans="2:9">
      <c r="B2887" s="300">
        <f t="shared" si="224"/>
        <v>2875</v>
      </c>
      <c r="C2887" s="275">
        <f t="shared" ca="1" si="220"/>
        <v>0.18791899722891489</v>
      </c>
      <c r="D2887" s="275">
        <f t="shared" ca="1" si="221"/>
        <v>0.15614797666980543</v>
      </c>
      <c r="E2887" s="275">
        <f t="shared" ca="1" si="222"/>
        <v>0.10911763985264292</v>
      </c>
      <c r="F2887" s="275">
        <f t="shared" ca="1" si="223"/>
        <v>5.991961017496622E-2</v>
      </c>
      <c r="G2887" s="301">
        <f t="array" aca="1" ref="G2887" ca="1">IF(E2887&gt;F2887,('3-Statement Model'!$G$8*(1+'DCF Simulation'!C2887)*'DCF Simulation'!D2887)/('DCF Simulation'!E2887-'DCF Simulation'!F2887))</f>
        <v>18211.888298594622</v>
      </c>
      <c r="H2887" s="302">
        <f ca="1">+G2887-'DCF Analysis'!$C$37+'DCF Analysis'!$C$38+'DCF Analysis'!$C$40-'DCF Analysis'!$C$39</f>
        <v>19124.21829859462</v>
      </c>
      <c r="I2887" s="303">
        <f ca="1">+H2887/'Historical Data'!$L$34</f>
        <v>1200.7247650294109</v>
      </c>
    </row>
    <row r="2888" spans="2:9">
      <c r="B2888" s="300">
        <f t="shared" si="224"/>
        <v>2876</v>
      </c>
      <c r="C2888" s="275">
        <f t="shared" ca="1" si="220"/>
        <v>6.2636803181660927E-2</v>
      </c>
      <c r="D2888" s="275">
        <f t="shared" ca="1" si="221"/>
        <v>0.15117605080093777</v>
      </c>
      <c r="E2888" s="275">
        <f t="shared" ca="1" si="222"/>
        <v>0.10334964404242382</v>
      </c>
      <c r="F2888" s="275">
        <f t="shared" ca="1" si="223"/>
        <v>4.4239510537608051E-2</v>
      </c>
      <c r="G2888" s="301">
        <f t="array" aca="1" ref="G2888" ca="1">IF(E2888&gt;F2888,('3-Statement Model'!$G$8*(1+'DCF Simulation'!C2888)*'DCF Simulation'!D2888)/('DCF Simulation'!E2888-'DCF Simulation'!F2888))</f>
        <v>13127.602205758207</v>
      </c>
      <c r="H2888" s="302">
        <f ca="1">+G2888-'DCF Analysis'!$C$37+'DCF Analysis'!$C$38+'DCF Analysis'!$C$40-'DCF Analysis'!$C$39</f>
        <v>14039.932205758209</v>
      </c>
      <c r="I2888" s="303">
        <f ca="1">+H2888/'Historical Data'!$L$34</f>
        <v>881.50501294093328</v>
      </c>
    </row>
    <row r="2889" spans="2:9">
      <c r="B2889" s="300">
        <f t="shared" si="224"/>
        <v>2877</v>
      </c>
      <c r="C2889" s="275">
        <f t="shared" ca="1" si="220"/>
        <v>0.22724006623806242</v>
      </c>
      <c r="D2889" s="275">
        <f t="shared" ca="1" si="221"/>
        <v>0.14235950150090881</v>
      </c>
      <c r="E2889" s="275">
        <f t="shared" ca="1" si="222"/>
        <v>0.10731386449417168</v>
      </c>
      <c r="F2889" s="275">
        <f t="shared" ca="1" si="223"/>
        <v>2.9649872977187738E-2</v>
      </c>
      <c r="G2889" s="301">
        <f t="array" aca="1" ref="G2889" ca="1">IF(E2889&gt;F2889,('3-Statement Model'!$G$8*(1+'DCF Simulation'!C2889)*'DCF Simulation'!D2889)/('DCF Simulation'!E2889-'DCF Simulation'!F2889))</f>
        <v>10866.152007225923</v>
      </c>
      <c r="H2889" s="302">
        <f ca="1">+G2889-'DCF Analysis'!$C$37+'DCF Analysis'!$C$38+'DCF Analysis'!$C$40-'DCF Analysis'!$C$39</f>
        <v>11778.482007225924</v>
      </c>
      <c r="I2889" s="303">
        <f ca="1">+H2889/'Historical Data'!$L$34</f>
        <v>739.51859467996121</v>
      </c>
    </row>
    <row r="2890" spans="2:9">
      <c r="B2890" s="300">
        <f t="shared" si="224"/>
        <v>2878</v>
      </c>
      <c r="C2890" s="275">
        <f t="shared" ca="1" si="220"/>
        <v>0.12698201045200358</v>
      </c>
      <c r="D2890" s="275">
        <f t="shared" ca="1" si="221"/>
        <v>0.17156392125674841</v>
      </c>
      <c r="E2890" s="275">
        <f t="shared" ca="1" si="222"/>
        <v>0.10508628712724019</v>
      </c>
      <c r="F2890" s="275">
        <f t="shared" ca="1" si="223"/>
        <v>5.9105620073765075E-2</v>
      </c>
      <c r="G2890" s="301">
        <f t="array" aca="1" ref="G2890" ca="1">IF(E2890&gt;F2890,('3-Statement Model'!$G$8*(1+'DCF Simulation'!C2890)*'DCF Simulation'!D2890)/('DCF Simulation'!E2890-'DCF Simulation'!F2890))</f>
        <v>20311.742372481145</v>
      </c>
      <c r="H2890" s="302">
        <f ca="1">+G2890-'DCF Analysis'!$C$37+'DCF Analysis'!$C$38+'DCF Analysis'!$C$40-'DCF Analysis'!$C$39</f>
        <v>21224.072372481143</v>
      </c>
      <c r="I2890" s="303">
        <f ca="1">+H2890/'Historical Data'!$L$34</f>
        <v>1332.5652800296361</v>
      </c>
    </row>
    <row r="2891" spans="2:9">
      <c r="B2891" s="300">
        <f t="shared" si="224"/>
        <v>2879</v>
      </c>
      <c r="C2891" s="275">
        <f t="shared" ca="1" si="220"/>
        <v>1.2680373929969882E-2</v>
      </c>
      <c r="D2891" s="275">
        <f t="shared" ca="1" si="221"/>
        <v>0.17636662848032941</v>
      </c>
      <c r="E2891" s="275">
        <f t="shared" ca="1" si="222"/>
        <v>0.10811184861624674</v>
      </c>
      <c r="F2891" s="275">
        <f t="shared" ca="1" si="223"/>
        <v>2.9501721955688613E-2</v>
      </c>
      <c r="G2891" s="301">
        <f t="array" aca="1" ref="G2891" ca="1">IF(E2891&gt;F2891,('3-Statement Model'!$G$8*(1+'DCF Simulation'!C2891)*'DCF Simulation'!D2891)/('DCF Simulation'!E2891-'DCF Simulation'!F2891))</f>
        <v>10974.628030399566</v>
      </c>
      <c r="H2891" s="302">
        <f ca="1">+G2891-'DCF Analysis'!$C$37+'DCF Analysis'!$C$38+'DCF Analysis'!$C$40-'DCF Analysis'!$C$39</f>
        <v>11886.958030399568</v>
      </c>
      <c r="I2891" s="303">
        <f ca="1">+H2891/'Historical Data'!$L$34</f>
        <v>746.32932259588711</v>
      </c>
    </row>
    <row r="2892" spans="2:9">
      <c r="B2892" s="300">
        <f t="shared" si="224"/>
        <v>2880</v>
      </c>
      <c r="C2892" s="275">
        <f t="shared" ca="1" si="220"/>
        <v>0.17944953821414319</v>
      </c>
      <c r="D2892" s="275">
        <f t="shared" ca="1" si="221"/>
        <v>0.18272645451500219</v>
      </c>
      <c r="E2892" s="275">
        <f t="shared" ca="1" si="222"/>
        <v>0.10593656997741119</v>
      </c>
      <c r="F2892" s="275">
        <f t="shared" ca="1" si="223"/>
        <v>3.9478652855338081E-2</v>
      </c>
      <c r="G2892" s="301">
        <f t="array" aca="1" ref="G2892" ca="1">IF(E2892&gt;F2892,('3-Statement Model'!$G$8*(1+'DCF Simulation'!C2892)*'DCF Simulation'!D2892)/('DCF Simulation'!E2892-'DCF Simulation'!F2892))</f>
        <v>15664.392830038114</v>
      </c>
      <c r="H2892" s="302">
        <f ca="1">+G2892-'DCF Analysis'!$C$37+'DCF Analysis'!$C$38+'DCF Analysis'!$C$40-'DCF Analysis'!$C$39</f>
        <v>16576.722830038114</v>
      </c>
      <c r="I2892" s="303">
        <f ca="1">+H2892/'Historical Data'!$L$34</f>
        <v>1040.7788341611786</v>
      </c>
    </row>
    <row r="2893" spans="2:9">
      <c r="B2893" s="300">
        <f t="shared" si="224"/>
        <v>2881</v>
      </c>
      <c r="C2893" s="275">
        <f t="shared" ca="1" si="220"/>
        <v>0.26979139942390884</v>
      </c>
      <c r="D2893" s="275">
        <f t="shared" ca="1" si="221"/>
        <v>0.17160317171059183</v>
      </c>
      <c r="E2893" s="275">
        <f t="shared" ca="1" si="222"/>
        <v>0.10154250785781047</v>
      </c>
      <c r="F2893" s="275">
        <f t="shared" ca="1" si="223"/>
        <v>5.8342088874208511E-2</v>
      </c>
      <c r="G2893" s="301">
        <f t="array" aca="1" ref="G2893" ca="1">IF(E2893&gt;F2893,('3-Statement Model'!$G$8*(1+'DCF Simulation'!C2893)*'DCF Simulation'!D2893)/('DCF Simulation'!E2893-'DCF Simulation'!F2893))</f>
        <v>24364.035980274042</v>
      </c>
      <c r="H2893" s="302">
        <f ca="1">+G2893-'DCF Analysis'!$C$37+'DCF Analysis'!$C$38+'DCF Analysis'!$C$40-'DCF Analysis'!$C$39</f>
        <v>25276.36598027404</v>
      </c>
      <c r="I2893" s="303">
        <f ca="1">+H2893/'Historical Data'!$L$34</f>
        <v>1586.9908055113692</v>
      </c>
    </row>
    <row r="2894" spans="2:9">
      <c r="B2894" s="300">
        <f t="shared" si="224"/>
        <v>2882</v>
      </c>
      <c r="C2894" s="275">
        <f t="shared" ref="C2894:C2957" ca="1" si="225">RAND()*($E$6-$D$6)+$D$6</f>
        <v>0.30568919923445853</v>
      </c>
      <c r="D2894" s="275">
        <f t="shared" ref="D2894:D2957" ca="1" si="226">RAND()*($E$7-$D$7)+$D$7</f>
        <v>0.1555006329409907</v>
      </c>
      <c r="E2894" s="275">
        <f t="shared" ref="E2894:E2957" ca="1" si="227">RAND()*($E$8-$D$8)+$D$8</f>
        <v>0.10373931517861713</v>
      </c>
      <c r="F2894" s="275">
        <f t="shared" ref="F2894:F2957" ca="1" si="228">RAND()*($E$9-$D$9)+$D$9</f>
        <v>2.113456285172206E-2</v>
      </c>
      <c r="G2894" s="301">
        <f t="array" aca="1" ref="G2894" ca="1">IF(E2894&gt;F2894,('3-Statement Model'!$G$8*(1+'DCF Simulation'!C2894)*'DCF Simulation'!D2894)/('DCF Simulation'!E2894-'DCF Simulation'!F2894))</f>
        <v>11872.616468236291</v>
      </c>
      <c r="H2894" s="302">
        <f ca="1">+G2894-'DCF Analysis'!$C$37+'DCF Analysis'!$C$38+'DCF Analysis'!$C$40-'DCF Analysis'!$C$39</f>
        <v>12784.946468236292</v>
      </c>
      <c r="I2894" s="303">
        <f ca="1">+H2894/'Historical Data'!$L$34</f>
        <v>802.71002998929021</v>
      </c>
    </row>
    <row r="2895" spans="2:9">
      <c r="B2895" s="300">
        <f t="shared" ref="B2895:B2958" si="229">+B2894+1</f>
        <v>2883</v>
      </c>
      <c r="C2895" s="275">
        <f t="shared" ca="1" si="225"/>
        <v>0.10503850507623756</v>
      </c>
      <c r="D2895" s="275">
        <f t="shared" ca="1" si="226"/>
        <v>0.19347186299723079</v>
      </c>
      <c r="E2895" s="275">
        <f t="shared" ca="1" si="227"/>
        <v>0.10576186004217354</v>
      </c>
      <c r="F2895" s="275">
        <f t="shared" ca="1" si="228"/>
        <v>4.4241557022545792E-2</v>
      </c>
      <c r="G2895" s="301">
        <f t="array" aca="1" ref="G2895" ca="1">IF(E2895&gt;F2895,('3-Statement Model'!$G$8*(1+'DCF Simulation'!C2895)*'DCF Simulation'!D2895)/('DCF Simulation'!E2895-'DCF Simulation'!F2895))</f>
        <v>16786.349391989119</v>
      </c>
      <c r="H2895" s="302">
        <f ca="1">+G2895-'DCF Analysis'!$C$37+'DCF Analysis'!$C$38+'DCF Analysis'!$C$40-'DCF Analysis'!$C$39</f>
        <v>17698.679391989117</v>
      </c>
      <c r="I2895" s="303">
        <f ca="1">+H2895/'Historical Data'!$L$34</f>
        <v>1111.2215057615556</v>
      </c>
    </row>
    <row r="2896" spans="2:9">
      <c r="B2896" s="300">
        <f t="shared" si="229"/>
        <v>2884</v>
      </c>
      <c r="C2896" s="275">
        <f t="shared" ca="1" si="225"/>
        <v>0.15793850515525629</v>
      </c>
      <c r="D2896" s="275">
        <f t="shared" ca="1" si="226"/>
        <v>0.17191153860249114</v>
      </c>
      <c r="E2896" s="275">
        <f t="shared" ca="1" si="227"/>
        <v>0.10523814055678066</v>
      </c>
      <c r="F2896" s="275">
        <f t="shared" ca="1" si="228"/>
        <v>4.1484520576954016E-2</v>
      </c>
      <c r="G2896" s="301">
        <f t="array" aca="1" ref="G2896" ca="1">IF(E2896&gt;F2896,('3-Statement Model'!$G$8*(1+'DCF Simulation'!C2896)*'DCF Simulation'!D2896)/('DCF Simulation'!E2896-'DCF Simulation'!F2896))</f>
        <v>15082.216583425383</v>
      </c>
      <c r="H2896" s="302">
        <f ca="1">+G2896-'DCF Analysis'!$C$37+'DCF Analysis'!$C$38+'DCF Analysis'!$C$40-'DCF Analysis'!$C$39</f>
        <v>15994.546583425385</v>
      </c>
      <c r="I2896" s="303">
        <f ca="1">+H2896/'Historical Data'!$L$34</f>
        <v>1004.2265722069661</v>
      </c>
    </row>
    <row r="2897" spans="2:9">
      <c r="B2897" s="300">
        <f t="shared" si="229"/>
        <v>2885</v>
      </c>
      <c r="C2897" s="275">
        <f t="shared" ca="1" si="225"/>
        <v>2.0717663728989644E-2</v>
      </c>
      <c r="D2897" s="275">
        <f t="shared" ca="1" si="226"/>
        <v>0.14017876460675011</v>
      </c>
      <c r="E2897" s="275">
        <f t="shared" ca="1" si="227"/>
        <v>0.10352488233038189</v>
      </c>
      <c r="F2897" s="275">
        <f t="shared" ca="1" si="228"/>
        <v>4.8620738443777546E-2</v>
      </c>
      <c r="G2897" s="301">
        <f t="array" aca="1" ref="G2897" ca="1">IF(E2897&gt;F2897,('3-Statement Model'!$G$8*(1+'DCF Simulation'!C2897)*'DCF Simulation'!D2897)/('DCF Simulation'!E2897-'DCF Simulation'!F2897))</f>
        <v>12588.159408622858</v>
      </c>
      <c r="H2897" s="302">
        <f ca="1">+G2897-'DCF Analysis'!$C$37+'DCF Analysis'!$C$38+'DCF Analysis'!$C$40-'DCF Analysis'!$C$39</f>
        <v>13500.48940862286</v>
      </c>
      <c r="I2897" s="303">
        <f ca="1">+H2897/'Historical Data'!$L$34</f>
        <v>847.63579456431876</v>
      </c>
    </row>
    <row r="2898" spans="2:9">
      <c r="B2898" s="300">
        <f t="shared" si="229"/>
        <v>2886</v>
      </c>
      <c r="C2898" s="275">
        <f t="shared" ca="1" si="225"/>
        <v>0.14457757724499312</v>
      </c>
      <c r="D2898" s="275">
        <f t="shared" ca="1" si="226"/>
        <v>0.14762514008634436</v>
      </c>
      <c r="E2898" s="275">
        <f t="shared" ca="1" si="227"/>
        <v>0.10760480066315838</v>
      </c>
      <c r="F2898" s="275">
        <f t="shared" ca="1" si="228"/>
        <v>4.7474414309961327E-2</v>
      </c>
      <c r="G2898" s="301">
        <f t="array" aca="1" ref="G2898" ca="1">IF(E2898&gt;F2898,('3-Statement Model'!$G$8*(1+'DCF Simulation'!C2898)*'DCF Simulation'!D2898)/('DCF Simulation'!E2898-'DCF Simulation'!F2898))</f>
        <v>13573.475438203164</v>
      </c>
      <c r="H2898" s="302">
        <f ca="1">+G2898-'DCF Analysis'!$C$37+'DCF Analysis'!$C$38+'DCF Analysis'!$C$40-'DCF Analysis'!$C$39</f>
        <v>14485.805438203166</v>
      </c>
      <c r="I2898" s="303">
        <f ca="1">+H2898/'Historical Data'!$L$34</f>
        <v>909.4994137525847</v>
      </c>
    </row>
    <row r="2899" spans="2:9">
      <c r="B2899" s="300">
        <f t="shared" si="229"/>
        <v>2887</v>
      </c>
      <c r="C2899" s="275">
        <f t="shared" ca="1" si="225"/>
        <v>2.0952913918205744E-2</v>
      </c>
      <c r="D2899" s="275">
        <f t="shared" ca="1" si="226"/>
        <v>0.18727906779855219</v>
      </c>
      <c r="E2899" s="275">
        <f t="shared" ca="1" si="227"/>
        <v>0.10922824026652721</v>
      </c>
      <c r="F2899" s="275">
        <f t="shared" ca="1" si="228"/>
        <v>3.1080339732747059E-2</v>
      </c>
      <c r="G2899" s="301">
        <f t="array" aca="1" ref="G2899" ca="1">IF(E2899&gt;F2899,('3-Statement Model'!$G$8*(1+'DCF Simulation'!C2899)*'DCF Simulation'!D2899)/('DCF Simulation'!E2899-'DCF Simulation'!F2899))</f>
        <v>11818.357857829269</v>
      </c>
      <c r="H2899" s="302">
        <f ca="1">+G2899-'DCF Analysis'!$C$37+'DCF Analysis'!$C$38+'DCF Analysis'!$C$40-'DCF Analysis'!$C$39</f>
        <v>12730.687857829271</v>
      </c>
      <c r="I2899" s="303">
        <f ca="1">+H2899/'Historical Data'!$L$34</f>
        <v>799.30337272285533</v>
      </c>
    </row>
    <row r="2900" spans="2:9">
      <c r="B2900" s="300">
        <f t="shared" si="229"/>
        <v>2888</v>
      </c>
      <c r="C2900" s="275">
        <f t="shared" ca="1" si="225"/>
        <v>9.1699364256360175E-2</v>
      </c>
      <c r="D2900" s="275">
        <f t="shared" ca="1" si="226"/>
        <v>0.1640856144366428</v>
      </c>
      <c r="E2900" s="275">
        <f t="shared" ca="1" si="227"/>
        <v>0.10648464098233552</v>
      </c>
      <c r="F2900" s="275">
        <f t="shared" ca="1" si="228"/>
        <v>4.5366452213933692E-2</v>
      </c>
      <c r="G2900" s="301">
        <f t="array" aca="1" ref="G2900" ca="1">IF(E2900&gt;F2900,('3-Statement Model'!$G$8*(1+'DCF Simulation'!C2900)*'DCF Simulation'!D2900)/('DCF Simulation'!E2900-'DCF Simulation'!F2900))</f>
        <v>14157.370211237074</v>
      </c>
      <c r="H2900" s="302">
        <f ca="1">+G2900-'DCF Analysis'!$C$37+'DCF Analysis'!$C$38+'DCF Analysis'!$C$40-'DCF Analysis'!$C$39</f>
        <v>15069.700211237076</v>
      </c>
      <c r="I2900" s="303">
        <f ca="1">+H2900/'Historical Data'!$L$34</f>
        <v>946.1595743513875</v>
      </c>
    </row>
    <row r="2901" spans="2:9">
      <c r="B2901" s="300">
        <f t="shared" si="229"/>
        <v>2889</v>
      </c>
      <c r="C2901" s="275">
        <f t="shared" ca="1" si="225"/>
        <v>0.26690314821462724</v>
      </c>
      <c r="D2901" s="275">
        <f t="shared" ca="1" si="226"/>
        <v>0.16722744590044886</v>
      </c>
      <c r="E2901" s="275">
        <f t="shared" ca="1" si="227"/>
        <v>0.106683378842959</v>
      </c>
      <c r="F2901" s="275">
        <f t="shared" ca="1" si="228"/>
        <v>5.785837541219184E-2</v>
      </c>
      <c r="G2901" s="301">
        <f t="array" aca="1" ref="G2901" ca="1">IF(E2901&gt;F2901,('3-Statement Model'!$G$8*(1+'DCF Simulation'!C2901)*'DCF Simulation'!D2901)/('DCF Simulation'!E2901-'DCF Simulation'!F2901))</f>
        <v>20959.850900849706</v>
      </c>
      <c r="H2901" s="302">
        <f ca="1">+G2901-'DCF Analysis'!$C$37+'DCF Analysis'!$C$38+'DCF Analysis'!$C$40-'DCF Analysis'!$C$39</f>
        <v>21872.180900849704</v>
      </c>
      <c r="I2901" s="303">
        <f ca="1">+H2901/'Historical Data'!$L$34</f>
        <v>1373.2571372490283</v>
      </c>
    </row>
    <row r="2902" spans="2:9">
      <c r="B2902" s="300">
        <f t="shared" si="229"/>
        <v>2890</v>
      </c>
      <c r="C2902" s="275">
        <f t="shared" ca="1" si="225"/>
        <v>9.1926328455215478E-2</v>
      </c>
      <c r="D2902" s="275">
        <f t="shared" ca="1" si="226"/>
        <v>0.17471291887072488</v>
      </c>
      <c r="E2902" s="275">
        <f t="shared" ca="1" si="227"/>
        <v>0.1056948346345403</v>
      </c>
      <c r="F2902" s="275">
        <f t="shared" ca="1" si="228"/>
        <v>5.4311818103501677E-2</v>
      </c>
      <c r="G2902" s="301">
        <f t="array" aca="1" ref="G2902" ca="1">IF(E2902&gt;F2902,('3-Statement Model'!$G$8*(1+'DCF Simulation'!C2902)*'DCF Simulation'!D2902)/('DCF Simulation'!E2902-'DCF Simulation'!F2902))</f>
        <v>17934.045191900961</v>
      </c>
      <c r="H2902" s="302">
        <f ca="1">+G2902-'DCF Analysis'!$C$37+'DCF Analysis'!$C$38+'DCF Analysis'!$C$40-'DCF Analysis'!$C$39</f>
        <v>18846.375191900959</v>
      </c>
      <c r="I2902" s="303">
        <f ca="1">+H2902/'Historical Data'!$L$34</f>
        <v>1183.2802298441843</v>
      </c>
    </row>
    <row r="2903" spans="2:9">
      <c r="B2903" s="300">
        <f t="shared" si="229"/>
        <v>2891</v>
      </c>
      <c r="C2903" s="275">
        <f t="shared" ca="1" si="225"/>
        <v>0.30768626543333255</v>
      </c>
      <c r="D2903" s="275">
        <f t="shared" ca="1" si="226"/>
        <v>0.13933011946982463</v>
      </c>
      <c r="E2903" s="275">
        <f t="shared" ca="1" si="227"/>
        <v>0.10830990893037133</v>
      </c>
      <c r="F2903" s="275">
        <f t="shared" ca="1" si="228"/>
        <v>3.1862950122357819E-2</v>
      </c>
      <c r="G2903" s="301">
        <f t="array" aca="1" ref="G2903" ca="1">IF(E2903&gt;F2903,('3-Statement Model'!$G$8*(1+'DCF Simulation'!C2903)*'DCF Simulation'!D2903)/('DCF Simulation'!E2903-'DCF Simulation'!F2903))</f>
        <v>11512.452679629609</v>
      </c>
      <c r="H2903" s="302">
        <f ca="1">+G2903-'DCF Analysis'!$C$37+'DCF Analysis'!$C$38+'DCF Analysis'!$C$40-'DCF Analysis'!$C$39</f>
        <v>12424.78267962961</v>
      </c>
      <c r="I2903" s="303">
        <f ca="1">+H2903/'Historical Data'!$L$34</f>
        <v>780.09694464929271</v>
      </c>
    </row>
    <row r="2904" spans="2:9">
      <c r="B2904" s="300">
        <f t="shared" si="229"/>
        <v>2892</v>
      </c>
      <c r="C2904" s="275">
        <f t="shared" ca="1" si="225"/>
        <v>1.4363034358593695E-2</v>
      </c>
      <c r="D2904" s="275">
        <f t="shared" ca="1" si="226"/>
        <v>0.16340961746183022</v>
      </c>
      <c r="E2904" s="275">
        <f t="shared" ca="1" si="227"/>
        <v>0.10841570507252818</v>
      </c>
      <c r="F2904" s="275">
        <f t="shared" ca="1" si="228"/>
        <v>2.3604397055652933E-2</v>
      </c>
      <c r="G2904" s="301">
        <f t="array" aca="1" ref="G2904" ca="1">IF(E2904&gt;F2904,('3-Statement Model'!$G$8*(1+'DCF Simulation'!C2904)*'DCF Simulation'!D2904)/('DCF Simulation'!E2904-'DCF Simulation'!F2904))</f>
        <v>9440.5384537118498</v>
      </c>
      <c r="H2904" s="302">
        <f ca="1">+G2904-'DCF Analysis'!$C$37+'DCF Analysis'!$C$38+'DCF Analysis'!$C$40-'DCF Analysis'!$C$39</f>
        <v>10352.868453711852</v>
      </c>
      <c r="I2904" s="303">
        <f ca="1">+H2904/'Historical Data'!$L$34</f>
        <v>650.01064866411173</v>
      </c>
    </row>
    <row r="2905" spans="2:9">
      <c r="B2905" s="300">
        <f t="shared" si="229"/>
        <v>2893</v>
      </c>
      <c r="C2905" s="275">
        <f t="shared" ca="1" si="225"/>
        <v>0.26026546673660728</v>
      </c>
      <c r="D2905" s="275">
        <f t="shared" ca="1" si="226"/>
        <v>0.16066913271932276</v>
      </c>
      <c r="E2905" s="275">
        <f t="shared" ca="1" si="227"/>
        <v>0.10273264766033892</v>
      </c>
      <c r="F2905" s="275">
        <f t="shared" ca="1" si="228"/>
        <v>3.6876818004431842E-2</v>
      </c>
      <c r="G2905" s="301">
        <f t="array" aca="1" ref="G2905" ca="1">IF(E2905&gt;F2905,('3-Statement Model'!$G$8*(1+'DCF Simulation'!C2905)*'DCF Simulation'!D2905)/('DCF Simulation'!E2905-'DCF Simulation'!F2905))</f>
        <v>14851.822815778345</v>
      </c>
      <c r="H2905" s="302">
        <f ca="1">+G2905-'DCF Analysis'!$C$37+'DCF Analysis'!$C$38+'DCF Analysis'!$C$40-'DCF Analysis'!$C$39</f>
        <v>15764.152815778347</v>
      </c>
      <c r="I2905" s="303">
        <f ca="1">+H2905/'Historical Data'!$L$34</f>
        <v>989.76117036920527</v>
      </c>
    </row>
    <row r="2906" spans="2:9">
      <c r="B2906" s="300">
        <f t="shared" si="229"/>
        <v>2894</v>
      </c>
      <c r="C2906" s="275">
        <f t="shared" ca="1" si="225"/>
        <v>0.13873575220566323</v>
      </c>
      <c r="D2906" s="275">
        <f t="shared" ca="1" si="226"/>
        <v>0.17995502943573921</v>
      </c>
      <c r="E2906" s="275">
        <f t="shared" ca="1" si="227"/>
        <v>0.10808678606734333</v>
      </c>
      <c r="F2906" s="275">
        <f t="shared" ca="1" si="228"/>
        <v>4.0470396910726465E-2</v>
      </c>
      <c r="G2906" s="301">
        <f t="array" aca="1" ref="G2906" ca="1">IF(E2906&gt;F2906,('3-Statement Model'!$G$8*(1+'DCF Simulation'!C2906)*'DCF Simulation'!D2906)/('DCF Simulation'!E2906-'DCF Simulation'!F2906))</f>
        <v>14639.10310264787</v>
      </c>
      <c r="H2906" s="302">
        <f ca="1">+G2906-'DCF Analysis'!$C$37+'DCF Analysis'!$C$38+'DCF Analysis'!$C$40-'DCF Analysis'!$C$39</f>
        <v>15551.433102647872</v>
      </c>
      <c r="I2906" s="303">
        <f ca="1">+H2906/'Historical Data'!$L$34</f>
        <v>976.4054439506001</v>
      </c>
    </row>
    <row r="2907" spans="2:9">
      <c r="B2907" s="300">
        <f t="shared" si="229"/>
        <v>2895</v>
      </c>
      <c r="C2907" s="275">
        <f t="shared" ca="1" si="225"/>
        <v>0.19353134428297614</v>
      </c>
      <c r="D2907" s="275">
        <f t="shared" ca="1" si="226"/>
        <v>0.1637466509390729</v>
      </c>
      <c r="E2907" s="275">
        <f t="shared" ca="1" si="227"/>
        <v>0.10105070782583062</v>
      </c>
      <c r="F2907" s="275">
        <f t="shared" ca="1" si="228"/>
        <v>4.0290152416706818E-2</v>
      </c>
      <c r="G2907" s="301">
        <f t="array" aca="1" ref="G2907" ca="1">IF(E2907&gt;F2907,('3-Statement Model'!$G$8*(1+'DCF Simulation'!C2907)*'DCF Simulation'!D2907)/('DCF Simulation'!E2907-'DCF Simulation'!F2907))</f>
        <v>15536.887437780304</v>
      </c>
      <c r="H2907" s="302">
        <f ca="1">+G2907-'DCF Analysis'!$C$37+'DCF Analysis'!$C$38+'DCF Analysis'!$C$40-'DCF Analysis'!$C$39</f>
        <v>16449.217437780302</v>
      </c>
      <c r="I2907" s="303">
        <f ca="1">+H2907/'Historical Data'!$L$34</f>
        <v>1032.7733366413142</v>
      </c>
    </row>
    <row r="2908" spans="2:9">
      <c r="B2908" s="300">
        <f t="shared" si="229"/>
        <v>2896</v>
      </c>
      <c r="C2908" s="275">
        <f t="shared" ca="1" si="225"/>
        <v>0.23926415656971431</v>
      </c>
      <c r="D2908" s="275">
        <f t="shared" ca="1" si="226"/>
        <v>0.14812818678071968</v>
      </c>
      <c r="E2908" s="275">
        <f t="shared" ca="1" si="227"/>
        <v>0.10241703874493525</v>
      </c>
      <c r="F2908" s="275">
        <f t="shared" ca="1" si="228"/>
        <v>2.6041798013690075E-2</v>
      </c>
      <c r="G2908" s="301">
        <f t="array" aca="1" ref="G2908" ca="1">IF(E2908&gt;F2908,('3-Statement Model'!$G$8*(1+'DCF Simulation'!C2908)*'DCF Simulation'!D2908)/('DCF Simulation'!E2908-'DCF Simulation'!F2908))</f>
        <v>11609.900630765893</v>
      </c>
      <c r="H2908" s="302">
        <f ca="1">+G2908-'DCF Analysis'!$C$37+'DCF Analysis'!$C$38+'DCF Analysis'!$C$40-'DCF Analysis'!$C$39</f>
        <v>12522.230630765895</v>
      </c>
      <c r="I2908" s="303">
        <f ca="1">+H2908/'Historical Data'!$L$34</f>
        <v>786.21526888110259</v>
      </c>
    </row>
    <row r="2909" spans="2:9">
      <c r="B2909" s="300">
        <f t="shared" si="229"/>
        <v>2897</v>
      </c>
      <c r="C2909" s="275">
        <f t="shared" ca="1" si="225"/>
        <v>0.27095719810744262</v>
      </c>
      <c r="D2909" s="275">
        <f t="shared" ca="1" si="226"/>
        <v>0.16647328684553966</v>
      </c>
      <c r="E2909" s="275">
        <f t="shared" ca="1" si="227"/>
        <v>0.10486994784030591</v>
      </c>
      <c r="F2909" s="275">
        <f t="shared" ca="1" si="228"/>
        <v>5.3257881252923689E-2</v>
      </c>
      <c r="G2909" s="301">
        <f t="array" aca="1" ref="G2909" ca="1">IF(E2909&gt;F2909,('3-Statement Model'!$G$8*(1+'DCF Simulation'!C2909)*'DCF Simulation'!D2909)/('DCF Simulation'!E2909-'DCF Simulation'!F2909))</f>
        <v>19801.757143184172</v>
      </c>
      <c r="H2909" s="302">
        <f ca="1">+G2909-'DCF Analysis'!$C$37+'DCF Analysis'!$C$38+'DCF Analysis'!$C$40-'DCF Analysis'!$C$39</f>
        <v>20714.08714318417</v>
      </c>
      <c r="I2909" s="303">
        <f ca="1">+H2909/'Historical Data'!$L$34</f>
        <v>1300.5455715607636</v>
      </c>
    </row>
    <row r="2910" spans="2:9">
      <c r="B2910" s="300">
        <f t="shared" si="229"/>
        <v>2898</v>
      </c>
      <c r="C2910" s="275">
        <f t="shared" ca="1" si="225"/>
        <v>4.2433464360327529E-2</v>
      </c>
      <c r="D2910" s="275">
        <f t="shared" ca="1" si="226"/>
        <v>0.14832266005919142</v>
      </c>
      <c r="E2910" s="275">
        <f t="shared" ca="1" si="227"/>
        <v>0.1049516159976084</v>
      </c>
      <c r="F2910" s="275">
        <f t="shared" ca="1" si="228"/>
        <v>5.1101645794119216E-2</v>
      </c>
      <c r="G2910" s="301">
        <f t="array" aca="1" ref="G2910" ca="1">IF(E2910&gt;F2910,('3-Statement Model'!$G$8*(1+'DCF Simulation'!C2910)*'DCF Simulation'!D2910)/('DCF Simulation'!E2910-'DCF Simulation'!F2910))</f>
        <v>13869.15118466903</v>
      </c>
      <c r="H2910" s="302">
        <f ca="1">+G2910-'DCF Analysis'!$C$37+'DCF Analysis'!$C$38+'DCF Analysis'!$C$40-'DCF Analysis'!$C$39</f>
        <v>14781.481184669032</v>
      </c>
      <c r="I2910" s="303">
        <f ca="1">+H2910/'Historical Data'!$L$34</f>
        <v>928.06358122112965</v>
      </c>
    </row>
    <row r="2911" spans="2:9">
      <c r="B2911" s="300">
        <f t="shared" si="229"/>
        <v>2899</v>
      </c>
      <c r="C2911" s="275">
        <f t="shared" ca="1" si="225"/>
        <v>0.23032613990385986</v>
      </c>
      <c r="D2911" s="275">
        <f t="shared" ca="1" si="226"/>
        <v>0.13850118832124886</v>
      </c>
      <c r="E2911" s="275">
        <f t="shared" ca="1" si="227"/>
        <v>0.10873180532224662</v>
      </c>
      <c r="F2911" s="275">
        <f t="shared" ca="1" si="228"/>
        <v>5.6433408989114323E-2</v>
      </c>
      <c r="G2911" s="301">
        <f t="array" aca="1" ref="G2911" ca="1">IF(E2911&gt;F2911,('3-Statement Model'!$G$8*(1+'DCF Simulation'!C2911)*'DCF Simulation'!D2911)/('DCF Simulation'!E2911-'DCF Simulation'!F2911))</f>
        <v>15738.555802622443</v>
      </c>
      <c r="H2911" s="302">
        <f ca="1">+G2911-'DCF Analysis'!$C$37+'DCF Analysis'!$C$38+'DCF Analysis'!$C$40-'DCF Analysis'!$C$39</f>
        <v>16650.885802622441</v>
      </c>
      <c r="I2911" s="303">
        <f ca="1">+H2911/'Historical Data'!$L$34</f>
        <v>1045.4351979633393</v>
      </c>
    </row>
    <row r="2912" spans="2:9">
      <c r="B2912" s="300">
        <f t="shared" si="229"/>
        <v>2900</v>
      </c>
      <c r="C2912" s="275">
        <f t="shared" ca="1" si="225"/>
        <v>9.8944330083316642E-2</v>
      </c>
      <c r="D2912" s="275">
        <f t="shared" ca="1" si="226"/>
        <v>0.14130227304453361</v>
      </c>
      <c r="E2912" s="275">
        <f t="shared" ca="1" si="227"/>
        <v>0.10296498163169829</v>
      </c>
      <c r="F2912" s="275">
        <f t="shared" ca="1" si="228"/>
        <v>4.1867962342735196E-2</v>
      </c>
      <c r="G2912" s="301">
        <f t="array" aca="1" ref="G2912" ca="1">IF(E2912&gt;F2912,('3-Statement Model'!$G$8*(1+'DCF Simulation'!C2912)*'DCF Simulation'!D2912)/('DCF Simulation'!E2912-'DCF Simulation'!F2912))</f>
        <v>12276.775582102526</v>
      </c>
      <c r="H2912" s="302">
        <f ca="1">+G2912-'DCF Analysis'!$C$37+'DCF Analysis'!$C$38+'DCF Analysis'!$C$40-'DCF Analysis'!$C$39</f>
        <v>13189.105582102527</v>
      </c>
      <c r="I2912" s="303">
        <f ca="1">+H2912/'Historical Data'!$L$34</f>
        <v>828.08538648515241</v>
      </c>
    </row>
    <row r="2913" spans="2:9">
      <c r="B2913" s="300">
        <f t="shared" si="229"/>
        <v>2901</v>
      </c>
      <c r="C2913" s="275">
        <f t="shared" ca="1" si="225"/>
        <v>0.15214706955997556</v>
      </c>
      <c r="D2913" s="275">
        <f t="shared" ca="1" si="226"/>
        <v>0.1379506213691534</v>
      </c>
      <c r="E2913" s="275">
        <f t="shared" ca="1" si="227"/>
        <v>0.10499086077262523</v>
      </c>
      <c r="F2913" s="275">
        <f t="shared" ca="1" si="228"/>
        <v>2.6241256918745508E-2</v>
      </c>
      <c r="G2913" s="301">
        <f t="array" aca="1" ref="G2913" ca="1">IF(E2913&gt;F2913,('3-Statement Model'!$G$8*(1+'DCF Simulation'!C2913)*'DCF Simulation'!D2913)/('DCF Simulation'!E2913-'DCF Simulation'!F2913))</f>
        <v>9749.0590768686779</v>
      </c>
      <c r="H2913" s="302">
        <f ca="1">+G2913-'DCF Analysis'!$C$37+'DCF Analysis'!$C$38+'DCF Analysis'!$C$40-'DCF Analysis'!$C$39</f>
        <v>10661.38907686868</v>
      </c>
      <c r="I2913" s="303">
        <f ca="1">+H2913/'Historical Data'!$L$34</f>
        <v>669.38128891527083</v>
      </c>
    </row>
    <row r="2914" spans="2:9">
      <c r="B2914" s="300">
        <f t="shared" si="229"/>
        <v>2902</v>
      </c>
      <c r="C2914" s="275">
        <f t="shared" ca="1" si="225"/>
        <v>6.6394974673256765E-2</v>
      </c>
      <c r="D2914" s="275">
        <f t="shared" ca="1" si="226"/>
        <v>0.15261629280381428</v>
      </c>
      <c r="E2914" s="275">
        <f t="shared" ca="1" si="227"/>
        <v>0.10503990779333869</v>
      </c>
      <c r="F2914" s="275">
        <f t="shared" ca="1" si="228"/>
        <v>5.1135394220544667E-2</v>
      </c>
      <c r="G2914" s="301">
        <f t="array" aca="1" ref="G2914" ca="1">IF(E2914&gt;F2914,('3-Statement Model'!$G$8*(1+'DCF Simulation'!C2914)*'DCF Simulation'!D2914)/('DCF Simulation'!E2914-'DCF Simulation'!F2914))</f>
        <v>14583.889251777193</v>
      </c>
      <c r="H2914" s="302">
        <f ca="1">+G2914-'DCF Analysis'!$C$37+'DCF Analysis'!$C$38+'DCF Analysis'!$C$40-'DCF Analysis'!$C$39</f>
        <v>15496.219251777195</v>
      </c>
      <c r="I2914" s="303">
        <f ca="1">+H2914/'Historical Data'!$L$34</f>
        <v>972.93881137624089</v>
      </c>
    </row>
    <row r="2915" spans="2:9">
      <c r="B2915" s="300">
        <f t="shared" si="229"/>
        <v>2903</v>
      </c>
      <c r="C2915" s="275">
        <f t="shared" ca="1" si="225"/>
        <v>0.19829357194843086</v>
      </c>
      <c r="D2915" s="275">
        <f t="shared" ca="1" si="226"/>
        <v>0.18640820957361029</v>
      </c>
      <c r="E2915" s="275">
        <f t="shared" ca="1" si="227"/>
        <v>0.10756842126902706</v>
      </c>
      <c r="F2915" s="275">
        <f t="shared" ca="1" si="228"/>
        <v>2.021325719906247E-2</v>
      </c>
      <c r="G2915" s="301">
        <f t="array" aca="1" ref="G2915" ca="1">IF(E2915&gt;F2915,('3-Statement Model'!$G$8*(1+'DCF Simulation'!C2915)*'DCF Simulation'!D2915)/('DCF Simulation'!E2915-'DCF Simulation'!F2915))</f>
        <v>12351.485143364429</v>
      </c>
      <c r="H2915" s="302">
        <f ca="1">+G2915-'DCF Analysis'!$C$37+'DCF Analysis'!$C$38+'DCF Analysis'!$C$40-'DCF Analysis'!$C$39</f>
        <v>13263.815143364431</v>
      </c>
      <c r="I2915" s="303">
        <f ca="1">+H2915/'Historical Data'!$L$34</f>
        <v>832.77606816379864</v>
      </c>
    </row>
    <row r="2916" spans="2:9">
      <c r="B2916" s="300">
        <f t="shared" si="229"/>
        <v>2904</v>
      </c>
      <c r="C2916" s="275">
        <f t="shared" ca="1" si="225"/>
        <v>0.32928497414816577</v>
      </c>
      <c r="D2916" s="275">
        <f t="shared" ca="1" si="226"/>
        <v>0.14559193819142313</v>
      </c>
      <c r="E2916" s="275">
        <f t="shared" ca="1" si="227"/>
        <v>0.10516954391590075</v>
      </c>
      <c r="F2916" s="275">
        <f t="shared" ca="1" si="228"/>
        <v>3.7786405615587285E-2</v>
      </c>
      <c r="G2916" s="301">
        <f t="array" aca="1" ref="G2916" ca="1">IF(E2916&gt;F2916,('3-Statement Model'!$G$8*(1+'DCF Simulation'!C2916)*'DCF Simulation'!D2916)/('DCF Simulation'!E2916-'DCF Simulation'!F2916))</f>
        <v>13873.424934092587</v>
      </c>
      <c r="H2916" s="302">
        <f ca="1">+G2916-'DCF Analysis'!$C$37+'DCF Analysis'!$C$38+'DCF Analysis'!$C$40-'DCF Analysis'!$C$39</f>
        <v>14785.754934092589</v>
      </c>
      <c r="I2916" s="303">
        <f ca="1">+H2916/'Historical Data'!$L$34</f>
        <v>928.33191097413044</v>
      </c>
    </row>
    <row r="2917" spans="2:9">
      <c r="B2917" s="300">
        <f t="shared" si="229"/>
        <v>2905</v>
      </c>
      <c r="C2917" s="275">
        <f t="shared" ca="1" si="225"/>
        <v>3.8764499962848628E-2</v>
      </c>
      <c r="D2917" s="275">
        <f t="shared" ca="1" si="226"/>
        <v>0.18794760462174787</v>
      </c>
      <c r="E2917" s="275">
        <f t="shared" ca="1" si="227"/>
        <v>0.10582998786579152</v>
      </c>
      <c r="F2917" s="275">
        <f t="shared" ca="1" si="228"/>
        <v>4.7365056336079424E-2</v>
      </c>
      <c r="G2917" s="301">
        <f t="array" aca="1" ref="G2917" ca="1">IF(E2917&gt;F2917,('3-Statement Model'!$G$8*(1+'DCF Simulation'!C2917)*'DCF Simulation'!D2917)/('DCF Simulation'!E2917-'DCF Simulation'!F2917))</f>
        <v>16130.132988497497</v>
      </c>
      <c r="H2917" s="302">
        <f ca="1">+G2917-'DCF Analysis'!$C$37+'DCF Analysis'!$C$38+'DCF Analysis'!$C$40-'DCF Analysis'!$C$39</f>
        <v>17042.462988497497</v>
      </c>
      <c r="I2917" s="303">
        <f ca="1">+H2917/'Historical Data'!$L$34</f>
        <v>1070.0205910580864</v>
      </c>
    </row>
    <row r="2918" spans="2:9">
      <c r="B2918" s="300">
        <f t="shared" si="229"/>
        <v>2906</v>
      </c>
      <c r="C2918" s="275">
        <f t="shared" ca="1" si="225"/>
        <v>1.9597204814668503E-2</v>
      </c>
      <c r="D2918" s="275">
        <f t="shared" ca="1" si="226"/>
        <v>0.1798261644851317</v>
      </c>
      <c r="E2918" s="275">
        <f t="shared" ca="1" si="227"/>
        <v>0.10678201992967375</v>
      </c>
      <c r="F2918" s="275">
        <f t="shared" ca="1" si="228"/>
        <v>5.3408035375467872E-2</v>
      </c>
      <c r="G2918" s="301">
        <f t="array" aca="1" ref="G2918" ca="1">IF(E2918&gt;F2918,('3-Statement Model'!$G$8*(1+'DCF Simulation'!C2918)*'DCF Simulation'!D2918)/('DCF Simulation'!E2918-'DCF Simulation'!F2918))</f>
        <v>16593.247506332842</v>
      </c>
      <c r="H2918" s="302">
        <f ca="1">+G2918-'DCF Analysis'!$C$37+'DCF Analysis'!$C$38+'DCF Analysis'!$C$40-'DCF Analysis'!$C$39</f>
        <v>17505.57750633284</v>
      </c>
      <c r="I2918" s="303">
        <f ca="1">+H2918/'Historical Data'!$L$34</f>
        <v>1099.0974956367388</v>
      </c>
    </row>
    <row r="2919" spans="2:9">
      <c r="B2919" s="300">
        <f t="shared" si="229"/>
        <v>2907</v>
      </c>
      <c r="C2919" s="275">
        <f t="shared" ca="1" si="225"/>
        <v>0.22062897765910355</v>
      </c>
      <c r="D2919" s="275">
        <f t="shared" ca="1" si="226"/>
        <v>0.19451070827777037</v>
      </c>
      <c r="E2919" s="275">
        <f t="shared" ca="1" si="227"/>
        <v>0.10898458449031939</v>
      </c>
      <c r="F2919" s="275">
        <f t="shared" ca="1" si="228"/>
        <v>3.5148528049823012E-2</v>
      </c>
      <c r="G2919" s="301">
        <f t="array" aca="1" ref="G2919" ca="1">IF(E2919&gt;F2919,('3-Statement Model'!$G$8*(1+'DCF Simulation'!C2919)*'DCF Simulation'!D2919)/('DCF Simulation'!E2919-'DCF Simulation'!F2919))</f>
        <v>15532.386806530774</v>
      </c>
      <c r="H2919" s="302">
        <f ca="1">+G2919-'DCF Analysis'!$C$37+'DCF Analysis'!$C$38+'DCF Analysis'!$C$40-'DCF Analysis'!$C$39</f>
        <v>16444.716806530774</v>
      </c>
      <c r="I2919" s="303">
        <f ca="1">+H2919/'Historical Data'!$L$34</f>
        <v>1032.4907619857022</v>
      </c>
    </row>
    <row r="2920" spans="2:9">
      <c r="B2920" s="300">
        <f t="shared" si="229"/>
        <v>2908</v>
      </c>
      <c r="C2920" s="275">
        <f t="shared" ca="1" si="225"/>
        <v>0.16278718929499392</v>
      </c>
      <c r="D2920" s="275">
        <f t="shared" ca="1" si="226"/>
        <v>0.17709070556789969</v>
      </c>
      <c r="E2920" s="275">
        <f t="shared" ca="1" si="227"/>
        <v>0.10331144125911147</v>
      </c>
      <c r="F2920" s="275">
        <f t="shared" ca="1" si="228"/>
        <v>3.9481802817758635E-2</v>
      </c>
      <c r="G2920" s="301">
        <f t="array" aca="1" ref="G2920" ca="1">IF(E2920&gt;F2920,('3-Statement Model'!$G$8*(1+'DCF Simulation'!C2920)*'DCF Simulation'!D2920)/('DCF Simulation'!E2920-'DCF Simulation'!F2920))</f>
        <v>15583.073589378137</v>
      </c>
      <c r="H2920" s="302">
        <f ca="1">+G2920-'DCF Analysis'!$C$37+'DCF Analysis'!$C$38+'DCF Analysis'!$C$40-'DCF Analysis'!$C$39</f>
        <v>16495.403589378137</v>
      </c>
      <c r="I2920" s="303">
        <f ca="1">+H2920/'Historical Data'!$L$34</f>
        <v>1035.6731600567894</v>
      </c>
    </row>
    <row r="2921" spans="2:9">
      <c r="B2921" s="300">
        <f t="shared" si="229"/>
        <v>2909</v>
      </c>
      <c r="C2921" s="275">
        <f t="shared" ca="1" si="225"/>
        <v>0.32131639764091846</v>
      </c>
      <c r="D2921" s="275">
        <f t="shared" ca="1" si="226"/>
        <v>0.17891473259705021</v>
      </c>
      <c r="E2921" s="275">
        <f t="shared" ca="1" si="227"/>
        <v>0.10820101160520341</v>
      </c>
      <c r="F2921" s="275">
        <f t="shared" ca="1" si="228"/>
        <v>5.9155357112229925E-2</v>
      </c>
      <c r="G2921" s="301">
        <f t="array" aca="1" ref="G2921" ca="1">IF(E2921&gt;F2921,('3-Statement Model'!$G$8*(1+'DCF Simulation'!C2921)*'DCF Simulation'!D2921)/('DCF Simulation'!E2921-'DCF Simulation'!F2921))</f>
        <v>23282.622319571456</v>
      </c>
      <c r="H2921" s="302">
        <f ca="1">+G2921-'DCF Analysis'!$C$37+'DCF Analysis'!$C$38+'DCF Analysis'!$C$40-'DCF Analysis'!$C$39</f>
        <v>24194.952319571454</v>
      </c>
      <c r="I2921" s="303">
        <f ca="1">+H2921/'Historical Data'!$L$34</f>
        <v>1519.093642690229</v>
      </c>
    </row>
    <row r="2922" spans="2:9">
      <c r="B2922" s="300">
        <f t="shared" si="229"/>
        <v>2910</v>
      </c>
      <c r="C2922" s="275">
        <f t="shared" ca="1" si="225"/>
        <v>0.25076566221881524</v>
      </c>
      <c r="D2922" s="275">
        <f t="shared" ca="1" si="226"/>
        <v>0.13624876308807765</v>
      </c>
      <c r="E2922" s="275">
        <f t="shared" ca="1" si="227"/>
        <v>0.10939379190728775</v>
      </c>
      <c r="F2922" s="275">
        <f t="shared" ca="1" si="228"/>
        <v>5.5141969563961238E-2</v>
      </c>
      <c r="G2922" s="301">
        <f t="array" aca="1" ref="G2922" ca="1">IF(E2922&gt;F2922,('3-Statement Model'!$G$8*(1+'DCF Simulation'!C2922)*'DCF Simulation'!D2922)/('DCF Simulation'!E2922-'DCF Simulation'!F2922))</f>
        <v>15173.077866304104</v>
      </c>
      <c r="H2922" s="302">
        <f ca="1">+G2922-'DCF Analysis'!$C$37+'DCF Analysis'!$C$38+'DCF Analysis'!$C$40-'DCF Analysis'!$C$39</f>
        <v>16085.407866304105</v>
      </c>
      <c r="I2922" s="303">
        <f ca="1">+H2922/'Historical Data'!$L$34</f>
        <v>1009.9313487803877</v>
      </c>
    </row>
    <row r="2923" spans="2:9">
      <c r="B2923" s="300">
        <f t="shared" si="229"/>
        <v>2911</v>
      </c>
      <c r="C2923" s="275">
        <f t="shared" ca="1" si="225"/>
        <v>0.19402119896616041</v>
      </c>
      <c r="D2923" s="275">
        <f t="shared" ca="1" si="226"/>
        <v>0.19282328874490773</v>
      </c>
      <c r="E2923" s="275">
        <f t="shared" ca="1" si="227"/>
        <v>0.10376358670938907</v>
      </c>
      <c r="F2923" s="275">
        <f t="shared" ca="1" si="228"/>
        <v>2.5735937986816605E-2</v>
      </c>
      <c r="G2923" s="301">
        <f t="array" aca="1" ref="G2923" ca="1">IF(E2923&gt;F2923,('3-Statement Model'!$G$8*(1+'DCF Simulation'!C2923)*'DCF Simulation'!D2923)/('DCF Simulation'!E2923-'DCF Simulation'!F2923))</f>
        <v>14252.875857074838</v>
      </c>
      <c r="H2923" s="302">
        <f ca="1">+G2923-'DCF Analysis'!$C$37+'DCF Analysis'!$C$38+'DCF Analysis'!$C$40-'DCF Analysis'!$C$39</f>
        <v>15165.20585707484</v>
      </c>
      <c r="I2923" s="303">
        <f ca="1">+H2923/'Historical Data'!$L$34</f>
        <v>952.15594985636483</v>
      </c>
    </row>
    <row r="2924" spans="2:9">
      <c r="B2924" s="300">
        <f t="shared" si="229"/>
        <v>2912</v>
      </c>
      <c r="C2924" s="275">
        <f t="shared" ca="1" si="225"/>
        <v>0.12166138363906215</v>
      </c>
      <c r="D2924" s="275">
        <f t="shared" ca="1" si="226"/>
        <v>0.15667481498490521</v>
      </c>
      <c r="E2924" s="275">
        <f t="shared" ca="1" si="227"/>
        <v>0.10382086090286483</v>
      </c>
      <c r="F2924" s="275">
        <f t="shared" ca="1" si="228"/>
        <v>5.1700869034920896E-2</v>
      </c>
      <c r="G2924" s="301">
        <f t="array" aca="1" ref="G2924" ca="1">IF(E2924&gt;F2924,('3-Statement Model'!$G$8*(1+'DCF Simulation'!C2924)*'DCF Simulation'!D2924)/('DCF Simulation'!E2924-'DCF Simulation'!F2924))</f>
        <v>16286.81333395346</v>
      </c>
      <c r="H2924" s="302">
        <f ca="1">+G2924-'DCF Analysis'!$C$37+'DCF Analysis'!$C$38+'DCF Analysis'!$C$40-'DCF Analysis'!$C$39</f>
        <v>17199.14333395346</v>
      </c>
      <c r="I2924" s="303">
        <f ca="1">+H2924/'Historical Data'!$L$34</f>
        <v>1079.8578543671006</v>
      </c>
    </row>
    <row r="2925" spans="2:9">
      <c r="B2925" s="300">
        <f t="shared" si="229"/>
        <v>2913</v>
      </c>
      <c r="C2925" s="275">
        <f t="shared" ca="1" si="225"/>
        <v>0.23199458663902428</v>
      </c>
      <c r="D2925" s="275">
        <f t="shared" ca="1" si="226"/>
        <v>0.1742377303448383</v>
      </c>
      <c r="E2925" s="275">
        <f t="shared" ca="1" si="227"/>
        <v>0.10252436431833971</v>
      </c>
      <c r="F2925" s="275">
        <f t="shared" ca="1" si="228"/>
        <v>2.5481565448642163E-2</v>
      </c>
      <c r="G2925" s="301">
        <f t="array" aca="1" ref="G2925" ca="1">IF(E2925&gt;F2925,('3-Statement Model'!$G$8*(1+'DCF Simulation'!C2925)*'DCF Simulation'!D2925)/('DCF Simulation'!E2925-'DCF Simulation'!F2925))</f>
        <v>13458.555578963513</v>
      </c>
      <c r="H2925" s="302">
        <f ca="1">+G2925-'DCF Analysis'!$C$37+'DCF Analysis'!$C$38+'DCF Analysis'!$C$40-'DCF Analysis'!$C$39</f>
        <v>14370.885578963514</v>
      </c>
      <c r="I2925" s="303">
        <f ca="1">+H2925/'Historical Data'!$L$34</f>
        <v>902.28410597747506</v>
      </c>
    </row>
    <row r="2926" spans="2:9">
      <c r="B2926" s="300">
        <f t="shared" si="229"/>
        <v>2914</v>
      </c>
      <c r="C2926" s="275">
        <f t="shared" ca="1" si="225"/>
        <v>0.29439512682748298</v>
      </c>
      <c r="D2926" s="275">
        <f t="shared" ca="1" si="226"/>
        <v>0.17397705813164613</v>
      </c>
      <c r="E2926" s="275">
        <f t="shared" ca="1" si="227"/>
        <v>0.10760094343199753</v>
      </c>
      <c r="F2926" s="275">
        <f t="shared" ca="1" si="228"/>
        <v>2.4463519749901436E-2</v>
      </c>
      <c r="G2926" s="301">
        <f t="array" aca="1" ref="G2926" ca="1">IF(E2926&gt;F2926,('3-Statement Model'!$G$8*(1+'DCF Simulation'!C2926)*'DCF Simulation'!D2926)/('DCF Simulation'!E2926-'DCF Simulation'!F2926))</f>
        <v>13084.037772788279</v>
      </c>
      <c r="H2926" s="302">
        <f ca="1">+G2926-'DCF Analysis'!$C$37+'DCF Analysis'!$C$38+'DCF Analysis'!$C$40-'DCF Analysis'!$C$39</f>
        <v>13996.36777278828</v>
      </c>
      <c r="I2926" s="303">
        <f ca="1">+H2926/'Historical Data'!$L$34</f>
        <v>878.76979559898837</v>
      </c>
    </row>
    <row r="2927" spans="2:9">
      <c r="B2927" s="300">
        <f t="shared" si="229"/>
        <v>2915</v>
      </c>
      <c r="C2927" s="275">
        <f t="shared" ca="1" si="225"/>
        <v>0.32214927984195402</v>
      </c>
      <c r="D2927" s="275">
        <f t="shared" ca="1" si="226"/>
        <v>0.16421484998362809</v>
      </c>
      <c r="E2927" s="275">
        <f t="shared" ca="1" si="227"/>
        <v>0.10722098646125697</v>
      </c>
      <c r="F2927" s="275">
        <f t="shared" ca="1" si="228"/>
        <v>5.2803955586133391E-2</v>
      </c>
      <c r="G2927" s="301">
        <f t="array" aca="1" ref="G2927" ca="1">IF(E2927&gt;F2927,('3-Statement Model'!$G$8*(1+'DCF Simulation'!C2927)*'DCF Simulation'!D2927)/('DCF Simulation'!E2927-'DCF Simulation'!F2927))</f>
        <v>19272.478864741206</v>
      </c>
      <c r="H2927" s="302">
        <f ca="1">+G2927-'DCF Analysis'!$C$37+'DCF Analysis'!$C$38+'DCF Analysis'!$C$40-'DCF Analysis'!$C$39</f>
        <v>20184.808864741204</v>
      </c>
      <c r="I2927" s="303">
        <f ca="1">+H2927/'Historical Data'!$L$34</f>
        <v>1267.3145381874779</v>
      </c>
    </row>
    <row r="2928" spans="2:9">
      <c r="B2928" s="300">
        <f t="shared" si="229"/>
        <v>2916</v>
      </c>
      <c r="C2928" s="275">
        <f t="shared" ca="1" si="225"/>
        <v>0.17892476295579049</v>
      </c>
      <c r="D2928" s="275">
        <f t="shared" ca="1" si="226"/>
        <v>0.14879985914693836</v>
      </c>
      <c r="E2928" s="275">
        <f t="shared" ca="1" si="227"/>
        <v>0.10592103334089333</v>
      </c>
      <c r="F2928" s="275">
        <f t="shared" ca="1" si="228"/>
        <v>5.5720205879114512E-2</v>
      </c>
      <c r="G2928" s="301">
        <f t="array" aca="1" ref="G2928" ca="1">IF(E2928&gt;F2928,('3-Statement Model'!$G$8*(1+'DCF Simulation'!C2928)*'DCF Simulation'!D2928)/('DCF Simulation'!E2928-'DCF Simulation'!F2928))</f>
        <v>16879.40889054105</v>
      </c>
      <c r="H2928" s="302">
        <f ca="1">+G2928-'DCF Analysis'!$C$37+'DCF Analysis'!$C$38+'DCF Analysis'!$C$40-'DCF Analysis'!$C$39</f>
        <v>17791.738890541048</v>
      </c>
      <c r="I2928" s="303">
        <f ca="1">+H2928/'Historical Data'!$L$34</f>
        <v>1117.0642985381228</v>
      </c>
    </row>
    <row r="2929" spans="2:9">
      <c r="B2929" s="300">
        <f t="shared" si="229"/>
        <v>2917</v>
      </c>
      <c r="C2929" s="275">
        <f t="shared" ca="1" si="225"/>
        <v>2.2296550839436484E-2</v>
      </c>
      <c r="D2929" s="275">
        <f t="shared" ca="1" si="226"/>
        <v>0.171856357134715</v>
      </c>
      <c r="E2929" s="275">
        <f t="shared" ca="1" si="227"/>
        <v>0.10819854325595989</v>
      </c>
      <c r="F2929" s="275">
        <f t="shared" ca="1" si="228"/>
        <v>3.1785178246705695E-2</v>
      </c>
      <c r="G2929" s="301">
        <f t="array" aca="1" ref="G2929" ca="1">IF(E2929&gt;F2929,('3-Statement Model'!$G$8*(1+'DCF Simulation'!C2929)*'DCF Simulation'!D2929)/('DCF Simulation'!E2929-'DCF Simulation'!F2929))</f>
        <v>11105.87219833744</v>
      </c>
      <c r="H2929" s="302">
        <f ca="1">+G2929-'DCF Analysis'!$C$37+'DCF Analysis'!$C$38+'DCF Analysis'!$C$40-'DCF Analysis'!$C$39</f>
        <v>12018.202198337442</v>
      </c>
      <c r="I2929" s="303">
        <f ca="1">+H2929/'Historical Data'!$L$34</f>
        <v>754.56956124241333</v>
      </c>
    </row>
    <row r="2930" spans="2:9">
      <c r="B2930" s="300">
        <f t="shared" si="229"/>
        <v>2918</v>
      </c>
      <c r="C2930" s="275">
        <f t="shared" ca="1" si="225"/>
        <v>0.31752449320108994</v>
      </c>
      <c r="D2930" s="275">
        <f t="shared" ca="1" si="226"/>
        <v>0.13933107437304376</v>
      </c>
      <c r="E2930" s="275">
        <f t="shared" ca="1" si="227"/>
        <v>0.10106598710892274</v>
      </c>
      <c r="F2930" s="275">
        <f t="shared" ca="1" si="228"/>
        <v>2.1360958266458806E-2</v>
      </c>
      <c r="G2930" s="301">
        <f t="array" aca="1" ref="G2930" ca="1">IF(E2930&gt;F2930,('3-Statement Model'!$G$8*(1+'DCF Simulation'!C2930)*'DCF Simulation'!D2930)/('DCF Simulation'!E2930-'DCF Simulation'!F2930))</f>
        <v>11125.011270326209</v>
      </c>
      <c r="H2930" s="302">
        <f ca="1">+G2930-'DCF Analysis'!$C$37+'DCF Analysis'!$C$38+'DCF Analysis'!$C$40-'DCF Analysis'!$C$39</f>
        <v>12037.341270326211</v>
      </c>
      <c r="I2930" s="303">
        <f ca="1">+H2930/'Historical Data'!$L$34</f>
        <v>755.77121860470584</v>
      </c>
    </row>
    <row r="2931" spans="2:9">
      <c r="B2931" s="300">
        <f t="shared" si="229"/>
        <v>2919</v>
      </c>
      <c r="C2931" s="275">
        <f t="shared" ca="1" si="225"/>
        <v>0.23678971345364394</v>
      </c>
      <c r="D2931" s="275">
        <f t="shared" ca="1" si="226"/>
        <v>0.17189008031169559</v>
      </c>
      <c r="E2931" s="275">
        <f t="shared" ca="1" si="227"/>
        <v>0.10272593991189405</v>
      </c>
      <c r="F2931" s="275">
        <f t="shared" ca="1" si="228"/>
        <v>5.6545869162783841E-2</v>
      </c>
      <c r="G2931" s="301">
        <f t="array" aca="1" ref="G2931" ca="1">IF(E2931&gt;F2931,('3-Statement Model'!$G$8*(1+'DCF Simulation'!C2931)*'DCF Simulation'!D2931)/('DCF Simulation'!E2931-'DCF Simulation'!F2931))</f>
        <v>22236.763871333813</v>
      </c>
      <c r="H2931" s="302">
        <f ca="1">+G2931-'DCF Analysis'!$C$37+'DCF Analysis'!$C$38+'DCF Analysis'!$C$40-'DCF Analysis'!$C$39</f>
        <v>23149.093871333811</v>
      </c>
      <c r="I2931" s="303">
        <f ca="1">+H2931/'Historical Data'!$L$34</f>
        <v>1453.4288338124486</v>
      </c>
    </row>
    <row r="2932" spans="2:9">
      <c r="B2932" s="300">
        <f t="shared" si="229"/>
        <v>2920</v>
      </c>
      <c r="C2932" s="275">
        <f t="shared" ca="1" si="225"/>
        <v>0.15490552959502329</v>
      </c>
      <c r="D2932" s="275">
        <f t="shared" ca="1" si="226"/>
        <v>0.14167091753672936</v>
      </c>
      <c r="E2932" s="275">
        <f t="shared" ca="1" si="227"/>
        <v>0.10934207626796184</v>
      </c>
      <c r="F2932" s="275">
        <f t="shared" ca="1" si="228"/>
        <v>5.0096501163752728E-2</v>
      </c>
      <c r="G2932" s="301">
        <f t="array" aca="1" ref="G2932" ca="1">IF(E2932&gt;F2932,('3-Statement Model'!$G$8*(1+'DCF Simulation'!C2932)*'DCF Simulation'!D2932)/('DCF Simulation'!E2932-'DCF Simulation'!F2932))</f>
        <v>13339.843884733584</v>
      </c>
      <c r="H2932" s="302">
        <f ca="1">+G2932-'DCF Analysis'!$C$37+'DCF Analysis'!$C$38+'DCF Analysis'!$C$40-'DCF Analysis'!$C$39</f>
        <v>14252.173884733586</v>
      </c>
      <c r="I2932" s="303">
        <f ca="1">+H2932/'Historical Data'!$L$34</f>
        <v>894.83072571717184</v>
      </c>
    </row>
    <row r="2933" spans="2:9">
      <c r="B2933" s="300">
        <f t="shared" si="229"/>
        <v>2921</v>
      </c>
      <c r="C2933" s="275">
        <f t="shared" ca="1" si="225"/>
        <v>0.1536478804431024</v>
      </c>
      <c r="D2933" s="275">
        <f t="shared" ca="1" si="226"/>
        <v>0.14399712306785128</v>
      </c>
      <c r="E2933" s="275">
        <f t="shared" ca="1" si="227"/>
        <v>0.10519856028342858</v>
      </c>
      <c r="F2933" s="275">
        <f t="shared" ca="1" si="228"/>
        <v>2.9162732825484157E-2</v>
      </c>
      <c r="G2933" s="301">
        <f t="array" aca="1" ref="G2933" ca="1">IF(E2933&gt;F2933,('3-Statement Model'!$G$8*(1+'DCF Simulation'!C2933)*'DCF Simulation'!D2933)/('DCF Simulation'!E2933-'DCF Simulation'!F2933))</f>
        <v>10553.300647012262</v>
      </c>
      <c r="H2933" s="302">
        <f ca="1">+G2933-'DCF Analysis'!$C$37+'DCF Analysis'!$C$38+'DCF Analysis'!$C$40-'DCF Analysis'!$C$39</f>
        <v>11465.630647012264</v>
      </c>
      <c r="I2933" s="303">
        <f ca="1">+H2933/'Historical Data'!$L$34</f>
        <v>719.87604667530445</v>
      </c>
    </row>
    <row r="2934" spans="2:9">
      <c r="B2934" s="300">
        <f t="shared" si="229"/>
        <v>2922</v>
      </c>
      <c r="C2934" s="275">
        <f t="shared" ca="1" si="225"/>
        <v>0.1993112663523032</v>
      </c>
      <c r="D2934" s="275">
        <f t="shared" ca="1" si="226"/>
        <v>0.18574488109478987</v>
      </c>
      <c r="E2934" s="275">
        <f t="shared" ca="1" si="227"/>
        <v>0.1006366850551019</v>
      </c>
      <c r="F2934" s="275">
        <f t="shared" ca="1" si="228"/>
        <v>4.3288782553173713E-2</v>
      </c>
      <c r="G2934" s="301">
        <f t="array" aca="1" ref="G2934" ca="1">IF(E2934&gt;F2934,('3-Statement Model'!$G$8*(1+'DCF Simulation'!C2934)*'DCF Simulation'!D2934)/('DCF Simulation'!E2934-'DCF Simulation'!F2934))</f>
        <v>18763.365070996853</v>
      </c>
      <c r="H2934" s="302">
        <f ca="1">+G2934-'DCF Analysis'!$C$37+'DCF Analysis'!$C$38+'DCF Analysis'!$C$40-'DCF Analysis'!$C$39</f>
        <v>19675.695070996851</v>
      </c>
      <c r="I2934" s="303">
        <f ca="1">+H2934/'Historical Data'!$L$34</f>
        <v>1235.3495432882173</v>
      </c>
    </row>
    <row r="2935" spans="2:9">
      <c r="B2935" s="300">
        <f t="shared" si="229"/>
        <v>2923</v>
      </c>
      <c r="C2935" s="275">
        <f t="shared" ca="1" si="225"/>
        <v>0.32038668452803409</v>
      </c>
      <c r="D2935" s="275">
        <f t="shared" ca="1" si="226"/>
        <v>0.16357860164459764</v>
      </c>
      <c r="E2935" s="275">
        <f t="shared" ca="1" si="227"/>
        <v>0.10061756130966058</v>
      </c>
      <c r="F2935" s="275">
        <f t="shared" ca="1" si="228"/>
        <v>4.7363180950422752E-2</v>
      </c>
      <c r="G2935" s="301">
        <f t="array" aca="1" ref="G2935" ca="1">IF(E2935&gt;F2935,('3-Statement Model'!$G$8*(1+'DCF Simulation'!C2935)*'DCF Simulation'!D2935)/('DCF Simulation'!E2935-'DCF Simulation'!F2935))</f>
        <v>19590.782850887845</v>
      </c>
      <c r="H2935" s="302">
        <f ca="1">+G2935-'DCF Analysis'!$C$37+'DCF Analysis'!$C$38+'DCF Analysis'!$C$40-'DCF Analysis'!$C$39</f>
        <v>20503.112850887843</v>
      </c>
      <c r="I2935" s="303">
        <f ca="1">+H2935/'Historical Data'!$L$34</f>
        <v>1287.2994323675414</v>
      </c>
    </row>
    <row r="2936" spans="2:9">
      <c r="B2936" s="300">
        <f t="shared" si="229"/>
        <v>2924</v>
      </c>
      <c r="C2936" s="275">
        <f t="shared" ca="1" si="225"/>
        <v>0.15699944731519622</v>
      </c>
      <c r="D2936" s="275">
        <f t="shared" ca="1" si="226"/>
        <v>0.153562849498735</v>
      </c>
      <c r="E2936" s="275">
        <f t="shared" ca="1" si="227"/>
        <v>0.10627277013443401</v>
      </c>
      <c r="F2936" s="275">
        <f t="shared" ca="1" si="228"/>
        <v>3.7233408961142599E-2</v>
      </c>
      <c r="G2936" s="301">
        <f t="array" aca="1" ref="G2936" ca="1">IF(E2936&gt;F2936,('3-Statement Model'!$G$8*(1+'DCF Simulation'!C2936)*'DCF Simulation'!D2936)/('DCF Simulation'!E2936-'DCF Simulation'!F2936))</f>
        <v>12430.885004346694</v>
      </c>
      <c r="H2936" s="302">
        <f ca="1">+G2936-'DCF Analysis'!$C$37+'DCF Analysis'!$C$38+'DCF Analysis'!$C$40-'DCF Analysis'!$C$39</f>
        <v>13343.215004346695</v>
      </c>
      <c r="I2936" s="303">
        <f ca="1">+H2936/'Historical Data'!$L$34</f>
        <v>837.76123293930755</v>
      </c>
    </row>
    <row r="2937" spans="2:9">
      <c r="B2937" s="300">
        <f t="shared" si="229"/>
        <v>2925</v>
      </c>
      <c r="C2937" s="275">
        <f t="shared" ca="1" si="225"/>
        <v>0.14283241784784237</v>
      </c>
      <c r="D2937" s="275">
        <f t="shared" ca="1" si="226"/>
        <v>0.13924193586588207</v>
      </c>
      <c r="E2937" s="275">
        <f t="shared" ca="1" si="227"/>
        <v>0.1053554224902124</v>
      </c>
      <c r="F2937" s="275">
        <f t="shared" ca="1" si="228"/>
        <v>2.2056374454165337E-2</v>
      </c>
      <c r="G2937" s="301">
        <f t="array" aca="1" ref="G2937" ca="1">IF(E2937&gt;F2937,('3-Statement Model'!$G$8*(1+'DCF Simulation'!C2937)*'DCF Simulation'!D2937)/('DCF Simulation'!E2937-'DCF Simulation'!F2937))</f>
        <v>9227.6702129475998</v>
      </c>
      <c r="H2937" s="302">
        <f ca="1">+G2937-'DCF Analysis'!$C$37+'DCF Analysis'!$C$38+'DCF Analysis'!$C$40-'DCF Analysis'!$C$39</f>
        <v>10140.000212947602</v>
      </c>
      <c r="I2937" s="303">
        <f ca="1">+H2937/'Historical Data'!$L$34</f>
        <v>636.64559685477002</v>
      </c>
    </row>
    <row r="2938" spans="2:9">
      <c r="B2938" s="300">
        <f t="shared" si="229"/>
        <v>2926</v>
      </c>
      <c r="C2938" s="275">
        <f t="shared" ca="1" si="225"/>
        <v>0.22852408185794784</v>
      </c>
      <c r="D2938" s="275">
        <f t="shared" ca="1" si="226"/>
        <v>0.18322048578249694</v>
      </c>
      <c r="E2938" s="275">
        <f t="shared" ca="1" si="227"/>
        <v>0.10858723885563047</v>
      </c>
      <c r="F2938" s="275">
        <f t="shared" ca="1" si="228"/>
        <v>5.736547551080888E-2</v>
      </c>
      <c r="G2938" s="301">
        <f t="array" aca="1" ref="G2938" ca="1">IF(E2938&gt;F2938,('3-Statement Model'!$G$8*(1+'DCF Simulation'!C2938)*'DCF Simulation'!D2938)/('DCF Simulation'!E2938-'DCF Simulation'!F2938))</f>
        <v>21226.7095977561</v>
      </c>
      <c r="H2938" s="302">
        <f ca="1">+G2938-'DCF Analysis'!$C$37+'DCF Analysis'!$C$38+'DCF Analysis'!$C$40-'DCF Analysis'!$C$39</f>
        <v>22139.039597756098</v>
      </c>
      <c r="I2938" s="303">
        <f ca="1">+H2938/'Historical Data'!$L$34</f>
        <v>1390.0120101089838</v>
      </c>
    </row>
    <row r="2939" spans="2:9">
      <c r="B2939" s="300">
        <f t="shared" si="229"/>
        <v>2927</v>
      </c>
      <c r="C2939" s="275">
        <f t="shared" ca="1" si="225"/>
        <v>8.8489396227968281E-2</v>
      </c>
      <c r="D2939" s="275">
        <f t="shared" ca="1" si="226"/>
        <v>0.1861521548958405</v>
      </c>
      <c r="E2939" s="275">
        <f t="shared" ca="1" si="227"/>
        <v>0.10279853769206269</v>
      </c>
      <c r="F2939" s="275">
        <f t="shared" ca="1" si="228"/>
        <v>3.1858604938072917E-2</v>
      </c>
      <c r="G2939" s="301">
        <f t="array" aca="1" ref="G2939" ca="1">IF(E2939&gt;F2939,('3-Statement Model'!$G$8*(1+'DCF Simulation'!C2939)*'DCF Simulation'!D2939)/('DCF Simulation'!E2939-'DCF Simulation'!F2939))</f>
        <v>13796.883509537249</v>
      </c>
      <c r="H2939" s="302">
        <f ca="1">+G2939-'DCF Analysis'!$C$37+'DCF Analysis'!$C$38+'DCF Analysis'!$C$40-'DCF Analysis'!$C$39</f>
        <v>14709.213509537251</v>
      </c>
      <c r="I2939" s="303">
        <f ca="1">+H2939/'Historical Data'!$L$34</f>
        <v>923.52621473184377</v>
      </c>
    </row>
    <row r="2940" spans="2:9">
      <c r="B2940" s="300">
        <f t="shared" si="229"/>
        <v>2928</v>
      </c>
      <c r="C2940" s="275">
        <f t="shared" ca="1" si="225"/>
        <v>0.29635965657008079</v>
      </c>
      <c r="D2940" s="275">
        <f t="shared" ca="1" si="226"/>
        <v>0.17411587905741099</v>
      </c>
      <c r="E2940" s="275">
        <f t="shared" ca="1" si="227"/>
        <v>0.10051646672720843</v>
      </c>
      <c r="F2940" s="275">
        <f t="shared" ca="1" si="228"/>
        <v>3.8263253274204476E-2</v>
      </c>
      <c r="G2940" s="301">
        <f t="array" aca="1" ref="G2940" ca="1">IF(E2940&gt;F2940,('3-Statement Model'!$G$8*(1+'DCF Simulation'!C2940)*'DCF Simulation'!D2940)/('DCF Simulation'!E2940-'DCF Simulation'!F2940))</f>
        <v>17513.849442688064</v>
      </c>
      <c r="H2940" s="302">
        <f ca="1">+G2940-'DCF Analysis'!$C$37+'DCF Analysis'!$C$38+'DCF Analysis'!$C$40-'DCF Analysis'!$C$39</f>
        <v>18426.179442688062</v>
      </c>
      <c r="I2940" s="303">
        <f ca="1">+H2940/'Historical Data'!$L$34</f>
        <v>1156.8980042095245</v>
      </c>
    </row>
    <row r="2941" spans="2:9">
      <c r="B2941" s="300">
        <f t="shared" si="229"/>
        <v>2929</v>
      </c>
      <c r="C2941" s="275">
        <f t="shared" ca="1" si="225"/>
        <v>0.19465221858243614</v>
      </c>
      <c r="D2941" s="275">
        <f t="shared" ca="1" si="226"/>
        <v>0.17431399935857372</v>
      </c>
      <c r="E2941" s="275">
        <f t="shared" ca="1" si="227"/>
        <v>0.10804148712005242</v>
      </c>
      <c r="F2941" s="275">
        <f t="shared" ca="1" si="228"/>
        <v>5.753951006651567E-2</v>
      </c>
      <c r="G2941" s="301">
        <f t="array" aca="1" ref="G2941" ca="1">IF(E2941&gt;F2941,('3-Statement Model'!$G$8*(1+'DCF Simulation'!C2941)*'DCF Simulation'!D2941)/('DCF Simulation'!E2941-'DCF Simulation'!F2941))</f>
        <v>19917.96111822511</v>
      </c>
      <c r="H2941" s="302">
        <f ca="1">+G2941-'DCF Analysis'!$C$37+'DCF Analysis'!$C$38+'DCF Analysis'!$C$40-'DCF Analysis'!$C$39</f>
        <v>20830.291118225108</v>
      </c>
      <c r="I2941" s="303">
        <f ca="1">+H2941/'Historical Data'!$L$34</f>
        <v>1307.8415032662058</v>
      </c>
    </row>
    <row r="2942" spans="2:9">
      <c r="B2942" s="300">
        <f t="shared" si="229"/>
        <v>2930</v>
      </c>
      <c r="C2942" s="275">
        <f t="shared" ca="1" si="225"/>
        <v>0.13021297609032217</v>
      </c>
      <c r="D2942" s="275">
        <f t="shared" ca="1" si="226"/>
        <v>0.14366578432006025</v>
      </c>
      <c r="E2942" s="275">
        <f t="shared" ca="1" si="227"/>
        <v>0.10253590531703374</v>
      </c>
      <c r="F2942" s="275">
        <f t="shared" ca="1" si="228"/>
        <v>2.5184573514485595E-2</v>
      </c>
      <c r="G2942" s="301">
        <f t="array" aca="1" ref="G2942" ca="1">IF(E2942&gt;F2942,('3-Statement Model'!$G$8*(1+'DCF Simulation'!C2942)*'DCF Simulation'!D2942)/('DCF Simulation'!E2942-'DCF Simulation'!F2942))</f>
        <v>10139.705491171962</v>
      </c>
      <c r="H2942" s="302">
        <f ca="1">+G2942-'DCF Analysis'!$C$37+'DCF Analysis'!$C$38+'DCF Analysis'!$C$40-'DCF Analysis'!$C$39</f>
        <v>11052.035491171964</v>
      </c>
      <c r="I2942" s="303">
        <f ca="1">+H2942/'Historical Data'!$L$34</f>
        <v>693.90824299518545</v>
      </c>
    </row>
    <row r="2943" spans="2:9">
      <c r="B2943" s="300">
        <f t="shared" si="229"/>
        <v>2931</v>
      </c>
      <c r="C2943" s="275">
        <f t="shared" ca="1" si="225"/>
        <v>0.26221368016913243</v>
      </c>
      <c r="D2943" s="275">
        <f t="shared" ca="1" si="226"/>
        <v>0.17354091874635263</v>
      </c>
      <c r="E2943" s="275">
        <f t="shared" ca="1" si="227"/>
        <v>0.10868687332705923</v>
      </c>
      <c r="F2943" s="275">
        <f t="shared" ca="1" si="228"/>
        <v>4.3761426475374551E-2</v>
      </c>
      <c r="G2943" s="301">
        <f t="array" aca="1" ref="G2943" ca="1">IF(E2943&gt;F2943,('3-Statement Model'!$G$8*(1+'DCF Simulation'!C2943)*'DCF Simulation'!D2943)/('DCF Simulation'!E2943-'DCF Simulation'!F2943))</f>
        <v>16296.687102360107</v>
      </c>
      <c r="H2943" s="302">
        <f ca="1">+G2943-'DCF Analysis'!$C$37+'DCF Analysis'!$C$38+'DCF Analysis'!$C$40-'DCF Analysis'!$C$39</f>
        <v>17209.017102360107</v>
      </c>
      <c r="I2943" s="303">
        <f ca="1">+H2943/'Historical Data'!$L$34</f>
        <v>1080.4777844507732</v>
      </c>
    </row>
    <row r="2944" spans="2:9">
      <c r="B2944" s="300">
        <f t="shared" si="229"/>
        <v>2932</v>
      </c>
      <c r="C2944" s="275">
        <f t="shared" ca="1" si="225"/>
        <v>0.21155708099000917</v>
      </c>
      <c r="D2944" s="275">
        <f t="shared" ca="1" si="226"/>
        <v>0.17853403238187221</v>
      </c>
      <c r="E2944" s="275">
        <f t="shared" ca="1" si="227"/>
        <v>0.10420198424116803</v>
      </c>
      <c r="F2944" s="275">
        <f t="shared" ca="1" si="228"/>
        <v>4.4405170943112485E-2</v>
      </c>
      <c r="G2944" s="301">
        <f t="array" aca="1" ref="G2944" ca="1">IF(E2944&gt;F2944,('3-Statement Model'!$G$8*(1+'DCF Simulation'!C2944)*'DCF Simulation'!D2944)/('DCF Simulation'!E2944-'DCF Simulation'!F2944))</f>
        <v>17472.954801978951</v>
      </c>
      <c r="H2944" s="302">
        <f ca="1">+G2944-'DCF Analysis'!$C$37+'DCF Analysis'!$C$38+'DCF Analysis'!$C$40-'DCF Analysis'!$C$39</f>
        <v>18385.284801978949</v>
      </c>
      <c r="I2944" s="303">
        <f ca="1">+H2944/'Historical Data'!$L$34</f>
        <v>1154.3304112710973</v>
      </c>
    </row>
    <row r="2945" spans="2:9">
      <c r="B2945" s="300">
        <f t="shared" si="229"/>
        <v>2933</v>
      </c>
      <c r="C2945" s="275">
        <f t="shared" ca="1" si="225"/>
        <v>0.30902274751626452</v>
      </c>
      <c r="D2945" s="275">
        <f t="shared" ca="1" si="226"/>
        <v>0.19281243685629759</v>
      </c>
      <c r="E2945" s="275">
        <f t="shared" ca="1" si="227"/>
        <v>0.1010206024018505</v>
      </c>
      <c r="F2945" s="275">
        <f t="shared" ca="1" si="228"/>
        <v>5.236420589585318E-2</v>
      </c>
      <c r="G2945" s="301">
        <f t="array" aca="1" ref="G2945" ca="1">IF(E2945&gt;F2945,('3-Statement Model'!$G$8*(1+'DCF Simulation'!C2945)*'DCF Simulation'!D2945)/('DCF Simulation'!E2945-'DCF Simulation'!F2945))</f>
        <v>25056.580061612221</v>
      </c>
      <c r="H2945" s="302">
        <f ca="1">+G2945-'DCF Analysis'!$C$37+'DCF Analysis'!$C$38+'DCF Analysis'!$C$40-'DCF Analysis'!$C$39</f>
        <v>25968.91006161222</v>
      </c>
      <c r="I2945" s="303">
        <f ca="1">+H2945/'Historical Data'!$L$34</f>
        <v>1630.4725738301508</v>
      </c>
    </row>
    <row r="2946" spans="2:9">
      <c r="B2946" s="300">
        <f t="shared" si="229"/>
        <v>2934</v>
      </c>
      <c r="C2946" s="275">
        <f t="shared" ca="1" si="225"/>
        <v>0.29024294230767489</v>
      </c>
      <c r="D2946" s="275">
        <f t="shared" ca="1" si="226"/>
        <v>0.15952817045086859</v>
      </c>
      <c r="E2946" s="275">
        <f t="shared" ca="1" si="227"/>
        <v>0.10180116488112959</v>
      </c>
      <c r="F2946" s="275">
        <f t="shared" ca="1" si="228"/>
        <v>4.3249720831235822E-2</v>
      </c>
      <c r="G2946" s="301">
        <f t="array" aca="1" ref="G2946" ca="1">IF(E2946&gt;F2946,('3-Statement Model'!$G$8*(1+'DCF Simulation'!C2946)*'DCF Simulation'!D2946)/('DCF Simulation'!E2946-'DCF Simulation'!F2946))</f>
        <v>16980.511390646461</v>
      </c>
      <c r="H2946" s="302">
        <f ca="1">+G2946-'DCF Analysis'!$C$37+'DCF Analysis'!$C$38+'DCF Analysis'!$C$40-'DCF Analysis'!$C$39</f>
        <v>17892.841390646459</v>
      </c>
      <c r="I2946" s="303">
        <f ca="1">+H2946/'Historical Data'!$L$34</f>
        <v>1123.4120756753393</v>
      </c>
    </row>
    <row r="2947" spans="2:9">
      <c r="B2947" s="300">
        <f t="shared" si="229"/>
        <v>2935</v>
      </c>
      <c r="C2947" s="275">
        <f t="shared" ca="1" si="225"/>
        <v>0.27351165706860242</v>
      </c>
      <c r="D2947" s="275">
        <f t="shared" ca="1" si="226"/>
        <v>0.18476649358227448</v>
      </c>
      <c r="E2947" s="275">
        <f t="shared" ca="1" si="227"/>
        <v>0.10916855896068231</v>
      </c>
      <c r="F2947" s="275">
        <f t="shared" ca="1" si="228"/>
        <v>4.8640919162876689E-2</v>
      </c>
      <c r="G2947" s="301">
        <f t="array" aca="1" ref="G2947" ca="1">IF(E2947&gt;F2947,('3-Statement Model'!$G$8*(1+'DCF Simulation'!C2947)*'DCF Simulation'!D2947)/('DCF Simulation'!E2947-'DCF Simulation'!F2947))</f>
        <v>18778.110983713945</v>
      </c>
      <c r="H2947" s="302">
        <f ca="1">+G2947-'DCF Analysis'!$C$37+'DCF Analysis'!$C$38+'DCF Analysis'!$C$40-'DCF Analysis'!$C$39</f>
        <v>19690.440983713943</v>
      </c>
      <c r="I2947" s="303">
        <f ca="1">+H2947/'Historical Data'!$L$34</f>
        <v>1236.2753736832653</v>
      </c>
    </row>
    <row r="2948" spans="2:9">
      <c r="B2948" s="300">
        <f t="shared" si="229"/>
        <v>2936</v>
      </c>
      <c r="C2948" s="275">
        <f t="shared" ca="1" si="225"/>
        <v>2.6910881879983896E-2</v>
      </c>
      <c r="D2948" s="275">
        <f t="shared" ca="1" si="226"/>
        <v>0.17003351673102127</v>
      </c>
      <c r="E2948" s="275">
        <f t="shared" ca="1" si="227"/>
        <v>0.1058655045585179</v>
      </c>
      <c r="F2948" s="275">
        <f t="shared" ca="1" si="228"/>
        <v>5.0373269838648746E-2</v>
      </c>
      <c r="G2948" s="301">
        <f t="array" aca="1" ref="G2948" ca="1">IF(E2948&gt;F2948,('3-Statement Model'!$G$8*(1+'DCF Simulation'!C2948)*'DCF Simulation'!D2948)/('DCF Simulation'!E2948-'DCF Simulation'!F2948))</f>
        <v>15198.984704920009</v>
      </c>
      <c r="H2948" s="302">
        <f ca="1">+G2948-'DCF Analysis'!$C$37+'DCF Analysis'!$C$38+'DCF Analysis'!$C$40-'DCF Analysis'!$C$39</f>
        <v>16111.314704920011</v>
      </c>
      <c r="I2948" s="303">
        <f ca="1">+H2948/'Historical Data'!$L$34</f>
        <v>1011.557924163708</v>
      </c>
    </row>
    <row r="2949" spans="2:9">
      <c r="B2949" s="300">
        <f t="shared" si="229"/>
        <v>2937</v>
      </c>
      <c r="C2949" s="275">
        <f t="shared" ca="1" si="225"/>
        <v>0.11509978818028814</v>
      </c>
      <c r="D2949" s="275">
        <f t="shared" ca="1" si="226"/>
        <v>0.19440779593154944</v>
      </c>
      <c r="E2949" s="275">
        <f t="shared" ca="1" si="227"/>
        <v>0.10418825426017307</v>
      </c>
      <c r="F2949" s="275">
        <f t="shared" ca="1" si="228"/>
        <v>3.2659437560894941E-2</v>
      </c>
      <c r="G2949" s="301">
        <f t="array" aca="1" ref="G2949" ca="1">IF(E2949&gt;F2949,('3-Statement Model'!$G$8*(1+'DCF Simulation'!C2949)*'DCF Simulation'!D2949)/('DCF Simulation'!E2949-'DCF Simulation'!F2949))</f>
        <v>14639.487345974658</v>
      </c>
      <c r="H2949" s="302">
        <f ca="1">+G2949-'DCF Analysis'!$C$37+'DCF Analysis'!$C$38+'DCF Analysis'!$C$40-'DCF Analysis'!$C$39</f>
        <v>15551.817345974659</v>
      </c>
      <c r="I2949" s="303">
        <f ca="1">+H2949/'Historical Data'!$L$34</f>
        <v>976.42956888324136</v>
      </c>
    </row>
    <row r="2950" spans="2:9">
      <c r="B2950" s="300">
        <f t="shared" si="229"/>
        <v>2938</v>
      </c>
      <c r="C2950" s="275">
        <f t="shared" ca="1" si="225"/>
        <v>9.4414040868993507E-2</v>
      </c>
      <c r="D2950" s="275">
        <f t="shared" ca="1" si="226"/>
        <v>0.13831321369716476</v>
      </c>
      <c r="E2950" s="275">
        <f t="shared" ca="1" si="227"/>
        <v>0.10459848160853083</v>
      </c>
      <c r="F2950" s="275">
        <f t="shared" ca="1" si="228"/>
        <v>2.4269144392897943E-2</v>
      </c>
      <c r="G2950" s="301">
        <f t="array" aca="1" ref="G2950" ca="1">IF(E2950&gt;F2950,('3-Statement Model'!$G$8*(1+'DCF Simulation'!C2950)*'DCF Simulation'!D2950)/('DCF Simulation'!E2950-'DCF Simulation'!F2950))</f>
        <v>9102.2894978042441</v>
      </c>
      <c r="H2950" s="302">
        <f ca="1">+G2950-'DCF Analysis'!$C$37+'DCF Analysis'!$C$38+'DCF Analysis'!$C$40-'DCF Analysis'!$C$39</f>
        <v>10014.619497804246</v>
      </c>
      <c r="I2950" s="303">
        <f ca="1">+H2950/'Historical Data'!$L$34</f>
        <v>628.77349837842132</v>
      </c>
    </row>
    <row r="2951" spans="2:9">
      <c r="B2951" s="300">
        <f t="shared" si="229"/>
        <v>2939</v>
      </c>
      <c r="C2951" s="275">
        <f t="shared" ca="1" si="225"/>
        <v>0.15474435011106061</v>
      </c>
      <c r="D2951" s="275">
        <f t="shared" ca="1" si="226"/>
        <v>0.19396048451170453</v>
      </c>
      <c r="E2951" s="275">
        <f t="shared" ca="1" si="227"/>
        <v>0.1008817871095518</v>
      </c>
      <c r="F2951" s="275">
        <f t="shared" ca="1" si="228"/>
        <v>3.7166186757910169E-2</v>
      </c>
      <c r="G2951" s="301">
        <f t="array" aca="1" ref="G2951" ca="1">IF(E2951&gt;F2951,('3-Statement Model'!$G$8*(1+'DCF Simulation'!C2951)*'DCF Simulation'!D2951)/('DCF Simulation'!E2951-'DCF Simulation'!F2951))</f>
        <v>16979.809993208502</v>
      </c>
      <c r="H2951" s="302">
        <f ca="1">+G2951-'DCF Analysis'!$C$37+'DCF Analysis'!$C$38+'DCF Analysis'!$C$40-'DCF Analysis'!$C$39</f>
        <v>17892.139993208501</v>
      </c>
      <c r="I2951" s="303">
        <f ca="1">+H2951/'Historical Data'!$L$34</f>
        <v>1123.3680380440628</v>
      </c>
    </row>
    <row r="2952" spans="2:9">
      <c r="B2952" s="300">
        <f t="shared" si="229"/>
        <v>2940</v>
      </c>
      <c r="C2952" s="275">
        <f t="shared" ca="1" si="225"/>
        <v>0.25126764722515044</v>
      </c>
      <c r="D2952" s="275">
        <f t="shared" ca="1" si="226"/>
        <v>0.14266570604031004</v>
      </c>
      <c r="E2952" s="275">
        <f t="shared" ca="1" si="227"/>
        <v>0.10079744532667825</v>
      </c>
      <c r="F2952" s="275">
        <f t="shared" ca="1" si="228"/>
        <v>3.0091612200619761E-2</v>
      </c>
      <c r="G2952" s="301">
        <f t="array" aca="1" ref="G2952" ca="1">IF(E2952&gt;F2952,('3-Statement Model'!$G$8*(1+'DCF Simulation'!C2952)*'DCF Simulation'!D2952)/('DCF Simulation'!E2952-'DCF Simulation'!F2952))</f>
        <v>12195.344163796661</v>
      </c>
      <c r="H2952" s="302">
        <f ca="1">+G2952-'DCF Analysis'!$C$37+'DCF Analysis'!$C$38+'DCF Analysis'!$C$40-'DCF Analysis'!$C$39</f>
        <v>13107.674163796662</v>
      </c>
      <c r="I2952" s="303">
        <f ca="1">+H2952/'Historical Data'!$L$34</f>
        <v>822.97266924439032</v>
      </c>
    </row>
    <row r="2953" spans="2:9">
      <c r="B2953" s="300">
        <f t="shared" si="229"/>
        <v>2941</v>
      </c>
      <c r="C2953" s="275">
        <f t="shared" ca="1" si="225"/>
        <v>3.6680757256747513E-2</v>
      </c>
      <c r="D2953" s="275">
        <f t="shared" ca="1" si="226"/>
        <v>0.14123463890206436</v>
      </c>
      <c r="E2953" s="275">
        <f t="shared" ca="1" si="227"/>
        <v>0.10550771238796942</v>
      </c>
      <c r="F2953" s="275">
        <f t="shared" ca="1" si="228"/>
        <v>5.9438505690588977E-2</v>
      </c>
      <c r="G2953" s="301">
        <f t="array" aca="1" ref="G2953" ca="1">IF(E2953&gt;F2953,('3-Statement Model'!$G$8*(1+'DCF Simulation'!C2953)*'DCF Simulation'!D2953)/('DCF Simulation'!E2953-'DCF Simulation'!F2953))</f>
        <v>15351.648806531746</v>
      </c>
      <c r="H2953" s="302">
        <f ca="1">+G2953-'DCF Analysis'!$C$37+'DCF Analysis'!$C$38+'DCF Analysis'!$C$40-'DCF Analysis'!$C$39</f>
        <v>16263.978806531748</v>
      </c>
      <c r="I2953" s="303">
        <f ca="1">+H2953/'Historical Data'!$L$34</f>
        <v>1021.1430253518516</v>
      </c>
    </row>
    <row r="2954" spans="2:9">
      <c r="B2954" s="300">
        <f t="shared" si="229"/>
        <v>2942</v>
      </c>
      <c r="C2954" s="275">
        <f t="shared" ca="1" si="225"/>
        <v>0.25308844782397871</v>
      </c>
      <c r="D2954" s="275">
        <f t="shared" ca="1" si="226"/>
        <v>0.14973424576936109</v>
      </c>
      <c r="E2954" s="275">
        <f t="shared" ca="1" si="227"/>
        <v>0.10600265114939741</v>
      </c>
      <c r="F2954" s="275">
        <f t="shared" ca="1" si="228"/>
        <v>2.553928941038866E-2</v>
      </c>
      <c r="G2954" s="301">
        <f t="array" aca="1" ref="G2954" ca="1">IF(E2954&gt;F2954,('3-Statement Model'!$G$8*(1+'DCF Simulation'!C2954)*'DCF Simulation'!D2954)/('DCF Simulation'!E2954-'DCF Simulation'!F2954))</f>
        <v>11263.780834838057</v>
      </c>
      <c r="H2954" s="302">
        <f ca="1">+G2954-'DCF Analysis'!$C$37+'DCF Analysis'!$C$38+'DCF Analysis'!$C$40-'DCF Analysis'!$C$39</f>
        <v>12176.110834838059</v>
      </c>
      <c r="I2954" s="303">
        <f ca="1">+H2954/'Historical Data'!$L$34</f>
        <v>764.4839434931248</v>
      </c>
    </row>
    <row r="2955" spans="2:9">
      <c r="B2955" s="300">
        <f t="shared" si="229"/>
        <v>2943</v>
      </c>
      <c r="C2955" s="275">
        <f t="shared" ca="1" si="225"/>
        <v>0.21658096777264182</v>
      </c>
      <c r="D2955" s="275">
        <f t="shared" ca="1" si="226"/>
        <v>0.17413281956981258</v>
      </c>
      <c r="E2955" s="275">
        <f t="shared" ca="1" si="227"/>
        <v>0.10270410209294513</v>
      </c>
      <c r="F2955" s="275">
        <f t="shared" ca="1" si="228"/>
        <v>5.3591957440019142E-2</v>
      </c>
      <c r="G2955" s="301">
        <f t="array" aca="1" ref="G2955" ca="1">IF(E2955&gt;F2955,('3-Statement Model'!$G$8*(1+'DCF Simulation'!C2955)*'DCF Simulation'!D2955)/('DCF Simulation'!E2955-'DCF Simulation'!F2955))</f>
        <v>20835.899311552239</v>
      </c>
      <c r="H2955" s="302">
        <f ca="1">+G2955-'DCF Analysis'!$C$37+'DCF Analysis'!$C$38+'DCF Analysis'!$C$40-'DCF Analysis'!$C$39</f>
        <v>21748.229311552237</v>
      </c>
      <c r="I2955" s="303">
        <f ca="1">+H2955/'Historical Data'!$L$34</f>
        <v>1365.4747672399408</v>
      </c>
    </row>
    <row r="2956" spans="2:9">
      <c r="B2956" s="300">
        <f t="shared" si="229"/>
        <v>2944</v>
      </c>
      <c r="C2956" s="275">
        <f t="shared" ca="1" si="225"/>
        <v>0.10200836163851548</v>
      </c>
      <c r="D2956" s="275">
        <f t="shared" ca="1" si="226"/>
        <v>0.18268116924043828</v>
      </c>
      <c r="E2956" s="275">
        <f t="shared" ca="1" si="227"/>
        <v>0.10347595640602347</v>
      </c>
      <c r="F2956" s="275">
        <f t="shared" ca="1" si="228"/>
        <v>5.5267318479014962E-2</v>
      </c>
      <c r="G2956" s="301">
        <f t="array" aca="1" ref="G2956" ca="1">IF(E2956&gt;F2956,('3-Statement Model'!$G$8*(1+'DCF Simulation'!C2956)*'DCF Simulation'!D2956)/('DCF Simulation'!E2956-'DCF Simulation'!F2956))</f>
        <v>20171.273153519691</v>
      </c>
      <c r="H2956" s="302">
        <f ca="1">+G2956-'DCF Analysis'!$C$37+'DCF Analysis'!$C$38+'DCF Analysis'!$C$40-'DCF Analysis'!$C$39</f>
        <v>21083.603153519689</v>
      </c>
      <c r="I2956" s="303">
        <f ca="1">+H2956/'Historical Data'!$L$34</f>
        <v>1323.7458413839399</v>
      </c>
    </row>
    <row r="2957" spans="2:9">
      <c r="B2957" s="300">
        <f t="shared" si="229"/>
        <v>2945</v>
      </c>
      <c r="C2957" s="275">
        <f t="shared" ca="1" si="225"/>
        <v>0.24120121136402053</v>
      </c>
      <c r="D2957" s="275">
        <f t="shared" ca="1" si="226"/>
        <v>0.19426076894937672</v>
      </c>
      <c r="E2957" s="275">
        <f t="shared" ca="1" si="227"/>
        <v>0.10683768757229946</v>
      </c>
      <c r="F2957" s="275">
        <f t="shared" ca="1" si="228"/>
        <v>5.8277330533559282E-2</v>
      </c>
      <c r="G2957" s="301">
        <f t="array" aca="1" ref="G2957" ca="1">IF(E2957&gt;F2957,('3-Statement Model'!$G$8*(1+'DCF Simulation'!C2957)*'DCF Simulation'!D2957)/('DCF Simulation'!E2957-'DCF Simulation'!F2957))</f>
        <v>23984.182622256201</v>
      </c>
      <c r="H2957" s="302">
        <f ca="1">+G2957-'DCF Analysis'!$C$37+'DCF Analysis'!$C$38+'DCF Analysis'!$C$40-'DCF Analysis'!$C$39</f>
        <v>24896.512622256199</v>
      </c>
      <c r="I2957" s="303">
        <f ca="1">+H2957/'Historical Data'!$L$34</f>
        <v>1563.14149951986</v>
      </c>
    </row>
    <row r="2958" spans="2:9">
      <c r="B2958" s="300">
        <f t="shared" si="229"/>
        <v>2946</v>
      </c>
      <c r="C2958" s="275">
        <f t="shared" ref="C2958:C3021" ca="1" si="230">RAND()*($E$6-$D$6)+$D$6</f>
        <v>0.18225683709377247</v>
      </c>
      <c r="D2958" s="275">
        <f t="shared" ref="D2958:D3021" ca="1" si="231">RAND()*($E$7-$D$7)+$D$7</f>
        <v>0.16345928123314452</v>
      </c>
      <c r="E2958" s="275">
        <f t="shared" ref="E2958:E3021" ca="1" si="232">RAND()*($E$8-$D$8)+$D$8</f>
        <v>0.10803540459979388</v>
      </c>
      <c r="F2958" s="275">
        <f t="shared" ref="F2958:F3021" ca="1" si="233">RAND()*($E$9-$D$9)+$D$9</f>
        <v>4.295229645456175E-2</v>
      </c>
      <c r="G2958" s="301">
        <f t="array" aca="1" ref="G2958" ca="1">IF(E2958&gt;F2958,('3-Statement Model'!$G$8*(1+'DCF Simulation'!C2958)*'DCF Simulation'!D2958)/('DCF Simulation'!E2958-'DCF Simulation'!F2958))</f>
        <v>14342.756762099432</v>
      </c>
      <c r="H2958" s="302">
        <f ca="1">+G2958-'DCF Analysis'!$C$37+'DCF Analysis'!$C$38+'DCF Analysis'!$C$40-'DCF Analysis'!$C$39</f>
        <v>15255.086762099434</v>
      </c>
      <c r="I2958" s="303">
        <f ca="1">+H2958/'Historical Data'!$L$34</f>
        <v>957.79917285671183</v>
      </c>
    </row>
    <row r="2959" spans="2:9">
      <c r="B2959" s="300">
        <f t="shared" ref="B2959:B3022" si="234">+B2958+1</f>
        <v>2947</v>
      </c>
      <c r="C2959" s="275">
        <f t="shared" ca="1" si="230"/>
        <v>0.29444955527149436</v>
      </c>
      <c r="D2959" s="275">
        <f t="shared" ca="1" si="231"/>
        <v>0.14268911738711923</v>
      </c>
      <c r="E2959" s="275">
        <f t="shared" ca="1" si="232"/>
        <v>0.1031562434343485</v>
      </c>
      <c r="F2959" s="275">
        <f t="shared" ca="1" si="233"/>
        <v>5.4271102942532568E-2</v>
      </c>
      <c r="G2959" s="301">
        <f t="array" aca="1" ref="G2959" ca="1">IF(E2959&gt;F2959,('3-Statement Model'!$G$8*(1+'DCF Simulation'!C2959)*'DCF Simulation'!D2959)/('DCF Simulation'!E2959-'DCF Simulation'!F2959))</f>
        <v>18250.661656323573</v>
      </c>
      <c r="H2959" s="302">
        <f ca="1">+G2959-'DCF Analysis'!$C$37+'DCF Analysis'!$C$38+'DCF Analysis'!$C$40-'DCF Analysis'!$C$39</f>
        <v>19162.991656323571</v>
      </c>
      <c r="I2959" s="303">
        <f ca="1">+H2959/'Historical Data'!$L$34</f>
        <v>1203.1591720269464</v>
      </c>
    </row>
    <row r="2960" spans="2:9">
      <c r="B2960" s="300">
        <f t="shared" si="234"/>
        <v>2948</v>
      </c>
      <c r="C2960" s="275">
        <f t="shared" ca="1" si="230"/>
        <v>0.20784100814561848</v>
      </c>
      <c r="D2960" s="275">
        <f t="shared" ca="1" si="231"/>
        <v>0.16251561406032386</v>
      </c>
      <c r="E2960" s="275">
        <f t="shared" ca="1" si="232"/>
        <v>0.10611178523438074</v>
      </c>
      <c r="F2960" s="275">
        <f t="shared" ca="1" si="233"/>
        <v>4.5711830310036589E-2</v>
      </c>
      <c r="G2960" s="301">
        <f t="array" aca="1" ref="G2960" ca="1">IF(E2960&gt;F2960,('3-Statement Model'!$G$8*(1+'DCF Simulation'!C2960)*'DCF Simulation'!D2960)/('DCF Simulation'!E2960-'DCF Simulation'!F2960))</f>
        <v>15698.123754805529</v>
      </c>
      <c r="H2960" s="302">
        <f ca="1">+G2960-'DCF Analysis'!$C$37+'DCF Analysis'!$C$38+'DCF Analysis'!$C$40-'DCF Analysis'!$C$39</f>
        <v>16610.453754805527</v>
      </c>
      <c r="I2960" s="303">
        <f ca="1">+H2960/'Historical Data'!$L$34</f>
        <v>1042.8966491789329</v>
      </c>
    </row>
    <row r="2961" spans="2:9">
      <c r="B2961" s="300">
        <f t="shared" si="234"/>
        <v>2949</v>
      </c>
      <c r="C2961" s="275">
        <f t="shared" ca="1" si="230"/>
        <v>1.9705934464581361E-2</v>
      </c>
      <c r="D2961" s="275">
        <f t="shared" ca="1" si="231"/>
        <v>0.18438158399679336</v>
      </c>
      <c r="E2961" s="275">
        <f t="shared" ca="1" si="232"/>
        <v>0.10953464024512116</v>
      </c>
      <c r="F2961" s="275">
        <f t="shared" ca="1" si="233"/>
        <v>4.5219023125591312E-2</v>
      </c>
      <c r="G2961" s="301">
        <f t="array" aca="1" ref="G2961" ca="1">IF(E2961&gt;F2961,('3-Statement Model'!$G$8*(1+'DCF Simulation'!C2961)*'DCF Simulation'!D2961)/('DCF Simulation'!E2961-'DCF Simulation'!F2961))</f>
        <v>14120.677898942908</v>
      </c>
      <c r="H2961" s="302">
        <f ca="1">+G2961-'DCF Analysis'!$C$37+'DCF Analysis'!$C$38+'DCF Analysis'!$C$40-'DCF Analysis'!$C$39</f>
        <v>15033.007898942909</v>
      </c>
      <c r="I2961" s="303">
        <f ca="1">+H2961/'Historical Data'!$L$34</f>
        <v>943.8558269579039</v>
      </c>
    </row>
    <row r="2962" spans="2:9">
      <c r="B2962" s="300">
        <f t="shared" si="234"/>
        <v>2950</v>
      </c>
      <c r="C2962" s="275">
        <f t="shared" ca="1" si="230"/>
        <v>0.24293904750664999</v>
      </c>
      <c r="D2962" s="275">
        <f t="shared" ca="1" si="231"/>
        <v>0.17252609621478782</v>
      </c>
      <c r="E2962" s="275">
        <f t="shared" ca="1" si="232"/>
        <v>0.10124610043589014</v>
      </c>
      <c r="F2962" s="275">
        <f t="shared" ca="1" si="233"/>
        <v>4.0803720778292273E-2</v>
      </c>
      <c r="G2962" s="301">
        <f t="array" aca="1" ref="G2962" ca="1">IF(E2962&gt;F2962,('3-Statement Model'!$G$8*(1+'DCF Simulation'!C2962)*'DCF Simulation'!D2962)/('DCF Simulation'!E2962-'DCF Simulation'!F2962))</f>
        <v>17137.306817948513</v>
      </c>
      <c r="H2962" s="302">
        <f ca="1">+G2962-'DCF Analysis'!$C$37+'DCF Analysis'!$C$38+'DCF Analysis'!$C$40-'DCF Analysis'!$C$39</f>
        <v>18049.636817948511</v>
      </c>
      <c r="I2962" s="303">
        <f ca="1">+H2962/'Historical Data'!$L$34</f>
        <v>1133.2565644625633</v>
      </c>
    </row>
    <row r="2963" spans="2:9">
      <c r="B2963" s="300">
        <f t="shared" si="234"/>
        <v>2951</v>
      </c>
      <c r="C2963" s="275">
        <f t="shared" ca="1" si="230"/>
        <v>9.2927890410665737E-2</v>
      </c>
      <c r="D2963" s="275">
        <f t="shared" ca="1" si="231"/>
        <v>0.15592165786883433</v>
      </c>
      <c r="E2963" s="275">
        <f t="shared" ca="1" si="232"/>
        <v>0.10141954535471197</v>
      </c>
      <c r="F2963" s="275">
        <f t="shared" ca="1" si="233"/>
        <v>5.1851997658083293E-2</v>
      </c>
      <c r="G2963" s="301">
        <f t="array" aca="1" ref="G2963" ca="1">IF(E2963&gt;F2963,('3-Statement Model'!$G$8*(1+'DCF Simulation'!C2963)*'DCF Simulation'!D2963)/('DCF Simulation'!E2963-'DCF Simulation'!F2963))</f>
        <v>16606.572998147549</v>
      </c>
      <c r="H2963" s="302">
        <f ca="1">+G2963-'DCF Analysis'!$C$37+'DCF Analysis'!$C$38+'DCF Analysis'!$C$40-'DCF Analysis'!$C$39</f>
        <v>17518.902998147547</v>
      </c>
      <c r="I2963" s="303">
        <f ca="1">+H2963/'Historical Data'!$L$34</f>
        <v>1099.9341441092827</v>
      </c>
    </row>
    <row r="2964" spans="2:9">
      <c r="B2964" s="300">
        <f t="shared" si="234"/>
        <v>2952</v>
      </c>
      <c r="C2964" s="275">
        <f t="shared" ca="1" si="230"/>
        <v>0.1944432139859455</v>
      </c>
      <c r="D2964" s="275">
        <f t="shared" ca="1" si="231"/>
        <v>0.16744756566974073</v>
      </c>
      <c r="E2964" s="275">
        <f t="shared" ca="1" si="232"/>
        <v>0.10717425500239069</v>
      </c>
      <c r="F2964" s="275">
        <f t="shared" ca="1" si="233"/>
        <v>3.1440810400972762E-2</v>
      </c>
      <c r="G2964" s="301">
        <f t="array" aca="1" ref="G2964" ca="1">IF(E2964&gt;F2964,('3-Statement Model'!$G$8*(1+'DCF Simulation'!C2964)*'DCF Simulation'!D2964)/('DCF Simulation'!E2964-'DCF Simulation'!F2964))</f>
        <v>12756.635150822898</v>
      </c>
      <c r="H2964" s="302">
        <f ca="1">+G2964-'DCF Analysis'!$C$37+'DCF Analysis'!$C$38+'DCF Analysis'!$C$40-'DCF Analysis'!$C$39</f>
        <v>13668.9651508229</v>
      </c>
      <c r="I2964" s="303">
        <f ca="1">+H2964/'Historical Data'!$L$34</f>
        <v>858.21363846924658</v>
      </c>
    </row>
    <row r="2965" spans="2:9">
      <c r="B2965" s="300">
        <f t="shared" si="234"/>
        <v>2953</v>
      </c>
      <c r="C2965" s="275">
        <f t="shared" ca="1" si="230"/>
        <v>4.6542215477565221E-2</v>
      </c>
      <c r="D2965" s="275">
        <f t="shared" ca="1" si="231"/>
        <v>0.18214628367308072</v>
      </c>
      <c r="E2965" s="275">
        <f t="shared" ca="1" si="232"/>
        <v>0.10474548558624394</v>
      </c>
      <c r="F2965" s="275">
        <f t="shared" ca="1" si="233"/>
        <v>2.3484885183244181E-2</v>
      </c>
      <c r="G2965" s="301">
        <f t="array" aca="1" ref="G2965" ca="1">IF(E2965&gt;F2965,('3-Statement Model'!$G$8*(1+'DCF Simulation'!C2965)*'DCF Simulation'!D2965)/('DCF Simulation'!E2965-'DCF Simulation'!F2965))</f>
        <v>11331.216536429834</v>
      </c>
      <c r="H2965" s="302">
        <f ca="1">+G2965-'DCF Analysis'!$C$37+'DCF Analysis'!$C$38+'DCF Analysis'!$C$40-'DCF Analysis'!$C$39</f>
        <v>12243.546536429836</v>
      </c>
      <c r="I2965" s="303">
        <f ca="1">+H2965/'Historical Data'!$L$34</f>
        <v>768.71793181537328</v>
      </c>
    </row>
    <row r="2966" spans="2:9">
      <c r="B2966" s="300">
        <f t="shared" si="234"/>
        <v>2954</v>
      </c>
      <c r="C2966" s="275">
        <f t="shared" ca="1" si="230"/>
        <v>2.0429051330399309E-2</v>
      </c>
      <c r="D2966" s="275">
        <f t="shared" ca="1" si="231"/>
        <v>0.16855001913148454</v>
      </c>
      <c r="E2966" s="275">
        <f t="shared" ca="1" si="232"/>
        <v>0.10575010339142731</v>
      </c>
      <c r="F2966" s="275">
        <f t="shared" ca="1" si="233"/>
        <v>4.7962854058572653E-2</v>
      </c>
      <c r="G2966" s="301">
        <f t="array" aca="1" ref="G2966" ca="1">IF(E2966&gt;F2966,('3-Statement Model'!$G$8*(1+'DCF Simulation'!C2966)*'DCF Simulation'!D2966)/('DCF Simulation'!E2966-'DCF Simulation'!F2966))</f>
        <v>14376.696255169909</v>
      </c>
      <c r="H2966" s="302">
        <f ca="1">+G2966-'DCF Analysis'!$C$37+'DCF Analysis'!$C$38+'DCF Analysis'!$C$40-'DCF Analysis'!$C$39</f>
        <v>15289.026255169911</v>
      </c>
      <c r="I2966" s="303">
        <f ca="1">+H2966/'Historical Data'!$L$34</f>
        <v>959.93008295227685</v>
      </c>
    </row>
    <row r="2967" spans="2:9">
      <c r="B2967" s="300">
        <f t="shared" si="234"/>
        <v>2955</v>
      </c>
      <c r="C2967" s="275">
        <f t="shared" ca="1" si="230"/>
        <v>0.17399623917278198</v>
      </c>
      <c r="D2967" s="275">
        <f t="shared" ca="1" si="231"/>
        <v>0.14611147054539003</v>
      </c>
      <c r="E2967" s="275">
        <f t="shared" ca="1" si="232"/>
        <v>0.10457828861030569</v>
      </c>
      <c r="F2967" s="275">
        <f t="shared" ca="1" si="233"/>
        <v>4.7345827849682172E-2</v>
      </c>
      <c r="G2967" s="301">
        <f t="array" aca="1" ref="G2967" ca="1">IF(E2967&gt;F2967,('3-Statement Model'!$G$8*(1+'DCF Simulation'!C2967)*'DCF Simulation'!D2967)/('DCF Simulation'!E2967-'DCF Simulation'!F2967))</f>
        <v>14477.317453545007</v>
      </c>
      <c r="H2967" s="302">
        <f ca="1">+G2967-'DCF Analysis'!$C$37+'DCF Analysis'!$C$38+'DCF Analysis'!$C$40-'DCF Analysis'!$C$39</f>
        <v>15389.647453545009</v>
      </c>
      <c r="I2967" s="303">
        <f ca="1">+H2967/'Historical Data'!$L$34</f>
        <v>966.24764129058531</v>
      </c>
    </row>
    <row r="2968" spans="2:9">
      <c r="B2968" s="300">
        <f t="shared" si="234"/>
        <v>2956</v>
      </c>
      <c r="C2968" s="275">
        <f t="shared" ca="1" si="230"/>
        <v>5.0502723012555581E-2</v>
      </c>
      <c r="D2968" s="275">
        <f t="shared" ca="1" si="231"/>
        <v>0.15149419366132141</v>
      </c>
      <c r="E2968" s="275">
        <f t="shared" ca="1" si="232"/>
        <v>0.10133522072668535</v>
      </c>
      <c r="F2968" s="275">
        <f t="shared" ca="1" si="233"/>
        <v>5.0753329811208302E-2</v>
      </c>
      <c r="G2968" s="301">
        <f t="array" aca="1" ref="G2968" ca="1">IF(E2968&gt;F2968,('3-Statement Model'!$G$8*(1+'DCF Simulation'!C2968)*'DCF Simulation'!D2968)/('DCF Simulation'!E2968-'DCF Simulation'!F2968))</f>
        <v>15197.690960441952</v>
      </c>
      <c r="H2968" s="302">
        <f ca="1">+G2968-'DCF Analysis'!$C$37+'DCF Analysis'!$C$38+'DCF Analysis'!$C$40-'DCF Analysis'!$C$39</f>
        <v>16110.020960441954</v>
      </c>
      <c r="I2968" s="303">
        <f ca="1">+H2968/'Historical Data'!$L$34</f>
        <v>1011.4766956915075</v>
      </c>
    </row>
    <row r="2969" spans="2:9">
      <c r="B2969" s="300">
        <f t="shared" si="234"/>
        <v>2957</v>
      </c>
      <c r="C2969" s="275">
        <f t="shared" ca="1" si="230"/>
        <v>0.28357342408424852</v>
      </c>
      <c r="D2969" s="275">
        <f t="shared" ca="1" si="231"/>
        <v>0.19381581187887775</v>
      </c>
      <c r="E2969" s="275">
        <f t="shared" ca="1" si="232"/>
        <v>0.10454824500016689</v>
      </c>
      <c r="F2969" s="275">
        <f t="shared" ca="1" si="233"/>
        <v>2.5254963268245875E-2</v>
      </c>
      <c r="G2969" s="301">
        <f t="array" aca="1" ref="G2969" ca="1">IF(E2969&gt;F2969,('3-Statement Model'!$G$8*(1+'DCF Simulation'!C2969)*'DCF Simulation'!D2969)/('DCF Simulation'!E2969-'DCF Simulation'!F2969))</f>
        <v>15154.898366987223</v>
      </c>
      <c r="H2969" s="302">
        <f ca="1">+G2969-'DCF Analysis'!$C$37+'DCF Analysis'!$C$38+'DCF Analysis'!$C$40-'DCF Analysis'!$C$39</f>
        <v>16067.228366987225</v>
      </c>
      <c r="I2969" s="303">
        <f ca="1">+H2969/'Historical Data'!$L$34</f>
        <v>1008.7899387261415</v>
      </c>
    </row>
    <row r="2970" spans="2:9">
      <c r="B2970" s="300">
        <f t="shared" si="234"/>
        <v>2958</v>
      </c>
      <c r="C2970" s="275">
        <f t="shared" ca="1" si="230"/>
        <v>0.30306422333965494</v>
      </c>
      <c r="D2970" s="275">
        <f t="shared" ca="1" si="231"/>
        <v>0.19084859949992672</v>
      </c>
      <c r="E2970" s="275">
        <f t="shared" ca="1" si="232"/>
        <v>0.10085216281825808</v>
      </c>
      <c r="F2970" s="275">
        <f t="shared" ca="1" si="233"/>
        <v>2.4556214621086467E-2</v>
      </c>
      <c r="G2970" s="301">
        <f t="array" aca="1" ref="G2970" ca="1">IF(E2970&gt;F2970,('3-Statement Model'!$G$8*(1+'DCF Simulation'!C2970)*'DCF Simulation'!D2970)/('DCF Simulation'!E2970-'DCF Simulation'!F2970))</f>
        <v>15744.643189035882</v>
      </c>
      <c r="H2970" s="302">
        <f ca="1">+G2970-'DCF Analysis'!$C$37+'DCF Analysis'!$C$38+'DCF Analysis'!$C$40-'DCF Analysis'!$C$39</f>
        <v>16656.973189035882</v>
      </c>
      <c r="I2970" s="303">
        <f ca="1">+H2970/'Historical Data'!$L$34</f>
        <v>1045.8173979312962</v>
      </c>
    </row>
    <row r="2971" spans="2:9">
      <c r="B2971" s="300">
        <f t="shared" si="234"/>
        <v>2959</v>
      </c>
      <c r="C2971" s="275">
        <f t="shared" ca="1" si="230"/>
        <v>0.15044225824074808</v>
      </c>
      <c r="D2971" s="275">
        <f t="shared" ca="1" si="231"/>
        <v>0.14588025079596512</v>
      </c>
      <c r="E2971" s="275">
        <f t="shared" ca="1" si="232"/>
        <v>0.10392449240234222</v>
      </c>
      <c r="F2971" s="275">
        <f t="shared" ca="1" si="233"/>
        <v>3.3626551914922906E-2</v>
      </c>
      <c r="G2971" s="301">
        <f t="array" aca="1" ref="G2971" ca="1">IF(E2971&gt;F2971,('3-Statement Model'!$G$8*(1+'DCF Simulation'!C2971)*'DCF Simulation'!D2971)/('DCF Simulation'!E2971-'DCF Simulation'!F2971))</f>
        <v>11531.829822385549</v>
      </c>
      <c r="H2971" s="302">
        <f ca="1">+G2971-'DCF Analysis'!$C$37+'DCF Analysis'!$C$38+'DCF Analysis'!$C$40-'DCF Analysis'!$C$39</f>
        <v>12444.159822385551</v>
      </c>
      <c r="I2971" s="303">
        <f ca="1">+H2971/'Historical Data'!$L$34</f>
        <v>781.31354941814106</v>
      </c>
    </row>
    <row r="2972" spans="2:9">
      <c r="B2972" s="300">
        <f t="shared" si="234"/>
        <v>2960</v>
      </c>
      <c r="C2972" s="275">
        <f t="shared" ca="1" si="230"/>
        <v>0.31865249010385532</v>
      </c>
      <c r="D2972" s="275">
        <f t="shared" ca="1" si="231"/>
        <v>0.15837211590083763</v>
      </c>
      <c r="E2972" s="275">
        <f t="shared" ca="1" si="232"/>
        <v>0.10424362888584554</v>
      </c>
      <c r="F2972" s="275">
        <f t="shared" ca="1" si="233"/>
        <v>2.5859421772042458E-2</v>
      </c>
      <c r="G2972" s="301">
        <f t="array" aca="1" ref="G2972" ca="1">IF(E2972&gt;F2972,('3-Statement Model'!$G$8*(1+'DCF Simulation'!C2972)*'DCF Simulation'!D2972)/('DCF Simulation'!E2972-'DCF Simulation'!F2972))</f>
        <v>12869.450623733852</v>
      </c>
      <c r="H2972" s="302">
        <f ca="1">+G2972-'DCF Analysis'!$C$37+'DCF Analysis'!$C$38+'DCF Analysis'!$C$40-'DCF Analysis'!$C$39</f>
        <v>13781.780623733854</v>
      </c>
      <c r="I2972" s="303">
        <f ca="1">+H2972/'Historical Data'!$L$34</f>
        <v>865.2968211691973</v>
      </c>
    </row>
    <row r="2973" spans="2:9">
      <c r="B2973" s="300">
        <f t="shared" si="234"/>
        <v>2961</v>
      </c>
      <c r="C2973" s="275">
        <f t="shared" ca="1" si="230"/>
        <v>0.31117466898469243</v>
      </c>
      <c r="D2973" s="275">
        <f t="shared" ca="1" si="231"/>
        <v>0.17121694744215099</v>
      </c>
      <c r="E2973" s="275">
        <f t="shared" ca="1" si="232"/>
        <v>0.10305357062896933</v>
      </c>
      <c r="F2973" s="275">
        <f t="shared" ca="1" si="233"/>
        <v>4.0780213113683322E-2</v>
      </c>
      <c r="G2973" s="301">
        <f t="array" aca="1" ref="G2973" ca="1">IF(E2973&gt;F2973,('3-Statement Model'!$G$8*(1+'DCF Simulation'!C2973)*'DCF Simulation'!D2973)/('DCF Simulation'!E2973-'DCF Simulation'!F2973))</f>
        <v>17413.437758514319</v>
      </c>
      <c r="H2973" s="302">
        <f ca="1">+G2973-'DCF Analysis'!$C$37+'DCF Analysis'!$C$38+'DCF Analysis'!$C$40-'DCF Analysis'!$C$39</f>
        <v>18325.767758514317</v>
      </c>
      <c r="I2973" s="303">
        <f ca="1">+H2973/'Historical Data'!$L$34</f>
        <v>1150.593600337781</v>
      </c>
    </row>
    <row r="2974" spans="2:9">
      <c r="B2974" s="300">
        <f t="shared" si="234"/>
        <v>2962</v>
      </c>
      <c r="C2974" s="275">
        <f t="shared" ca="1" si="230"/>
        <v>0.29271565520427867</v>
      </c>
      <c r="D2974" s="275">
        <f t="shared" ca="1" si="231"/>
        <v>0.17834860198656555</v>
      </c>
      <c r="E2974" s="275">
        <f t="shared" ca="1" si="232"/>
        <v>0.10102698490561624</v>
      </c>
      <c r="F2974" s="275">
        <f t="shared" ca="1" si="233"/>
        <v>3.4869721423184924E-2</v>
      </c>
      <c r="G2974" s="301">
        <f t="array" aca="1" ref="G2974" ca="1">IF(E2974&gt;F2974,('3-Statement Model'!$G$8*(1+'DCF Simulation'!C2974)*'DCF Simulation'!D2974)/('DCF Simulation'!E2974-'DCF Simulation'!F2974))</f>
        <v>16833.510110759587</v>
      </c>
      <c r="H2974" s="302">
        <f ca="1">+G2974-'DCF Analysis'!$C$37+'DCF Analysis'!$C$38+'DCF Analysis'!$C$40-'DCF Analysis'!$C$39</f>
        <v>17745.840110759586</v>
      </c>
      <c r="I2974" s="303">
        <f ca="1">+H2974/'Historical Data'!$L$34</f>
        <v>1114.182517923211</v>
      </c>
    </row>
    <row r="2975" spans="2:9">
      <c r="B2975" s="300">
        <f t="shared" si="234"/>
        <v>2963</v>
      </c>
      <c r="C2975" s="275">
        <f t="shared" ca="1" si="230"/>
        <v>0.23153696916267782</v>
      </c>
      <c r="D2975" s="275">
        <f t="shared" ca="1" si="231"/>
        <v>0.14650618034412025</v>
      </c>
      <c r="E2975" s="275">
        <f t="shared" ca="1" si="232"/>
        <v>0.10627752703323848</v>
      </c>
      <c r="F2975" s="275">
        <f t="shared" ca="1" si="233"/>
        <v>2.8556372396420372E-2</v>
      </c>
      <c r="G2975" s="301">
        <f t="array" aca="1" ref="G2975" ca="1">IF(E2975&gt;F2975,('3-Statement Model'!$G$8*(1+'DCF Simulation'!C2975)*'DCF Simulation'!D2975)/('DCF Simulation'!E2975-'DCF Simulation'!F2975))</f>
        <v>11213.563700302751</v>
      </c>
      <c r="H2975" s="302">
        <f ca="1">+G2975-'DCF Analysis'!$C$37+'DCF Analysis'!$C$38+'DCF Analysis'!$C$40-'DCF Analysis'!$C$39</f>
        <v>12125.893700302753</v>
      </c>
      <c r="I2975" s="303">
        <f ca="1">+H2975/'Historical Data'!$L$34</f>
        <v>761.33103255454876</v>
      </c>
    </row>
    <row r="2976" spans="2:9">
      <c r="B2976" s="300">
        <f t="shared" si="234"/>
        <v>2964</v>
      </c>
      <c r="C2976" s="275">
        <f t="shared" ca="1" si="230"/>
        <v>0.1934977664597608</v>
      </c>
      <c r="D2976" s="275">
        <f t="shared" ca="1" si="231"/>
        <v>0.19348474134914093</v>
      </c>
      <c r="E2976" s="275">
        <f t="shared" ca="1" si="232"/>
        <v>0.10095173544775439</v>
      </c>
      <c r="F2976" s="275">
        <f t="shared" ca="1" si="233"/>
        <v>5.7246486306843675E-2</v>
      </c>
      <c r="G2976" s="301">
        <f t="array" aca="1" ref="G2976" ca="1">IF(E2976&gt;F2976,('3-Statement Model'!$G$8*(1+'DCF Simulation'!C2976)*'DCF Simulation'!D2976)/('DCF Simulation'!E2976-'DCF Simulation'!F2976))</f>
        <v>25521.972177615829</v>
      </c>
      <c r="H2976" s="302">
        <f ca="1">+G2976-'DCF Analysis'!$C$37+'DCF Analysis'!$C$38+'DCF Analysis'!$C$40-'DCF Analysis'!$C$39</f>
        <v>26434.302177615828</v>
      </c>
      <c r="I2976" s="303">
        <f ca="1">+H2976/'Historical Data'!$L$34</f>
        <v>1659.6924786863947</v>
      </c>
    </row>
    <row r="2977" spans="2:9">
      <c r="B2977" s="300">
        <f t="shared" si="234"/>
        <v>2965</v>
      </c>
      <c r="C2977" s="275">
        <f t="shared" ca="1" si="230"/>
        <v>0.15769187310778948</v>
      </c>
      <c r="D2977" s="275">
        <f t="shared" ca="1" si="231"/>
        <v>0.17380964816082262</v>
      </c>
      <c r="E2977" s="275">
        <f t="shared" ca="1" si="232"/>
        <v>0.1032146104214668</v>
      </c>
      <c r="F2977" s="275">
        <f t="shared" ca="1" si="233"/>
        <v>5.5633442516365525E-2</v>
      </c>
      <c r="G2977" s="301">
        <f t="array" aca="1" ref="G2977" ca="1">IF(E2977&gt;F2977,('3-Statement Model'!$G$8*(1+'DCF Simulation'!C2977)*'DCF Simulation'!D2977)/('DCF Simulation'!E2977-'DCF Simulation'!F2977))</f>
        <v>20427.314084173893</v>
      </c>
      <c r="H2977" s="302">
        <f ca="1">+G2977-'DCF Analysis'!$C$37+'DCF Analysis'!$C$38+'DCF Analysis'!$C$40-'DCF Analysis'!$C$39</f>
        <v>21339.644084173891</v>
      </c>
      <c r="I2977" s="303">
        <f ca="1">+H2977/'Historical Data'!$L$34</f>
        <v>1339.8215147263777</v>
      </c>
    </row>
    <row r="2978" spans="2:9">
      <c r="B2978" s="300">
        <f t="shared" si="234"/>
        <v>2966</v>
      </c>
      <c r="C2978" s="275">
        <f t="shared" ca="1" si="230"/>
        <v>0.25258920725885137</v>
      </c>
      <c r="D2978" s="275">
        <f t="shared" ca="1" si="231"/>
        <v>0.17144593707717118</v>
      </c>
      <c r="E2978" s="275">
        <f t="shared" ca="1" si="232"/>
        <v>0.10972509718699767</v>
      </c>
      <c r="F2978" s="275">
        <f t="shared" ca="1" si="233"/>
        <v>4.6886820509965267E-2</v>
      </c>
      <c r="G2978" s="301">
        <f t="array" aca="1" ref="G2978" ca="1">IF(E2978&gt;F2978,('3-Statement Model'!$G$8*(1+'DCF Simulation'!C2978)*'DCF Simulation'!D2978)/('DCF Simulation'!E2978-'DCF Simulation'!F2978))</f>
        <v>16507.872131770386</v>
      </c>
      <c r="H2978" s="302">
        <f ca="1">+G2978-'DCF Analysis'!$C$37+'DCF Analysis'!$C$38+'DCF Analysis'!$C$40-'DCF Analysis'!$C$39</f>
        <v>17420.202131770384</v>
      </c>
      <c r="I2978" s="303">
        <f ca="1">+H2978/'Historical Data'!$L$34</f>
        <v>1093.7371548918134</v>
      </c>
    </row>
    <row r="2979" spans="2:9">
      <c r="B2979" s="300">
        <f t="shared" si="234"/>
        <v>2967</v>
      </c>
      <c r="C2979" s="275">
        <f t="shared" ca="1" si="230"/>
        <v>0.27891242804124516</v>
      </c>
      <c r="D2979" s="275">
        <f t="shared" ca="1" si="231"/>
        <v>0.18749897218708972</v>
      </c>
      <c r="E2979" s="275">
        <f t="shared" ca="1" si="232"/>
        <v>0.10908991405996459</v>
      </c>
      <c r="F2979" s="275">
        <f t="shared" ca="1" si="233"/>
        <v>4.3898840550030432E-2</v>
      </c>
      <c r="G2979" s="301">
        <f t="array" aca="1" ref="G2979" ca="1">IF(E2979&gt;F2979,('3-Statement Model'!$G$8*(1+'DCF Simulation'!C2979)*'DCF Simulation'!D2979)/('DCF Simulation'!E2979-'DCF Simulation'!F2979))</f>
        <v>17767.693987008224</v>
      </c>
      <c r="H2979" s="302">
        <f ca="1">+G2979-'DCF Analysis'!$C$37+'DCF Analysis'!$C$38+'DCF Analysis'!$C$40-'DCF Analysis'!$C$39</f>
        <v>18680.023987008222</v>
      </c>
      <c r="I2979" s="303">
        <f ca="1">+H2979/'Historical Data'!$L$34</f>
        <v>1172.8357762049018</v>
      </c>
    </row>
    <row r="2980" spans="2:9">
      <c r="B2980" s="300">
        <f t="shared" si="234"/>
        <v>2968</v>
      </c>
      <c r="C2980" s="275">
        <f t="shared" ca="1" si="230"/>
        <v>0.14635793690744467</v>
      </c>
      <c r="D2980" s="275">
        <f t="shared" ca="1" si="231"/>
        <v>0.14425220469079447</v>
      </c>
      <c r="E2980" s="275">
        <f t="shared" ca="1" si="232"/>
        <v>0.10625493472673056</v>
      </c>
      <c r="F2980" s="275">
        <f t="shared" ca="1" si="233"/>
        <v>4.4832507565595862E-2</v>
      </c>
      <c r="G2980" s="301">
        <f t="array" aca="1" ref="G2980" ca="1">IF(E2980&gt;F2980,('3-Statement Model'!$G$8*(1+'DCF Simulation'!C2980)*'DCF Simulation'!D2980)/('DCF Simulation'!E2980-'DCF Simulation'!F2980))</f>
        <v>13004.546952217495</v>
      </c>
      <c r="H2980" s="302">
        <f ca="1">+G2980-'DCF Analysis'!$C$37+'DCF Analysis'!$C$38+'DCF Analysis'!$C$40-'DCF Analysis'!$C$39</f>
        <v>13916.876952217497</v>
      </c>
      <c r="I2980" s="303">
        <f ca="1">+H2980/'Historical Data'!$L$34</f>
        <v>873.77891987473129</v>
      </c>
    </row>
    <row r="2981" spans="2:9">
      <c r="B2981" s="300">
        <f t="shared" si="234"/>
        <v>2969</v>
      </c>
      <c r="C2981" s="275">
        <f t="shared" ca="1" si="230"/>
        <v>0.32825069762272657</v>
      </c>
      <c r="D2981" s="275">
        <f t="shared" ca="1" si="231"/>
        <v>0.18245545943990396</v>
      </c>
      <c r="E2981" s="275">
        <f t="shared" ca="1" si="232"/>
        <v>0.10108379636891632</v>
      </c>
      <c r="F2981" s="275">
        <f t="shared" ca="1" si="233"/>
        <v>2.9308445146758694E-2</v>
      </c>
      <c r="G2981" s="301">
        <f t="array" aca="1" ref="G2981" ca="1">IF(E2981&gt;F2981,('3-Statement Model'!$G$8*(1+'DCF Simulation'!C2981)*'DCF Simulation'!D2981)/('DCF Simulation'!E2981-'DCF Simulation'!F2981))</f>
        <v>16309.516578491903</v>
      </c>
      <c r="H2981" s="302">
        <f ca="1">+G2981-'DCF Analysis'!$C$37+'DCF Analysis'!$C$38+'DCF Analysis'!$C$40-'DCF Analysis'!$C$39</f>
        <v>17221.846578491903</v>
      </c>
      <c r="I2981" s="303">
        <f ca="1">+H2981/'Historical Data'!$L$34</f>
        <v>1081.2832903006481</v>
      </c>
    </row>
    <row r="2982" spans="2:9">
      <c r="B2982" s="300">
        <f t="shared" si="234"/>
        <v>2970</v>
      </c>
      <c r="C2982" s="275">
        <f t="shared" ca="1" si="230"/>
        <v>0.14881269494175203</v>
      </c>
      <c r="D2982" s="275">
        <f t="shared" ca="1" si="231"/>
        <v>0.14102278826283501</v>
      </c>
      <c r="E2982" s="275">
        <f t="shared" ca="1" si="232"/>
        <v>0.10187825358959969</v>
      </c>
      <c r="F2982" s="275">
        <f t="shared" ca="1" si="233"/>
        <v>3.4487530322911783E-2</v>
      </c>
      <c r="G2982" s="301">
        <f t="array" aca="1" ref="G2982" ca="1">IF(E2982&gt;F2982,('3-Statement Model'!$G$8*(1+'DCF Simulation'!C2982)*'DCF Simulation'!D2982)/('DCF Simulation'!E2982-'DCF Simulation'!F2982))</f>
        <v>11612.290855208117</v>
      </c>
      <c r="H2982" s="302">
        <f ca="1">+G2982-'DCF Analysis'!$C$37+'DCF Analysis'!$C$38+'DCF Analysis'!$C$40-'DCF Analysis'!$C$39</f>
        <v>12524.620855208119</v>
      </c>
      <c r="I2982" s="303">
        <f ca="1">+H2982/'Historical Data'!$L$34</f>
        <v>786.36534046243185</v>
      </c>
    </row>
    <row r="2983" spans="2:9">
      <c r="B2983" s="300">
        <f t="shared" si="234"/>
        <v>2971</v>
      </c>
      <c r="C2983" s="275">
        <f t="shared" ca="1" si="230"/>
        <v>5.3458104463560835E-2</v>
      </c>
      <c r="D2983" s="275">
        <f t="shared" ca="1" si="231"/>
        <v>0.19201735737805714</v>
      </c>
      <c r="E2983" s="275">
        <f t="shared" ca="1" si="232"/>
        <v>0.10454102290685832</v>
      </c>
      <c r="F2983" s="275">
        <f t="shared" ca="1" si="233"/>
        <v>2.4326141022640926E-2</v>
      </c>
      <c r="G2983" s="301">
        <f t="array" aca="1" ref="G2983" ca="1">IF(E2983&gt;F2983,('3-Statement Model'!$G$8*(1+'DCF Simulation'!C2983)*'DCF Simulation'!D2983)/('DCF Simulation'!E2983-'DCF Simulation'!F2983))</f>
        <v>12180.982185194571</v>
      </c>
      <c r="H2983" s="302">
        <f ca="1">+G2983-'DCF Analysis'!$C$37+'DCF Analysis'!$C$38+'DCF Analysis'!$C$40-'DCF Analysis'!$C$39</f>
        <v>13093.312185194573</v>
      </c>
      <c r="I2983" s="303">
        <f ca="1">+H2983/'Historical Data'!$L$34</f>
        <v>822.0709443679483</v>
      </c>
    </row>
    <row r="2984" spans="2:9">
      <c r="B2984" s="300">
        <f t="shared" si="234"/>
        <v>2972</v>
      </c>
      <c r="C2984" s="275">
        <f t="shared" ca="1" si="230"/>
        <v>0.20688286304403614</v>
      </c>
      <c r="D2984" s="275">
        <f t="shared" ca="1" si="231"/>
        <v>0.14170868867990563</v>
      </c>
      <c r="E2984" s="275">
        <f t="shared" ca="1" si="232"/>
        <v>0.10474689401379972</v>
      </c>
      <c r="F2984" s="275">
        <f t="shared" ca="1" si="233"/>
        <v>3.9595033635807547E-2</v>
      </c>
      <c r="G2984" s="301">
        <f t="array" aca="1" ref="G2984" ca="1">IF(E2984&gt;F2984,('3-Statement Model'!$G$8*(1+'DCF Simulation'!C2984)*'DCF Simulation'!D2984)/('DCF Simulation'!E2984-'DCF Simulation'!F2984))</f>
        <v>12679.85472873357</v>
      </c>
      <c r="H2984" s="302">
        <f ca="1">+G2984-'DCF Analysis'!$C$37+'DCF Analysis'!$C$38+'DCF Analysis'!$C$40-'DCF Analysis'!$C$39</f>
        <v>13592.184728733571</v>
      </c>
      <c r="I2984" s="303">
        <f ca="1">+H2984/'Historical Data'!$L$34</f>
        <v>853.3929366328299</v>
      </c>
    </row>
    <row r="2985" spans="2:9">
      <c r="B2985" s="300">
        <f t="shared" si="234"/>
        <v>2973</v>
      </c>
      <c r="C2985" s="275">
        <f t="shared" ca="1" si="230"/>
        <v>5.7965395907361286E-2</v>
      </c>
      <c r="D2985" s="275">
        <f t="shared" ca="1" si="231"/>
        <v>0.16904176836757528</v>
      </c>
      <c r="E2985" s="275">
        <f t="shared" ca="1" si="232"/>
        <v>0.10305885343879942</v>
      </c>
      <c r="F2985" s="275">
        <f t="shared" ca="1" si="233"/>
        <v>4.2661867606171175E-2</v>
      </c>
      <c r="G2985" s="301">
        <f t="array" aca="1" ref="G2985" ca="1">IF(E2985&gt;F2985,('3-Statement Model'!$G$8*(1+'DCF Simulation'!C2985)*'DCF Simulation'!D2985)/('DCF Simulation'!E2985-'DCF Simulation'!F2985))</f>
        <v>14303.085154927205</v>
      </c>
      <c r="H2985" s="302">
        <f ca="1">+G2985-'DCF Analysis'!$C$37+'DCF Analysis'!$C$38+'DCF Analysis'!$C$40-'DCF Analysis'!$C$39</f>
        <v>15215.415154927206</v>
      </c>
      <c r="I2985" s="303">
        <f ca="1">+H2985/'Historical Data'!$L$34</f>
        <v>955.30836876441003</v>
      </c>
    </row>
    <row r="2986" spans="2:9">
      <c r="B2986" s="300">
        <f t="shared" si="234"/>
        <v>2974</v>
      </c>
      <c r="C2986" s="275">
        <f t="shared" ca="1" si="230"/>
        <v>0.25680132166344183</v>
      </c>
      <c r="D2986" s="275">
        <f t="shared" ca="1" si="231"/>
        <v>0.19421550668949636</v>
      </c>
      <c r="E2986" s="275">
        <f t="shared" ca="1" si="232"/>
        <v>0.10626189598102023</v>
      </c>
      <c r="F2986" s="275">
        <f t="shared" ca="1" si="233"/>
        <v>2.8343370918335928E-2</v>
      </c>
      <c r="G2986" s="301">
        <f t="array" aca="1" ref="G2986" ca="1">IF(E2986&gt;F2986,('3-Statement Model'!$G$8*(1+'DCF Simulation'!C2986)*'DCF Simulation'!D2986)/('DCF Simulation'!E2986-'DCF Simulation'!F2986))</f>
        <v>15131.755216128551</v>
      </c>
      <c r="H2986" s="302">
        <f ca="1">+G2986-'DCF Analysis'!$C$37+'DCF Analysis'!$C$38+'DCF Analysis'!$C$40-'DCF Analysis'!$C$39</f>
        <v>16044.085216128553</v>
      </c>
      <c r="I2986" s="303">
        <f ca="1">+H2986/'Historical Data'!$L$34</f>
        <v>1007.3368830277101</v>
      </c>
    </row>
    <row r="2987" spans="2:9">
      <c r="B2987" s="300">
        <f t="shared" si="234"/>
        <v>2975</v>
      </c>
      <c r="C2987" s="275">
        <f t="shared" ca="1" si="230"/>
        <v>0.21229218498324609</v>
      </c>
      <c r="D2987" s="275">
        <f t="shared" ca="1" si="231"/>
        <v>0.18108332860185</v>
      </c>
      <c r="E2987" s="275">
        <f t="shared" ca="1" si="232"/>
        <v>0.1043146930815486</v>
      </c>
      <c r="F2987" s="275">
        <f t="shared" ca="1" si="233"/>
        <v>3.6808927734010156E-2</v>
      </c>
      <c r="G2987" s="301">
        <f t="array" aca="1" ref="G2987" ca="1">IF(E2987&gt;F2987,('3-Statement Model'!$G$8*(1+'DCF Simulation'!C2987)*'DCF Simulation'!D2987)/('DCF Simulation'!E2987-'DCF Simulation'!F2987))</f>
        <v>15708.127159866475</v>
      </c>
      <c r="H2987" s="302">
        <f ca="1">+G2987-'DCF Analysis'!$C$37+'DCF Analysis'!$C$38+'DCF Analysis'!$C$40-'DCF Analysis'!$C$39</f>
        <v>16620.457159866473</v>
      </c>
      <c r="I2987" s="303">
        <f ca="1">+H2987/'Historical Data'!$L$34</f>
        <v>1043.5247185726075</v>
      </c>
    </row>
    <row r="2988" spans="2:9">
      <c r="B2988" s="300">
        <f t="shared" si="234"/>
        <v>2976</v>
      </c>
      <c r="C2988" s="275">
        <f t="shared" ca="1" si="230"/>
        <v>0.20539037390500961</v>
      </c>
      <c r="D2988" s="275">
        <f t="shared" ca="1" si="231"/>
        <v>0.18581250139641745</v>
      </c>
      <c r="E2988" s="275">
        <f t="shared" ca="1" si="232"/>
        <v>0.10858994339794333</v>
      </c>
      <c r="F2988" s="275">
        <f t="shared" ca="1" si="233"/>
        <v>3.5479461125206196E-2</v>
      </c>
      <c r="G2988" s="301">
        <f t="array" aca="1" ref="G2988" ca="1">IF(E2988&gt;F2988,('3-Statement Model'!$G$8*(1+'DCF Simulation'!C2988)*'DCF Simulation'!D2988)/('DCF Simulation'!E2988-'DCF Simulation'!F2988))</f>
        <v>14797.982156944881</v>
      </c>
      <c r="H2988" s="302">
        <f ca="1">+G2988-'DCF Analysis'!$C$37+'DCF Analysis'!$C$38+'DCF Analysis'!$C$40-'DCF Analysis'!$C$39</f>
        <v>15710.312156944883</v>
      </c>
      <c r="I2988" s="303">
        <f ca="1">+H2988/'Historical Data'!$L$34</f>
        <v>986.38075442657873</v>
      </c>
    </row>
    <row r="2989" spans="2:9">
      <c r="B2989" s="300">
        <f t="shared" si="234"/>
        <v>2977</v>
      </c>
      <c r="C2989" s="275">
        <f t="shared" ca="1" si="230"/>
        <v>0.31985355758987827</v>
      </c>
      <c r="D2989" s="275">
        <f t="shared" ca="1" si="231"/>
        <v>0.15038323540677276</v>
      </c>
      <c r="E2989" s="275">
        <f t="shared" ca="1" si="232"/>
        <v>0.10329241125264042</v>
      </c>
      <c r="F2989" s="275">
        <f t="shared" ca="1" si="233"/>
        <v>4.9263974005707714E-2</v>
      </c>
      <c r="G2989" s="301">
        <f t="array" aca="1" ref="G2989" ca="1">IF(E2989&gt;F2989,('3-Statement Model'!$G$8*(1+'DCF Simulation'!C2989)*'DCF Simulation'!D2989)/('DCF Simulation'!E2989-'DCF Simulation'!F2989))</f>
        <v>17745.25583384759</v>
      </c>
      <c r="H2989" s="302">
        <f ca="1">+G2989-'DCF Analysis'!$C$37+'DCF Analysis'!$C$38+'DCF Analysis'!$C$40-'DCF Analysis'!$C$39</f>
        <v>18657.585833847588</v>
      </c>
      <c r="I2989" s="303">
        <f ca="1">+H2989/'Historical Data'!$L$34</f>
        <v>1171.426984182094</v>
      </c>
    </row>
    <row r="2990" spans="2:9">
      <c r="B2990" s="300">
        <f t="shared" si="234"/>
        <v>2978</v>
      </c>
      <c r="C2990" s="275">
        <f t="shared" ca="1" si="230"/>
        <v>0.14576701772945347</v>
      </c>
      <c r="D2990" s="275">
        <f t="shared" ca="1" si="231"/>
        <v>0.13706060471503881</v>
      </c>
      <c r="E2990" s="275">
        <f t="shared" ca="1" si="232"/>
        <v>0.10744126109969872</v>
      </c>
      <c r="F2990" s="275">
        <f t="shared" ca="1" si="233"/>
        <v>5.1648208618149449E-2</v>
      </c>
      <c r="G2990" s="301">
        <f t="array" aca="1" ref="G2990" ca="1">IF(E2990&gt;F2990,('3-Statement Model'!$G$8*(1+'DCF Simulation'!C2990)*'DCF Simulation'!D2990)/('DCF Simulation'!E2990-'DCF Simulation'!F2990))</f>
        <v>13595.911741659262</v>
      </c>
      <c r="H2990" s="302">
        <f ca="1">+G2990-'DCF Analysis'!$C$37+'DCF Analysis'!$C$38+'DCF Analysis'!$C$40-'DCF Analysis'!$C$39</f>
        <v>14508.241741659263</v>
      </c>
      <c r="I2990" s="303">
        <f ca="1">+H2990/'Historical Data'!$L$34</f>
        <v>910.9080896406565</v>
      </c>
    </row>
    <row r="2991" spans="2:9">
      <c r="B2991" s="300">
        <f t="shared" si="234"/>
        <v>2979</v>
      </c>
      <c r="C2991" s="275">
        <f t="shared" ca="1" si="230"/>
        <v>0.22446932357543767</v>
      </c>
      <c r="D2991" s="275">
        <f t="shared" ca="1" si="231"/>
        <v>0.13716190889727786</v>
      </c>
      <c r="E2991" s="275">
        <f t="shared" ca="1" si="232"/>
        <v>0.10842967928816473</v>
      </c>
      <c r="F2991" s="275">
        <f t="shared" ca="1" si="233"/>
        <v>2.9624528401767096E-2</v>
      </c>
      <c r="G2991" s="301">
        <f t="array" aca="1" ref="G2991" ca="1">IF(E2991&gt;F2991,('3-Statement Model'!$G$8*(1+'DCF Simulation'!C2991)*'DCF Simulation'!D2991)/('DCF Simulation'!E2991-'DCF Simulation'!F2991))</f>
        <v>10294.525277147442</v>
      </c>
      <c r="H2991" s="302">
        <f ca="1">+G2991-'DCF Analysis'!$C$37+'DCF Analysis'!$C$38+'DCF Analysis'!$C$40-'DCF Analysis'!$C$39</f>
        <v>11206.855277147444</v>
      </c>
      <c r="I2991" s="303">
        <f ca="1">+H2991/'Historical Data'!$L$34</f>
        <v>703.62869003437095</v>
      </c>
    </row>
    <row r="2992" spans="2:9">
      <c r="B2992" s="300">
        <f t="shared" si="234"/>
        <v>2980</v>
      </c>
      <c r="C2992" s="275">
        <f t="shared" ca="1" si="230"/>
        <v>0.20411710577326991</v>
      </c>
      <c r="D2992" s="275">
        <f t="shared" ca="1" si="231"/>
        <v>0.18995967316568277</v>
      </c>
      <c r="E2992" s="275">
        <f t="shared" ca="1" si="232"/>
        <v>0.10688458730450516</v>
      </c>
      <c r="F2992" s="275">
        <f t="shared" ca="1" si="233"/>
        <v>2.0451886655714877E-2</v>
      </c>
      <c r="G2992" s="301">
        <f t="array" aca="1" ref="G2992" ca="1">IF(E2992&gt;F2992,('3-Statement Model'!$G$8*(1+'DCF Simulation'!C2992)*'DCF Simulation'!D2992)/('DCF Simulation'!E2992-'DCF Simulation'!F2992))</f>
        <v>12782.963711047985</v>
      </c>
      <c r="H2992" s="302">
        <f ca="1">+G2992-'DCF Analysis'!$C$37+'DCF Analysis'!$C$38+'DCF Analysis'!$C$40-'DCF Analysis'!$C$39</f>
        <v>13695.293711047987</v>
      </c>
      <c r="I2992" s="303">
        <f ca="1">+H2992/'Historical Data'!$L$34</f>
        <v>859.86669188017493</v>
      </c>
    </row>
    <row r="2993" spans="2:9">
      <c r="B2993" s="300">
        <f t="shared" si="234"/>
        <v>2981</v>
      </c>
      <c r="C2993" s="275">
        <f t="shared" ca="1" si="230"/>
        <v>0.11048577333722318</v>
      </c>
      <c r="D2993" s="275">
        <f t="shared" ca="1" si="231"/>
        <v>0.15585539455099248</v>
      </c>
      <c r="E2993" s="275">
        <f t="shared" ca="1" si="232"/>
        <v>0.10446989184112923</v>
      </c>
      <c r="F2993" s="275">
        <f t="shared" ca="1" si="233"/>
        <v>4.2863540282256946E-2</v>
      </c>
      <c r="G2993" s="301">
        <f t="array" aca="1" ref="G2993" ca="1">IF(E2993&gt;F2993,('3-Statement Model'!$G$8*(1+'DCF Simulation'!C2993)*'DCF Simulation'!D2993)/('DCF Simulation'!E2993-'DCF Simulation'!F2993))</f>
        <v>13570.281211787562</v>
      </c>
      <c r="H2993" s="302">
        <f ca="1">+G2993-'DCF Analysis'!$C$37+'DCF Analysis'!$C$38+'DCF Analysis'!$C$40-'DCF Analysis'!$C$39</f>
        <v>14482.611211787564</v>
      </c>
      <c r="I2993" s="303">
        <f ca="1">+H2993/'Historical Data'!$L$34</f>
        <v>909.29886245671253</v>
      </c>
    </row>
    <row r="2994" spans="2:9">
      <c r="B2994" s="300">
        <f t="shared" si="234"/>
        <v>2982</v>
      </c>
      <c r="C2994" s="275">
        <f t="shared" ca="1" si="230"/>
        <v>0.24302180293898476</v>
      </c>
      <c r="D2994" s="275">
        <f t="shared" ca="1" si="231"/>
        <v>0.13904148030636465</v>
      </c>
      <c r="E2994" s="275">
        <f t="shared" ca="1" si="232"/>
        <v>0.10564644022246182</v>
      </c>
      <c r="F2994" s="275">
        <f t="shared" ca="1" si="233"/>
        <v>2.3591676258989679E-2</v>
      </c>
      <c r="G2994" s="301">
        <f t="array" aca="1" ref="G2994" ca="1">IF(E2994&gt;F2994,('3-Statement Model'!$G$8*(1+'DCF Simulation'!C2994)*'DCF Simulation'!D2994)/('DCF Simulation'!E2994-'DCF Simulation'!F2994))</f>
        <v>10174.1662050539</v>
      </c>
      <c r="H2994" s="302">
        <f ca="1">+G2994-'DCF Analysis'!$C$37+'DCF Analysis'!$C$38+'DCF Analysis'!$C$40-'DCF Analysis'!$C$39</f>
        <v>11086.496205053902</v>
      </c>
      <c r="I2994" s="303">
        <f ca="1">+H2994/'Historical Data'!$L$34</f>
        <v>696.071878231543</v>
      </c>
    </row>
    <row r="2995" spans="2:9">
      <c r="B2995" s="300">
        <f t="shared" si="234"/>
        <v>2983</v>
      </c>
      <c r="C2995" s="275">
        <f t="shared" ca="1" si="230"/>
        <v>0.32390852409566789</v>
      </c>
      <c r="D2995" s="275">
        <f t="shared" ca="1" si="231"/>
        <v>0.18569263738000638</v>
      </c>
      <c r="E2995" s="275">
        <f t="shared" ca="1" si="232"/>
        <v>0.10909036954378933</v>
      </c>
      <c r="F2995" s="275">
        <f t="shared" ca="1" si="233"/>
        <v>2.6936709736545165E-2</v>
      </c>
      <c r="G2995" s="301">
        <f t="array" aca="1" ref="G2995" ca="1">IF(E2995&gt;F2995,('3-Statement Model'!$G$8*(1+'DCF Simulation'!C2995)*'DCF Simulation'!D2995)/('DCF Simulation'!E2995-'DCF Simulation'!F2995))</f>
        <v>14454.572340691786</v>
      </c>
      <c r="H2995" s="302">
        <f ca="1">+G2995-'DCF Analysis'!$C$37+'DCF Analysis'!$C$38+'DCF Analysis'!$C$40-'DCF Analysis'!$C$39</f>
        <v>15366.902340691788</v>
      </c>
      <c r="I2995" s="303">
        <f ca="1">+H2995/'Historical Data'!$L$34</f>
        <v>964.81957663142703</v>
      </c>
    </row>
    <row r="2996" spans="2:9">
      <c r="B2996" s="300">
        <f t="shared" si="234"/>
        <v>2984</v>
      </c>
      <c r="C2996" s="275">
        <f t="shared" ca="1" si="230"/>
        <v>0.1790529860588192</v>
      </c>
      <c r="D2996" s="275">
        <f t="shared" ca="1" si="231"/>
        <v>0.14071995032140028</v>
      </c>
      <c r="E2996" s="275">
        <f t="shared" ca="1" si="232"/>
        <v>0.10011826760737409</v>
      </c>
      <c r="F2996" s="275">
        <f t="shared" ca="1" si="233"/>
        <v>5.085056861083298E-2</v>
      </c>
      <c r="G2996" s="301">
        <f t="array" aca="1" ref="G2996" ca="1">IF(E2996&gt;F2996,('3-Statement Model'!$G$8*(1+'DCF Simulation'!C2996)*'DCF Simulation'!D2996)/('DCF Simulation'!E2996-'DCF Simulation'!F2996))</f>
        <v>16266.953137846454</v>
      </c>
      <c r="H2996" s="302">
        <f ca="1">+G2996-'DCF Analysis'!$C$37+'DCF Analysis'!$C$38+'DCF Analysis'!$C$40-'DCF Analysis'!$C$39</f>
        <v>17179.283137846454</v>
      </c>
      <c r="I2996" s="303">
        <f ca="1">+H2996/'Historical Data'!$L$34</f>
        <v>1078.6109208228534</v>
      </c>
    </row>
    <row r="2997" spans="2:9">
      <c r="B2997" s="300">
        <f t="shared" si="234"/>
        <v>2985</v>
      </c>
      <c r="C2997" s="275">
        <f t="shared" ca="1" si="230"/>
        <v>0.24440091332976038</v>
      </c>
      <c r="D2997" s="275">
        <f t="shared" ca="1" si="231"/>
        <v>0.18022122703630761</v>
      </c>
      <c r="E2997" s="275">
        <f t="shared" ca="1" si="232"/>
        <v>0.10090925138875655</v>
      </c>
      <c r="F2997" s="275">
        <f t="shared" ca="1" si="233"/>
        <v>3.1141024472902089E-2</v>
      </c>
      <c r="G2997" s="301">
        <f t="array" aca="1" ref="G2997" ca="1">IF(E2997&gt;F2997,('3-Statement Model'!$G$8*(1+'DCF Simulation'!C2997)*'DCF Simulation'!D2997)/('DCF Simulation'!E2997-'DCF Simulation'!F2997))</f>
        <v>15527.01872586784</v>
      </c>
      <c r="H2997" s="302">
        <f ca="1">+G2997-'DCF Analysis'!$C$37+'DCF Analysis'!$C$38+'DCF Analysis'!$C$40-'DCF Analysis'!$C$39</f>
        <v>16439.34872586784</v>
      </c>
      <c r="I2997" s="303">
        <f ca="1">+H2997/'Historical Data'!$L$34</f>
        <v>1032.1537240324628</v>
      </c>
    </row>
    <row r="2998" spans="2:9">
      <c r="B2998" s="300">
        <f t="shared" si="234"/>
        <v>2986</v>
      </c>
      <c r="C2998" s="275">
        <f t="shared" ca="1" si="230"/>
        <v>0.18972293073674562</v>
      </c>
      <c r="D2998" s="275">
        <f t="shared" ca="1" si="231"/>
        <v>0.18434911476489824</v>
      </c>
      <c r="E2998" s="275">
        <f t="shared" ca="1" si="232"/>
        <v>0.10016967661580209</v>
      </c>
      <c r="F2998" s="275">
        <f t="shared" ca="1" si="233"/>
        <v>2.1702158870306389E-2</v>
      </c>
      <c r="G2998" s="301">
        <f t="array" aca="1" ref="G2998" ca="1">IF(E2998&gt;F2998,('3-Statement Model'!$G$8*(1+'DCF Simulation'!C2998)*'DCF Simulation'!D2998)/('DCF Simulation'!E2998-'DCF Simulation'!F2998))</f>
        <v>13501.327555010193</v>
      </c>
      <c r="H2998" s="302">
        <f ca="1">+G2998-'DCF Analysis'!$C$37+'DCF Analysis'!$C$38+'DCF Analysis'!$C$40-'DCF Analysis'!$C$39</f>
        <v>14413.657555010195</v>
      </c>
      <c r="I2998" s="303">
        <f ca="1">+H2998/'Historical Data'!$L$34</f>
        <v>904.96956846732064</v>
      </c>
    </row>
    <row r="2999" spans="2:9">
      <c r="B2999" s="300">
        <f t="shared" si="234"/>
        <v>2987</v>
      </c>
      <c r="C2999" s="275">
        <f t="shared" ca="1" si="230"/>
        <v>0.20399963624082793</v>
      </c>
      <c r="D2999" s="275">
        <f t="shared" ca="1" si="231"/>
        <v>0.15324854296166099</v>
      </c>
      <c r="E2999" s="275">
        <f t="shared" ca="1" si="232"/>
        <v>0.10266713619871361</v>
      </c>
      <c r="F2999" s="275">
        <f t="shared" ca="1" si="233"/>
        <v>3.8752736091600022E-2</v>
      </c>
      <c r="G2999" s="301">
        <f t="array" aca="1" ref="G2999" ca="1">IF(E2999&gt;F2999,('3-Statement Model'!$G$8*(1+'DCF Simulation'!C2999)*'DCF Simulation'!D2999)/('DCF Simulation'!E2999-'DCF Simulation'!F2999))</f>
        <v>13944.517513103185</v>
      </c>
      <c r="H2999" s="302">
        <f ca="1">+G2999-'DCF Analysis'!$C$37+'DCF Analysis'!$C$38+'DCF Analysis'!$C$40-'DCF Analysis'!$C$39</f>
        <v>14856.847513103186</v>
      </c>
      <c r="I2999" s="303">
        <f ca="1">+H2999/'Historical Data'!$L$34</f>
        <v>932.79549839480467</v>
      </c>
    </row>
    <row r="3000" spans="2:9">
      <c r="B3000" s="300">
        <f t="shared" si="234"/>
        <v>2988</v>
      </c>
      <c r="C3000" s="275">
        <f t="shared" ca="1" si="230"/>
        <v>9.2668686511620885E-2</v>
      </c>
      <c r="D3000" s="275">
        <f t="shared" ca="1" si="231"/>
        <v>0.1494624170596501</v>
      </c>
      <c r="E3000" s="275">
        <f t="shared" ca="1" si="232"/>
        <v>0.10225459201202555</v>
      </c>
      <c r="F3000" s="275">
        <f t="shared" ca="1" si="233"/>
        <v>5.2028467616930779E-2</v>
      </c>
      <c r="G3000" s="301">
        <f t="array" aca="1" ref="G3000" ca="1">IF(E3000&gt;F3000,('3-Statement Model'!$G$8*(1+'DCF Simulation'!C3000)*'DCF Simulation'!D3000)/('DCF Simulation'!E3000-'DCF Simulation'!F3000))</f>
        <v>15706.17130635817</v>
      </c>
      <c r="H3000" s="302">
        <f ca="1">+G3000-'DCF Analysis'!$C$37+'DCF Analysis'!$C$38+'DCF Analysis'!$C$40-'DCF Analysis'!$C$39</f>
        <v>16618.501306358168</v>
      </c>
      <c r="I3000" s="303">
        <f ca="1">+H3000/'Historical Data'!$L$34</f>
        <v>1043.4019192138298</v>
      </c>
    </row>
    <row r="3001" spans="2:9">
      <c r="B3001" s="300">
        <f t="shared" si="234"/>
        <v>2989</v>
      </c>
      <c r="C3001" s="275">
        <f t="shared" ca="1" si="230"/>
        <v>0.15689503650202843</v>
      </c>
      <c r="D3001" s="275">
        <f t="shared" ca="1" si="231"/>
        <v>0.15342455943662686</v>
      </c>
      <c r="E3001" s="275">
        <f t="shared" ca="1" si="232"/>
        <v>0.10932616382990162</v>
      </c>
      <c r="F3001" s="275">
        <f t="shared" ca="1" si="233"/>
        <v>5.5945484329405243E-2</v>
      </c>
      <c r="G3001" s="301">
        <f t="array" aca="1" ref="G3001" ca="1">IF(E3001&gt;F3001,('3-Statement Model'!$G$8*(1+'DCF Simulation'!C3001)*'DCF Simulation'!D3001)/('DCF Simulation'!E3001-'DCF Simulation'!F3001))</f>
        <v>16061.431292225412</v>
      </c>
      <c r="H3001" s="302">
        <f ca="1">+G3001-'DCF Analysis'!$C$37+'DCF Analysis'!$C$38+'DCF Analysis'!$C$40-'DCF Analysis'!$C$39</f>
        <v>16973.761292225412</v>
      </c>
      <c r="I3001" s="303">
        <f ca="1">+H3001/'Historical Data'!$L$34</f>
        <v>1065.707116550243</v>
      </c>
    </row>
    <row r="3002" spans="2:9">
      <c r="B3002" s="300">
        <f t="shared" si="234"/>
        <v>2990</v>
      </c>
      <c r="C3002" s="275">
        <f t="shared" ca="1" si="230"/>
        <v>0.26650401752450453</v>
      </c>
      <c r="D3002" s="275">
        <f t="shared" ca="1" si="231"/>
        <v>0.15676228138747603</v>
      </c>
      <c r="E3002" s="275">
        <f t="shared" ca="1" si="232"/>
        <v>0.10148828586717873</v>
      </c>
      <c r="F3002" s="275">
        <f t="shared" ca="1" si="233"/>
        <v>2.9959680006529626E-2</v>
      </c>
      <c r="G3002" s="301">
        <f t="array" aca="1" ref="G3002" ca="1">IF(E3002&gt;F3002,('3-Statement Model'!$G$8*(1+'DCF Simulation'!C3002)*'DCF Simulation'!D3002)/('DCF Simulation'!E3002-'DCF Simulation'!F3002))</f>
        <v>13407.502476671689</v>
      </c>
      <c r="H3002" s="302">
        <f ca="1">+G3002-'DCF Analysis'!$C$37+'DCF Analysis'!$C$38+'DCF Analysis'!$C$40-'DCF Analysis'!$C$39</f>
        <v>14319.832476671691</v>
      </c>
      <c r="I3002" s="303">
        <f ca="1">+H3002/'Historical Data'!$L$34</f>
        <v>899.07870833474487</v>
      </c>
    </row>
    <row r="3003" spans="2:9">
      <c r="B3003" s="300">
        <f t="shared" si="234"/>
        <v>2991</v>
      </c>
      <c r="C3003" s="275">
        <f t="shared" ca="1" si="230"/>
        <v>0.14902997272701304</v>
      </c>
      <c r="D3003" s="275">
        <f t="shared" ca="1" si="231"/>
        <v>0.13880097689973869</v>
      </c>
      <c r="E3003" s="275">
        <f t="shared" ca="1" si="232"/>
        <v>0.10344126644523027</v>
      </c>
      <c r="F3003" s="275">
        <f t="shared" ca="1" si="233"/>
        <v>5.3267568628979106E-2</v>
      </c>
      <c r="G3003" s="301">
        <f t="array" aca="1" ref="G3003" ca="1">IF(E3003&gt;F3003,('3-Statement Model'!$G$8*(1+'DCF Simulation'!C3003)*'DCF Simulation'!D3003)/('DCF Simulation'!E3003-'DCF Simulation'!F3003))</f>
        <v>15354.202702056496</v>
      </c>
      <c r="H3003" s="302">
        <f ca="1">+G3003-'DCF Analysis'!$C$37+'DCF Analysis'!$C$38+'DCF Analysis'!$C$40-'DCF Analysis'!$C$39</f>
        <v>16266.532702056498</v>
      </c>
      <c r="I3003" s="303">
        <f ca="1">+H3003/'Historical Data'!$L$34</f>
        <v>1021.3033731138353</v>
      </c>
    </row>
    <row r="3004" spans="2:9">
      <c r="B3004" s="300">
        <f t="shared" si="234"/>
        <v>2992</v>
      </c>
      <c r="C3004" s="275">
        <f t="shared" ca="1" si="230"/>
        <v>0.28473776267079515</v>
      </c>
      <c r="D3004" s="275">
        <f t="shared" ca="1" si="231"/>
        <v>0.16215199134541336</v>
      </c>
      <c r="E3004" s="275">
        <f t="shared" ca="1" si="232"/>
        <v>0.10536153662260732</v>
      </c>
      <c r="F3004" s="275">
        <f t="shared" ca="1" si="233"/>
        <v>2.7221385024113101E-2</v>
      </c>
      <c r="G3004" s="301">
        <f t="array" aca="1" ref="G3004" ca="1">IF(E3004&gt;F3004,('3-Statement Model'!$G$8*(1+'DCF Simulation'!C3004)*'DCF Simulation'!D3004)/('DCF Simulation'!E3004-'DCF Simulation'!F3004))</f>
        <v>12877.810380055978</v>
      </c>
      <c r="H3004" s="302">
        <f ca="1">+G3004-'DCF Analysis'!$C$37+'DCF Analysis'!$C$38+'DCF Analysis'!$C$40-'DCF Analysis'!$C$39</f>
        <v>13790.14038005598</v>
      </c>
      <c r="I3004" s="303">
        <f ca="1">+H3004/'Historical Data'!$L$34</f>
        <v>865.82169315553756</v>
      </c>
    </row>
    <row r="3005" spans="2:9">
      <c r="B3005" s="300">
        <f t="shared" si="234"/>
        <v>2993</v>
      </c>
      <c r="C3005" s="275">
        <f t="shared" ca="1" si="230"/>
        <v>0.14935698743837458</v>
      </c>
      <c r="D3005" s="275">
        <f t="shared" ca="1" si="231"/>
        <v>0.18834047284210353</v>
      </c>
      <c r="E3005" s="275">
        <f t="shared" ca="1" si="232"/>
        <v>0.10225080710068593</v>
      </c>
      <c r="F3005" s="275">
        <f t="shared" ca="1" si="233"/>
        <v>4.5422710904814527E-2</v>
      </c>
      <c r="G3005" s="301">
        <f t="array" aca="1" ref="G3005" ca="1">IF(E3005&gt;F3005,('3-Statement Model'!$G$8*(1+'DCF Simulation'!C3005)*'DCF Simulation'!D3005)/('DCF Simulation'!E3005-'DCF Simulation'!F3005))</f>
        <v>18399.879939758837</v>
      </c>
      <c r="H3005" s="302">
        <f ca="1">+G3005-'DCF Analysis'!$C$37+'DCF Analysis'!$C$38+'DCF Analysis'!$C$40-'DCF Analysis'!$C$39</f>
        <v>19312.209939758835</v>
      </c>
      <c r="I3005" s="303">
        <f ca="1">+H3005/'Historical Data'!$L$34</f>
        <v>1212.5279255894943</v>
      </c>
    </row>
    <row r="3006" spans="2:9">
      <c r="B3006" s="300">
        <f t="shared" si="234"/>
        <v>2994</v>
      </c>
      <c r="C3006" s="275">
        <f t="shared" ca="1" si="230"/>
        <v>0.14807417858582786</v>
      </c>
      <c r="D3006" s="275">
        <f t="shared" ca="1" si="231"/>
        <v>0.14344857537962671</v>
      </c>
      <c r="E3006" s="275">
        <f t="shared" ca="1" si="232"/>
        <v>0.10296344132428895</v>
      </c>
      <c r="F3006" s="275">
        <f t="shared" ca="1" si="233"/>
        <v>4.5936378400040064E-2</v>
      </c>
      <c r="G3006" s="301">
        <f t="array" aca="1" ref="G3006" ca="1">IF(E3006&gt;F3006,('3-Statement Model'!$G$8*(1+'DCF Simulation'!C3006)*'DCF Simulation'!D3006)/('DCF Simulation'!E3006-'DCF Simulation'!F3006))</f>
        <v>13949.694080278776</v>
      </c>
      <c r="H3006" s="302">
        <f ca="1">+G3006-'DCF Analysis'!$C$37+'DCF Analysis'!$C$38+'DCF Analysis'!$C$40-'DCF Analysis'!$C$39</f>
        <v>14862.024080278778</v>
      </c>
      <c r="I3006" s="303">
        <f ca="1">+H3006/'Historical Data'!$L$34</f>
        <v>933.12051206639751</v>
      </c>
    </row>
    <row r="3007" spans="2:9">
      <c r="B3007" s="300">
        <f t="shared" si="234"/>
        <v>2995</v>
      </c>
      <c r="C3007" s="275">
        <f t="shared" ca="1" si="230"/>
        <v>0.3233293205726735</v>
      </c>
      <c r="D3007" s="275">
        <f t="shared" ca="1" si="231"/>
        <v>0.15321156801019556</v>
      </c>
      <c r="E3007" s="275">
        <f t="shared" ca="1" si="232"/>
        <v>0.10918806742363642</v>
      </c>
      <c r="F3007" s="275">
        <f t="shared" ca="1" si="233"/>
        <v>3.77859459344888E-2</v>
      </c>
      <c r="G3007" s="301">
        <f t="array" aca="1" ref="G3007" ca="1">IF(E3007&gt;F3007,('3-Statement Model'!$G$8*(1+'DCF Simulation'!C3007)*'DCF Simulation'!D3007)/('DCF Simulation'!E3007-'DCF Simulation'!F3007))</f>
        <v>13716.012621260224</v>
      </c>
      <c r="H3007" s="302">
        <f ca="1">+G3007-'DCF Analysis'!$C$37+'DCF Analysis'!$C$38+'DCF Analysis'!$C$40-'DCF Analysis'!$C$39</f>
        <v>14628.342621260226</v>
      </c>
      <c r="I3007" s="303">
        <f ca="1">+H3007/'Historical Data'!$L$34</f>
        <v>918.44869068312039</v>
      </c>
    </row>
    <row r="3008" spans="2:9">
      <c r="B3008" s="300">
        <f t="shared" si="234"/>
        <v>2996</v>
      </c>
      <c r="C3008" s="275">
        <f t="shared" ca="1" si="230"/>
        <v>0.14249055942051525</v>
      </c>
      <c r="D3008" s="275">
        <f t="shared" ca="1" si="231"/>
        <v>0.18918125019716503</v>
      </c>
      <c r="E3008" s="275">
        <f t="shared" ca="1" si="232"/>
        <v>0.10602272009151943</v>
      </c>
      <c r="F3008" s="275">
        <f t="shared" ca="1" si="233"/>
        <v>2.4521503451047616E-2</v>
      </c>
      <c r="G3008" s="301">
        <f t="array" aca="1" ref="G3008" ca="1">IF(E3008&gt;F3008,('3-Statement Model'!$G$8*(1+'DCF Simulation'!C3008)*'DCF Simulation'!D3008)/('DCF Simulation'!E3008-'DCF Simulation'!F3008))</f>
        <v>12809.911186431698</v>
      </c>
      <c r="H3008" s="302">
        <f ca="1">+G3008-'DCF Analysis'!$C$37+'DCF Analysis'!$C$38+'DCF Analysis'!$C$40-'DCF Analysis'!$C$39</f>
        <v>13722.2411864317</v>
      </c>
      <c r="I3008" s="303">
        <f ca="1">+H3008/'Historical Data'!$L$34</f>
        <v>861.5586042262405</v>
      </c>
    </row>
    <row r="3009" spans="2:9">
      <c r="B3009" s="300">
        <f t="shared" si="234"/>
        <v>2997</v>
      </c>
      <c r="C3009" s="275">
        <f t="shared" ca="1" si="230"/>
        <v>0.26619089398750839</v>
      </c>
      <c r="D3009" s="275">
        <f t="shared" ca="1" si="231"/>
        <v>0.18478018794945378</v>
      </c>
      <c r="E3009" s="275">
        <f t="shared" ca="1" si="232"/>
        <v>0.10337568182751143</v>
      </c>
      <c r="F3009" s="275">
        <f t="shared" ca="1" si="233"/>
        <v>4.886774374154438E-2</v>
      </c>
      <c r="G3009" s="301">
        <f t="array" aca="1" ref="G3009" ca="1">IF(E3009&gt;F3009,('3-Statement Model'!$G$8*(1+'DCF Simulation'!C3009)*'DCF Simulation'!D3009)/('DCF Simulation'!E3009-'DCF Simulation'!F3009))</f>
        <v>20733.581862075378</v>
      </c>
      <c r="H3009" s="302">
        <f ca="1">+G3009-'DCF Analysis'!$C$37+'DCF Analysis'!$C$38+'DCF Analysis'!$C$40-'DCF Analysis'!$C$39</f>
        <v>21645.911862075376</v>
      </c>
      <c r="I3009" s="303">
        <f ca="1">+H3009/'Historical Data'!$L$34</f>
        <v>1359.0507088254571</v>
      </c>
    </row>
    <row r="3010" spans="2:9">
      <c r="B3010" s="300">
        <f t="shared" si="234"/>
        <v>2998</v>
      </c>
      <c r="C3010" s="275">
        <f t="shared" ca="1" si="230"/>
        <v>0.19964277844776535</v>
      </c>
      <c r="D3010" s="275">
        <f t="shared" ca="1" si="231"/>
        <v>0.15532615615619763</v>
      </c>
      <c r="E3010" s="275">
        <f t="shared" ca="1" si="232"/>
        <v>0.10598058471708029</v>
      </c>
      <c r="F3010" s="275">
        <f t="shared" ca="1" si="233"/>
        <v>3.3830003547680287E-2</v>
      </c>
      <c r="G3010" s="301">
        <f t="array" aca="1" ref="G3010" ca="1">IF(E3010&gt;F3010,('3-Statement Model'!$G$8*(1+'DCF Simulation'!C3010)*'DCF Simulation'!D3010)/('DCF Simulation'!E3010-'DCF Simulation'!F3010))</f>
        <v>12474.875056573832</v>
      </c>
      <c r="H3010" s="302">
        <f ca="1">+G3010-'DCF Analysis'!$C$37+'DCF Analysis'!$C$38+'DCF Analysis'!$C$40-'DCF Analysis'!$C$39</f>
        <v>13387.205056573834</v>
      </c>
      <c r="I3010" s="303">
        <f ca="1">+H3010/'Historical Data'!$L$34</f>
        <v>840.52317302487666</v>
      </c>
    </row>
    <row r="3011" spans="2:9">
      <c r="B3011" s="300">
        <f t="shared" si="234"/>
        <v>2999</v>
      </c>
      <c r="C3011" s="275">
        <f t="shared" ca="1" si="230"/>
        <v>9.0887703720447244E-2</v>
      </c>
      <c r="D3011" s="275">
        <f t="shared" ca="1" si="231"/>
        <v>0.13824870500528141</v>
      </c>
      <c r="E3011" s="275">
        <f t="shared" ca="1" si="232"/>
        <v>0.10559476908542238</v>
      </c>
      <c r="F3011" s="275">
        <f t="shared" ca="1" si="233"/>
        <v>5.9264101274248596E-2</v>
      </c>
      <c r="G3011" s="301">
        <f t="array" aca="1" ref="G3011" ca="1">IF(E3011&gt;F3011,('3-Statement Model'!$G$8*(1+'DCF Simulation'!C3011)*'DCF Simulation'!D3011)/('DCF Simulation'!E3011-'DCF Simulation'!F3011))</f>
        <v>15723.602551347112</v>
      </c>
      <c r="H3011" s="302">
        <f ca="1">+G3011-'DCF Analysis'!$C$37+'DCF Analysis'!$C$38+'DCF Analysis'!$C$40-'DCF Analysis'!$C$39</f>
        <v>16635.932551347112</v>
      </c>
      <c r="I3011" s="303">
        <f ca="1">+H3011/'Historical Data'!$L$34</f>
        <v>1044.4963497006988</v>
      </c>
    </row>
    <row r="3012" spans="2:9">
      <c r="B3012" s="300">
        <f t="shared" si="234"/>
        <v>3000</v>
      </c>
      <c r="C3012" s="275">
        <f t="shared" ca="1" si="230"/>
        <v>2.5375924599556371E-2</v>
      </c>
      <c r="D3012" s="275">
        <f t="shared" ca="1" si="231"/>
        <v>0.14833915908066753</v>
      </c>
      <c r="E3012" s="275">
        <f t="shared" ca="1" si="232"/>
        <v>0.10684849639975075</v>
      </c>
      <c r="F3012" s="275">
        <f t="shared" ca="1" si="233"/>
        <v>3.875887695095509E-2</v>
      </c>
      <c r="G3012" s="301">
        <f t="array" aca="1" ref="G3012" ca="1">IF(E3012&gt;F3012,('3-Statement Model'!$G$8*(1+'DCF Simulation'!C3012)*'DCF Simulation'!D3012)/('DCF Simulation'!E3012-'DCF Simulation'!F3012))</f>
        <v>10790.399428700679</v>
      </c>
      <c r="H3012" s="302">
        <f ca="1">+G3012-'DCF Analysis'!$C$37+'DCF Analysis'!$C$38+'DCF Analysis'!$C$40-'DCF Analysis'!$C$39</f>
        <v>11702.729428700681</v>
      </c>
      <c r="I3012" s="303">
        <f ca="1">+H3012/'Historical Data'!$L$34</f>
        <v>734.76242657782348</v>
      </c>
    </row>
    <row r="3013" spans="2:9">
      <c r="B3013" s="300">
        <f t="shared" si="234"/>
        <v>3001</v>
      </c>
      <c r="C3013" s="275">
        <f t="shared" ca="1" si="230"/>
        <v>0.1642331092284903</v>
      </c>
      <c r="D3013" s="275">
        <f t="shared" ca="1" si="231"/>
        <v>0.17916993606503409</v>
      </c>
      <c r="E3013" s="275">
        <f t="shared" ca="1" si="232"/>
        <v>0.10813331424391169</v>
      </c>
      <c r="F3013" s="275">
        <f t="shared" ca="1" si="233"/>
        <v>2.2356253433066641E-2</v>
      </c>
      <c r="G3013" s="301">
        <f t="array" aca="1" ref="G3013" ca="1">IF(E3013&gt;F3013,('3-Statement Model'!$G$8*(1+'DCF Simulation'!C3013)*'DCF Simulation'!D3013)/('DCF Simulation'!E3013-'DCF Simulation'!F3013))</f>
        <v>11746.633615220153</v>
      </c>
      <c r="H3013" s="302">
        <f ca="1">+G3013-'DCF Analysis'!$C$37+'DCF Analysis'!$C$38+'DCF Analysis'!$C$40-'DCF Analysis'!$C$39</f>
        <v>12658.963615220155</v>
      </c>
      <c r="I3013" s="303">
        <f ca="1">+H3013/'Historical Data'!$L$34</f>
        <v>794.80012594909977</v>
      </c>
    </row>
    <row r="3014" spans="2:9">
      <c r="B3014" s="300">
        <f t="shared" si="234"/>
        <v>3002</v>
      </c>
      <c r="C3014" s="275">
        <f t="shared" ca="1" si="230"/>
        <v>8.2398750234701487E-2</v>
      </c>
      <c r="D3014" s="275">
        <f t="shared" ca="1" si="231"/>
        <v>0.19151845801698048</v>
      </c>
      <c r="E3014" s="275">
        <f t="shared" ca="1" si="232"/>
        <v>0.1052442496059624</v>
      </c>
      <c r="F3014" s="275">
        <f t="shared" ca="1" si="233"/>
        <v>4.138872729283026E-2</v>
      </c>
      <c r="G3014" s="301">
        <f t="array" aca="1" ref="G3014" ca="1">IF(E3014&gt;F3014,('3-Statement Model'!$G$8*(1+'DCF Simulation'!C3014)*'DCF Simulation'!D3014)/('DCF Simulation'!E3014-'DCF Simulation'!F3014))</f>
        <v>15681.187809278263</v>
      </c>
      <c r="H3014" s="302">
        <f ca="1">+G3014-'DCF Analysis'!$C$37+'DCF Analysis'!$C$38+'DCF Analysis'!$C$40-'DCF Analysis'!$C$39</f>
        <v>16593.517809278263</v>
      </c>
      <c r="I3014" s="303">
        <f ca="1">+H3014/'Historical Data'!$L$34</f>
        <v>1041.8333163463815</v>
      </c>
    </row>
    <row r="3015" spans="2:9">
      <c r="B3015" s="300">
        <f t="shared" si="234"/>
        <v>3003</v>
      </c>
      <c r="C3015" s="275">
        <f t="shared" ca="1" si="230"/>
        <v>0.2361967393344325</v>
      </c>
      <c r="D3015" s="275">
        <f t="shared" ca="1" si="231"/>
        <v>0.18436024661927891</v>
      </c>
      <c r="E3015" s="275">
        <f t="shared" ca="1" si="232"/>
        <v>0.10106843560879523</v>
      </c>
      <c r="F3015" s="275">
        <f t="shared" ca="1" si="233"/>
        <v>4.768807459876976E-2</v>
      </c>
      <c r="G3015" s="301">
        <f t="array" aca="1" ref="G3015" ca="1">IF(E3015&gt;F3015,('3-Statement Model'!$G$8*(1+'DCF Simulation'!C3015)*'DCF Simulation'!D3015)/('DCF Simulation'!E3015-'DCF Simulation'!F3015))</f>
        <v>20623.048678513256</v>
      </c>
      <c r="H3015" s="302">
        <f ca="1">+G3015-'DCF Analysis'!$C$37+'DCF Analysis'!$C$38+'DCF Analysis'!$C$40-'DCF Analysis'!$C$39</f>
        <v>21535.378678513254</v>
      </c>
      <c r="I3015" s="303">
        <f ca="1">+H3015/'Historical Data'!$L$34</f>
        <v>1352.1108209414992</v>
      </c>
    </row>
    <row r="3016" spans="2:9">
      <c r="B3016" s="300">
        <f t="shared" si="234"/>
        <v>3004</v>
      </c>
      <c r="C3016" s="275">
        <f t="shared" ca="1" si="230"/>
        <v>0.29231620102686406</v>
      </c>
      <c r="D3016" s="275">
        <f t="shared" ca="1" si="231"/>
        <v>0.19001143817699728</v>
      </c>
      <c r="E3016" s="275">
        <f t="shared" ca="1" si="232"/>
        <v>0.10207647721331961</v>
      </c>
      <c r="F3016" s="275">
        <f t="shared" ca="1" si="233"/>
        <v>3.6563956687628692E-2</v>
      </c>
      <c r="G3016" s="301">
        <f t="array" aca="1" ref="G3016" ca="1">IF(E3016&gt;F3016,('3-Statement Model'!$G$8*(1+'DCF Simulation'!C3016)*'DCF Simulation'!D3016)/('DCF Simulation'!E3016-'DCF Simulation'!F3016))</f>
        <v>18105.216586468599</v>
      </c>
      <c r="H3016" s="302">
        <f ca="1">+G3016-'DCF Analysis'!$C$37+'DCF Analysis'!$C$38+'DCF Analysis'!$C$40-'DCF Analysis'!$C$39</f>
        <v>19017.546586468598</v>
      </c>
      <c r="I3016" s="303">
        <f ca="1">+H3016/'Historical Data'!$L$34</f>
        <v>1194.0273217939289</v>
      </c>
    </row>
    <row r="3017" spans="2:9">
      <c r="B3017" s="300">
        <f t="shared" si="234"/>
        <v>3005</v>
      </c>
      <c r="C3017" s="275">
        <f t="shared" ca="1" si="230"/>
        <v>0.2834062182848428</v>
      </c>
      <c r="D3017" s="275">
        <f t="shared" ca="1" si="231"/>
        <v>0.14922524409694174</v>
      </c>
      <c r="E3017" s="275">
        <f t="shared" ca="1" si="232"/>
        <v>0.10065761849470685</v>
      </c>
      <c r="F3017" s="275">
        <f t="shared" ca="1" si="233"/>
        <v>2.8630329911015336E-2</v>
      </c>
      <c r="G3017" s="301">
        <f t="array" aca="1" ref="G3017" ca="1">IF(E3017&gt;F3017,('3-Statement Model'!$G$8*(1+'DCF Simulation'!C3017)*'DCF Simulation'!D3017)/('DCF Simulation'!E3017-'DCF Simulation'!F3017))</f>
        <v>12843.662063509777</v>
      </c>
      <c r="H3017" s="302">
        <f ca="1">+G3017-'DCF Analysis'!$C$37+'DCF Analysis'!$C$38+'DCF Analysis'!$C$40-'DCF Analysis'!$C$39</f>
        <v>13755.992063509779</v>
      </c>
      <c r="I3017" s="303">
        <f ca="1">+H3017/'Historical Data'!$L$34</f>
        <v>863.67767196100328</v>
      </c>
    </row>
    <row r="3018" spans="2:9">
      <c r="B3018" s="300">
        <f t="shared" si="234"/>
        <v>3006</v>
      </c>
      <c r="C3018" s="275">
        <f t="shared" ca="1" si="230"/>
        <v>0.26636453749612066</v>
      </c>
      <c r="D3018" s="275">
        <f t="shared" ca="1" si="231"/>
        <v>0.19346001371949098</v>
      </c>
      <c r="E3018" s="275">
        <f t="shared" ca="1" si="232"/>
        <v>0.10296555025205045</v>
      </c>
      <c r="F3018" s="275">
        <f t="shared" ca="1" si="233"/>
        <v>5.4225323420139165E-2</v>
      </c>
      <c r="G3018" s="301">
        <f t="array" aca="1" ref="G3018" ca="1">IF(E3018&gt;F3018,('3-Statement Model'!$G$8*(1+'DCF Simulation'!C3018)*'DCF Simulation'!D3018)/('DCF Simulation'!E3018-'DCF Simulation'!F3018))</f>
        <v>24279.621259440592</v>
      </c>
      <c r="H3018" s="302">
        <f ca="1">+G3018-'DCF Analysis'!$C$37+'DCF Analysis'!$C$38+'DCF Analysis'!$C$40-'DCF Analysis'!$C$39</f>
        <v>25191.95125944059</v>
      </c>
      <c r="I3018" s="303">
        <f ca="1">+H3018/'Historical Data'!$L$34</f>
        <v>1581.6907799492674</v>
      </c>
    </row>
    <row r="3019" spans="2:9">
      <c r="B3019" s="300">
        <f t="shared" si="234"/>
        <v>3007</v>
      </c>
      <c r="C3019" s="275">
        <f t="shared" ca="1" si="230"/>
        <v>0.29071646781621235</v>
      </c>
      <c r="D3019" s="275">
        <f t="shared" ca="1" si="231"/>
        <v>0.16862994819886484</v>
      </c>
      <c r="E3019" s="275">
        <f t="shared" ca="1" si="232"/>
        <v>0.10269053852209752</v>
      </c>
      <c r="F3019" s="275">
        <f t="shared" ca="1" si="233"/>
        <v>5.396575281987942E-2</v>
      </c>
      <c r="G3019" s="301">
        <f t="array" aca="1" ref="G3019" ca="1">IF(E3019&gt;F3019,('3-Statement Model'!$G$8*(1+'DCF Simulation'!C3019)*'DCF Simulation'!D3019)/('DCF Simulation'!E3019-'DCF Simulation'!F3019))</f>
        <v>21577.201601579356</v>
      </c>
      <c r="H3019" s="302">
        <f ca="1">+G3019-'DCF Analysis'!$C$37+'DCF Analysis'!$C$38+'DCF Analysis'!$C$40-'DCF Analysis'!$C$39</f>
        <v>22489.531601579354</v>
      </c>
      <c r="I3019" s="303">
        <f ca="1">+H3019/'Historical Data'!$L$34</f>
        <v>1412.0178470203043</v>
      </c>
    </row>
    <row r="3020" spans="2:9">
      <c r="B3020" s="300">
        <f t="shared" si="234"/>
        <v>3008</v>
      </c>
      <c r="C3020" s="275">
        <f t="shared" ca="1" si="230"/>
        <v>4.6288110729619636E-2</v>
      </c>
      <c r="D3020" s="275">
        <f t="shared" ca="1" si="231"/>
        <v>0.18864187558234749</v>
      </c>
      <c r="E3020" s="275">
        <f t="shared" ca="1" si="232"/>
        <v>0.10220153424470504</v>
      </c>
      <c r="F3020" s="275">
        <f t="shared" ca="1" si="233"/>
        <v>4.7905226411894132E-2</v>
      </c>
      <c r="G3020" s="301">
        <f t="array" aca="1" ref="G3020" ca="1">IF(E3020&gt;F3020,('3-Statement Model'!$G$8*(1+'DCF Simulation'!C3020)*'DCF Simulation'!D3020)/('DCF Simulation'!E3020-'DCF Simulation'!F3020))</f>
        <v>17558.952217353206</v>
      </c>
      <c r="H3020" s="302">
        <f ca="1">+G3020-'DCF Analysis'!$C$37+'DCF Analysis'!$C$38+'DCF Analysis'!$C$40-'DCF Analysis'!$C$39</f>
        <v>18471.282217353204</v>
      </c>
      <c r="I3020" s="303">
        <f ca="1">+H3020/'Historical Data'!$L$34</f>
        <v>1159.7298071970463</v>
      </c>
    </row>
    <row r="3021" spans="2:9">
      <c r="B3021" s="300">
        <f t="shared" si="234"/>
        <v>3009</v>
      </c>
      <c r="C3021" s="275">
        <f t="shared" ca="1" si="230"/>
        <v>4.6891114817709911E-2</v>
      </c>
      <c r="D3021" s="275">
        <f t="shared" ca="1" si="231"/>
        <v>0.18477483267829325</v>
      </c>
      <c r="E3021" s="275">
        <f t="shared" ca="1" si="232"/>
        <v>0.10687467053154499</v>
      </c>
      <c r="F3021" s="275">
        <f t="shared" ca="1" si="233"/>
        <v>5.7100023006405862E-2</v>
      </c>
      <c r="G3021" s="301">
        <f t="array" aca="1" ref="G3021" ca="1">IF(E3021&gt;F3021,('3-Statement Model'!$G$8*(1+'DCF Simulation'!C3021)*'DCF Simulation'!D3021)/('DCF Simulation'!E3021-'DCF Simulation'!F3021))</f>
        <v>18772.220100240356</v>
      </c>
      <c r="H3021" s="302">
        <f ca="1">+G3021-'DCF Analysis'!$C$37+'DCF Analysis'!$C$38+'DCF Analysis'!$C$40-'DCF Analysis'!$C$39</f>
        <v>19684.550100240354</v>
      </c>
      <c r="I3021" s="303">
        <f ca="1">+H3021/'Historical Data'!$L$34</f>
        <v>1235.9055112625274</v>
      </c>
    </row>
    <row r="3022" spans="2:9">
      <c r="B3022" s="300">
        <f t="shared" si="234"/>
        <v>3010</v>
      </c>
      <c r="C3022" s="275">
        <f t="shared" ref="C3022:C3085" ca="1" si="235">RAND()*($E$6-$D$6)+$D$6</f>
        <v>2.419942759566443E-2</v>
      </c>
      <c r="D3022" s="275">
        <f t="shared" ref="D3022:D3085" ca="1" si="236">RAND()*($E$7-$D$7)+$D$7</f>
        <v>0.15232472374637279</v>
      </c>
      <c r="E3022" s="275">
        <f t="shared" ref="E3022:E3085" ca="1" si="237">RAND()*($E$8-$D$8)+$D$8</f>
        <v>0.10209937921812225</v>
      </c>
      <c r="F3022" s="275">
        <f t="shared" ref="F3022:F3085" ca="1" si="238">RAND()*($E$9-$D$9)+$D$9</f>
        <v>3.604817443165944E-2</v>
      </c>
      <c r="G3022" s="301">
        <f t="array" aca="1" ref="G3022" ca="1">IF(E3022&gt;F3022,('3-Statement Model'!$G$8*(1+'DCF Simulation'!C3022)*'DCF Simulation'!D3022)/('DCF Simulation'!E3022-'DCF Simulation'!F3022))</f>
        <v>11409.160341270039</v>
      </c>
      <c r="H3022" s="302">
        <f ca="1">+G3022-'DCF Analysis'!$C$37+'DCF Analysis'!$C$38+'DCF Analysis'!$C$40-'DCF Analysis'!$C$39</f>
        <v>12321.490341270041</v>
      </c>
      <c r="I3022" s="303">
        <f ca="1">+H3022/'Historical Data'!$L$34</f>
        <v>773.61167728988141</v>
      </c>
    </row>
    <row r="3023" spans="2:9">
      <c r="B3023" s="300">
        <f t="shared" ref="B3023:B3086" si="239">+B3022+1</f>
        <v>3011</v>
      </c>
      <c r="C3023" s="275">
        <f t="shared" ca="1" si="235"/>
        <v>0.29889988691171149</v>
      </c>
      <c r="D3023" s="275">
        <f t="shared" ca="1" si="236"/>
        <v>0.18759318287259419</v>
      </c>
      <c r="E3023" s="275">
        <f t="shared" ca="1" si="237"/>
        <v>0.10011310084707527</v>
      </c>
      <c r="F3023" s="275">
        <f t="shared" ca="1" si="238"/>
        <v>4.8173784136842882E-2</v>
      </c>
      <c r="G3023" s="301">
        <f t="array" aca="1" ref="G3023" ca="1">IF(E3023&gt;F3023,('3-Statement Model'!$G$8*(1+'DCF Simulation'!C3023)*'DCF Simulation'!D3023)/('DCF Simulation'!E3023-'DCF Simulation'!F3023))</f>
        <v>22660.839688965523</v>
      </c>
      <c r="H3023" s="302">
        <f ca="1">+G3023-'DCF Analysis'!$C$37+'DCF Analysis'!$C$38+'DCF Analysis'!$C$40-'DCF Analysis'!$C$39</f>
        <v>23573.169688965521</v>
      </c>
      <c r="I3023" s="303">
        <f ca="1">+H3023/'Historical Data'!$L$34</f>
        <v>1480.0546717175675</v>
      </c>
    </row>
    <row r="3024" spans="2:9">
      <c r="B3024" s="300">
        <f t="shared" si="239"/>
        <v>3012</v>
      </c>
      <c r="C3024" s="275">
        <f t="shared" ca="1" si="235"/>
        <v>8.6872701295200125E-2</v>
      </c>
      <c r="D3024" s="275">
        <f t="shared" ca="1" si="236"/>
        <v>0.19302939432678368</v>
      </c>
      <c r="E3024" s="275">
        <f t="shared" ca="1" si="237"/>
        <v>0.10547966129955888</v>
      </c>
      <c r="F3024" s="275">
        <f t="shared" ca="1" si="238"/>
        <v>4.3960719265683505E-2</v>
      </c>
      <c r="G3024" s="301">
        <f t="array" aca="1" ref="G3024" ca="1">IF(E3024&gt;F3024,('3-Statement Model'!$G$8*(1+'DCF Simulation'!C3024)*'DCF Simulation'!D3024)/('DCF Simulation'!E3024-'DCF Simulation'!F3024))</f>
        <v>16473.002715067996</v>
      </c>
      <c r="H3024" s="302">
        <f ca="1">+G3024-'DCF Analysis'!$C$37+'DCF Analysis'!$C$38+'DCF Analysis'!$C$40-'DCF Analysis'!$C$39</f>
        <v>17385.332715067994</v>
      </c>
      <c r="I3024" s="303">
        <f ca="1">+H3024/'Historical Data'!$L$34</f>
        <v>1091.5478590197952</v>
      </c>
    </row>
    <row r="3025" spans="2:9">
      <c r="B3025" s="300">
        <f t="shared" si="239"/>
        <v>3013</v>
      </c>
      <c r="C3025" s="275">
        <f t="shared" ca="1" si="235"/>
        <v>5.7980500568331636E-2</v>
      </c>
      <c r="D3025" s="275">
        <f t="shared" ca="1" si="236"/>
        <v>0.16544032378452211</v>
      </c>
      <c r="E3025" s="275">
        <f t="shared" ca="1" si="237"/>
        <v>0.10006282527667834</v>
      </c>
      <c r="F3025" s="275">
        <f t="shared" ca="1" si="238"/>
        <v>3.9445014175996954E-2</v>
      </c>
      <c r="G3025" s="301">
        <f t="array" aca="1" ref="G3025" ca="1">IF(E3025&gt;F3025,('3-Statement Model'!$G$8*(1+'DCF Simulation'!C3025)*'DCF Simulation'!D3025)/('DCF Simulation'!E3025-'DCF Simulation'!F3025))</f>
        <v>13947.56146813663</v>
      </c>
      <c r="H3025" s="302">
        <f ca="1">+G3025-'DCF Analysis'!$C$37+'DCF Analysis'!$C$38+'DCF Analysis'!$C$40-'DCF Analysis'!$C$39</f>
        <v>14859.891468136631</v>
      </c>
      <c r="I3025" s="303">
        <f ca="1">+H3025/'Historical Data'!$L$34</f>
        <v>932.98661481772069</v>
      </c>
    </row>
    <row r="3026" spans="2:9">
      <c r="B3026" s="300">
        <f t="shared" si="239"/>
        <v>3014</v>
      </c>
      <c r="C3026" s="275">
        <f t="shared" ca="1" si="235"/>
        <v>0.10136171344292813</v>
      </c>
      <c r="D3026" s="275">
        <f t="shared" ca="1" si="236"/>
        <v>0.18543162732260396</v>
      </c>
      <c r="E3026" s="275">
        <f t="shared" ca="1" si="237"/>
        <v>0.10294736358611231</v>
      </c>
      <c r="F3026" s="275">
        <f t="shared" ca="1" si="238"/>
        <v>5.6655517609465911E-2</v>
      </c>
      <c r="G3026" s="301">
        <f t="array" aca="1" ref="G3026" ca="1">IF(E3026&gt;F3026,('3-Statement Model'!$G$8*(1+'DCF Simulation'!C3026)*'DCF Simulation'!D3026)/('DCF Simulation'!E3026-'DCF Simulation'!F3026))</f>
        <v>21310.261772265345</v>
      </c>
      <c r="H3026" s="302">
        <f ca="1">+G3026-'DCF Analysis'!$C$37+'DCF Analysis'!$C$38+'DCF Analysis'!$C$40-'DCF Analysis'!$C$39</f>
        <v>22222.591772265343</v>
      </c>
      <c r="I3026" s="303">
        <f ca="1">+H3026/'Historical Data'!$L$34</f>
        <v>1395.2578802166618</v>
      </c>
    </row>
    <row r="3027" spans="2:9">
      <c r="B3027" s="300">
        <f t="shared" si="239"/>
        <v>3015</v>
      </c>
      <c r="C3027" s="275">
        <f t="shared" ca="1" si="235"/>
        <v>9.5476320782420993E-2</v>
      </c>
      <c r="D3027" s="275">
        <f t="shared" ca="1" si="236"/>
        <v>0.18164098188194688</v>
      </c>
      <c r="E3027" s="275">
        <f t="shared" ca="1" si="237"/>
        <v>0.10604655460658173</v>
      </c>
      <c r="F3027" s="275">
        <f t="shared" ca="1" si="238"/>
        <v>4.2569619124422316E-2</v>
      </c>
      <c r="G3027" s="301">
        <f t="array" aca="1" ref="G3027" ca="1">IF(E3027&gt;F3027,('3-Statement Model'!$G$8*(1+'DCF Simulation'!C3027)*'DCF Simulation'!D3027)/('DCF Simulation'!E3027-'DCF Simulation'!F3027))</f>
        <v>15141.900319020173</v>
      </c>
      <c r="H3027" s="302">
        <f ca="1">+G3027-'DCF Analysis'!$C$37+'DCF Analysis'!$C$38+'DCF Analysis'!$C$40-'DCF Analysis'!$C$39</f>
        <v>16054.230319020175</v>
      </c>
      <c r="I3027" s="303">
        <f ca="1">+H3027/'Historical Data'!$L$34</f>
        <v>1007.9738489991055</v>
      </c>
    </row>
    <row r="3028" spans="2:9">
      <c r="B3028" s="300">
        <f t="shared" si="239"/>
        <v>3016</v>
      </c>
      <c r="C3028" s="275">
        <f t="shared" ca="1" si="235"/>
        <v>0.11104690658999496</v>
      </c>
      <c r="D3028" s="275">
        <f t="shared" ca="1" si="236"/>
        <v>0.15696825824634303</v>
      </c>
      <c r="E3028" s="275">
        <f t="shared" ca="1" si="237"/>
        <v>0.10796641322963522</v>
      </c>
      <c r="F3028" s="275">
        <f t="shared" ca="1" si="238"/>
        <v>3.8686086742709472E-2</v>
      </c>
      <c r="G3028" s="301">
        <f t="array" aca="1" ref="G3028" ca="1">IF(E3028&gt;F3028,('3-Statement Model'!$G$8*(1+'DCF Simulation'!C3028)*'DCF Simulation'!D3028)/('DCF Simulation'!E3028-'DCF Simulation'!F3028))</f>
        <v>12159.446534977018</v>
      </c>
      <c r="H3028" s="302">
        <f ca="1">+G3028-'DCF Analysis'!$C$37+'DCF Analysis'!$C$38+'DCF Analysis'!$C$40-'DCF Analysis'!$C$39</f>
        <v>13071.77653497702</v>
      </c>
      <c r="I3028" s="303">
        <f ca="1">+H3028/'Historical Data'!$L$34</f>
        <v>820.71881649827594</v>
      </c>
    </row>
    <row r="3029" spans="2:9">
      <c r="B3029" s="300">
        <f t="shared" si="239"/>
        <v>3017</v>
      </c>
      <c r="C3029" s="275">
        <f t="shared" ca="1" si="235"/>
        <v>0.31082887111795626</v>
      </c>
      <c r="D3029" s="275">
        <f t="shared" ca="1" si="236"/>
        <v>0.19386622783998961</v>
      </c>
      <c r="E3029" s="275">
        <f t="shared" ca="1" si="237"/>
        <v>0.10373262638570679</v>
      </c>
      <c r="F3029" s="275">
        <f t="shared" ca="1" si="238"/>
        <v>5.0049663445015241E-2</v>
      </c>
      <c r="G3029" s="301">
        <f t="array" aca="1" ref="G3029" ca="1">IF(E3029&gt;F3029,('3-Statement Model'!$G$8*(1+'DCF Simulation'!C3029)*'DCF Simulation'!D3029)/('DCF Simulation'!E3029-'DCF Simulation'!F3029))</f>
        <v>22866.051622276056</v>
      </c>
      <c r="H3029" s="302">
        <f ca="1">+G3029-'DCF Analysis'!$C$37+'DCF Analysis'!$C$38+'DCF Analysis'!$C$40-'DCF Analysis'!$C$39</f>
        <v>23778.381622276054</v>
      </c>
      <c r="I3029" s="303">
        <f ca="1">+H3029/'Historical Data'!$L$34</f>
        <v>1492.939017972056</v>
      </c>
    </row>
    <row r="3030" spans="2:9">
      <c r="B3030" s="300">
        <f t="shared" si="239"/>
        <v>3018</v>
      </c>
      <c r="C3030" s="275">
        <f t="shared" ca="1" si="235"/>
        <v>0.17228253705083849</v>
      </c>
      <c r="D3030" s="275">
        <f t="shared" ca="1" si="236"/>
        <v>0.14426145239726559</v>
      </c>
      <c r="E3030" s="275">
        <f t="shared" ca="1" si="237"/>
        <v>0.10159584363733155</v>
      </c>
      <c r="F3030" s="275">
        <f t="shared" ca="1" si="238"/>
        <v>4.2197011796962058E-2</v>
      </c>
      <c r="G3030" s="301">
        <f t="array" aca="1" ref="G3030" ca="1">IF(E3030&gt;F3030,('3-Statement Model'!$G$8*(1+'DCF Simulation'!C3030)*'DCF Simulation'!D3030)/('DCF Simulation'!E3030-'DCF Simulation'!F3030))</f>
        <v>13752.580351994686</v>
      </c>
      <c r="H3030" s="302">
        <f ca="1">+G3030-'DCF Analysis'!$C$37+'DCF Analysis'!$C$38+'DCF Analysis'!$C$40-'DCF Analysis'!$C$39</f>
        <v>14664.910351994688</v>
      </c>
      <c r="I3030" s="303">
        <f ca="1">+H3030/'Historical Data'!$L$34</f>
        <v>920.74461615354983</v>
      </c>
    </row>
    <row r="3031" spans="2:9">
      <c r="B3031" s="300">
        <f t="shared" si="239"/>
        <v>3019</v>
      </c>
      <c r="C3031" s="275">
        <f t="shared" ca="1" si="235"/>
        <v>0.22061792076991135</v>
      </c>
      <c r="D3031" s="275">
        <f t="shared" ca="1" si="236"/>
        <v>0.1363552221685376</v>
      </c>
      <c r="E3031" s="275">
        <f t="shared" ca="1" si="237"/>
        <v>0.10307060109284627</v>
      </c>
      <c r="F3031" s="275">
        <f t="shared" ca="1" si="238"/>
        <v>4.941459331565147E-2</v>
      </c>
      <c r="G3031" s="301">
        <f t="array" aca="1" ref="G3031" ca="1">IF(E3031&gt;F3031,('3-Statement Model'!$G$8*(1+'DCF Simulation'!C3031)*'DCF Simulation'!D3031)/('DCF Simulation'!E3031-'DCF Simulation'!F3031))</f>
        <v>14983.478886669704</v>
      </c>
      <c r="H3031" s="302">
        <f ca="1">+G3031-'DCF Analysis'!$C$37+'DCF Analysis'!$C$38+'DCF Analysis'!$C$40-'DCF Analysis'!$C$39</f>
        <v>15895.808886669705</v>
      </c>
      <c r="I3031" s="303">
        <f ca="1">+H3031/'Historical Data'!$L$34</f>
        <v>998.0272705735382</v>
      </c>
    </row>
    <row r="3032" spans="2:9">
      <c r="B3032" s="300">
        <f t="shared" si="239"/>
        <v>3020</v>
      </c>
      <c r="C3032" s="275">
        <f t="shared" ca="1" si="235"/>
        <v>0.21860026717660014</v>
      </c>
      <c r="D3032" s="275">
        <f t="shared" ca="1" si="236"/>
        <v>0.16985637420839955</v>
      </c>
      <c r="E3032" s="275">
        <f t="shared" ca="1" si="237"/>
        <v>0.10932651431826751</v>
      </c>
      <c r="F3032" s="275">
        <f t="shared" ca="1" si="238"/>
        <v>4.8568911833366299E-2</v>
      </c>
      <c r="G3032" s="301">
        <f t="array" aca="1" ref="G3032" ca="1">IF(E3032&gt;F3032,('3-Statement Model'!$G$8*(1+'DCF Simulation'!C3032)*'DCF Simulation'!D3032)/('DCF Simulation'!E3032-'DCF Simulation'!F3032))</f>
        <v>16455.913260042184</v>
      </c>
      <c r="H3032" s="302">
        <f ca="1">+G3032-'DCF Analysis'!$C$37+'DCF Analysis'!$C$38+'DCF Analysis'!$C$40-'DCF Analysis'!$C$39</f>
        <v>17368.243260042182</v>
      </c>
      <c r="I3032" s="303">
        <f ca="1">+H3032/'Historical Data'!$L$34</f>
        <v>1090.4748880073353</v>
      </c>
    </row>
    <row r="3033" spans="2:9">
      <c r="B3033" s="300">
        <f t="shared" si="239"/>
        <v>3021</v>
      </c>
      <c r="C3033" s="275">
        <f t="shared" ca="1" si="235"/>
        <v>0.21740687543721465</v>
      </c>
      <c r="D3033" s="275">
        <f t="shared" ca="1" si="236"/>
        <v>0.14509332395306701</v>
      </c>
      <c r="E3033" s="275">
        <f t="shared" ca="1" si="237"/>
        <v>0.10777041197317233</v>
      </c>
      <c r="F3033" s="275">
        <f t="shared" ca="1" si="238"/>
        <v>5.3448257341378647E-2</v>
      </c>
      <c r="G3033" s="301">
        <f t="array" aca="1" ref="G3033" ca="1">IF(E3033&gt;F3033,('3-Statement Model'!$G$8*(1+'DCF Simulation'!C3033)*'DCF Simulation'!D3033)/('DCF Simulation'!E3033-'DCF Simulation'!F3033))</f>
        <v>15706.726885157679</v>
      </c>
      <c r="H3033" s="302">
        <f ca="1">+G3033-'DCF Analysis'!$C$37+'DCF Analysis'!$C$38+'DCF Analysis'!$C$40-'DCF Analysis'!$C$39</f>
        <v>16619.056885157679</v>
      </c>
      <c r="I3033" s="303">
        <f ca="1">+H3033/'Historical Data'!$L$34</f>
        <v>1043.4368015401599</v>
      </c>
    </row>
    <row r="3034" spans="2:9">
      <c r="B3034" s="300">
        <f t="shared" si="239"/>
        <v>3022</v>
      </c>
      <c r="C3034" s="275">
        <f t="shared" ca="1" si="235"/>
        <v>0.29748704569646112</v>
      </c>
      <c r="D3034" s="275">
        <f t="shared" ca="1" si="236"/>
        <v>0.1678909773416396</v>
      </c>
      <c r="E3034" s="275">
        <f t="shared" ca="1" si="237"/>
        <v>0.10135065103226434</v>
      </c>
      <c r="F3034" s="275">
        <f t="shared" ca="1" si="238"/>
        <v>5.3070733176598953E-2</v>
      </c>
      <c r="G3034" s="301">
        <f t="array" aca="1" ref="G3034" ca="1">IF(E3034&gt;F3034,('3-Statement Model'!$G$8*(1+'DCF Simulation'!C3034)*'DCF Simulation'!D3034)/('DCF Simulation'!E3034-'DCF Simulation'!F3034))</f>
        <v>21794.322073960117</v>
      </c>
      <c r="H3034" s="302">
        <f ca="1">+G3034-'DCF Analysis'!$C$37+'DCF Analysis'!$C$38+'DCF Analysis'!$C$40-'DCF Analysis'!$C$39</f>
        <v>22706.652073960115</v>
      </c>
      <c r="I3034" s="303">
        <f ca="1">+H3034/'Historical Data'!$L$34</f>
        <v>1425.6498775750706</v>
      </c>
    </row>
    <row r="3035" spans="2:9">
      <c r="B3035" s="300">
        <f t="shared" si="239"/>
        <v>3023</v>
      </c>
      <c r="C3035" s="275">
        <f t="shared" ca="1" si="235"/>
        <v>0.22063538760345011</v>
      </c>
      <c r="D3035" s="275">
        <f t="shared" ca="1" si="236"/>
        <v>0.15776439539433768</v>
      </c>
      <c r="E3035" s="275">
        <f t="shared" ca="1" si="237"/>
        <v>0.10737995975368632</v>
      </c>
      <c r="F3035" s="275">
        <f t="shared" ca="1" si="238"/>
        <v>3.0012490280518989E-2</v>
      </c>
      <c r="G3035" s="301">
        <f t="array" aca="1" ref="G3035" ca="1">IF(E3035&gt;F3035,('3-Statement Model'!$G$8*(1+'DCF Simulation'!C3035)*'DCF Simulation'!D3035)/('DCF Simulation'!E3035-'DCF Simulation'!F3035))</f>
        <v>12023.088973799353</v>
      </c>
      <c r="H3035" s="302">
        <f ca="1">+G3035-'DCF Analysis'!$C$37+'DCF Analysis'!$C$38+'DCF Analysis'!$C$40-'DCF Analysis'!$C$39</f>
        <v>12935.418973799355</v>
      </c>
      <c r="I3035" s="303">
        <f ca="1">+H3035/'Historical Data'!$L$34</f>
        <v>812.15753059112501</v>
      </c>
    </row>
    <row r="3036" spans="2:9">
      <c r="B3036" s="300">
        <f t="shared" si="239"/>
        <v>3024</v>
      </c>
      <c r="C3036" s="275">
        <f t="shared" ca="1" si="235"/>
        <v>0.21981192480720366</v>
      </c>
      <c r="D3036" s="275">
        <f t="shared" ca="1" si="236"/>
        <v>0.16959459367299096</v>
      </c>
      <c r="E3036" s="275">
        <f t="shared" ca="1" si="237"/>
        <v>0.10293166714002852</v>
      </c>
      <c r="F3036" s="275">
        <f t="shared" ca="1" si="238"/>
        <v>4.144480961613526E-2</v>
      </c>
      <c r="G3036" s="301">
        <f t="array" aca="1" ref="G3036" ca="1">IF(E3036&gt;F3036,('3-Statement Model'!$G$8*(1+'DCF Simulation'!C3036)*'DCF Simulation'!D3036)/('DCF Simulation'!E3036-'DCF Simulation'!F3036))</f>
        <v>16251.822862853865</v>
      </c>
      <c r="H3036" s="302">
        <f ca="1">+G3036-'DCF Analysis'!$C$37+'DCF Analysis'!$C$38+'DCF Analysis'!$C$40-'DCF Analysis'!$C$39</f>
        <v>17164.152862853865</v>
      </c>
      <c r="I3036" s="303">
        <f ca="1">+H3036/'Historical Data'!$L$34</f>
        <v>1077.6609580269026</v>
      </c>
    </row>
    <row r="3037" spans="2:9">
      <c r="B3037" s="300">
        <f t="shared" si="239"/>
        <v>3025</v>
      </c>
      <c r="C3037" s="275">
        <f t="shared" ca="1" si="235"/>
        <v>6.570642307211029E-2</v>
      </c>
      <c r="D3037" s="275">
        <f t="shared" ca="1" si="236"/>
        <v>0.15802867102986326</v>
      </c>
      <c r="E3037" s="275">
        <f t="shared" ca="1" si="237"/>
        <v>0.10575041409342092</v>
      </c>
      <c r="F3037" s="275">
        <f t="shared" ca="1" si="238"/>
        <v>5.4651071752012712E-2</v>
      </c>
      <c r="G3037" s="301">
        <f t="array" aca="1" ref="G3037" ca="1">IF(E3037&gt;F3037,('3-Statement Model'!$G$8*(1+'DCF Simulation'!C3037)*'DCF Simulation'!D3037)/('DCF Simulation'!E3037-'DCF Simulation'!F3037))</f>
        <v>15919.801918770279</v>
      </c>
      <c r="H3037" s="302">
        <f ca="1">+G3037-'DCF Analysis'!$C$37+'DCF Analysis'!$C$38+'DCF Analysis'!$C$40-'DCF Analysis'!$C$39</f>
        <v>16832.131918770279</v>
      </c>
      <c r="I3037" s="303">
        <f ca="1">+H3037/'Historical Data'!$L$34</f>
        <v>1056.8148369543928</v>
      </c>
    </row>
    <row r="3038" spans="2:9">
      <c r="B3038" s="300">
        <f t="shared" si="239"/>
        <v>3026</v>
      </c>
      <c r="C3038" s="275">
        <f t="shared" ca="1" si="235"/>
        <v>0.24145244252816589</v>
      </c>
      <c r="D3038" s="275">
        <f t="shared" ca="1" si="236"/>
        <v>0.17550839838479665</v>
      </c>
      <c r="E3038" s="275">
        <f t="shared" ca="1" si="237"/>
        <v>0.10163760481336935</v>
      </c>
      <c r="F3038" s="275">
        <f t="shared" ca="1" si="238"/>
        <v>5.3671466700213472E-2</v>
      </c>
      <c r="G3038" s="301">
        <f t="array" aca="1" ref="G3038" ca="1">IF(E3038&gt;F3038,('3-Statement Model'!$G$8*(1+'DCF Simulation'!C3038)*'DCF Simulation'!D3038)/('DCF Simulation'!E3038-'DCF Simulation'!F3038))</f>
        <v>21941.824448216608</v>
      </c>
      <c r="H3038" s="302">
        <f ca="1">+G3038-'DCF Analysis'!$C$37+'DCF Analysis'!$C$38+'DCF Analysis'!$C$40-'DCF Analysis'!$C$39</f>
        <v>22854.154448216606</v>
      </c>
      <c r="I3038" s="303">
        <f ca="1">+H3038/'Historical Data'!$L$34</f>
        <v>1434.9108968180594</v>
      </c>
    </row>
    <row r="3039" spans="2:9">
      <c r="B3039" s="300">
        <f t="shared" si="239"/>
        <v>3027</v>
      </c>
      <c r="C3039" s="275">
        <f t="shared" ca="1" si="235"/>
        <v>0.26576312358480358</v>
      </c>
      <c r="D3039" s="275">
        <f t="shared" ca="1" si="236"/>
        <v>0.15768657910392664</v>
      </c>
      <c r="E3039" s="275">
        <f t="shared" ca="1" si="237"/>
        <v>0.10357594738399302</v>
      </c>
      <c r="F3039" s="275">
        <f t="shared" ca="1" si="238"/>
        <v>5.4777167501082649E-2</v>
      </c>
      <c r="G3039" s="301">
        <f t="array" aca="1" ref="G3039" ca="1">IF(E3039&gt;F3039,('3-Statement Model'!$G$8*(1+'DCF Simulation'!C3039)*'DCF Simulation'!D3039)/('DCF Simulation'!E3039-'DCF Simulation'!F3039))</f>
        <v>19756.850171180002</v>
      </c>
      <c r="H3039" s="302">
        <f ca="1">+G3039-'DCF Analysis'!$C$37+'DCF Analysis'!$C$38+'DCF Analysis'!$C$40-'DCF Analysis'!$C$39</f>
        <v>20669.18017118</v>
      </c>
      <c r="I3039" s="303">
        <f ca="1">+H3039/'Historical Data'!$L$34</f>
        <v>1297.7260621530588</v>
      </c>
    </row>
    <row r="3040" spans="2:9">
      <c r="B3040" s="300">
        <f t="shared" si="239"/>
        <v>3028</v>
      </c>
      <c r="C3040" s="275">
        <f t="shared" ca="1" si="235"/>
        <v>0.12914212203465519</v>
      </c>
      <c r="D3040" s="275">
        <f t="shared" ca="1" si="236"/>
        <v>0.19294600775217285</v>
      </c>
      <c r="E3040" s="275">
        <f t="shared" ca="1" si="237"/>
        <v>0.10853631602703961</v>
      </c>
      <c r="F3040" s="275">
        <f t="shared" ca="1" si="238"/>
        <v>3.4080112651082684E-2</v>
      </c>
      <c r="G3040" s="301">
        <f t="array" aca="1" ref="G3040" ca="1">IF(E3040&gt;F3040,('3-Statement Model'!$G$8*(1+'DCF Simulation'!C3040)*'DCF Simulation'!D3040)/('DCF Simulation'!E3040-'DCF Simulation'!F3040))</f>
        <v>14133.932665129272</v>
      </c>
      <c r="H3040" s="302">
        <f ca="1">+G3040-'DCF Analysis'!$C$37+'DCF Analysis'!$C$38+'DCF Analysis'!$C$40-'DCF Analysis'!$C$39</f>
        <v>15046.262665129274</v>
      </c>
      <c r="I3040" s="303">
        <f ca="1">+H3040/'Historical Data'!$L$34</f>
        <v>944.68803488223057</v>
      </c>
    </row>
    <row r="3041" spans="2:9">
      <c r="B3041" s="300">
        <f t="shared" si="239"/>
        <v>3029</v>
      </c>
      <c r="C3041" s="275">
        <f t="shared" ca="1" si="235"/>
        <v>9.9296510573643151E-2</v>
      </c>
      <c r="D3041" s="275">
        <f t="shared" ca="1" si="236"/>
        <v>0.16809405774358926</v>
      </c>
      <c r="E3041" s="275">
        <f t="shared" ca="1" si="237"/>
        <v>0.10545390141129543</v>
      </c>
      <c r="F3041" s="275">
        <f t="shared" ca="1" si="238"/>
        <v>4.1219913667599292E-2</v>
      </c>
      <c r="G3041" s="301">
        <f t="array" aca="1" ref="G3041" ca="1">IF(E3041&gt;F3041,('3-Statement Model'!$G$8*(1+'DCF Simulation'!C3041)*'DCF Simulation'!D3041)/('DCF Simulation'!E3041-'DCF Simulation'!F3041))</f>
        <v>13895.744663629344</v>
      </c>
      <c r="H3041" s="302">
        <f ca="1">+G3041-'DCF Analysis'!$C$37+'DCF Analysis'!$C$38+'DCF Analysis'!$C$40-'DCF Analysis'!$C$39</f>
        <v>14808.074663629346</v>
      </c>
      <c r="I3041" s="303">
        <f ca="1">+H3041/'Historical Data'!$L$34</f>
        <v>929.73326770333654</v>
      </c>
    </row>
    <row r="3042" spans="2:9">
      <c r="B3042" s="300">
        <f t="shared" si="239"/>
        <v>3030</v>
      </c>
      <c r="C3042" s="275">
        <f t="shared" ca="1" si="235"/>
        <v>0.1951037441020049</v>
      </c>
      <c r="D3042" s="275">
        <f t="shared" ca="1" si="236"/>
        <v>0.13593893502269683</v>
      </c>
      <c r="E3042" s="275">
        <f t="shared" ca="1" si="237"/>
        <v>0.10225584742897867</v>
      </c>
      <c r="F3042" s="275">
        <f t="shared" ca="1" si="238"/>
        <v>3.8493627518535536E-2</v>
      </c>
      <c r="G3042" s="301">
        <f t="array" aca="1" ref="G3042" ca="1">IF(E3042&gt;F3042,('3-Statement Model'!$G$8*(1+'DCF Simulation'!C3042)*'DCF Simulation'!D3042)/('DCF Simulation'!E3042-'DCF Simulation'!F3042))</f>
        <v>12307.378037447275</v>
      </c>
      <c r="H3042" s="302">
        <f ca="1">+G3042-'DCF Analysis'!$C$37+'DCF Analysis'!$C$38+'DCF Analysis'!$C$40-'DCF Analysis'!$C$39</f>
        <v>13219.708037447277</v>
      </c>
      <c r="I3042" s="303">
        <f ca="1">+H3042/'Historical Data'!$L$34</f>
        <v>830.0067787966932</v>
      </c>
    </row>
    <row r="3043" spans="2:9">
      <c r="B3043" s="300">
        <f t="shared" si="239"/>
        <v>3031</v>
      </c>
      <c r="C3043" s="275">
        <f t="shared" ca="1" si="235"/>
        <v>0.24255918716855751</v>
      </c>
      <c r="D3043" s="275">
        <f t="shared" ca="1" si="236"/>
        <v>0.19135520460920663</v>
      </c>
      <c r="E3043" s="275">
        <f t="shared" ca="1" si="237"/>
        <v>0.10361078700774047</v>
      </c>
      <c r="F3043" s="275">
        <f t="shared" ca="1" si="238"/>
        <v>3.551736852971564E-2</v>
      </c>
      <c r="G3043" s="301">
        <f t="array" aca="1" ref="G3043" ca="1">IF(E3043&gt;F3043,('3-Statement Model'!$G$8*(1+'DCF Simulation'!C3043)*'DCF Simulation'!D3043)/('DCF Simulation'!E3043-'DCF Simulation'!F3043))</f>
        <v>16866.762338484248</v>
      </c>
      <c r="H3043" s="302">
        <f ca="1">+G3043-'DCF Analysis'!$C$37+'DCF Analysis'!$C$38+'DCF Analysis'!$C$40-'DCF Analysis'!$C$39</f>
        <v>17779.092338484246</v>
      </c>
      <c r="I3043" s="303">
        <f ca="1">+H3043/'Historical Data'!$L$34</f>
        <v>1116.2702776788258</v>
      </c>
    </row>
    <row r="3044" spans="2:9">
      <c r="B3044" s="300">
        <f t="shared" si="239"/>
        <v>3032</v>
      </c>
      <c r="C3044" s="275">
        <f t="shared" ca="1" si="235"/>
        <v>0.2095685050456057</v>
      </c>
      <c r="D3044" s="275">
        <f t="shared" ca="1" si="236"/>
        <v>0.16390484623264082</v>
      </c>
      <c r="E3044" s="275">
        <f t="shared" ca="1" si="237"/>
        <v>0.10117299875138795</v>
      </c>
      <c r="F3044" s="275">
        <f t="shared" ca="1" si="238"/>
        <v>3.6549698860829885E-2</v>
      </c>
      <c r="G3044" s="301">
        <f t="array" aca="1" ref="G3044" ca="1">IF(E3044&gt;F3044,('3-Statement Model'!$G$8*(1+'DCF Simulation'!C3044)*'DCF Simulation'!D3044)/('DCF Simulation'!E3044-'DCF Simulation'!F3044))</f>
        <v>14818.786234658583</v>
      </c>
      <c r="H3044" s="302">
        <f ca="1">+G3044-'DCF Analysis'!$C$37+'DCF Analysis'!$C$38+'DCF Analysis'!$C$40-'DCF Analysis'!$C$39</f>
        <v>15731.116234658584</v>
      </c>
      <c r="I3044" s="303">
        <f ca="1">+H3044/'Historical Data'!$L$34</f>
        <v>987.68695010654926</v>
      </c>
    </row>
    <row r="3045" spans="2:9">
      <c r="B3045" s="300">
        <f t="shared" si="239"/>
        <v>3033</v>
      </c>
      <c r="C3045" s="275">
        <f t="shared" ca="1" si="235"/>
        <v>0.1469340580018893</v>
      </c>
      <c r="D3045" s="275">
        <f t="shared" ca="1" si="236"/>
        <v>0.18789497147094225</v>
      </c>
      <c r="E3045" s="275">
        <f t="shared" ca="1" si="237"/>
        <v>0.10858229113430151</v>
      </c>
      <c r="F3045" s="275">
        <f t="shared" ca="1" si="238"/>
        <v>3.3501332693824423E-2</v>
      </c>
      <c r="G3045" s="301">
        <f t="array" aca="1" ref="G3045" ca="1">IF(E3045&gt;F3045,('3-Statement Model'!$G$8*(1+'DCF Simulation'!C3045)*'DCF Simulation'!D3045)/('DCF Simulation'!E3045-'DCF Simulation'!F3045))</f>
        <v>13864.470820983906</v>
      </c>
      <c r="H3045" s="302">
        <f ca="1">+G3045-'DCF Analysis'!$C$37+'DCF Analysis'!$C$38+'DCF Analysis'!$C$40-'DCF Analysis'!$C$39</f>
        <v>14776.800820983908</v>
      </c>
      <c r="I3045" s="303">
        <f ca="1">+H3045/'Historical Data'!$L$34</f>
        <v>927.76972196380848</v>
      </c>
    </row>
    <row r="3046" spans="2:9">
      <c r="B3046" s="300">
        <f t="shared" si="239"/>
        <v>3034</v>
      </c>
      <c r="C3046" s="275">
        <f t="shared" ca="1" si="235"/>
        <v>0.20525685975467389</v>
      </c>
      <c r="D3046" s="275">
        <f t="shared" ca="1" si="236"/>
        <v>0.16584047010365652</v>
      </c>
      <c r="E3046" s="275">
        <f t="shared" ca="1" si="237"/>
        <v>0.10030717743217733</v>
      </c>
      <c r="F3046" s="275">
        <f t="shared" ca="1" si="238"/>
        <v>3.0382819702803043E-2</v>
      </c>
      <c r="G3046" s="301">
        <f t="array" aca="1" ref="G3046" ca="1">IF(E3046&gt;F3046,('3-Statement Model'!$G$8*(1+'DCF Simulation'!C3046)*'DCF Simulation'!D3046)/('DCF Simulation'!E3046-'DCF Simulation'!F3046))</f>
        <v>13807.693734388546</v>
      </c>
      <c r="H3046" s="302">
        <f ca="1">+G3046-'DCF Analysis'!$C$37+'DCF Analysis'!$C$38+'DCF Analysis'!$C$40-'DCF Analysis'!$C$39</f>
        <v>14720.023734388547</v>
      </c>
      <c r="I3046" s="303">
        <f ca="1">+H3046/'Historical Data'!$L$34</f>
        <v>924.20494075827924</v>
      </c>
    </row>
    <row r="3047" spans="2:9">
      <c r="B3047" s="300">
        <f t="shared" si="239"/>
        <v>3035</v>
      </c>
      <c r="C3047" s="275">
        <f t="shared" ca="1" si="235"/>
        <v>0.1842811894742091</v>
      </c>
      <c r="D3047" s="275">
        <f t="shared" ca="1" si="236"/>
        <v>0.14539665460495271</v>
      </c>
      <c r="E3047" s="275">
        <f t="shared" ca="1" si="237"/>
        <v>0.10301962011095535</v>
      </c>
      <c r="F3047" s="275">
        <f t="shared" ca="1" si="238"/>
        <v>4.1076626418841078E-2</v>
      </c>
      <c r="G3047" s="301">
        <f t="array" aca="1" ref="G3047" ca="1">IF(E3047&gt;F3047,('3-Statement Model'!$G$8*(1+'DCF Simulation'!C3047)*'DCF Simulation'!D3047)/('DCF Simulation'!E3047-'DCF Simulation'!F3047))</f>
        <v>13427.543058504412</v>
      </c>
      <c r="H3047" s="302">
        <f ca="1">+G3047-'DCF Analysis'!$C$37+'DCF Analysis'!$C$38+'DCF Analysis'!$C$40-'DCF Analysis'!$C$39</f>
        <v>14339.873058504414</v>
      </c>
      <c r="I3047" s="303">
        <f ca="1">+H3047/'Historical Data'!$L$34</f>
        <v>900.3369674978876</v>
      </c>
    </row>
    <row r="3048" spans="2:9">
      <c r="B3048" s="300">
        <f t="shared" si="239"/>
        <v>3036</v>
      </c>
      <c r="C3048" s="275">
        <f t="shared" ca="1" si="235"/>
        <v>0.15213889549738688</v>
      </c>
      <c r="D3048" s="275">
        <f t="shared" ca="1" si="236"/>
        <v>0.14984472453530698</v>
      </c>
      <c r="E3048" s="275">
        <f t="shared" ca="1" si="237"/>
        <v>0.10677805505462147</v>
      </c>
      <c r="F3048" s="275">
        <f t="shared" ca="1" si="238"/>
        <v>5.0004083736014546E-2</v>
      </c>
      <c r="G3048" s="301">
        <f t="array" aca="1" ref="G3048" ca="1">IF(E3048&gt;F3048,('3-Statement Model'!$G$8*(1+'DCF Simulation'!C3048)*'DCF Simulation'!D3048)/('DCF Simulation'!E3048-'DCF Simulation'!F3048))</f>
        <v>14688.468673544445</v>
      </c>
      <c r="H3048" s="302">
        <f ca="1">+G3048-'DCF Analysis'!$C$37+'DCF Analysis'!$C$38+'DCF Analysis'!$C$40-'DCF Analysis'!$C$39</f>
        <v>15600.798673544447</v>
      </c>
      <c r="I3048" s="303">
        <f ca="1">+H3048/'Historical Data'!$L$34</f>
        <v>979.50488898881565</v>
      </c>
    </row>
    <row r="3049" spans="2:9">
      <c r="B3049" s="300">
        <f t="shared" si="239"/>
        <v>3037</v>
      </c>
      <c r="C3049" s="275">
        <f t="shared" ca="1" si="235"/>
        <v>0.2611766316256427</v>
      </c>
      <c r="D3049" s="275">
        <f t="shared" ca="1" si="236"/>
        <v>0.1589703723130475</v>
      </c>
      <c r="E3049" s="275">
        <f t="shared" ca="1" si="237"/>
        <v>0.10989990413411911</v>
      </c>
      <c r="F3049" s="275">
        <f t="shared" ca="1" si="238"/>
        <v>2.4759339069527049E-2</v>
      </c>
      <c r="G3049" s="301">
        <f t="array" aca="1" ref="G3049" ca="1">IF(E3049&gt;F3049,('3-Statement Model'!$G$8*(1+'DCF Simulation'!C3049)*'DCF Simulation'!D3049)/('DCF Simulation'!E3049-'DCF Simulation'!F3049))</f>
        <v>11374.572353358108</v>
      </c>
      <c r="H3049" s="302">
        <f ca="1">+G3049-'DCF Analysis'!$C$37+'DCF Analysis'!$C$38+'DCF Analysis'!$C$40-'DCF Analysis'!$C$39</f>
        <v>12286.902353358109</v>
      </c>
      <c r="I3049" s="303">
        <f ca="1">+H3049/'Historical Data'!$L$34</f>
        <v>771.44005108221324</v>
      </c>
    </row>
    <row r="3050" spans="2:9">
      <c r="B3050" s="300">
        <f t="shared" si="239"/>
        <v>3038</v>
      </c>
      <c r="C3050" s="275">
        <f t="shared" ca="1" si="235"/>
        <v>0.22772523640444417</v>
      </c>
      <c r="D3050" s="275">
        <f t="shared" ca="1" si="236"/>
        <v>0.15557081275019072</v>
      </c>
      <c r="E3050" s="275">
        <f t="shared" ca="1" si="237"/>
        <v>0.10358849016189717</v>
      </c>
      <c r="F3050" s="275">
        <f t="shared" ca="1" si="238"/>
        <v>2.9448466698594876E-2</v>
      </c>
      <c r="G3050" s="301">
        <f t="array" aca="1" ref="G3050" ca="1">IF(E3050&gt;F3050,('3-Statement Model'!$G$8*(1+'DCF Simulation'!C3050)*'DCF Simulation'!D3050)/('DCF Simulation'!E3050-'DCF Simulation'!F3050))</f>
        <v>12443.88771921091</v>
      </c>
      <c r="H3050" s="302">
        <f ca="1">+G3050-'DCF Analysis'!$C$37+'DCF Analysis'!$C$38+'DCF Analysis'!$C$40-'DCF Analysis'!$C$39</f>
        <v>13356.217719210912</v>
      </c>
      <c r="I3050" s="303">
        <f ca="1">+H3050/'Historical Data'!$L$34</f>
        <v>838.57761568009801</v>
      </c>
    </row>
    <row r="3051" spans="2:9">
      <c r="B3051" s="300">
        <f t="shared" si="239"/>
        <v>3039</v>
      </c>
      <c r="C3051" s="275">
        <f t="shared" ca="1" si="235"/>
        <v>0.2197059920286665</v>
      </c>
      <c r="D3051" s="275">
        <f t="shared" ca="1" si="236"/>
        <v>0.15188371181415175</v>
      </c>
      <c r="E3051" s="275">
        <f t="shared" ca="1" si="237"/>
        <v>0.10252772465809898</v>
      </c>
      <c r="F3051" s="275">
        <f t="shared" ca="1" si="238"/>
        <v>3.5976049756837894E-2</v>
      </c>
      <c r="G3051" s="301">
        <f t="array" aca="1" ref="G3051" ca="1">IF(E3051&gt;F3051,('3-Statement Model'!$G$8*(1+'DCF Simulation'!C3051)*'DCF Simulation'!D3051)/('DCF Simulation'!E3051-'DCF Simulation'!F3051))</f>
        <v>13445.806871996965</v>
      </c>
      <c r="H3051" s="302">
        <f ca="1">+G3051-'DCF Analysis'!$C$37+'DCF Analysis'!$C$38+'DCF Analysis'!$C$40-'DCF Analysis'!$C$39</f>
        <v>14358.136871996967</v>
      </c>
      <c r="I3051" s="303">
        <f ca="1">+H3051/'Historical Data'!$L$34</f>
        <v>901.48367126491155</v>
      </c>
    </row>
    <row r="3052" spans="2:9">
      <c r="B3052" s="300">
        <f t="shared" si="239"/>
        <v>3040</v>
      </c>
      <c r="C3052" s="275">
        <f t="shared" ca="1" si="235"/>
        <v>3.6093638975855602E-2</v>
      </c>
      <c r="D3052" s="275">
        <f t="shared" ca="1" si="236"/>
        <v>0.19351793213209706</v>
      </c>
      <c r="E3052" s="275">
        <f t="shared" ca="1" si="237"/>
        <v>0.10739376153565038</v>
      </c>
      <c r="F3052" s="275">
        <f t="shared" ca="1" si="238"/>
        <v>3.9671117140521163E-2</v>
      </c>
      <c r="G3052" s="301">
        <f t="array" aca="1" ref="G3052" ca="1">IF(E3052&gt;F3052,('3-Statement Model'!$G$8*(1+'DCF Simulation'!C3052)*'DCF Simulation'!D3052)/('DCF Simulation'!E3052-'DCF Simulation'!F3052))</f>
        <v>14300.980468559279</v>
      </c>
      <c r="H3052" s="302">
        <f ca="1">+G3052-'DCF Analysis'!$C$37+'DCF Analysis'!$C$38+'DCF Analysis'!$C$40-'DCF Analysis'!$C$39</f>
        <v>15213.310468559281</v>
      </c>
      <c r="I3052" s="303">
        <f ca="1">+H3052/'Historical Data'!$L$34</f>
        <v>955.17622485112008</v>
      </c>
    </row>
    <row r="3053" spans="2:9">
      <c r="B3053" s="300">
        <f t="shared" si="239"/>
        <v>3041</v>
      </c>
      <c r="C3053" s="275">
        <f t="shared" ca="1" si="235"/>
        <v>5.2193895826811179E-2</v>
      </c>
      <c r="D3053" s="275">
        <f t="shared" ca="1" si="236"/>
        <v>0.16995657253601942</v>
      </c>
      <c r="E3053" s="275">
        <f t="shared" ca="1" si="237"/>
        <v>0.10145490219394482</v>
      </c>
      <c r="F3053" s="275">
        <f t="shared" ca="1" si="238"/>
        <v>5.0770804384480783E-2</v>
      </c>
      <c r="G3053" s="301">
        <f t="array" aca="1" ref="G3053" ca="1">IF(E3053&gt;F3053,('3-Statement Model'!$G$8*(1+'DCF Simulation'!C3053)*'DCF Simulation'!D3053)/('DCF Simulation'!E3053-'DCF Simulation'!F3053))</f>
        <v>17042.822511387658</v>
      </c>
      <c r="H3053" s="302">
        <f ca="1">+G3053-'DCF Analysis'!$C$37+'DCF Analysis'!$C$38+'DCF Analysis'!$C$40-'DCF Analysis'!$C$39</f>
        <v>17955.152511387656</v>
      </c>
      <c r="I3053" s="303">
        <f ca="1">+H3053/'Historical Data'!$L$34</f>
        <v>1127.3243143165491</v>
      </c>
    </row>
    <row r="3054" spans="2:9">
      <c r="B3054" s="300">
        <f t="shared" si="239"/>
        <v>3042</v>
      </c>
      <c r="C3054" s="275">
        <f t="shared" ca="1" si="235"/>
        <v>0.16340777857115543</v>
      </c>
      <c r="D3054" s="275">
        <f t="shared" ca="1" si="236"/>
        <v>0.19374761176311334</v>
      </c>
      <c r="E3054" s="275">
        <f t="shared" ca="1" si="237"/>
        <v>0.10808970778181692</v>
      </c>
      <c r="F3054" s="275">
        <f t="shared" ca="1" si="238"/>
        <v>2.6985200787403154E-2</v>
      </c>
      <c r="G3054" s="301">
        <f t="array" aca="1" ref="G3054" ca="1">IF(E3054&gt;F3054,('3-Statement Model'!$G$8*(1+'DCF Simulation'!C3054)*'DCF Simulation'!D3054)/('DCF Simulation'!E3054-'DCF Simulation'!F3054))</f>
        <v>13424.645666466209</v>
      </c>
      <c r="H3054" s="302">
        <f ca="1">+G3054-'DCF Analysis'!$C$37+'DCF Analysis'!$C$38+'DCF Analysis'!$C$40-'DCF Analysis'!$C$39</f>
        <v>14336.975666466211</v>
      </c>
      <c r="I3054" s="303">
        <f ca="1">+H3054/'Historical Data'!$L$34</f>
        <v>900.15505311477659</v>
      </c>
    </row>
    <row r="3055" spans="2:9">
      <c r="B3055" s="300">
        <f t="shared" si="239"/>
        <v>3043</v>
      </c>
      <c r="C3055" s="275">
        <f t="shared" ca="1" si="235"/>
        <v>0.19093369002736985</v>
      </c>
      <c r="D3055" s="275">
        <f t="shared" ca="1" si="236"/>
        <v>0.1746119534024525</v>
      </c>
      <c r="E3055" s="275">
        <f t="shared" ca="1" si="237"/>
        <v>0.10889312597328288</v>
      </c>
      <c r="F3055" s="275">
        <f t="shared" ca="1" si="238"/>
        <v>5.9573557183272507E-2</v>
      </c>
      <c r="G3055" s="301">
        <f t="array" aca="1" ref="G3055" ca="1">IF(E3055&gt;F3055,('3-Statement Model'!$G$8*(1+'DCF Simulation'!C3055)*'DCF Simulation'!D3055)/('DCF Simulation'!E3055-'DCF Simulation'!F3055))</f>
        <v>20366.752248260567</v>
      </c>
      <c r="H3055" s="302">
        <f ca="1">+G3055-'DCF Analysis'!$C$37+'DCF Analysis'!$C$38+'DCF Analysis'!$C$40-'DCF Analysis'!$C$39</f>
        <v>21279.082248260565</v>
      </c>
      <c r="I3055" s="303">
        <f ca="1">+H3055/'Historical Data'!$L$34</f>
        <v>1336.0191059135625</v>
      </c>
    </row>
    <row r="3056" spans="2:9">
      <c r="B3056" s="300">
        <f t="shared" si="239"/>
        <v>3044</v>
      </c>
      <c r="C3056" s="275">
        <f t="shared" ca="1" si="235"/>
        <v>0.23599115932705236</v>
      </c>
      <c r="D3056" s="275">
        <f t="shared" ca="1" si="236"/>
        <v>0.17906113972892759</v>
      </c>
      <c r="E3056" s="275">
        <f t="shared" ca="1" si="237"/>
        <v>0.10519382180827973</v>
      </c>
      <c r="F3056" s="275">
        <f t="shared" ca="1" si="238"/>
        <v>5.6571442965617766E-2</v>
      </c>
      <c r="G3056" s="301">
        <f t="array" aca="1" ref="G3056" ca="1">IF(E3056&gt;F3056,('3-Statement Model'!$G$8*(1+'DCF Simulation'!C3056)*'DCF Simulation'!D3056)/('DCF Simulation'!E3056-'DCF Simulation'!F3056))</f>
        <v>21986.697705347076</v>
      </c>
      <c r="H3056" s="302">
        <f ca="1">+G3056-'DCF Analysis'!$C$37+'DCF Analysis'!$C$38+'DCF Analysis'!$C$40-'DCF Analysis'!$C$39</f>
        <v>22899.027705347075</v>
      </c>
      <c r="I3056" s="303">
        <f ca="1">+H3056/'Historical Data'!$L$34</f>
        <v>1437.7282894185219</v>
      </c>
    </row>
    <row r="3057" spans="2:9">
      <c r="B3057" s="300">
        <f t="shared" si="239"/>
        <v>3045</v>
      </c>
      <c r="C3057" s="275">
        <f t="shared" ca="1" si="235"/>
        <v>0.28864930998525568</v>
      </c>
      <c r="D3057" s="275">
        <f t="shared" ca="1" si="236"/>
        <v>0.13875145234370009</v>
      </c>
      <c r="E3057" s="275">
        <f t="shared" ca="1" si="237"/>
        <v>0.10662636926623457</v>
      </c>
      <c r="F3057" s="275">
        <f t="shared" ca="1" si="238"/>
        <v>5.0847613529745761E-2</v>
      </c>
      <c r="G3057" s="301">
        <f t="array" aca="1" ref="G3057" ca="1">IF(E3057&gt;F3057,('3-Statement Model'!$G$8*(1+'DCF Simulation'!C3057)*'DCF Simulation'!D3057)/('DCF Simulation'!E3057-'DCF Simulation'!F3057))</f>
        <v>15483.992788097315</v>
      </c>
      <c r="H3057" s="302">
        <f ca="1">+G3057-'DCF Analysis'!$C$37+'DCF Analysis'!$C$38+'DCF Analysis'!$C$40-'DCF Analysis'!$C$39</f>
        <v>16396.322788097314</v>
      </c>
      <c r="I3057" s="303">
        <f ca="1">+H3057/'Historical Data'!$L$34</f>
        <v>1029.4523164134398</v>
      </c>
    </row>
    <row r="3058" spans="2:9">
      <c r="B3058" s="300">
        <f t="shared" si="239"/>
        <v>3046</v>
      </c>
      <c r="C3058" s="275">
        <f t="shared" ca="1" si="235"/>
        <v>0.32140889547088047</v>
      </c>
      <c r="D3058" s="275">
        <f t="shared" ca="1" si="236"/>
        <v>0.14527917543608201</v>
      </c>
      <c r="E3058" s="275">
        <f t="shared" ca="1" si="237"/>
        <v>0.10365007564134351</v>
      </c>
      <c r="F3058" s="275">
        <f t="shared" ca="1" si="238"/>
        <v>5.3535474069677125E-2</v>
      </c>
      <c r="G3058" s="301">
        <f t="array" aca="1" ref="G3058" ca="1">IF(E3058&gt;F3058,('3-Statement Model'!$G$8*(1+'DCF Simulation'!C3058)*'DCF Simulation'!D3058)/('DCF Simulation'!E3058-'DCF Simulation'!F3058))</f>
        <v>18503.582028013254</v>
      </c>
      <c r="H3058" s="302">
        <f ca="1">+G3058-'DCF Analysis'!$C$37+'DCF Analysis'!$C$38+'DCF Analysis'!$C$40-'DCF Analysis'!$C$39</f>
        <v>19415.912028013252</v>
      </c>
      <c r="I3058" s="303">
        <f ca="1">+H3058/'Historical Data'!$L$34</f>
        <v>1219.038919325719</v>
      </c>
    </row>
    <row r="3059" spans="2:9">
      <c r="B3059" s="300">
        <f t="shared" si="239"/>
        <v>3047</v>
      </c>
      <c r="C3059" s="275">
        <f t="shared" ca="1" si="235"/>
        <v>0.28163190338267846</v>
      </c>
      <c r="D3059" s="275">
        <f t="shared" ca="1" si="236"/>
        <v>0.17964842382125862</v>
      </c>
      <c r="E3059" s="275">
        <f t="shared" ca="1" si="237"/>
        <v>0.10281410541506764</v>
      </c>
      <c r="F3059" s="275">
        <f t="shared" ca="1" si="238"/>
        <v>5.9897511835551837E-2</v>
      </c>
      <c r="G3059" s="301">
        <f t="array" aca="1" ref="G3059" ca="1">IF(E3059&gt;F3059,('3-Statement Model'!$G$8*(1+'DCF Simulation'!C3059)*'DCF Simulation'!D3059)/('DCF Simulation'!E3059-'DCF Simulation'!F3059))</f>
        <v>25914.389187275086</v>
      </c>
      <c r="H3059" s="302">
        <f ca="1">+G3059-'DCF Analysis'!$C$37+'DCF Analysis'!$C$38+'DCF Analysis'!$C$40-'DCF Analysis'!$C$39</f>
        <v>26826.719187275085</v>
      </c>
      <c r="I3059" s="303">
        <f ca="1">+H3059/'Historical Data'!$L$34</f>
        <v>1684.3306005881552</v>
      </c>
    </row>
    <row r="3060" spans="2:9">
      <c r="B3060" s="300">
        <f t="shared" si="239"/>
        <v>3048</v>
      </c>
      <c r="C3060" s="275">
        <f t="shared" ca="1" si="235"/>
        <v>9.1809101818481481E-2</v>
      </c>
      <c r="D3060" s="275">
        <f t="shared" ca="1" si="236"/>
        <v>0.19440132774127539</v>
      </c>
      <c r="E3060" s="275">
        <f t="shared" ca="1" si="237"/>
        <v>0.10127355170840921</v>
      </c>
      <c r="F3060" s="275">
        <f t="shared" ca="1" si="238"/>
        <v>4.6152827540418093E-2</v>
      </c>
      <c r="G3060" s="301">
        <f t="array" aca="1" ref="G3060" ca="1">IF(E3060&gt;F3060,('3-Statement Model'!$G$8*(1+'DCF Simulation'!C3060)*'DCF Simulation'!D3060)/('DCF Simulation'!E3060-'DCF Simulation'!F3060))</f>
        <v>18599.896258571396</v>
      </c>
      <c r="H3060" s="302">
        <f ca="1">+G3060-'DCF Analysis'!$C$37+'DCF Analysis'!$C$38+'DCF Analysis'!$C$40-'DCF Analysis'!$C$39</f>
        <v>19512.226258571394</v>
      </c>
      <c r="I3060" s="303">
        <f ca="1">+H3060/'Historical Data'!$L$34</f>
        <v>1225.0860622755781</v>
      </c>
    </row>
    <row r="3061" spans="2:9">
      <c r="B3061" s="300">
        <f t="shared" si="239"/>
        <v>3049</v>
      </c>
      <c r="C3061" s="275">
        <f t="shared" ca="1" si="235"/>
        <v>0.1970231079161999</v>
      </c>
      <c r="D3061" s="275">
        <f t="shared" ca="1" si="236"/>
        <v>0.1717883137609012</v>
      </c>
      <c r="E3061" s="275">
        <f t="shared" ca="1" si="237"/>
        <v>0.10618872475101745</v>
      </c>
      <c r="F3061" s="275">
        <f t="shared" ca="1" si="238"/>
        <v>2.850326608436396E-2</v>
      </c>
      <c r="G3061" s="301">
        <f t="array" aca="1" ref="G3061" ca="1">IF(E3061&gt;F3061,('3-Statement Model'!$G$8*(1+'DCF Simulation'!C3061)*'DCF Simulation'!D3061)/('DCF Simulation'!E3061-'DCF Simulation'!F3061))</f>
        <v>12786.035802518909</v>
      </c>
      <c r="H3061" s="302">
        <f ca="1">+G3061-'DCF Analysis'!$C$37+'DCF Analysis'!$C$38+'DCF Analysis'!$C$40-'DCF Analysis'!$C$39</f>
        <v>13698.365802518911</v>
      </c>
      <c r="I3061" s="303">
        <f ca="1">+H3061/'Historical Data'!$L$34</f>
        <v>860.05957486508862</v>
      </c>
    </row>
    <row r="3062" spans="2:9">
      <c r="B3062" s="300">
        <f t="shared" si="239"/>
        <v>3050</v>
      </c>
      <c r="C3062" s="275">
        <f t="shared" ca="1" si="235"/>
        <v>0.3124153756834161</v>
      </c>
      <c r="D3062" s="275">
        <f t="shared" ca="1" si="236"/>
        <v>0.15463389467207742</v>
      </c>
      <c r="E3062" s="275">
        <f t="shared" ca="1" si="237"/>
        <v>0.10296093224718147</v>
      </c>
      <c r="F3062" s="275">
        <f t="shared" ca="1" si="238"/>
        <v>5.6972480905720144E-2</v>
      </c>
      <c r="G3062" s="301">
        <f t="array" aca="1" ref="G3062" ca="1">IF(E3062&gt;F3062,('3-Statement Model'!$G$8*(1+'DCF Simulation'!C3062)*'DCF Simulation'!D3062)/('DCF Simulation'!E3062-'DCF Simulation'!F3062))</f>
        <v>21316.049418758594</v>
      </c>
      <c r="H3062" s="302">
        <f ca="1">+G3062-'DCF Analysis'!$C$37+'DCF Analysis'!$C$38+'DCF Analysis'!$C$40-'DCF Analysis'!$C$39</f>
        <v>22228.379418758592</v>
      </c>
      <c r="I3062" s="303">
        <f ca="1">+H3062/'Historical Data'!$L$34</f>
        <v>1395.6212608457247</v>
      </c>
    </row>
    <row r="3063" spans="2:9">
      <c r="B3063" s="300">
        <f t="shared" si="239"/>
        <v>3051</v>
      </c>
      <c r="C3063" s="275">
        <f t="shared" ca="1" si="235"/>
        <v>0.30634864573299342</v>
      </c>
      <c r="D3063" s="275">
        <f t="shared" ca="1" si="236"/>
        <v>0.15636247290337085</v>
      </c>
      <c r="E3063" s="275">
        <f t="shared" ca="1" si="237"/>
        <v>0.10713320726004028</v>
      </c>
      <c r="F3063" s="275">
        <f t="shared" ca="1" si="238"/>
        <v>3.3308341441650721E-2</v>
      </c>
      <c r="G3063" s="301">
        <f t="array" aca="1" ref="G3063" ca="1">IF(E3063&gt;F3063,('3-Statement Model'!$G$8*(1+'DCF Simulation'!C3063)*'DCF Simulation'!D3063)/('DCF Simulation'!E3063-'DCF Simulation'!F3063))</f>
        <v>13364.984600639702</v>
      </c>
      <c r="H3063" s="302">
        <f ca="1">+G3063-'DCF Analysis'!$C$37+'DCF Analysis'!$C$38+'DCF Analysis'!$C$40-'DCF Analysis'!$C$39</f>
        <v>14277.314600639704</v>
      </c>
      <c r="I3063" s="303">
        <f ca="1">+H3063/'Historical Data'!$L$34</f>
        <v>896.40919965674527</v>
      </c>
    </row>
    <row r="3064" spans="2:9">
      <c r="B3064" s="300">
        <f t="shared" si="239"/>
        <v>3052</v>
      </c>
      <c r="C3064" s="275">
        <f t="shared" ca="1" si="235"/>
        <v>0.26332999426200893</v>
      </c>
      <c r="D3064" s="275">
        <f t="shared" ca="1" si="236"/>
        <v>0.14590149303882266</v>
      </c>
      <c r="E3064" s="275">
        <f t="shared" ca="1" si="237"/>
        <v>0.10076801280125408</v>
      </c>
      <c r="F3064" s="275">
        <f t="shared" ca="1" si="238"/>
        <v>3.9833052844823913E-2</v>
      </c>
      <c r="G3064" s="301">
        <f t="array" aca="1" ref="G3064" ca="1">IF(E3064&gt;F3064,('3-Statement Model'!$G$8*(1+'DCF Simulation'!C3064)*'DCF Simulation'!D3064)/('DCF Simulation'!E3064-'DCF Simulation'!F3064))</f>
        <v>14611.322035433046</v>
      </c>
      <c r="H3064" s="302">
        <f ca="1">+G3064-'DCF Analysis'!$C$37+'DCF Analysis'!$C$38+'DCF Analysis'!$C$40-'DCF Analysis'!$C$39</f>
        <v>15523.652035433048</v>
      </c>
      <c r="I3064" s="303">
        <f ca="1">+H3064/'Historical Data'!$L$34</f>
        <v>974.66119407418876</v>
      </c>
    </row>
    <row r="3065" spans="2:9">
      <c r="B3065" s="300">
        <f t="shared" si="239"/>
        <v>3053</v>
      </c>
      <c r="C3065" s="275">
        <f t="shared" ca="1" si="235"/>
        <v>0.21414634194199481</v>
      </c>
      <c r="D3065" s="275">
        <f t="shared" ca="1" si="236"/>
        <v>0.15765104873258759</v>
      </c>
      <c r="E3065" s="275">
        <f t="shared" ca="1" si="237"/>
        <v>0.10199754896483076</v>
      </c>
      <c r="F3065" s="275">
        <f t="shared" ca="1" si="238"/>
        <v>3.174076992685658E-2</v>
      </c>
      <c r="G3065" s="301">
        <f t="array" aca="1" ref="G3065" ca="1">IF(E3065&gt;F3065,('3-Statement Model'!$G$8*(1+'DCF Simulation'!C3065)*'DCF Simulation'!D3065)/('DCF Simulation'!E3065-'DCF Simulation'!F3065))</f>
        <v>13160.099223013816</v>
      </c>
      <c r="H3065" s="302">
        <f ca="1">+G3065-'DCF Analysis'!$C$37+'DCF Analysis'!$C$38+'DCF Analysis'!$C$40-'DCF Analysis'!$C$39</f>
        <v>14072.429223013818</v>
      </c>
      <c r="I3065" s="303">
        <f ca="1">+H3065/'Historical Data'!$L$34</f>
        <v>883.54535638395214</v>
      </c>
    </row>
    <row r="3066" spans="2:9">
      <c r="B3066" s="300">
        <f t="shared" si="239"/>
        <v>3054</v>
      </c>
      <c r="C3066" s="275">
        <f t="shared" ca="1" si="235"/>
        <v>0.23820687415158007</v>
      </c>
      <c r="D3066" s="275">
        <f t="shared" ca="1" si="236"/>
        <v>0.17582992225757199</v>
      </c>
      <c r="E3066" s="275">
        <f t="shared" ca="1" si="237"/>
        <v>0.10939586238772478</v>
      </c>
      <c r="F3066" s="275">
        <f t="shared" ca="1" si="238"/>
        <v>3.5433613212689591E-2</v>
      </c>
      <c r="G3066" s="301">
        <f t="array" aca="1" ref="G3066" ca="1">IF(E3066&gt;F3066,('3-Statement Model'!$G$8*(1+'DCF Simulation'!C3066)*'DCF Simulation'!D3066)/('DCF Simulation'!E3066-'DCF Simulation'!F3066))</f>
        <v>14218.552459899582</v>
      </c>
      <c r="H3066" s="302">
        <f ca="1">+G3066-'DCF Analysis'!$C$37+'DCF Analysis'!$C$38+'DCF Analysis'!$C$40-'DCF Analysis'!$C$39</f>
        <v>15130.882459899583</v>
      </c>
      <c r="I3066" s="303">
        <f ca="1">+H3066/'Historical Data'!$L$34</f>
        <v>950.00093612640228</v>
      </c>
    </row>
    <row r="3067" spans="2:9">
      <c r="B3067" s="300">
        <f t="shared" si="239"/>
        <v>3055</v>
      </c>
      <c r="C3067" s="275">
        <f t="shared" ca="1" si="235"/>
        <v>0.17215410665540234</v>
      </c>
      <c r="D3067" s="275">
        <f t="shared" ca="1" si="236"/>
        <v>0.17060859294365233</v>
      </c>
      <c r="E3067" s="275">
        <f t="shared" ca="1" si="237"/>
        <v>0.10334139621034856</v>
      </c>
      <c r="F3067" s="275">
        <f t="shared" ca="1" si="238"/>
        <v>2.3831248530403071E-2</v>
      </c>
      <c r="G3067" s="301">
        <f t="array" aca="1" ref="G3067" ca="1">IF(E3067&gt;F3067,('3-Statement Model'!$G$8*(1+'DCF Simulation'!C3067)*'DCF Simulation'!D3067)/('DCF Simulation'!E3067-'DCF Simulation'!F3067))</f>
        <v>12149.056559353452</v>
      </c>
      <c r="H3067" s="302">
        <f ca="1">+G3067-'DCF Analysis'!$C$37+'DCF Analysis'!$C$38+'DCF Analysis'!$C$40-'DCF Analysis'!$C$39</f>
        <v>13061.386559353454</v>
      </c>
      <c r="I3067" s="303">
        <f ca="1">+H3067/'Historical Data'!$L$34</f>
        <v>820.06647605515388</v>
      </c>
    </row>
    <row r="3068" spans="2:9">
      <c r="B3068" s="300">
        <f t="shared" si="239"/>
        <v>3056</v>
      </c>
      <c r="C3068" s="275">
        <f t="shared" ca="1" si="235"/>
        <v>0.25577693564494591</v>
      </c>
      <c r="D3068" s="275">
        <f t="shared" ca="1" si="236"/>
        <v>0.15794579512151086</v>
      </c>
      <c r="E3068" s="275">
        <f t="shared" ca="1" si="237"/>
        <v>0.10747161972664968</v>
      </c>
      <c r="F3068" s="275">
        <f t="shared" ca="1" si="238"/>
        <v>4.3314635397469742E-2</v>
      </c>
      <c r="G3068" s="301">
        <f t="array" aca="1" ref="G3068" ca="1">IF(E3068&gt;F3068,('3-Statement Model'!$G$8*(1+'DCF Simulation'!C3068)*'DCF Simulation'!D3068)/('DCF Simulation'!E3068-'DCF Simulation'!F3068))</f>
        <v>14933.311631803583</v>
      </c>
      <c r="H3068" s="302">
        <f ca="1">+G3068-'DCF Analysis'!$C$37+'DCF Analysis'!$C$38+'DCF Analysis'!$C$40-'DCF Analysis'!$C$39</f>
        <v>15845.641631803584</v>
      </c>
      <c r="I3068" s="303">
        <f ca="1">+H3068/'Historical Data'!$L$34</f>
        <v>994.87749135794957</v>
      </c>
    </row>
    <row r="3069" spans="2:9">
      <c r="B3069" s="300">
        <f t="shared" si="239"/>
        <v>3057</v>
      </c>
      <c r="C3069" s="275">
        <f t="shared" ca="1" si="235"/>
        <v>6.0470470027988818E-2</v>
      </c>
      <c r="D3069" s="275">
        <f t="shared" ca="1" si="236"/>
        <v>0.14871094755850855</v>
      </c>
      <c r="E3069" s="275">
        <f t="shared" ca="1" si="237"/>
        <v>0.1034140507486928</v>
      </c>
      <c r="F3069" s="275">
        <f t="shared" ca="1" si="238"/>
        <v>5.8332680759415334E-2</v>
      </c>
      <c r="G3069" s="301">
        <f t="array" aca="1" ref="G3069" ca="1">IF(E3069&gt;F3069,('3-Statement Model'!$G$8*(1+'DCF Simulation'!C3069)*'DCF Simulation'!D3069)/('DCF Simulation'!E3069-'DCF Simulation'!F3069))</f>
        <v>16897.556775820234</v>
      </c>
      <c r="H3069" s="302">
        <f ca="1">+G3069-'DCF Analysis'!$C$37+'DCF Analysis'!$C$38+'DCF Analysis'!$C$40-'DCF Analysis'!$C$39</f>
        <v>17809.886775820232</v>
      </c>
      <c r="I3069" s="303">
        <f ca="1">+H3069/'Historical Data'!$L$34</f>
        <v>1118.2037236872925</v>
      </c>
    </row>
    <row r="3070" spans="2:9">
      <c r="B3070" s="300">
        <f t="shared" si="239"/>
        <v>3058</v>
      </c>
      <c r="C3070" s="275">
        <f t="shared" ca="1" si="235"/>
        <v>0.23398380857806847</v>
      </c>
      <c r="D3070" s="275">
        <f t="shared" ca="1" si="236"/>
        <v>0.19322551622164671</v>
      </c>
      <c r="E3070" s="275">
        <f t="shared" ca="1" si="237"/>
        <v>0.10844872946186954</v>
      </c>
      <c r="F3070" s="275">
        <f t="shared" ca="1" si="238"/>
        <v>3.3234371142326094E-2</v>
      </c>
      <c r="G3070" s="301">
        <f t="array" aca="1" ref="G3070" ca="1">IF(E3070&gt;F3070,('3-Statement Model'!$G$8*(1+'DCF Simulation'!C3070)*'DCF Simulation'!D3070)/('DCF Simulation'!E3070-'DCF Simulation'!F3070))</f>
        <v>15312.73201401949</v>
      </c>
      <c r="H3070" s="302">
        <f ca="1">+G3070-'DCF Analysis'!$C$37+'DCF Analysis'!$C$38+'DCF Analysis'!$C$40-'DCF Analysis'!$C$39</f>
        <v>16225.062014019491</v>
      </c>
      <c r="I3070" s="303">
        <f ca="1">+H3070/'Historical Data'!$L$34</f>
        <v>1018.6996127210509</v>
      </c>
    </row>
    <row r="3071" spans="2:9">
      <c r="B3071" s="300">
        <f t="shared" si="239"/>
        <v>3059</v>
      </c>
      <c r="C3071" s="275">
        <f t="shared" ca="1" si="235"/>
        <v>0.2752894349584461</v>
      </c>
      <c r="D3071" s="275">
        <f t="shared" ca="1" si="236"/>
        <v>0.19480306717959886</v>
      </c>
      <c r="E3071" s="275">
        <f t="shared" ca="1" si="237"/>
        <v>0.1070339292450255</v>
      </c>
      <c r="F3071" s="275">
        <f t="shared" ca="1" si="238"/>
        <v>5.0084383454014558E-2</v>
      </c>
      <c r="G3071" s="301">
        <f t="array" aca="1" ref="G3071" ca="1">IF(E3071&gt;F3071,('3-Statement Model'!$G$8*(1+'DCF Simulation'!C3071)*'DCF Simulation'!D3071)/('DCF Simulation'!E3071-'DCF Simulation'!F3071))</f>
        <v>21071.419195815553</v>
      </c>
      <c r="H3071" s="302">
        <f ca="1">+G3071-'DCF Analysis'!$C$37+'DCF Analysis'!$C$38+'DCF Analysis'!$C$40-'DCF Analysis'!$C$39</f>
        <v>21983.749195815552</v>
      </c>
      <c r="I3071" s="303">
        <f ca="1">+H3071/'Historical Data'!$L$34</f>
        <v>1380.2620151826504</v>
      </c>
    </row>
    <row r="3072" spans="2:9">
      <c r="B3072" s="300">
        <f t="shared" si="239"/>
        <v>3060</v>
      </c>
      <c r="C3072" s="275">
        <f t="shared" ca="1" si="235"/>
        <v>0.13901873223272262</v>
      </c>
      <c r="D3072" s="275">
        <f t="shared" ca="1" si="236"/>
        <v>0.1896163436104179</v>
      </c>
      <c r="E3072" s="275">
        <f t="shared" ca="1" si="237"/>
        <v>0.10759284446841835</v>
      </c>
      <c r="F3072" s="275">
        <f t="shared" ca="1" si="238"/>
        <v>4.5030692039855894E-2</v>
      </c>
      <c r="G3072" s="301">
        <f t="array" aca="1" ref="G3072" ca="1">IF(E3072&gt;F3072,('3-Statement Model'!$G$8*(1+'DCF Simulation'!C3072)*'DCF Simulation'!D3072)/('DCF Simulation'!E3072-'DCF Simulation'!F3072))</f>
        <v>16675.330550072304</v>
      </c>
      <c r="H3072" s="302">
        <f ca="1">+G3072-'DCF Analysis'!$C$37+'DCF Analysis'!$C$38+'DCF Analysis'!$C$40-'DCF Analysis'!$C$39</f>
        <v>17587.660550072302</v>
      </c>
      <c r="I3072" s="303">
        <f ca="1">+H3072/'Historical Data'!$L$34</f>
        <v>1104.2511255455861</v>
      </c>
    </row>
    <row r="3073" spans="2:9">
      <c r="B3073" s="300">
        <f t="shared" si="239"/>
        <v>3061</v>
      </c>
      <c r="C3073" s="275">
        <f t="shared" ca="1" si="235"/>
        <v>0.20740212894530868</v>
      </c>
      <c r="D3073" s="275">
        <f t="shared" ca="1" si="236"/>
        <v>0.18973441847660524</v>
      </c>
      <c r="E3073" s="275">
        <f t="shared" ca="1" si="237"/>
        <v>0.10773476366320317</v>
      </c>
      <c r="F3073" s="275">
        <f t="shared" ca="1" si="238"/>
        <v>2.0399701257602362E-2</v>
      </c>
      <c r="G3073" s="301">
        <f t="array" aca="1" ref="G3073" ca="1">IF(E3073&gt;F3073,('3-Statement Model'!$G$8*(1+'DCF Simulation'!C3073)*'DCF Simulation'!D3073)/('DCF Simulation'!E3073-'DCF Simulation'!F3073))</f>
        <v>12670.359057000069</v>
      </c>
      <c r="H3073" s="302">
        <f ca="1">+G3073-'DCF Analysis'!$C$37+'DCF Analysis'!$C$38+'DCF Analysis'!$C$40-'DCF Analysis'!$C$39</f>
        <v>13582.689057000071</v>
      </c>
      <c r="I3073" s="303">
        <f ca="1">+H3073/'Historical Data'!$L$34</f>
        <v>852.79674556070427</v>
      </c>
    </row>
    <row r="3074" spans="2:9">
      <c r="B3074" s="300">
        <f t="shared" si="239"/>
        <v>3062</v>
      </c>
      <c r="C3074" s="275">
        <f t="shared" ca="1" si="235"/>
        <v>1.8239706915361614E-2</v>
      </c>
      <c r="D3074" s="275">
        <f t="shared" ca="1" si="236"/>
        <v>0.13748381223364034</v>
      </c>
      <c r="E3074" s="275">
        <f t="shared" ca="1" si="237"/>
        <v>0.10094055791498727</v>
      </c>
      <c r="F3074" s="275">
        <f t="shared" ca="1" si="238"/>
        <v>2.1517488232739607E-2</v>
      </c>
      <c r="G3074" s="301">
        <f t="array" aca="1" ref="G3074" ca="1">IF(E3074&gt;F3074,('3-Statement Model'!$G$8*(1+'DCF Simulation'!C3074)*'DCF Simulation'!D3074)/('DCF Simulation'!E3074-'DCF Simulation'!F3074))</f>
        <v>8514.0152851589319</v>
      </c>
      <c r="H3074" s="302">
        <f ca="1">+G3074-'DCF Analysis'!$C$37+'DCF Analysis'!$C$38+'DCF Analysis'!$C$40-'DCF Analysis'!$C$39</f>
        <v>9426.3452851589336</v>
      </c>
      <c r="I3074" s="303">
        <f ca="1">+H3074/'Historical Data'!$L$34</f>
        <v>591.8383722089344</v>
      </c>
    </row>
    <row r="3075" spans="2:9">
      <c r="B3075" s="300">
        <f t="shared" si="239"/>
        <v>3063</v>
      </c>
      <c r="C3075" s="275">
        <f t="shared" ca="1" si="235"/>
        <v>0.26231010346732214</v>
      </c>
      <c r="D3075" s="275">
        <f t="shared" ca="1" si="236"/>
        <v>0.19040043634880899</v>
      </c>
      <c r="E3075" s="275">
        <f t="shared" ca="1" si="237"/>
        <v>0.10951549681129205</v>
      </c>
      <c r="F3075" s="275">
        <f t="shared" ca="1" si="238"/>
        <v>3.5408572306615767E-2</v>
      </c>
      <c r="G3075" s="301">
        <f t="array" aca="1" ref="G3075" ca="1">IF(E3075&gt;F3075,('3-Statement Model'!$G$8*(1+'DCF Simulation'!C3075)*'DCF Simulation'!D3075)/('DCF Simulation'!E3075-'DCF Simulation'!F3075))</f>
        <v>15665.876801848648</v>
      </c>
      <c r="H3075" s="302">
        <f ca="1">+G3075-'DCF Analysis'!$C$37+'DCF Analysis'!$C$38+'DCF Analysis'!$C$40-'DCF Analysis'!$C$39</f>
        <v>16578.206801848646</v>
      </c>
      <c r="I3075" s="303">
        <f ca="1">+H3075/'Historical Data'!$L$34</f>
        <v>1040.8720061630711</v>
      </c>
    </row>
    <row r="3076" spans="2:9">
      <c r="B3076" s="300">
        <f t="shared" si="239"/>
        <v>3064</v>
      </c>
      <c r="C3076" s="275">
        <f t="shared" ca="1" si="235"/>
        <v>2.0821440547787631E-2</v>
      </c>
      <c r="D3076" s="275">
        <f t="shared" ca="1" si="236"/>
        <v>0.1740359615822572</v>
      </c>
      <c r="E3076" s="275">
        <f t="shared" ca="1" si="237"/>
        <v>0.10553599959388472</v>
      </c>
      <c r="F3076" s="275">
        <f t="shared" ca="1" si="238"/>
        <v>5.4570536105067916E-2</v>
      </c>
      <c r="G3076" s="301">
        <f t="array" aca="1" ref="G3076" ca="1">IF(E3076&gt;F3076,('3-Statement Model'!$G$8*(1+'DCF Simulation'!C3076)*'DCF Simulation'!D3076)/('DCF Simulation'!E3076-'DCF Simulation'!F3076))</f>
        <v>16838.069641710303</v>
      </c>
      <c r="H3076" s="302">
        <f ca="1">+G3076-'DCF Analysis'!$C$37+'DCF Analysis'!$C$38+'DCF Analysis'!$C$40-'DCF Analysis'!$C$39</f>
        <v>17750.399641710301</v>
      </c>
      <c r="I3076" s="303">
        <f ca="1">+H3076/'Historical Data'!$L$34</f>
        <v>1114.4687906295753</v>
      </c>
    </row>
    <row r="3077" spans="2:9">
      <c r="B3077" s="300">
        <f t="shared" si="239"/>
        <v>3065</v>
      </c>
      <c r="C3077" s="275">
        <f t="shared" ca="1" si="235"/>
        <v>8.70923684447725E-2</v>
      </c>
      <c r="D3077" s="275">
        <f t="shared" ca="1" si="236"/>
        <v>0.1358393871202776</v>
      </c>
      <c r="E3077" s="275">
        <f t="shared" ca="1" si="237"/>
        <v>0.10516956096956001</v>
      </c>
      <c r="F3077" s="275">
        <f t="shared" ca="1" si="238"/>
        <v>5.8007295966798197E-2</v>
      </c>
      <c r="G3077" s="301">
        <f t="array" aca="1" ref="G3077" ca="1">IF(E3077&gt;F3077,('3-Statement Model'!$G$8*(1+'DCF Simulation'!C3077)*'DCF Simulation'!D3077)/('DCF Simulation'!E3077-'DCF Simulation'!F3077))</f>
        <v>15124.359975611987</v>
      </c>
      <c r="H3077" s="302">
        <f ca="1">+G3077-'DCF Analysis'!$C$37+'DCF Analysis'!$C$38+'DCF Analysis'!$C$40-'DCF Analysis'!$C$39</f>
        <v>16036.689975611989</v>
      </c>
      <c r="I3077" s="303">
        <f ca="1">+H3077/'Historical Data'!$L$34</f>
        <v>1006.8725687068346</v>
      </c>
    </row>
    <row r="3078" spans="2:9">
      <c r="B3078" s="300">
        <f t="shared" si="239"/>
        <v>3066</v>
      </c>
      <c r="C3078" s="275">
        <f t="shared" ca="1" si="235"/>
        <v>4.9243317565558456E-2</v>
      </c>
      <c r="D3078" s="275">
        <f t="shared" ca="1" si="236"/>
        <v>0.19307971891652487</v>
      </c>
      <c r="E3078" s="275">
        <f t="shared" ca="1" si="237"/>
        <v>0.1022025646131227</v>
      </c>
      <c r="F3078" s="275">
        <f t="shared" ca="1" si="238"/>
        <v>5.87809882916389E-2</v>
      </c>
      <c r="G3078" s="301">
        <f t="array" aca="1" ref="G3078" ca="1">IF(E3078&gt;F3078,('3-Statement Model'!$G$8*(1+'DCF Simulation'!C3078)*'DCF Simulation'!D3078)/('DCF Simulation'!E3078-'DCF Simulation'!F3078))</f>
        <v>22536.516307570513</v>
      </c>
      <c r="H3078" s="302">
        <f ca="1">+G3078-'DCF Analysis'!$C$37+'DCF Analysis'!$C$38+'DCF Analysis'!$C$40-'DCF Analysis'!$C$39</f>
        <v>23448.846307570511</v>
      </c>
      <c r="I3078" s="303">
        <f ca="1">+H3078/'Historical Data'!$L$34</f>
        <v>1472.2489585332457</v>
      </c>
    </row>
    <row r="3079" spans="2:9">
      <c r="B3079" s="300">
        <f t="shared" si="239"/>
        <v>3067</v>
      </c>
      <c r="C3079" s="275">
        <f t="shared" ca="1" si="235"/>
        <v>0.1210880294933435</v>
      </c>
      <c r="D3079" s="275">
        <f t="shared" ca="1" si="236"/>
        <v>0.16828234210760179</v>
      </c>
      <c r="E3079" s="275">
        <f t="shared" ca="1" si="237"/>
        <v>0.1088410513146215</v>
      </c>
      <c r="F3079" s="275">
        <f t="shared" ca="1" si="238"/>
        <v>2.5091209609196155E-2</v>
      </c>
      <c r="G3079" s="301">
        <f t="array" aca="1" ref="G3079" ca="1">IF(E3079&gt;F3079,('3-Statement Model'!$G$8*(1+'DCF Simulation'!C3079)*'DCF Simulation'!D3079)/('DCF Simulation'!E3079-'DCF Simulation'!F3079))</f>
        <v>10881.124203636187</v>
      </c>
      <c r="H3079" s="302">
        <f ca="1">+G3079-'DCF Analysis'!$C$37+'DCF Analysis'!$C$38+'DCF Analysis'!$C$40-'DCF Analysis'!$C$39</f>
        <v>11793.454203636189</v>
      </c>
      <c r="I3079" s="303">
        <f ca="1">+H3079/'Historical Data'!$L$34</f>
        <v>740.45863242351754</v>
      </c>
    </row>
    <row r="3080" spans="2:9">
      <c r="B3080" s="300">
        <f t="shared" si="239"/>
        <v>3068</v>
      </c>
      <c r="C3080" s="275">
        <f t="shared" ca="1" si="235"/>
        <v>0.24282586271750353</v>
      </c>
      <c r="D3080" s="275">
        <f t="shared" ca="1" si="236"/>
        <v>0.13956463888389445</v>
      </c>
      <c r="E3080" s="275">
        <f t="shared" ca="1" si="237"/>
        <v>0.10559287958565748</v>
      </c>
      <c r="F3080" s="275">
        <f t="shared" ca="1" si="238"/>
        <v>5.956972702537483E-2</v>
      </c>
      <c r="G3080" s="301">
        <f t="array" aca="1" ref="G3080" ca="1">IF(E3080&gt;F3080,('3-Statement Model'!$G$8*(1+'DCF Simulation'!C3080)*'DCF Simulation'!D3080)/('DCF Simulation'!E3080-'DCF Simulation'!F3080))</f>
        <v>18204.921618596865</v>
      </c>
      <c r="H3080" s="302">
        <f ca="1">+G3080-'DCF Analysis'!$C$37+'DCF Analysis'!$C$38+'DCF Analysis'!$C$40-'DCF Analysis'!$C$39</f>
        <v>19117.251618596863</v>
      </c>
      <c r="I3080" s="303">
        <f ca="1">+H3080/'Historical Data'!$L$34</f>
        <v>1200.2873581209176</v>
      </c>
    </row>
    <row r="3081" spans="2:9">
      <c r="B3081" s="300">
        <f t="shared" si="239"/>
        <v>3069</v>
      </c>
      <c r="C3081" s="275">
        <f t="shared" ca="1" si="235"/>
        <v>0.14453799679568635</v>
      </c>
      <c r="D3081" s="275">
        <f t="shared" ca="1" si="236"/>
        <v>0.19163624174554167</v>
      </c>
      <c r="E3081" s="275">
        <f t="shared" ca="1" si="237"/>
        <v>0.10496794839635616</v>
      </c>
      <c r="F3081" s="275">
        <f t="shared" ca="1" si="238"/>
        <v>3.1275851921983178E-2</v>
      </c>
      <c r="G3081" s="301">
        <f t="array" aca="1" ref="G3081" ca="1">IF(E3081&gt;F3081,('3-Statement Model'!$G$8*(1+'DCF Simulation'!C3081)*'DCF Simulation'!D3081)/('DCF Simulation'!E3081-'DCF Simulation'!F3081))</f>
        <v>14376.939580184873</v>
      </c>
      <c r="H3081" s="302">
        <f ca="1">+G3081-'DCF Analysis'!$C$37+'DCF Analysis'!$C$38+'DCF Analysis'!$C$40-'DCF Analysis'!$C$39</f>
        <v>15289.269580184875</v>
      </c>
      <c r="I3081" s="303">
        <f ca="1">+H3081/'Historical Data'!$L$34</f>
        <v>959.94536024972547</v>
      </c>
    </row>
    <row r="3082" spans="2:9">
      <c r="B3082" s="300">
        <f t="shared" si="239"/>
        <v>3070</v>
      </c>
      <c r="C3082" s="275">
        <f t="shared" ca="1" si="235"/>
        <v>8.7157287974644934E-2</v>
      </c>
      <c r="D3082" s="275">
        <f t="shared" ca="1" si="236"/>
        <v>0.15330543698919014</v>
      </c>
      <c r="E3082" s="275">
        <f t="shared" ca="1" si="237"/>
        <v>0.10868504812910003</v>
      </c>
      <c r="F3082" s="275">
        <f t="shared" ca="1" si="238"/>
        <v>3.378728497772053E-2</v>
      </c>
      <c r="G3082" s="301">
        <f t="array" aca="1" ref="G3082" ca="1">IF(E3082&gt;F3082,('3-Statement Model'!$G$8*(1+'DCF Simulation'!C3082)*'DCF Simulation'!D3082)/('DCF Simulation'!E3082-'DCF Simulation'!F3082))</f>
        <v>10748.815063452945</v>
      </c>
      <c r="H3082" s="302">
        <f ca="1">+G3082-'DCF Analysis'!$C$37+'DCF Analysis'!$C$38+'DCF Analysis'!$C$40-'DCF Analysis'!$C$39</f>
        <v>11661.145063452946</v>
      </c>
      <c r="I3082" s="303">
        <f ca="1">+H3082/'Historical Data'!$L$34</f>
        <v>732.15152889764727</v>
      </c>
    </row>
    <row r="3083" spans="2:9">
      <c r="B3083" s="300">
        <f t="shared" si="239"/>
        <v>3071</v>
      </c>
      <c r="C3083" s="275">
        <f t="shared" ca="1" si="235"/>
        <v>0.30263710314258763</v>
      </c>
      <c r="D3083" s="275">
        <f t="shared" ca="1" si="236"/>
        <v>0.15217725091511455</v>
      </c>
      <c r="E3083" s="275">
        <f t="shared" ca="1" si="237"/>
        <v>0.10898299167514766</v>
      </c>
      <c r="F3083" s="275">
        <f t="shared" ca="1" si="238"/>
        <v>3.7773372762707445E-2</v>
      </c>
      <c r="G3083" s="301">
        <f t="array" aca="1" ref="G3083" ca="1">IF(E3083&gt;F3083,('3-Statement Model'!$G$8*(1+'DCF Simulation'!C3083)*'DCF Simulation'!D3083)/('DCF Simulation'!E3083-'DCF Simulation'!F3083))</f>
        <v>13446.647375298333</v>
      </c>
      <c r="H3083" s="302">
        <f ca="1">+G3083-'DCF Analysis'!$C$37+'DCF Analysis'!$C$38+'DCF Analysis'!$C$40-'DCF Analysis'!$C$39</f>
        <v>14358.977375298335</v>
      </c>
      <c r="I3083" s="303">
        <f ca="1">+H3083/'Historical Data'!$L$34</f>
        <v>901.5364427357913</v>
      </c>
    </row>
    <row r="3084" spans="2:9">
      <c r="B3084" s="300">
        <f t="shared" si="239"/>
        <v>3072</v>
      </c>
      <c r="C3084" s="275">
        <f t="shared" ca="1" si="235"/>
        <v>8.1068100089563055E-2</v>
      </c>
      <c r="D3084" s="275">
        <f t="shared" ca="1" si="236"/>
        <v>0.16602944093756178</v>
      </c>
      <c r="E3084" s="275">
        <f t="shared" ca="1" si="237"/>
        <v>0.10522424152741332</v>
      </c>
      <c r="F3084" s="275">
        <f t="shared" ca="1" si="238"/>
        <v>2.8913012266106826E-2</v>
      </c>
      <c r="G3084" s="301">
        <f t="array" aca="1" ref="G3084" ca="1">IF(E3084&gt;F3084,('3-Statement Model'!$G$8*(1+'DCF Simulation'!C3084)*'DCF Simulation'!D3084)/('DCF Simulation'!E3084-'DCF Simulation'!F3084))</f>
        <v>11361.330873060355</v>
      </c>
      <c r="H3084" s="302">
        <f ca="1">+G3084-'DCF Analysis'!$C$37+'DCF Analysis'!$C$38+'DCF Analysis'!$C$40-'DCF Analysis'!$C$39</f>
        <v>12273.660873060357</v>
      </c>
      <c r="I3084" s="303">
        <f ca="1">+H3084/'Historical Data'!$L$34</f>
        <v>770.6086773198499</v>
      </c>
    </row>
    <row r="3085" spans="2:9">
      <c r="B3085" s="300">
        <f t="shared" si="239"/>
        <v>3073</v>
      </c>
      <c r="C3085" s="275">
        <f t="shared" ca="1" si="235"/>
        <v>0.26148740491546335</v>
      </c>
      <c r="D3085" s="275">
        <f t="shared" ca="1" si="236"/>
        <v>0.13614390965886769</v>
      </c>
      <c r="E3085" s="275">
        <f t="shared" ca="1" si="237"/>
        <v>0.1005015554199747</v>
      </c>
      <c r="F3085" s="275">
        <f t="shared" ca="1" si="238"/>
        <v>5.0235284426833504E-2</v>
      </c>
      <c r="G3085" s="301">
        <f t="array" aca="1" ref="G3085" ca="1">IF(E3085&gt;F3085,('3-Statement Model'!$G$8*(1+'DCF Simulation'!C3085)*'DCF Simulation'!D3085)/('DCF Simulation'!E3085-'DCF Simulation'!F3085))</f>
        <v>16503.800604279331</v>
      </c>
      <c r="H3085" s="302">
        <f ca="1">+G3085-'DCF Analysis'!$C$37+'DCF Analysis'!$C$38+'DCF Analysis'!$C$40-'DCF Analysis'!$C$39</f>
        <v>17416.130604279329</v>
      </c>
      <c r="I3085" s="303">
        <f ca="1">+H3085/'Historical Data'!$L$34</f>
        <v>1093.4815217561904</v>
      </c>
    </row>
    <row r="3086" spans="2:9">
      <c r="B3086" s="300">
        <f t="shared" si="239"/>
        <v>3074</v>
      </c>
      <c r="C3086" s="275">
        <f t="shared" ref="C3086:C3149" ca="1" si="240">RAND()*($E$6-$D$6)+$D$6</f>
        <v>0.20791095582148109</v>
      </c>
      <c r="D3086" s="275">
        <f t="shared" ref="D3086:D3149" ca="1" si="241">RAND()*($E$7-$D$7)+$D$7</f>
        <v>0.18175527166793318</v>
      </c>
      <c r="E3086" s="275">
        <f t="shared" ref="E3086:E3149" ca="1" si="242">RAND()*($E$8-$D$8)+$D$8</f>
        <v>0.10817561562885727</v>
      </c>
      <c r="F3086" s="275">
        <f t="shared" ref="F3086:F3149" ca="1" si="243">RAND()*($E$9-$D$9)+$D$9</f>
        <v>4.9382516280226461E-2</v>
      </c>
      <c r="G3086" s="301">
        <f t="array" aca="1" ref="G3086" ca="1">IF(E3086&gt;F3086,('3-Statement Model'!$G$8*(1+'DCF Simulation'!C3086)*'DCF Simulation'!D3086)/('DCF Simulation'!E3086-'DCF Simulation'!F3086))</f>
        <v>18037.447523907744</v>
      </c>
      <c r="H3086" s="302">
        <f ca="1">+G3086-'DCF Analysis'!$C$37+'DCF Analysis'!$C$38+'DCF Analysis'!$C$40-'DCF Analysis'!$C$39</f>
        <v>18949.777523907742</v>
      </c>
      <c r="I3086" s="303">
        <f ca="1">+H3086/'Historical Data'!$L$34</f>
        <v>1189.7724032163876</v>
      </c>
    </row>
    <row r="3087" spans="2:9">
      <c r="B3087" s="300">
        <f t="shared" ref="B3087:B3150" si="244">+B3086+1</f>
        <v>3075</v>
      </c>
      <c r="C3087" s="275">
        <f t="shared" ca="1" si="240"/>
        <v>9.7242063995420167E-2</v>
      </c>
      <c r="D3087" s="275">
        <f t="shared" ca="1" si="241"/>
        <v>0.16785939694871937</v>
      </c>
      <c r="E3087" s="275">
        <f t="shared" ca="1" si="242"/>
        <v>0.10199980899145036</v>
      </c>
      <c r="F3087" s="275">
        <f t="shared" ca="1" si="243"/>
        <v>2.4700651265177242E-2</v>
      </c>
      <c r="G3087" s="301">
        <f t="array" aca="1" ref="G3087" ca="1">IF(E3087&gt;F3087,('3-Statement Model'!$G$8*(1+'DCF Simulation'!C3087)*'DCF Simulation'!D3087)/('DCF Simulation'!E3087-'DCF Simulation'!F3087))</f>
        <v>11509.40425712935</v>
      </c>
      <c r="H3087" s="302">
        <f ca="1">+G3087-'DCF Analysis'!$C$37+'DCF Analysis'!$C$38+'DCF Analysis'!$C$40-'DCF Analysis'!$C$39</f>
        <v>12421.734257129352</v>
      </c>
      <c r="I3087" s="303">
        <f ca="1">+H3087/'Historical Data'!$L$34</f>
        <v>779.90554773396877</v>
      </c>
    </row>
    <row r="3088" spans="2:9">
      <c r="B3088" s="300">
        <f t="shared" si="244"/>
        <v>3076</v>
      </c>
      <c r="C3088" s="275">
        <f t="shared" ca="1" si="240"/>
        <v>0.2070659954867177</v>
      </c>
      <c r="D3088" s="275">
        <f t="shared" ca="1" si="241"/>
        <v>0.1573377190702297</v>
      </c>
      <c r="E3088" s="275">
        <f t="shared" ca="1" si="242"/>
        <v>0.10503993203832271</v>
      </c>
      <c r="F3088" s="275">
        <f t="shared" ca="1" si="243"/>
        <v>3.6539331019017365E-2</v>
      </c>
      <c r="G3088" s="301">
        <f t="array" aca="1" ref="G3088" ca="1">IF(E3088&gt;F3088,('3-Statement Model'!$G$8*(1+'DCF Simulation'!C3088)*'DCF Simulation'!D3088)/('DCF Simulation'!E3088-'DCF Simulation'!F3088))</f>
        <v>13392.10922494405</v>
      </c>
      <c r="H3088" s="302">
        <f ca="1">+G3088-'DCF Analysis'!$C$37+'DCF Analysis'!$C$38+'DCF Analysis'!$C$40-'DCF Analysis'!$C$39</f>
        <v>14304.439224944052</v>
      </c>
      <c r="I3088" s="303">
        <f ca="1">+H3088/'Historical Data'!$L$34</f>
        <v>898.1122343970851</v>
      </c>
    </row>
    <row r="3089" spans="2:9">
      <c r="B3089" s="300">
        <f t="shared" si="244"/>
        <v>3077</v>
      </c>
      <c r="C3089" s="275">
        <f t="shared" ca="1" si="240"/>
        <v>0.17085631666344406</v>
      </c>
      <c r="D3089" s="275">
        <f t="shared" ca="1" si="241"/>
        <v>0.17699541016061496</v>
      </c>
      <c r="E3089" s="275">
        <f t="shared" ca="1" si="242"/>
        <v>0.10020526826748695</v>
      </c>
      <c r="F3089" s="275">
        <f t="shared" ca="1" si="243"/>
        <v>3.9111026243401924E-2</v>
      </c>
      <c r="G3089" s="301">
        <f t="array" aca="1" ref="G3089" ca="1">IF(E3089&gt;F3089,('3-Statement Model'!$G$8*(1+'DCF Simulation'!C3089)*'DCF Simulation'!D3089)/('DCF Simulation'!E3089-'DCF Simulation'!F3089))</f>
        <v>16384.938889805482</v>
      </c>
      <c r="H3089" s="302">
        <f ca="1">+G3089-'DCF Analysis'!$C$37+'DCF Analysis'!$C$38+'DCF Analysis'!$C$40-'DCF Analysis'!$C$39</f>
        <v>17297.26888980548</v>
      </c>
      <c r="I3089" s="303">
        <f ca="1">+H3089/'Historical Data'!$L$34</f>
        <v>1086.0187223907863</v>
      </c>
    </row>
    <row r="3090" spans="2:9">
      <c r="B3090" s="300">
        <f t="shared" si="244"/>
        <v>3078</v>
      </c>
      <c r="C3090" s="275">
        <f t="shared" ca="1" si="240"/>
        <v>0.32912245413413871</v>
      </c>
      <c r="D3090" s="275">
        <f t="shared" ca="1" si="241"/>
        <v>0.16137159888095398</v>
      </c>
      <c r="E3090" s="275">
        <f t="shared" ca="1" si="242"/>
        <v>0.10730097359301816</v>
      </c>
      <c r="F3090" s="275">
        <f t="shared" ca="1" si="243"/>
        <v>5.7668499373602411E-2</v>
      </c>
      <c r="G3090" s="301">
        <f t="array" aca="1" ref="G3090" ca="1">IF(E3090&gt;F3090,('3-Statement Model'!$G$8*(1+'DCF Simulation'!C3090)*'DCF Simulation'!D3090)/('DCF Simulation'!E3090-'DCF Simulation'!F3090))</f>
        <v>20873.999595145102</v>
      </c>
      <c r="H3090" s="302">
        <f ca="1">+G3090-'DCF Analysis'!$C$37+'DCF Analysis'!$C$38+'DCF Analysis'!$C$40-'DCF Analysis'!$C$39</f>
        <v>21786.3295951451</v>
      </c>
      <c r="I3090" s="303">
        <f ca="1">+H3090/'Historical Data'!$L$34</f>
        <v>1367.8669149005832</v>
      </c>
    </row>
    <row r="3091" spans="2:9">
      <c r="B3091" s="300">
        <f t="shared" si="244"/>
        <v>3079</v>
      </c>
      <c r="C3091" s="275">
        <f t="shared" ca="1" si="240"/>
        <v>8.5248036583326581E-2</v>
      </c>
      <c r="D3091" s="275">
        <f t="shared" ca="1" si="241"/>
        <v>0.1494858516529444</v>
      </c>
      <c r="E3091" s="275">
        <f t="shared" ca="1" si="242"/>
        <v>0.10040120893651591</v>
      </c>
      <c r="F3091" s="275">
        <f t="shared" ca="1" si="243"/>
        <v>2.9445528350537809E-2</v>
      </c>
      <c r="G3091" s="301">
        <f t="array" aca="1" ref="G3091" ca="1">IF(E3091&gt;F3091,('3-Statement Model'!$G$8*(1+'DCF Simulation'!C3091)*'DCF Simulation'!D3091)/('DCF Simulation'!E3091-'DCF Simulation'!F3091))</f>
        <v>11043.873619087382</v>
      </c>
      <c r="H3091" s="302">
        <f ca="1">+G3091-'DCF Analysis'!$C$37+'DCF Analysis'!$C$38+'DCF Analysis'!$C$40-'DCF Analysis'!$C$39</f>
        <v>11956.203619087384</v>
      </c>
      <c r="I3091" s="303">
        <f ca="1">+H3091/'Historical Data'!$L$34</f>
        <v>750.67694569390471</v>
      </c>
    </row>
    <row r="3092" spans="2:9">
      <c r="B3092" s="300">
        <f t="shared" si="244"/>
        <v>3080</v>
      </c>
      <c r="C3092" s="275">
        <f t="shared" ca="1" si="240"/>
        <v>0.27747593630027939</v>
      </c>
      <c r="D3092" s="275">
        <f t="shared" ca="1" si="241"/>
        <v>0.19292226690206143</v>
      </c>
      <c r="E3092" s="275">
        <f t="shared" ca="1" si="242"/>
        <v>0.10107230122208895</v>
      </c>
      <c r="F3092" s="275">
        <f t="shared" ca="1" si="243"/>
        <v>4.0143368490369119E-2</v>
      </c>
      <c r="G3092" s="301">
        <f t="array" aca="1" ref="G3092" ca="1">IF(E3092&gt;F3092,('3-Statement Model'!$G$8*(1+'DCF Simulation'!C3092)*'DCF Simulation'!D3092)/('DCF Simulation'!E3092-'DCF Simulation'!F3092))</f>
        <v>19538.490722265262</v>
      </c>
      <c r="H3092" s="302">
        <f ca="1">+G3092-'DCF Analysis'!$C$37+'DCF Analysis'!$C$38+'DCF Analysis'!$C$40-'DCF Analysis'!$C$39</f>
        <v>20450.82072226526</v>
      </c>
      <c r="I3092" s="303">
        <f ca="1">+H3092/'Historical Data'!$L$34</f>
        <v>1284.0162417621584</v>
      </c>
    </row>
    <row r="3093" spans="2:9">
      <c r="B3093" s="300">
        <f t="shared" si="244"/>
        <v>3081</v>
      </c>
      <c r="C3093" s="275">
        <f t="shared" ca="1" si="240"/>
        <v>0.29575706029126342</v>
      </c>
      <c r="D3093" s="275">
        <f t="shared" ca="1" si="241"/>
        <v>0.16388779952175503</v>
      </c>
      <c r="E3093" s="275">
        <f t="shared" ca="1" si="242"/>
        <v>0.10716003104663041</v>
      </c>
      <c r="F3093" s="275">
        <f t="shared" ca="1" si="243"/>
        <v>5.2589542196235808E-2</v>
      </c>
      <c r="G3093" s="301">
        <f t="array" aca="1" ref="G3093" ca="1">IF(E3093&gt;F3093,('3-Statement Model'!$G$8*(1+'DCF Simulation'!C3093)*'DCF Simulation'!D3093)/('DCF Simulation'!E3093-'DCF Simulation'!F3093))</f>
        <v>18797.143766380988</v>
      </c>
      <c r="H3093" s="302">
        <f ca="1">+G3093-'DCF Analysis'!$C$37+'DCF Analysis'!$C$38+'DCF Analysis'!$C$40-'DCF Analysis'!$C$39</f>
        <v>19709.473766380986</v>
      </c>
      <c r="I3093" s="303">
        <f ca="1">+H3093/'Historical Data'!$L$34</f>
        <v>1237.4703576109182</v>
      </c>
    </row>
    <row r="3094" spans="2:9">
      <c r="B3094" s="300">
        <f t="shared" si="244"/>
        <v>3082</v>
      </c>
      <c r="C3094" s="275">
        <f t="shared" ca="1" si="240"/>
        <v>0.13161318205021386</v>
      </c>
      <c r="D3094" s="275">
        <f t="shared" ca="1" si="241"/>
        <v>0.14686917829689675</v>
      </c>
      <c r="E3094" s="275">
        <f t="shared" ca="1" si="242"/>
        <v>0.1009474864884458</v>
      </c>
      <c r="F3094" s="275">
        <f t="shared" ca="1" si="243"/>
        <v>5.0669076900028087E-2</v>
      </c>
      <c r="G3094" s="301">
        <f t="array" aca="1" ref="G3094" ca="1">IF(E3094&gt;F3094,('3-Statement Model'!$G$8*(1+'DCF Simulation'!C3094)*'DCF Simulation'!D3094)/('DCF Simulation'!E3094-'DCF Simulation'!F3094))</f>
        <v>15967.121524761667</v>
      </c>
      <c r="H3094" s="302">
        <f ca="1">+G3094-'DCF Analysis'!$C$37+'DCF Analysis'!$C$38+'DCF Analysis'!$C$40-'DCF Analysis'!$C$39</f>
        <v>16879.451524761665</v>
      </c>
      <c r="I3094" s="303">
        <f ca="1">+H3094/'Historical Data'!$L$34</f>
        <v>1059.78582493927</v>
      </c>
    </row>
    <row r="3095" spans="2:9">
      <c r="B3095" s="300">
        <f t="shared" si="244"/>
        <v>3083</v>
      </c>
      <c r="C3095" s="275">
        <f t="shared" ca="1" si="240"/>
        <v>0.21753792028417557</v>
      </c>
      <c r="D3095" s="275">
        <f t="shared" ca="1" si="241"/>
        <v>0.14222521302762314</v>
      </c>
      <c r="E3095" s="275">
        <f t="shared" ca="1" si="242"/>
        <v>0.10326627474857084</v>
      </c>
      <c r="F3095" s="275">
        <f t="shared" ca="1" si="243"/>
        <v>5.568983037299402E-2</v>
      </c>
      <c r="G3095" s="301">
        <f t="array" aca="1" ref="G3095" ca="1">IF(E3095&gt;F3095,('3-Statement Model'!$G$8*(1+'DCF Simulation'!C3095)*'DCF Simulation'!D3095)/('DCF Simulation'!E3095-'DCF Simulation'!F3095))</f>
        <v>17581.122766208031</v>
      </c>
      <c r="H3095" s="302">
        <f ca="1">+G3095-'DCF Analysis'!$C$37+'DCF Analysis'!$C$38+'DCF Analysis'!$C$40-'DCF Analysis'!$C$39</f>
        <v>18493.452766208029</v>
      </c>
      <c r="I3095" s="303">
        <f ca="1">+H3095/'Historical Data'!$L$34</f>
        <v>1161.1217975335212</v>
      </c>
    </row>
    <row r="3096" spans="2:9">
      <c r="B3096" s="300">
        <f t="shared" si="244"/>
        <v>3084</v>
      </c>
      <c r="C3096" s="275">
        <f t="shared" ca="1" si="240"/>
        <v>0.16672967447532311</v>
      </c>
      <c r="D3096" s="275">
        <f t="shared" ca="1" si="241"/>
        <v>0.16240061744263529</v>
      </c>
      <c r="E3096" s="275">
        <f t="shared" ca="1" si="242"/>
        <v>0.10791284294245021</v>
      </c>
      <c r="F3096" s="275">
        <f t="shared" ca="1" si="243"/>
        <v>5.369402461737173E-2</v>
      </c>
      <c r="G3096" s="301">
        <f t="array" aca="1" ref="G3096" ca="1">IF(E3096&gt;F3096,('3-Statement Model'!$G$8*(1+'DCF Simulation'!C3096)*'DCF Simulation'!D3096)/('DCF Simulation'!E3096-'DCF Simulation'!F3096))</f>
        <v>16880.580258199603</v>
      </c>
      <c r="H3096" s="302">
        <f ca="1">+G3096-'DCF Analysis'!$C$37+'DCF Analysis'!$C$38+'DCF Analysis'!$C$40-'DCF Analysis'!$C$39</f>
        <v>17792.910258199601</v>
      </c>
      <c r="I3096" s="303">
        <f ca="1">+H3096/'Historical Data'!$L$34</f>
        <v>1117.1378435131185</v>
      </c>
    </row>
    <row r="3097" spans="2:9">
      <c r="B3097" s="300">
        <f t="shared" si="244"/>
        <v>3085</v>
      </c>
      <c r="C3097" s="275">
        <f t="shared" ca="1" si="240"/>
        <v>2.8355706833456444E-2</v>
      </c>
      <c r="D3097" s="275">
        <f t="shared" ca="1" si="241"/>
        <v>0.14590936522467104</v>
      </c>
      <c r="E3097" s="275">
        <f t="shared" ca="1" si="242"/>
        <v>0.1085453081975339</v>
      </c>
      <c r="F3097" s="275">
        <f t="shared" ca="1" si="243"/>
        <v>4.8304276410969099E-2</v>
      </c>
      <c r="G3097" s="301">
        <f t="array" aca="1" ref="G3097" ca="1">IF(E3097&gt;F3097,('3-Statement Model'!$G$8*(1+'DCF Simulation'!C3097)*'DCF Simulation'!D3097)/('DCF Simulation'!E3097-'DCF Simulation'!F3097))</f>
        <v>12031.329702431953</v>
      </c>
      <c r="H3097" s="302">
        <f ca="1">+G3097-'DCF Analysis'!$C$37+'DCF Analysis'!$C$38+'DCF Analysis'!$C$40-'DCF Analysis'!$C$39</f>
        <v>12943.659702431954</v>
      </c>
      <c r="I3097" s="303">
        <f ca="1">+H3097/'Historical Data'!$L$34</f>
        <v>812.67492935726318</v>
      </c>
    </row>
    <row r="3098" spans="2:9">
      <c r="B3098" s="300">
        <f t="shared" si="244"/>
        <v>3086</v>
      </c>
      <c r="C3098" s="275">
        <f t="shared" ca="1" si="240"/>
        <v>0.22763356130065934</v>
      </c>
      <c r="D3098" s="275">
        <f t="shared" ca="1" si="241"/>
        <v>0.18301396071837134</v>
      </c>
      <c r="E3098" s="275">
        <f t="shared" ca="1" si="242"/>
        <v>0.10928050244681008</v>
      </c>
      <c r="F3098" s="275">
        <f t="shared" ca="1" si="243"/>
        <v>3.8581254436839643E-2</v>
      </c>
      <c r="G3098" s="301">
        <f t="array" aca="1" ref="G3098" ca="1">IF(E3098&gt;F3098,('3-Statement Model'!$G$8*(1+'DCF Simulation'!C3098)*'DCF Simulation'!D3098)/('DCF Simulation'!E3098-'DCF Simulation'!F3098))</f>
        <v>15350.328629748563</v>
      </c>
      <c r="H3098" s="302">
        <f ca="1">+G3098-'DCF Analysis'!$C$37+'DCF Analysis'!$C$38+'DCF Analysis'!$C$40-'DCF Analysis'!$C$39</f>
        <v>16262.658629748565</v>
      </c>
      <c r="I3098" s="303">
        <f ca="1">+H3098/'Historical Data'!$L$34</f>
        <v>1021.0601373125585</v>
      </c>
    </row>
    <row r="3099" spans="2:9">
      <c r="B3099" s="300">
        <f t="shared" si="244"/>
        <v>3087</v>
      </c>
      <c r="C3099" s="275">
        <f t="shared" ca="1" si="240"/>
        <v>0.12972398734437615</v>
      </c>
      <c r="D3099" s="275">
        <f t="shared" ca="1" si="241"/>
        <v>0.15068618147264445</v>
      </c>
      <c r="E3099" s="275">
        <f t="shared" ca="1" si="242"/>
        <v>0.10821768451471489</v>
      </c>
      <c r="F3099" s="275">
        <f t="shared" ca="1" si="243"/>
        <v>2.0614729596113594E-2</v>
      </c>
      <c r="G3099" s="301">
        <f t="array" aca="1" ref="G3099" ca="1">IF(E3099&gt;F3099,('3-Statement Model'!$G$8*(1+'DCF Simulation'!C3099)*'DCF Simulation'!D3099)/('DCF Simulation'!E3099-'DCF Simulation'!F3099))</f>
        <v>9386.5613191200755</v>
      </c>
      <c r="H3099" s="302">
        <f ca="1">+G3099-'DCF Analysis'!$C$37+'DCF Analysis'!$C$38+'DCF Analysis'!$C$40-'DCF Analysis'!$C$39</f>
        <v>10298.891319120077</v>
      </c>
      <c r="I3099" s="303">
        <f ca="1">+H3099/'Historical Data'!$L$34</f>
        <v>646.62166401450474</v>
      </c>
    </row>
    <row r="3100" spans="2:9">
      <c r="B3100" s="300">
        <f t="shared" si="244"/>
        <v>3088</v>
      </c>
      <c r="C3100" s="275">
        <f t="shared" ca="1" si="240"/>
        <v>0.21217116860638027</v>
      </c>
      <c r="D3100" s="275">
        <f t="shared" ca="1" si="241"/>
        <v>0.19344840862127038</v>
      </c>
      <c r="E3100" s="275">
        <f t="shared" ca="1" si="242"/>
        <v>0.10268067075880068</v>
      </c>
      <c r="F3100" s="275">
        <f t="shared" ca="1" si="243"/>
        <v>4.0789914786012342E-2</v>
      </c>
      <c r="G3100" s="301">
        <f t="array" aca="1" ref="G3100" ca="1">IF(E3100&gt;F3100,('3-Statement Model'!$G$8*(1+'DCF Simulation'!C3100)*'DCF Simulation'!D3100)/('DCF Simulation'!E3100-'DCF Simulation'!F3100))</f>
        <v>18301.337219780311</v>
      </c>
      <c r="H3100" s="302">
        <f ca="1">+G3100-'DCF Analysis'!$C$37+'DCF Analysis'!$C$38+'DCF Analysis'!$C$40-'DCF Analysis'!$C$39</f>
        <v>19213.667219780309</v>
      </c>
      <c r="I3100" s="303">
        <f ca="1">+H3100/'Historical Data'!$L$34</f>
        <v>1206.3408656823046</v>
      </c>
    </row>
    <row r="3101" spans="2:9">
      <c r="B3101" s="300">
        <f t="shared" si="244"/>
        <v>3089</v>
      </c>
      <c r="C3101" s="275">
        <f t="shared" ca="1" si="240"/>
        <v>7.177985680619739E-2</v>
      </c>
      <c r="D3101" s="275">
        <f t="shared" ca="1" si="241"/>
        <v>0.17175169698381795</v>
      </c>
      <c r="E3101" s="275">
        <f t="shared" ca="1" si="242"/>
        <v>0.10484800182390673</v>
      </c>
      <c r="F3101" s="275">
        <f t="shared" ca="1" si="243"/>
        <v>4.406866005382476E-2</v>
      </c>
      <c r="G3101" s="301">
        <f t="array" aca="1" ref="G3101" ca="1">IF(E3101&gt;F3101,('3-Statement Model'!$G$8*(1+'DCF Simulation'!C3101)*'DCF Simulation'!D3101)/('DCF Simulation'!E3101-'DCF Simulation'!F3101))</f>
        <v>14629.521928695283</v>
      </c>
      <c r="H3101" s="302">
        <f ca="1">+G3101-'DCF Analysis'!$C$37+'DCF Analysis'!$C$38+'DCF Analysis'!$C$40-'DCF Analysis'!$C$39</f>
        <v>15541.851928695285</v>
      </c>
      <c r="I3101" s="303">
        <f ca="1">+H3101/'Historical Data'!$L$34</f>
        <v>975.80388457372499</v>
      </c>
    </row>
    <row r="3102" spans="2:9">
      <c r="B3102" s="300">
        <f t="shared" si="244"/>
        <v>3090</v>
      </c>
      <c r="C3102" s="275">
        <f t="shared" ca="1" si="240"/>
        <v>0.12394546943844052</v>
      </c>
      <c r="D3102" s="275">
        <f t="shared" ca="1" si="241"/>
        <v>0.1675460890160313</v>
      </c>
      <c r="E3102" s="275">
        <f t="shared" ca="1" si="242"/>
        <v>0.10174345557839455</v>
      </c>
      <c r="F3102" s="275">
        <f t="shared" ca="1" si="243"/>
        <v>5.8832403001626551E-2</v>
      </c>
      <c r="G3102" s="301">
        <f t="array" aca="1" ref="G3102" ca="1">IF(E3102&gt;F3102,('3-Statement Model'!$G$8*(1+'DCF Simulation'!C3102)*'DCF Simulation'!D3102)/('DCF Simulation'!E3102-'DCF Simulation'!F3102))</f>
        <v>21197.754955727407</v>
      </c>
      <c r="H3102" s="302">
        <f ca="1">+G3102-'DCF Analysis'!$C$37+'DCF Analysis'!$C$38+'DCF Analysis'!$C$40-'DCF Analysis'!$C$39</f>
        <v>22110.084955727405</v>
      </c>
      <c r="I3102" s="303">
        <f ca="1">+H3102/'Historical Data'!$L$34</f>
        <v>1388.1940766800933</v>
      </c>
    </row>
    <row r="3103" spans="2:9">
      <c r="B3103" s="300">
        <f t="shared" si="244"/>
        <v>3091</v>
      </c>
      <c r="C3103" s="275">
        <f t="shared" ca="1" si="240"/>
        <v>0.14464415909195821</v>
      </c>
      <c r="D3103" s="275">
        <f t="shared" ca="1" si="241"/>
        <v>0.14815819857277956</v>
      </c>
      <c r="E3103" s="275">
        <f t="shared" ca="1" si="242"/>
        <v>0.10210831080417782</v>
      </c>
      <c r="F3103" s="275">
        <f t="shared" ca="1" si="243"/>
        <v>5.1890757827049397E-2</v>
      </c>
      <c r="G3103" s="301">
        <f t="array" aca="1" ref="G3103" ca="1">IF(E3103&gt;F3103,('3-Statement Model'!$G$8*(1+'DCF Simulation'!C3103)*'DCF Simulation'!D3103)/('DCF Simulation'!E3103-'DCF Simulation'!F3103))</f>
        <v>16312.485486252621</v>
      </c>
      <c r="H3103" s="302">
        <f ca="1">+G3103-'DCF Analysis'!$C$37+'DCF Analysis'!$C$38+'DCF Analysis'!$C$40-'DCF Analysis'!$C$39</f>
        <v>17224.815486252621</v>
      </c>
      <c r="I3103" s="303">
        <f ca="1">+H3103/'Historical Data'!$L$34</f>
        <v>1081.4696948384819</v>
      </c>
    </row>
    <row r="3104" spans="2:9">
      <c r="B3104" s="300">
        <f t="shared" si="244"/>
        <v>3092</v>
      </c>
      <c r="C3104" s="275">
        <f t="shared" ca="1" si="240"/>
        <v>0.2103396454592858</v>
      </c>
      <c r="D3104" s="275">
        <f t="shared" ca="1" si="241"/>
        <v>0.17766772753957955</v>
      </c>
      <c r="E3104" s="275">
        <f t="shared" ca="1" si="242"/>
        <v>0.10064086521331292</v>
      </c>
      <c r="F3104" s="275">
        <f t="shared" ca="1" si="243"/>
        <v>5.7071608168882029E-2</v>
      </c>
      <c r="G3104" s="301">
        <f t="array" aca="1" ref="G3104" ca="1">IF(E3104&gt;F3104,('3-Statement Model'!$G$8*(1+'DCF Simulation'!C3104)*'DCF Simulation'!D3104)/('DCF Simulation'!E3104-'DCF Simulation'!F3104))</f>
        <v>23840.488592325684</v>
      </c>
      <c r="H3104" s="302">
        <f ca="1">+G3104-'DCF Analysis'!$C$37+'DCF Analysis'!$C$38+'DCF Analysis'!$C$40-'DCF Analysis'!$C$39</f>
        <v>24752.818592325682</v>
      </c>
      <c r="I3104" s="303">
        <f ca="1">+H3104/'Historical Data'!$L$34</f>
        <v>1554.1195893099598</v>
      </c>
    </row>
    <row r="3105" spans="2:9">
      <c r="B3105" s="300">
        <f t="shared" si="244"/>
        <v>3093</v>
      </c>
      <c r="C3105" s="275">
        <f t="shared" ca="1" si="240"/>
        <v>0.2932232695685687</v>
      </c>
      <c r="D3105" s="275">
        <f t="shared" ca="1" si="241"/>
        <v>0.16798403301856887</v>
      </c>
      <c r="E3105" s="275">
        <f t="shared" ca="1" si="242"/>
        <v>0.10587962575082653</v>
      </c>
      <c r="F3105" s="275">
        <f t="shared" ca="1" si="243"/>
        <v>4.5354289150588908E-2</v>
      </c>
      <c r="G3105" s="301">
        <f t="array" aca="1" ref="G3105" ca="1">IF(E3105&gt;F3105,('3-Statement Model'!$G$8*(1+'DCF Simulation'!C3105)*'DCF Simulation'!D3105)/('DCF Simulation'!E3105-'DCF Simulation'!F3105))</f>
        <v>17337.393254793067</v>
      </c>
      <c r="H3105" s="302">
        <f ca="1">+G3105-'DCF Analysis'!$C$37+'DCF Analysis'!$C$38+'DCF Analysis'!$C$40-'DCF Analysis'!$C$39</f>
        <v>18249.723254793065</v>
      </c>
      <c r="I3105" s="303">
        <f ca="1">+H3105/'Historical Data'!$L$34</f>
        <v>1145.8191035485875</v>
      </c>
    </row>
    <row r="3106" spans="2:9">
      <c r="B3106" s="300">
        <f t="shared" si="244"/>
        <v>3094</v>
      </c>
      <c r="C3106" s="275">
        <f t="shared" ca="1" si="240"/>
        <v>0.27447294176827025</v>
      </c>
      <c r="D3106" s="275">
        <f t="shared" ca="1" si="241"/>
        <v>0.19347490046465843</v>
      </c>
      <c r="E3106" s="275">
        <f t="shared" ca="1" si="242"/>
        <v>0.10444163514626477</v>
      </c>
      <c r="F3106" s="275">
        <f t="shared" ca="1" si="243"/>
        <v>2.3573842540701846E-2</v>
      </c>
      <c r="G3106" s="301">
        <f t="array" aca="1" ref="G3106" ca="1">IF(E3106&gt;F3106,('3-Statement Model'!$G$8*(1+'DCF Simulation'!C3106)*'DCF Simulation'!D3106)/('DCF Simulation'!E3106-'DCF Simulation'!F3106))</f>
        <v>14728.521804745666</v>
      </c>
      <c r="H3106" s="302">
        <f ca="1">+G3106-'DCF Analysis'!$C$37+'DCF Analysis'!$C$38+'DCF Analysis'!$C$40-'DCF Analysis'!$C$39</f>
        <v>15640.851804745667</v>
      </c>
      <c r="I3106" s="303">
        <f ca="1">+H3106/'Historical Data'!$L$34</f>
        <v>982.01964728112262</v>
      </c>
    </row>
    <row r="3107" spans="2:9">
      <c r="B3107" s="300">
        <f t="shared" si="244"/>
        <v>3095</v>
      </c>
      <c r="C3107" s="275">
        <f t="shared" ca="1" si="240"/>
        <v>4.2939668493237992E-2</v>
      </c>
      <c r="D3107" s="275">
        <f t="shared" ca="1" si="241"/>
        <v>0.19188176305375493</v>
      </c>
      <c r="E3107" s="275">
        <f t="shared" ca="1" si="242"/>
        <v>0.10088645032688169</v>
      </c>
      <c r="F3107" s="275">
        <f t="shared" ca="1" si="243"/>
        <v>4.9573527493598175E-2</v>
      </c>
      <c r="G3107" s="301">
        <f t="array" aca="1" ref="G3107" ca="1">IF(E3107&gt;F3107,('3-Statement Model'!$G$8*(1+'DCF Simulation'!C3107)*'DCF Simulation'!D3107)/('DCF Simulation'!E3107-'DCF Simulation'!F3107))</f>
        <v>18838.470205333542</v>
      </c>
      <c r="H3107" s="302">
        <f ca="1">+G3107-'DCF Analysis'!$C$37+'DCF Analysis'!$C$38+'DCF Analysis'!$C$40-'DCF Analysis'!$C$39</f>
        <v>19750.80020533354</v>
      </c>
      <c r="I3107" s="303">
        <f ca="1">+H3107/'Historical Data'!$L$34</f>
        <v>1240.0650612440834</v>
      </c>
    </row>
    <row r="3108" spans="2:9">
      <c r="B3108" s="300">
        <f t="shared" si="244"/>
        <v>3096</v>
      </c>
      <c r="C3108" s="275">
        <f t="shared" ca="1" si="240"/>
        <v>2.8736473589773021E-2</v>
      </c>
      <c r="D3108" s="275">
        <f t="shared" ca="1" si="241"/>
        <v>0.13781955778102969</v>
      </c>
      <c r="E3108" s="275">
        <f t="shared" ca="1" si="242"/>
        <v>0.10708970790104425</v>
      </c>
      <c r="F3108" s="275">
        <f t="shared" ca="1" si="243"/>
        <v>5.5637384969240103E-2</v>
      </c>
      <c r="G3108" s="301">
        <f t="array" aca="1" ref="G3108" ca="1">IF(E3108&gt;F3108,('3-Statement Model'!$G$8*(1+'DCF Simulation'!C3108)*'DCF Simulation'!D3108)/('DCF Simulation'!E3108-'DCF Simulation'!F3108))</f>
        <v>13310.350827694268</v>
      </c>
      <c r="H3108" s="302">
        <f ca="1">+G3108-'DCF Analysis'!$C$37+'DCF Analysis'!$C$38+'DCF Analysis'!$C$40-'DCF Analysis'!$C$39</f>
        <v>14222.68082769427</v>
      </c>
      <c r="I3108" s="303">
        <f ca="1">+H3108/'Historical Data'!$L$34</f>
        <v>892.97898760005705</v>
      </c>
    </row>
    <row r="3109" spans="2:9">
      <c r="B3109" s="300">
        <f t="shared" si="244"/>
        <v>3097</v>
      </c>
      <c r="C3109" s="275">
        <f t="shared" ca="1" si="240"/>
        <v>0.23684403301524914</v>
      </c>
      <c r="D3109" s="275">
        <f t="shared" ca="1" si="241"/>
        <v>0.18919417965715454</v>
      </c>
      <c r="E3109" s="275">
        <f t="shared" ca="1" si="242"/>
        <v>0.10822443401322784</v>
      </c>
      <c r="F3109" s="275">
        <f t="shared" ca="1" si="243"/>
        <v>3.9846520280280073E-2</v>
      </c>
      <c r="G3109" s="301">
        <f t="array" aca="1" ref="G3109" ca="1">IF(E3109&gt;F3109,('3-Statement Model'!$G$8*(1+'DCF Simulation'!C3109)*'DCF Simulation'!D3109)/('DCF Simulation'!E3109-'DCF Simulation'!F3109))</f>
        <v>16530.514209927551</v>
      </c>
      <c r="H3109" s="302">
        <f ca="1">+G3109-'DCF Analysis'!$C$37+'DCF Analysis'!$C$38+'DCF Analysis'!$C$40-'DCF Analysis'!$C$39</f>
        <v>17442.844209927549</v>
      </c>
      <c r="I3109" s="303">
        <f ca="1">+H3109/'Historical Data'!$L$34</f>
        <v>1095.1587504598288</v>
      </c>
    </row>
    <row r="3110" spans="2:9">
      <c r="B3110" s="300">
        <f t="shared" si="244"/>
        <v>3098</v>
      </c>
      <c r="C3110" s="275">
        <f t="shared" ca="1" si="240"/>
        <v>0.30672100573383648</v>
      </c>
      <c r="D3110" s="275">
        <f t="shared" ca="1" si="241"/>
        <v>0.18553041944542675</v>
      </c>
      <c r="E3110" s="275">
        <f t="shared" ca="1" si="242"/>
        <v>0.10483553789134117</v>
      </c>
      <c r="F3110" s="275">
        <f t="shared" ca="1" si="243"/>
        <v>2.6857343306305504E-2</v>
      </c>
      <c r="G3110" s="301">
        <f t="array" aca="1" ref="G3110" ca="1">IF(E3110&gt;F3110,('3-Statement Model'!$G$8*(1+'DCF Simulation'!C3110)*'DCF Simulation'!D3110)/('DCF Simulation'!E3110-'DCF Simulation'!F3110))</f>
        <v>15017.731052387135</v>
      </c>
      <c r="H3110" s="302">
        <f ca="1">+G3110-'DCF Analysis'!$C$37+'DCF Analysis'!$C$38+'DCF Analysis'!$C$40-'DCF Analysis'!$C$39</f>
        <v>15930.061052387136</v>
      </c>
      <c r="I3110" s="303">
        <f ca="1">+H3110/'Historical Data'!$L$34</f>
        <v>1000.1778119964958</v>
      </c>
    </row>
    <row r="3111" spans="2:9">
      <c r="B3111" s="300">
        <f t="shared" si="244"/>
        <v>3099</v>
      </c>
      <c r="C3111" s="275">
        <f t="shared" ca="1" si="240"/>
        <v>0.2451760384926373</v>
      </c>
      <c r="D3111" s="275">
        <f t="shared" ca="1" si="241"/>
        <v>0.15643564783945849</v>
      </c>
      <c r="E3111" s="275">
        <f t="shared" ca="1" si="242"/>
        <v>0.10133946025868983</v>
      </c>
      <c r="F3111" s="275">
        <f t="shared" ca="1" si="243"/>
        <v>4.504470368628595E-2</v>
      </c>
      <c r="G3111" s="301">
        <f t="array" aca="1" ref="G3111" ca="1">IF(E3111&gt;F3111,('3-Statement Model'!$G$8*(1+'DCF Simulation'!C3111)*'DCF Simulation'!D3111)/('DCF Simulation'!E3111-'DCF Simulation'!F3111))</f>
        <v>16713.909012049658</v>
      </c>
      <c r="H3111" s="302">
        <f ca="1">+G3111-'DCF Analysis'!$C$37+'DCF Analysis'!$C$38+'DCF Analysis'!$C$40-'DCF Analysis'!$C$39</f>
        <v>17626.239012049657</v>
      </c>
      <c r="I3111" s="303">
        <f ca="1">+H3111/'Historical Data'!$L$34</f>
        <v>1106.6732959041185</v>
      </c>
    </row>
    <row r="3112" spans="2:9">
      <c r="B3112" s="300">
        <f t="shared" si="244"/>
        <v>3100</v>
      </c>
      <c r="C3112" s="275">
        <f t="shared" ca="1" si="240"/>
        <v>0.31674305139117426</v>
      </c>
      <c r="D3112" s="275">
        <f t="shared" ca="1" si="241"/>
        <v>0.18108489108193923</v>
      </c>
      <c r="E3112" s="275">
        <f t="shared" ca="1" si="242"/>
        <v>0.10158485031600845</v>
      </c>
      <c r="F3112" s="275">
        <f t="shared" ca="1" si="243"/>
        <v>5.3143428622785038E-2</v>
      </c>
      <c r="G3112" s="301">
        <f t="array" aca="1" ref="G3112" ca="1">IF(E3112&gt;F3112,('3-Statement Model'!$G$8*(1+'DCF Simulation'!C3112)*'DCF Simulation'!D3112)/('DCF Simulation'!E3112-'DCF Simulation'!F3112))</f>
        <v>23776.387499211694</v>
      </c>
      <c r="H3112" s="302">
        <f ca="1">+G3112-'DCF Analysis'!$C$37+'DCF Analysis'!$C$38+'DCF Analysis'!$C$40-'DCF Analysis'!$C$39</f>
        <v>24688.717499211692</v>
      </c>
      <c r="I3112" s="303">
        <f ca="1">+H3112/'Historical Data'!$L$34</f>
        <v>1550.094966250042</v>
      </c>
    </row>
    <row r="3113" spans="2:9">
      <c r="B3113" s="300">
        <f t="shared" si="244"/>
        <v>3101</v>
      </c>
      <c r="C3113" s="275">
        <f t="shared" ca="1" si="240"/>
        <v>7.0117220764453106E-2</v>
      </c>
      <c r="D3113" s="275">
        <f t="shared" ca="1" si="241"/>
        <v>0.18037218639841729</v>
      </c>
      <c r="E3113" s="275">
        <f t="shared" ca="1" si="242"/>
        <v>0.10563038554536514</v>
      </c>
      <c r="F3113" s="275">
        <f t="shared" ca="1" si="243"/>
        <v>2.1770665688616214E-2</v>
      </c>
      <c r="G3113" s="301">
        <f t="array" aca="1" ref="G3113" ca="1">IF(E3113&gt;F3113,('3-Statement Model'!$G$8*(1+'DCF Simulation'!C3113)*'DCF Simulation'!D3113)/('DCF Simulation'!E3113-'DCF Simulation'!F3113))</f>
        <v>11118.008831318182</v>
      </c>
      <c r="H3113" s="302">
        <f ca="1">+G3113-'DCF Analysis'!$C$37+'DCF Analysis'!$C$38+'DCF Analysis'!$C$40-'DCF Analysis'!$C$39</f>
        <v>12030.338831318184</v>
      </c>
      <c r="I3113" s="303">
        <f ca="1">+H3113/'Historical Data'!$L$34</f>
        <v>755.33156654670961</v>
      </c>
    </row>
    <row r="3114" spans="2:9">
      <c r="B3114" s="300">
        <f t="shared" si="244"/>
        <v>3102</v>
      </c>
      <c r="C3114" s="275">
        <f t="shared" ca="1" si="240"/>
        <v>0.20543850592346727</v>
      </c>
      <c r="D3114" s="275">
        <f t="shared" ca="1" si="241"/>
        <v>0.15723387105917613</v>
      </c>
      <c r="E3114" s="275">
        <f t="shared" ca="1" si="242"/>
        <v>0.1037646999926012</v>
      </c>
      <c r="F3114" s="275">
        <f t="shared" ca="1" si="243"/>
        <v>4.3829154679080898E-2</v>
      </c>
      <c r="G3114" s="301">
        <f t="array" aca="1" ref="G3114" ca="1">IF(E3114&gt;F3114,('3-Statement Model'!$G$8*(1+'DCF Simulation'!C3114)*'DCF Simulation'!D3114)/('DCF Simulation'!E3114-'DCF Simulation'!F3114))</f>
        <v>15275.175382027823</v>
      </c>
      <c r="H3114" s="302">
        <f ca="1">+G3114-'DCF Analysis'!$C$37+'DCF Analysis'!$C$38+'DCF Analysis'!$C$40-'DCF Analysis'!$C$39</f>
        <v>16187.505382027824</v>
      </c>
      <c r="I3114" s="303">
        <f ca="1">+H3114/'Historical Data'!$L$34</f>
        <v>1016.3415985309073</v>
      </c>
    </row>
    <row r="3115" spans="2:9">
      <c r="B3115" s="300">
        <f t="shared" si="244"/>
        <v>3103</v>
      </c>
      <c r="C3115" s="275">
        <f t="shared" ca="1" si="240"/>
        <v>7.2502401432241723E-2</v>
      </c>
      <c r="D3115" s="275">
        <f t="shared" ca="1" si="241"/>
        <v>0.15748578114393419</v>
      </c>
      <c r="E3115" s="275">
        <f t="shared" ca="1" si="242"/>
        <v>0.10187364825684044</v>
      </c>
      <c r="F3115" s="275">
        <f t="shared" ca="1" si="243"/>
        <v>4.4208914883266864E-2</v>
      </c>
      <c r="G3115" s="301">
        <f t="array" aca="1" ref="G3115" ca="1">IF(E3115&gt;F3115,('3-Statement Model'!$G$8*(1+'DCF Simulation'!C3115)*'DCF Simulation'!D3115)/('DCF Simulation'!E3115-'DCF Simulation'!F3115))</f>
        <v>14148.44898549448</v>
      </c>
      <c r="H3115" s="302">
        <f ca="1">+G3115-'DCF Analysis'!$C$37+'DCF Analysis'!$C$38+'DCF Analysis'!$C$40-'DCF Analysis'!$C$39</f>
        <v>15060.778985494482</v>
      </c>
      <c r="I3115" s="303">
        <f ca="1">+H3115/'Historical Data'!$L$34</f>
        <v>945.59945019277882</v>
      </c>
    </row>
    <row r="3116" spans="2:9">
      <c r="B3116" s="300">
        <f t="shared" si="244"/>
        <v>3104</v>
      </c>
      <c r="C3116" s="275">
        <f t="shared" ca="1" si="240"/>
        <v>0.30698810581366115</v>
      </c>
      <c r="D3116" s="275">
        <f t="shared" ca="1" si="241"/>
        <v>0.14718348386845528</v>
      </c>
      <c r="E3116" s="275">
        <f t="shared" ca="1" si="242"/>
        <v>0.10392060870279288</v>
      </c>
      <c r="F3116" s="275">
        <f t="shared" ca="1" si="243"/>
        <v>4.3430448993892687E-2</v>
      </c>
      <c r="G3116" s="301">
        <f t="array" aca="1" ref="G3116" ca="1">IF(E3116&gt;F3116,('3-Statement Model'!$G$8*(1+'DCF Simulation'!C3116)*'DCF Simulation'!D3116)/('DCF Simulation'!E3116-'DCF Simulation'!F3116))</f>
        <v>15361.211970371383</v>
      </c>
      <c r="H3116" s="302">
        <f ca="1">+G3116-'DCF Analysis'!$C$37+'DCF Analysis'!$C$38+'DCF Analysis'!$C$40-'DCF Analysis'!$C$39</f>
        <v>16273.541970371385</v>
      </c>
      <c r="I3116" s="303">
        <f ca="1">+H3116/'Historical Data'!$L$34</f>
        <v>1021.7434539536905</v>
      </c>
    </row>
    <row r="3117" spans="2:9">
      <c r="B3117" s="300">
        <f t="shared" si="244"/>
        <v>3105</v>
      </c>
      <c r="C3117" s="275">
        <f t="shared" ca="1" si="240"/>
        <v>0.17527012733136679</v>
      </c>
      <c r="D3117" s="275">
        <f t="shared" ca="1" si="241"/>
        <v>0.1587824435618882</v>
      </c>
      <c r="E3117" s="275">
        <f t="shared" ca="1" si="242"/>
        <v>0.10414405112621382</v>
      </c>
      <c r="F3117" s="275">
        <f t="shared" ca="1" si="243"/>
        <v>2.6392900003556954E-2</v>
      </c>
      <c r="G3117" s="301">
        <f t="array" aca="1" ref="G3117" ca="1">IF(E3117&gt;F3117,('3-Statement Model'!$G$8*(1+'DCF Simulation'!C3117)*'DCF Simulation'!D3117)/('DCF Simulation'!E3117-'DCF Simulation'!F3117))</f>
        <v>11593.454194069323</v>
      </c>
      <c r="H3117" s="302">
        <f ca="1">+G3117-'DCF Analysis'!$C$37+'DCF Analysis'!$C$38+'DCF Analysis'!$C$40-'DCF Analysis'!$C$39</f>
        <v>12505.784194069325</v>
      </c>
      <c r="I3117" s="303">
        <f ca="1">+H3117/'Historical Data'!$L$34</f>
        <v>785.18267013485672</v>
      </c>
    </row>
    <row r="3118" spans="2:9">
      <c r="B3118" s="300">
        <f t="shared" si="244"/>
        <v>3106</v>
      </c>
      <c r="C3118" s="275">
        <f t="shared" ca="1" si="240"/>
        <v>0.31596825538520351</v>
      </c>
      <c r="D3118" s="275">
        <f t="shared" ca="1" si="241"/>
        <v>0.14165922542776108</v>
      </c>
      <c r="E3118" s="275">
        <f t="shared" ca="1" si="242"/>
        <v>0.10362902955647242</v>
      </c>
      <c r="F3118" s="275">
        <f t="shared" ca="1" si="243"/>
        <v>2.4070609873655363E-2</v>
      </c>
      <c r="G3118" s="301">
        <f t="array" aca="1" ref="G3118" ca="1">IF(E3118&gt;F3118,('3-Statement Model'!$G$8*(1+'DCF Simulation'!C3118)*'DCF Simulation'!D3118)/('DCF Simulation'!E3118-'DCF Simulation'!F3118))</f>
        <v>11318.363232150334</v>
      </c>
      <c r="H3118" s="302">
        <f ca="1">+G3118-'DCF Analysis'!$C$37+'DCF Analysis'!$C$38+'DCF Analysis'!$C$40-'DCF Analysis'!$C$39</f>
        <v>12230.693232150335</v>
      </c>
      <c r="I3118" s="303">
        <f ca="1">+H3118/'Historical Data'!$L$34</f>
        <v>767.91092990188906</v>
      </c>
    </row>
    <row r="3119" spans="2:9">
      <c r="B3119" s="300">
        <f t="shared" si="244"/>
        <v>3107</v>
      </c>
      <c r="C3119" s="275">
        <f t="shared" ca="1" si="240"/>
        <v>8.1435500349464576E-2</v>
      </c>
      <c r="D3119" s="275">
        <f t="shared" ca="1" si="241"/>
        <v>0.14634241033210069</v>
      </c>
      <c r="E3119" s="275">
        <f t="shared" ca="1" si="242"/>
        <v>0.10198864710542477</v>
      </c>
      <c r="F3119" s="275">
        <f t="shared" ca="1" si="243"/>
        <v>4.0784461002959321E-2</v>
      </c>
      <c r="G3119" s="301">
        <f t="array" aca="1" ref="G3119" ca="1">IF(E3119&gt;F3119,('3-Statement Model'!$G$8*(1+'DCF Simulation'!C3119)*'DCF Simulation'!D3119)/('DCF Simulation'!E3119-'DCF Simulation'!F3119))</f>
        <v>12490.194408591755</v>
      </c>
      <c r="H3119" s="302">
        <f ca="1">+G3119-'DCF Analysis'!$C$37+'DCF Analysis'!$C$38+'DCF Analysis'!$C$40-'DCF Analysis'!$C$39</f>
        <v>13402.524408591757</v>
      </c>
      <c r="I3119" s="303">
        <f ca="1">+H3119/'Historical Data'!$L$34</f>
        <v>841.48500712784107</v>
      </c>
    </row>
    <row r="3120" spans="2:9">
      <c r="B3120" s="300">
        <f t="shared" si="244"/>
        <v>3108</v>
      </c>
      <c r="C3120" s="275">
        <f t="shared" ca="1" si="240"/>
        <v>0.33163071977057129</v>
      </c>
      <c r="D3120" s="275">
        <f t="shared" ca="1" si="241"/>
        <v>0.14745210275023457</v>
      </c>
      <c r="E3120" s="275">
        <f t="shared" ca="1" si="242"/>
        <v>0.10954988748548258</v>
      </c>
      <c r="F3120" s="275">
        <f t="shared" ca="1" si="243"/>
        <v>3.3941625123125131E-2</v>
      </c>
      <c r="G3120" s="301">
        <f t="array" aca="1" ref="G3120" ca="1">IF(E3120&gt;F3120,('3-Statement Model'!$G$8*(1+'DCF Simulation'!C3120)*'DCF Simulation'!D3120)/('DCF Simulation'!E3120-'DCF Simulation'!F3120))</f>
        <v>12544.259160690681</v>
      </c>
      <c r="H3120" s="302">
        <f ca="1">+G3120-'DCF Analysis'!$C$37+'DCF Analysis'!$C$38+'DCF Analysis'!$C$40-'DCF Analysis'!$C$39</f>
        <v>13456.589160690683</v>
      </c>
      <c r="I3120" s="303">
        <f ca="1">+H3120/'Historical Data'!$L$34</f>
        <v>844.87949289174423</v>
      </c>
    </row>
    <row r="3121" spans="2:9">
      <c r="B3121" s="300">
        <f t="shared" si="244"/>
        <v>3109</v>
      </c>
      <c r="C3121" s="275">
        <f t="shared" ca="1" si="240"/>
        <v>0.13807065290267523</v>
      </c>
      <c r="D3121" s="275">
        <f t="shared" ca="1" si="241"/>
        <v>0.15300667991567077</v>
      </c>
      <c r="E3121" s="275">
        <f t="shared" ca="1" si="242"/>
        <v>0.10746459817064144</v>
      </c>
      <c r="F3121" s="275">
        <f t="shared" ca="1" si="243"/>
        <v>3.1781292621833865E-2</v>
      </c>
      <c r="G3121" s="301">
        <f t="array" aca="1" ref="G3121" ca="1">IF(E3121&gt;F3121,('3-Statement Model'!$G$8*(1+'DCF Simulation'!C3121)*'DCF Simulation'!D3121)/('DCF Simulation'!E3121-'DCF Simulation'!F3121))</f>
        <v>11113.709054603858</v>
      </c>
      <c r="H3121" s="302">
        <f ca="1">+G3121-'DCF Analysis'!$C$37+'DCF Analysis'!$C$38+'DCF Analysis'!$C$40-'DCF Analysis'!$C$39</f>
        <v>12026.03905460386</v>
      </c>
      <c r="I3121" s="303">
        <f ca="1">+H3121/'Historical Data'!$L$34</f>
        <v>755.06160265566973</v>
      </c>
    </row>
    <row r="3122" spans="2:9">
      <c r="B3122" s="300">
        <f t="shared" si="244"/>
        <v>3110</v>
      </c>
      <c r="C3122" s="275">
        <f t="shared" ca="1" si="240"/>
        <v>2.1390102138531375E-2</v>
      </c>
      <c r="D3122" s="275">
        <f t="shared" ca="1" si="241"/>
        <v>0.18997503605246197</v>
      </c>
      <c r="E3122" s="275">
        <f t="shared" ca="1" si="242"/>
        <v>0.10758777765907448</v>
      </c>
      <c r="F3122" s="275">
        <f t="shared" ca="1" si="243"/>
        <v>3.840278676750114E-2</v>
      </c>
      <c r="G3122" s="301">
        <f t="array" aca="1" ref="G3122" ca="1">IF(E3122&gt;F3122,('3-Statement Model'!$G$8*(1+'DCF Simulation'!C3122)*'DCF Simulation'!D3122)/('DCF Simulation'!E3122-'DCF Simulation'!F3122))</f>
        <v>13547.394941605902</v>
      </c>
      <c r="H3122" s="302">
        <f ca="1">+G3122-'DCF Analysis'!$C$37+'DCF Analysis'!$C$38+'DCF Analysis'!$C$40-'DCF Analysis'!$C$39</f>
        <v>14459.724941605904</v>
      </c>
      <c r="I3122" s="303">
        <f ca="1">+H3122/'Historical Data'!$L$34</f>
        <v>907.86193515556931</v>
      </c>
    </row>
    <row r="3123" spans="2:9">
      <c r="B3123" s="300">
        <f t="shared" si="244"/>
        <v>3111</v>
      </c>
      <c r="C3123" s="275">
        <f t="shared" ca="1" si="240"/>
        <v>0.14765679995324127</v>
      </c>
      <c r="D3123" s="275">
        <f t="shared" ca="1" si="241"/>
        <v>0.17537013408246488</v>
      </c>
      <c r="E3123" s="275">
        <f t="shared" ca="1" si="242"/>
        <v>0.10424449512354886</v>
      </c>
      <c r="F3123" s="275">
        <f t="shared" ca="1" si="243"/>
        <v>4.6158572802347038E-2</v>
      </c>
      <c r="G3123" s="301">
        <f t="array" aca="1" ref="G3123" ca="1">IF(E3123&gt;F3123,('3-Statement Model'!$G$8*(1+'DCF Simulation'!C3123)*'DCF Simulation'!D3123)/('DCF Simulation'!E3123-'DCF Simulation'!F3123))</f>
        <v>16736.948426108604</v>
      </c>
      <c r="H3123" s="302">
        <f ca="1">+G3123-'DCF Analysis'!$C$37+'DCF Analysis'!$C$38+'DCF Analysis'!$C$40-'DCF Analysis'!$C$39</f>
        <v>17649.278426108602</v>
      </c>
      <c r="I3123" s="303">
        <f ca="1">+H3123/'Historical Data'!$L$34</f>
        <v>1108.1198384294344</v>
      </c>
    </row>
    <row r="3124" spans="2:9">
      <c r="B3124" s="300">
        <f t="shared" si="244"/>
        <v>3112</v>
      </c>
      <c r="C3124" s="275">
        <f t="shared" ca="1" si="240"/>
        <v>6.0463653309804397E-2</v>
      </c>
      <c r="D3124" s="275">
        <f t="shared" ca="1" si="241"/>
        <v>0.14181675293471238</v>
      </c>
      <c r="E3124" s="275">
        <f t="shared" ca="1" si="242"/>
        <v>0.10808813913796839</v>
      </c>
      <c r="F3124" s="275">
        <f t="shared" ca="1" si="243"/>
        <v>2.4165684174730001E-2</v>
      </c>
      <c r="G3124" s="301">
        <f t="array" aca="1" ref="G3124" ca="1">IF(E3124&gt;F3124,('3-Statement Model'!$G$8*(1+'DCF Simulation'!C3124)*'DCF Simulation'!D3124)/('DCF Simulation'!E3124-'DCF Simulation'!F3124))</f>
        <v>8656.1474378328658</v>
      </c>
      <c r="H3124" s="302">
        <f ca="1">+G3124-'DCF Analysis'!$C$37+'DCF Analysis'!$C$38+'DCF Analysis'!$C$40-'DCF Analysis'!$C$39</f>
        <v>9568.4774378328675</v>
      </c>
      <c r="I3124" s="303">
        <f ca="1">+H3124/'Historical Data'!$L$34</f>
        <v>600.76221907984541</v>
      </c>
    </row>
    <row r="3125" spans="2:9">
      <c r="B3125" s="300">
        <f t="shared" si="244"/>
        <v>3113</v>
      </c>
      <c r="C3125" s="275">
        <f t="shared" ca="1" si="240"/>
        <v>0.17234488210431959</v>
      </c>
      <c r="D3125" s="275">
        <f t="shared" ca="1" si="241"/>
        <v>0.18168962232343766</v>
      </c>
      <c r="E3125" s="275">
        <f t="shared" ca="1" si="242"/>
        <v>0.10851906626643573</v>
      </c>
      <c r="F3125" s="275">
        <f t="shared" ca="1" si="243"/>
        <v>4.3274466980267698E-2</v>
      </c>
      <c r="G3125" s="301">
        <f t="array" aca="1" ref="G3125" ca="1">IF(E3125&gt;F3125,('3-Statement Model'!$G$8*(1+'DCF Simulation'!C3125)*'DCF Simulation'!D3125)/('DCF Simulation'!E3125-'DCF Simulation'!F3125))</f>
        <v>15769.591564751319</v>
      </c>
      <c r="H3125" s="302">
        <f ca="1">+G3125-'DCF Analysis'!$C$37+'DCF Analysis'!$C$38+'DCF Analysis'!$C$40-'DCF Analysis'!$C$39</f>
        <v>16681.921564751319</v>
      </c>
      <c r="I3125" s="303">
        <f ca="1">+H3125/'Historical Data'!$L$34</f>
        <v>1047.3837956841908</v>
      </c>
    </row>
    <row r="3126" spans="2:9">
      <c r="B3126" s="300">
        <f t="shared" si="244"/>
        <v>3114</v>
      </c>
      <c r="C3126" s="275">
        <f t="shared" ca="1" si="240"/>
        <v>0.18561599433004078</v>
      </c>
      <c r="D3126" s="275">
        <f t="shared" ca="1" si="241"/>
        <v>0.17474928103787532</v>
      </c>
      <c r="E3126" s="275">
        <f t="shared" ca="1" si="242"/>
        <v>0.10870965288881343</v>
      </c>
      <c r="F3126" s="275">
        <f t="shared" ca="1" si="243"/>
        <v>4.2194357495973722E-2</v>
      </c>
      <c r="G3126" s="301">
        <f t="array" aca="1" ref="G3126" ca="1">IF(E3126&gt;F3126,('3-Statement Model'!$G$8*(1+'DCF Simulation'!C3126)*'DCF Simulation'!D3126)/('DCF Simulation'!E3126-'DCF Simulation'!F3126))</f>
        <v>15045.874059857491</v>
      </c>
      <c r="H3126" s="302">
        <f ca="1">+G3126-'DCF Analysis'!$C$37+'DCF Analysis'!$C$38+'DCF Analysis'!$C$40-'DCF Analysis'!$C$39</f>
        <v>15958.204059857493</v>
      </c>
      <c r="I3126" s="303">
        <f ca="1">+H3126/'Historical Data'!$L$34</f>
        <v>1001.9447864947188</v>
      </c>
    </row>
    <row r="3127" spans="2:9">
      <c r="B3127" s="300">
        <f t="shared" si="244"/>
        <v>3115</v>
      </c>
      <c r="C3127" s="275">
        <f t="shared" ca="1" si="240"/>
        <v>0.31584839558619315</v>
      </c>
      <c r="D3127" s="275">
        <f t="shared" ca="1" si="241"/>
        <v>0.18743299452033879</v>
      </c>
      <c r="E3127" s="275">
        <f t="shared" ca="1" si="242"/>
        <v>0.10261915851292601</v>
      </c>
      <c r="F3127" s="275">
        <f t="shared" ca="1" si="243"/>
        <v>3.6232931940405499E-2</v>
      </c>
      <c r="G3127" s="301">
        <f t="array" aca="1" ref="G3127" ca="1">IF(E3127&gt;F3127,('3-Statement Model'!$G$8*(1+'DCF Simulation'!C3127)*'DCF Simulation'!D3127)/('DCF Simulation'!E3127-'DCF Simulation'!F3127))</f>
        <v>17945.411213448537</v>
      </c>
      <c r="H3127" s="302">
        <f ca="1">+G3127-'DCF Analysis'!$C$37+'DCF Analysis'!$C$38+'DCF Analysis'!$C$40-'DCF Analysis'!$C$39</f>
        <v>18857.741213448535</v>
      </c>
      <c r="I3127" s="303">
        <f ca="1">+H3127/'Historical Data'!$L$34</f>
        <v>1183.9938518777205</v>
      </c>
    </row>
    <row r="3128" spans="2:9">
      <c r="B3128" s="300">
        <f t="shared" si="244"/>
        <v>3116</v>
      </c>
      <c r="C3128" s="275">
        <f t="shared" ca="1" si="240"/>
        <v>9.9760637477961253E-2</v>
      </c>
      <c r="D3128" s="275">
        <f t="shared" ca="1" si="241"/>
        <v>0.1510432463339027</v>
      </c>
      <c r="E3128" s="275">
        <f t="shared" ca="1" si="242"/>
        <v>0.10668218560191077</v>
      </c>
      <c r="F3128" s="275">
        <f t="shared" ca="1" si="243"/>
        <v>2.4312091379528489E-2</v>
      </c>
      <c r="G3128" s="301">
        <f t="array" aca="1" ref="G3128" ca="1">IF(E3128&gt;F3128,('3-Statement Model'!$G$8*(1+'DCF Simulation'!C3128)*'DCF Simulation'!D3128)/('DCF Simulation'!E3128-'DCF Simulation'!F3128))</f>
        <v>9741.1317929253819</v>
      </c>
      <c r="H3128" s="302">
        <f ca="1">+G3128-'DCF Analysis'!$C$37+'DCF Analysis'!$C$38+'DCF Analysis'!$C$40-'DCF Analysis'!$C$39</f>
        <v>10653.461792925384</v>
      </c>
      <c r="I3128" s="303">
        <f ca="1">+H3128/'Historical Data'!$L$34</f>
        <v>668.88356994963681</v>
      </c>
    </row>
    <row r="3129" spans="2:9">
      <c r="B3129" s="300">
        <f t="shared" si="244"/>
        <v>3117</v>
      </c>
      <c r="C3129" s="275">
        <f t="shared" ca="1" si="240"/>
        <v>0.31210529938003295</v>
      </c>
      <c r="D3129" s="275">
        <f t="shared" ca="1" si="241"/>
        <v>0.17168997925852342</v>
      </c>
      <c r="E3129" s="275">
        <f t="shared" ca="1" si="242"/>
        <v>0.10393531009377562</v>
      </c>
      <c r="F3129" s="275">
        <f t="shared" ca="1" si="243"/>
        <v>3.679713842927336E-2</v>
      </c>
      <c r="G3129" s="301">
        <f t="array" aca="1" ref="G3129" ca="1">IF(E3129&gt;F3129,('3-Statement Model'!$G$8*(1+'DCF Simulation'!C3129)*'DCF Simulation'!D3129)/('DCF Simulation'!E3129-'DCF Simulation'!F3129))</f>
        <v>16207.783499926114</v>
      </c>
      <c r="H3129" s="302">
        <f ca="1">+G3129-'DCF Analysis'!$C$37+'DCF Analysis'!$C$38+'DCF Analysis'!$C$40-'DCF Analysis'!$C$39</f>
        <v>17120.113499926112</v>
      </c>
      <c r="I3129" s="303">
        <f ca="1">+H3129/'Historical Data'!$L$34</f>
        <v>1074.8959219413566</v>
      </c>
    </row>
    <row r="3130" spans="2:9">
      <c r="B3130" s="300">
        <f t="shared" si="244"/>
        <v>3118</v>
      </c>
      <c r="C3130" s="275">
        <f t="shared" ca="1" si="240"/>
        <v>0.2970356750082776</v>
      </c>
      <c r="D3130" s="275">
        <f t="shared" ca="1" si="241"/>
        <v>0.16303574557135009</v>
      </c>
      <c r="E3130" s="275">
        <f t="shared" ca="1" si="242"/>
        <v>0.1066499113264818</v>
      </c>
      <c r="F3130" s="275">
        <f t="shared" ca="1" si="243"/>
        <v>3.0514624691513427E-2</v>
      </c>
      <c r="G3130" s="301">
        <f t="array" aca="1" ref="G3130" ca="1">IF(E3130&gt;F3130,('3-Statement Model'!$G$8*(1+'DCF Simulation'!C3130)*'DCF Simulation'!D3130)/('DCF Simulation'!E3130-'DCF Simulation'!F3130))</f>
        <v>13416.161192999623</v>
      </c>
      <c r="H3130" s="302">
        <f ca="1">+G3130-'DCF Analysis'!$C$37+'DCF Analysis'!$C$38+'DCF Analysis'!$C$40-'DCF Analysis'!$C$39</f>
        <v>14328.491192999625</v>
      </c>
      <c r="I3130" s="303">
        <f ca="1">+H3130/'Historical Data'!$L$34</f>
        <v>899.62235069261737</v>
      </c>
    </row>
    <row r="3131" spans="2:9">
      <c r="B3131" s="300">
        <f t="shared" si="244"/>
        <v>3119</v>
      </c>
      <c r="C3131" s="275">
        <f t="shared" ca="1" si="240"/>
        <v>0.21155877189495309</v>
      </c>
      <c r="D3131" s="275">
        <f t="shared" ca="1" si="241"/>
        <v>0.18569229876915133</v>
      </c>
      <c r="E3131" s="275">
        <f t="shared" ca="1" si="242"/>
        <v>0.10493630546497083</v>
      </c>
      <c r="F3131" s="275">
        <f t="shared" ca="1" si="243"/>
        <v>4.787844951194975E-2</v>
      </c>
      <c r="G3131" s="301">
        <f t="array" aca="1" ref="G3131" ca="1">IF(E3131&gt;F3131,('3-Statement Model'!$G$8*(1+'DCF Simulation'!C3131)*'DCF Simulation'!D3131)/('DCF Simulation'!E3131-'DCF Simulation'!F3131))</f>
        <v>19045.940794065402</v>
      </c>
      <c r="H3131" s="302">
        <f ca="1">+G3131-'DCF Analysis'!$C$37+'DCF Analysis'!$C$38+'DCF Analysis'!$C$40-'DCF Analysis'!$C$39</f>
        <v>19958.2707940654</v>
      </c>
      <c r="I3131" s="303">
        <f ca="1">+H3131/'Historical Data'!$L$34</f>
        <v>1253.0912184451795</v>
      </c>
    </row>
    <row r="3132" spans="2:9">
      <c r="B3132" s="300">
        <f t="shared" si="244"/>
        <v>3120</v>
      </c>
      <c r="C3132" s="275">
        <f t="shared" ca="1" si="240"/>
        <v>9.2295167533566272E-2</v>
      </c>
      <c r="D3132" s="275">
        <f t="shared" ca="1" si="241"/>
        <v>0.13542656326585387</v>
      </c>
      <c r="E3132" s="275">
        <f t="shared" ca="1" si="242"/>
        <v>0.10775280612471784</v>
      </c>
      <c r="F3132" s="275">
        <f t="shared" ca="1" si="243"/>
        <v>5.4271478942963539E-2</v>
      </c>
      <c r="G3132" s="301">
        <f t="array" aca="1" ref="G3132" ca="1">IF(E3132&gt;F3132,('3-Statement Model'!$G$8*(1+'DCF Simulation'!C3132)*'DCF Simulation'!D3132)/('DCF Simulation'!E3132-'DCF Simulation'!F3132))</f>
        <v>13360.453288746739</v>
      </c>
      <c r="H3132" s="302">
        <f ca="1">+G3132-'DCF Analysis'!$C$37+'DCF Analysis'!$C$38+'DCF Analysis'!$C$40-'DCF Analysis'!$C$39</f>
        <v>14272.783288746741</v>
      </c>
      <c r="I3132" s="303">
        <f ca="1">+H3132/'Historical Data'!$L$34</f>
        <v>896.1246986997387</v>
      </c>
    </row>
    <row r="3133" spans="2:9">
      <c r="B3133" s="300">
        <f t="shared" si="244"/>
        <v>3121</v>
      </c>
      <c r="C3133" s="275">
        <f t="shared" ca="1" si="240"/>
        <v>5.7262291678747107E-2</v>
      </c>
      <c r="D3133" s="275">
        <f t="shared" ca="1" si="241"/>
        <v>0.18036347101426958</v>
      </c>
      <c r="E3133" s="275">
        <f t="shared" ca="1" si="242"/>
        <v>0.10046336016403737</v>
      </c>
      <c r="F3133" s="275">
        <f t="shared" ca="1" si="243"/>
        <v>5.7615003418636165E-2</v>
      </c>
      <c r="G3133" s="301">
        <f t="array" aca="1" ref="G3133" ca="1">IF(E3133&gt;F3133,('3-Statement Model'!$G$8*(1+'DCF Simulation'!C3133)*'DCF Simulation'!D3133)/('DCF Simulation'!E3133-'DCF Simulation'!F3133))</f>
        <v>21496.940558802784</v>
      </c>
      <c r="H3133" s="302">
        <f ca="1">+G3133-'DCF Analysis'!$C$37+'DCF Analysis'!$C$38+'DCF Analysis'!$C$40-'DCF Analysis'!$C$39</f>
        <v>22409.270558802782</v>
      </c>
      <c r="I3133" s="303">
        <f ca="1">+H3133/'Historical Data'!$L$34</f>
        <v>1406.978612463146</v>
      </c>
    </row>
    <row r="3134" spans="2:9">
      <c r="B3134" s="300">
        <f t="shared" si="244"/>
        <v>3122</v>
      </c>
      <c r="C3134" s="275">
        <f t="shared" ca="1" si="240"/>
        <v>7.0883455794607933E-2</v>
      </c>
      <c r="D3134" s="275">
        <f t="shared" ca="1" si="241"/>
        <v>0.18557712028279544</v>
      </c>
      <c r="E3134" s="275">
        <f t="shared" ca="1" si="242"/>
        <v>0.10617258760784608</v>
      </c>
      <c r="F3134" s="275">
        <f t="shared" ca="1" si="243"/>
        <v>3.4905335091040129E-2</v>
      </c>
      <c r="G3134" s="301">
        <f t="array" aca="1" ref="G3134" ca="1">IF(E3134&gt;F3134,('3-Statement Model'!$G$8*(1+'DCF Simulation'!C3134)*'DCF Simulation'!D3134)/('DCF Simulation'!E3134-'DCF Simulation'!F3134))</f>
        <v>13469.644181749558</v>
      </c>
      <c r="H3134" s="302">
        <f ca="1">+G3134-'DCF Analysis'!$C$37+'DCF Analysis'!$C$38+'DCF Analysis'!$C$40-'DCF Analysis'!$C$39</f>
        <v>14381.97418174956</v>
      </c>
      <c r="I3134" s="303">
        <f ca="1">+H3134/'Historical Data'!$L$34</f>
        <v>902.98031011857483</v>
      </c>
    </row>
    <row r="3135" spans="2:9">
      <c r="B3135" s="300">
        <f t="shared" si="244"/>
        <v>3123</v>
      </c>
      <c r="C3135" s="275">
        <f t="shared" ca="1" si="240"/>
        <v>0.31730270842926861</v>
      </c>
      <c r="D3135" s="275">
        <f t="shared" ca="1" si="241"/>
        <v>0.18874399221590121</v>
      </c>
      <c r="E3135" s="275">
        <f t="shared" ca="1" si="242"/>
        <v>0.10960523753301647</v>
      </c>
      <c r="F3135" s="275">
        <f t="shared" ca="1" si="243"/>
        <v>5.6693971903272383E-2</v>
      </c>
      <c r="G3135" s="301">
        <f t="array" aca="1" ref="G3135" ca="1">IF(E3135&gt;F3135,('3-Statement Model'!$G$8*(1+'DCF Simulation'!C3135)*'DCF Simulation'!D3135)/('DCF Simulation'!E3135-'DCF Simulation'!F3135))</f>
        <v>22698.129576754167</v>
      </c>
      <c r="H3135" s="302">
        <f ca="1">+G3135-'DCF Analysis'!$C$37+'DCF Analysis'!$C$38+'DCF Analysis'!$C$40-'DCF Analysis'!$C$39</f>
        <v>23610.459576754165</v>
      </c>
      <c r="I3135" s="303">
        <f ca="1">+H3135/'Historical Data'!$L$34</f>
        <v>1482.3959382234139</v>
      </c>
    </row>
    <row r="3136" spans="2:9">
      <c r="B3136" s="300">
        <f t="shared" si="244"/>
        <v>3124</v>
      </c>
      <c r="C3136" s="275">
        <f t="shared" ca="1" si="240"/>
        <v>0.16084747764509486</v>
      </c>
      <c r="D3136" s="275">
        <f t="shared" ca="1" si="241"/>
        <v>0.17377028622130694</v>
      </c>
      <c r="E3136" s="275">
        <f t="shared" ca="1" si="242"/>
        <v>0.10754047308256554</v>
      </c>
      <c r="F3136" s="275">
        <f t="shared" ca="1" si="243"/>
        <v>3.2343418702441583E-2</v>
      </c>
      <c r="G3136" s="301">
        <f t="array" aca="1" ref="G3136" ca="1">IF(E3136&gt;F3136,('3-Statement Model'!$G$8*(1+'DCF Simulation'!C3136)*'DCF Simulation'!D3136)/('DCF Simulation'!E3136-'DCF Simulation'!F3136))</f>
        <v>12957.742614142853</v>
      </c>
      <c r="H3136" s="302">
        <f ca="1">+G3136-'DCF Analysis'!$C$37+'DCF Analysis'!$C$38+'DCF Analysis'!$C$40-'DCF Analysis'!$C$39</f>
        <v>13870.072614142855</v>
      </c>
      <c r="I3136" s="303">
        <f ca="1">+H3136/'Historical Data'!$L$34</f>
        <v>870.84028327481542</v>
      </c>
    </row>
    <row r="3137" spans="2:9">
      <c r="B3137" s="300">
        <f t="shared" si="244"/>
        <v>3125</v>
      </c>
      <c r="C3137" s="275">
        <f t="shared" ca="1" si="240"/>
        <v>0.30585089563027029</v>
      </c>
      <c r="D3137" s="275">
        <f t="shared" ca="1" si="241"/>
        <v>0.17409100931407279</v>
      </c>
      <c r="E3137" s="275">
        <f t="shared" ca="1" si="242"/>
        <v>0.10758416435671891</v>
      </c>
      <c r="F3137" s="275">
        <f t="shared" ca="1" si="243"/>
        <v>2.9127241194410649E-2</v>
      </c>
      <c r="G3137" s="301">
        <f t="array" aca="1" ref="G3137" ca="1">IF(E3137&gt;F3137,('3-Statement Model'!$G$8*(1+'DCF Simulation'!C3137)*'DCF Simulation'!D3137)/('DCF Simulation'!E3137-'DCF Simulation'!F3137))</f>
        <v>13996.45851658547</v>
      </c>
      <c r="H3137" s="302">
        <f ca="1">+G3137-'DCF Analysis'!$C$37+'DCF Analysis'!$C$38+'DCF Analysis'!$C$40-'DCF Analysis'!$C$39</f>
        <v>14908.788516585471</v>
      </c>
      <c r="I3137" s="303">
        <f ca="1">+H3137/'Historical Data'!$L$34</f>
        <v>936.05664341144779</v>
      </c>
    </row>
    <row r="3138" spans="2:9">
      <c r="B3138" s="300">
        <f t="shared" si="244"/>
        <v>3126</v>
      </c>
      <c r="C3138" s="275">
        <f t="shared" ca="1" si="240"/>
        <v>0.33028766017930516</v>
      </c>
      <c r="D3138" s="275">
        <f t="shared" ca="1" si="241"/>
        <v>0.15838695816501769</v>
      </c>
      <c r="E3138" s="275">
        <f t="shared" ca="1" si="242"/>
        <v>0.10655859299368062</v>
      </c>
      <c r="F3138" s="275">
        <f t="shared" ca="1" si="243"/>
        <v>5.9441956770845683E-2</v>
      </c>
      <c r="G3138" s="301">
        <f t="array" aca="1" ref="G3138" ca="1">IF(E3138&gt;F3138,('3-Statement Model'!$G$8*(1+'DCF Simulation'!C3138)*'DCF Simulation'!D3138)/('DCF Simulation'!E3138-'DCF Simulation'!F3138))</f>
        <v>21600.818242817382</v>
      </c>
      <c r="H3138" s="302">
        <f ca="1">+G3138-'DCF Analysis'!$C$37+'DCF Analysis'!$C$38+'DCF Analysis'!$C$40-'DCF Analysis'!$C$39</f>
        <v>22513.14824281738</v>
      </c>
      <c r="I3138" s="303">
        <f ca="1">+H3138/'Historical Data'!$L$34</f>
        <v>1413.5006310775955</v>
      </c>
    </row>
    <row r="3139" spans="2:9">
      <c r="B3139" s="300">
        <f t="shared" si="244"/>
        <v>3127</v>
      </c>
      <c r="C3139" s="275">
        <f t="shared" ca="1" si="240"/>
        <v>9.5434100535456992E-2</v>
      </c>
      <c r="D3139" s="275">
        <f t="shared" ca="1" si="241"/>
        <v>0.1761733557614143</v>
      </c>
      <c r="E3139" s="275">
        <f t="shared" ca="1" si="242"/>
        <v>0.1060793842009037</v>
      </c>
      <c r="F3139" s="275">
        <f t="shared" ca="1" si="243"/>
        <v>5.2352931619837645E-2</v>
      </c>
      <c r="G3139" s="301">
        <f t="array" aca="1" ref="G3139" ca="1">IF(E3139&gt;F3139,('3-Statement Model'!$G$8*(1+'DCF Simulation'!C3139)*'DCF Simulation'!D3139)/('DCF Simulation'!E3139-'DCF Simulation'!F3139))</f>
        <v>17350.732582612221</v>
      </c>
      <c r="H3139" s="302">
        <f ca="1">+G3139-'DCF Analysis'!$C$37+'DCF Analysis'!$C$38+'DCF Analysis'!$C$40-'DCF Analysis'!$C$39</f>
        <v>18263.06258261222</v>
      </c>
      <c r="I3139" s="303">
        <f ca="1">+H3139/'Historical Data'!$L$34</f>
        <v>1146.6566207224257</v>
      </c>
    </row>
    <row r="3140" spans="2:9">
      <c r="B3140" s="300">
        <f t="shared" si="244"/>
        <v>3128</v>
      </c>
      <c r="C3140" s="275">
        <f t="shared" ca="1" si="240"/>
        <v>0.20269291914232912</v>
      </c>
      <c r="D3140" s="275">
        <f t="shared" ca="1" si="241"/>
        <v>0.18694737897176603</v>
      </c>
      <c r="E3140" s="275">
        <f t="shared" ca="1" si="242"/>
        <v>0.10152151785555871</v>
      </c>
      <c r="F3140" s="275">
        <f t="shared" ca="1" si="243"/>
        <v>2.1308330658375164E-2</v>
      </c>
      <c r="G3140" s="301">
        <f t="array" aca="1" ref="G3140" ca="1">IF(E3140&gt;F3140,('3-Statement Model'!$G$8*(1+'DCF Simulation'!C3140)*'DCF Simulation'!D3140)/('DCF Simulation'!E3140-'DCF Simulation'!F3140))</f>
        <v>13539.663190566876</v>
      </c>
      <c r="H3140" s="302">
        <f ca="1">+G3140-'DCF Analysis'!$C$37+'DCF Analysis'!$C$38+'DCF Analysis'!$C$40-'DCF Analysis'!$C$39</f>
        <v>14451.993190566878</v>
      </c>
      <c r="I3140" s="303">
        <f ca="1">+H3140/'Historical Data'!$L$34</f>
        <v>907.37649283292637</v>
      </c>
    </row>
    <row r="3141" spans="2:9">
      <c r="B3141" s="300">
        <f t="shared" si="244"/>
        <v>3129</v>
      </c>
      <c r="C3141" s="275">
        <f t="shared" ca="1" si="240"/>
        <v>5.2122961305080914E-2</v>
      </c>
      <c r="D3141" s="275">
        <f t="shared" ca="1" si="241"/>
        <v>0.17407709142167271</v>
      </c>
      <c r="E3141" s="275">
        <f t="shared" ca="1" si="242"/>
        <v>0.10815423523123034</v>
      </c>
      <c r="F3141" s="275">
        <f t="shared" ca="1" si="243"/>
        <v>5.0857052446129203E-2</v>
      </c>
      <c r="G3141" s="301">
        <f t="array" aca="1" ref="G3141" ca="1">IF(E3141&gt;F3141,('3-Statement Model'!$G$8*(1+'DCF Simulation'!C3141)*'DCF Simulation'!D3141)/('DCF Simulation'!E3141-'DCF Simulation'!F3141))</f>
        <v>15440.250810809694</v>
      </c>
      <c r="H3141" s="302">
        <f ca="1">+G3141-'DCF Analysis'!$C$37+'DCF Analysis'!$C$38+'DCF Analysis'!$C$40-'DCF Analysis'!$C$39</f>
        <v>16352.580810809695</v>
      </c>
      <c r="I3141" s="303">
        <f ca="1">+H3141/'Historical Data'!$L$34</f>
        <v>1026.7059518519948</v>
      </c>
    </row>
    <row r="3142" spans="2:9">
      <c r="B3142" s="300">
        <f t="shared" si="244"/>
        <v>3130</v>
      </c>
      <c r="C3142" s="275">
        <f t="shared" ca="1" si="240"/>
        <v>2.6850255142871482E-2</v>
      </c>
      <c r="D3142" s="275">
        <f t="shared" ca="1" si="241"/>
        <v>0.13903985446864034</v>
      </c>
      <c r="E3142" s="275">
        <f t="shared" ca="1" si="242"/>
        <v>0.10412225444588115</v>
      </c>
      <c r="F3142" s="275">
        <f t="shared" ca="1" si="243"/>
        <v>3.7976560880514945E-2</v>
      </c>
      <c r="G3142" s="301">
        <f t="array" aca="1" ref="G3142" ca="1">IF(E3142&gt;F3142,('3-Statement Model'!$G$8*(1+'DCF Simulation'!C3142)*'DCF Simulation'!D3142)/('DCF Simulation'!E3142-'DCF Simulation'!F3142))</f>
        <v>10426.15902292572</v>
      </c>
      <c r="H3142" s="302">
        <f ca="1">+G3142-'DCF Analysis'!$C$37+'DCF Analysis'!$C$38+'DCF Analysis'!$C$40-'DCF Analysis'!$C$39</f>
        <v>11338.489022925722</v>
      </c>
      <c r="I3142" s="303">
        <f ca="1">+H3142/'Historical Data'!$L$34</f>
        <v>711.8933885439659</v>
      </c>
    </row>
    <row r="3143" spans="2:9">
      <c r="B3143" s="300">
        <f t="shared" si="244"/>
        <v>3131</v>
      </c>
      <c r="C3143" s="275">
        <f t="shared" ca="1" si="240"/>
        <v>4.7555076896370854E-2</v>
      </c>
      <c r="D3143" s="275">
        <f t="shared" ca="1" si="241"/>
        <v>0.19276448251306394</v>
      </c>
      <c r="E3143" s="275">
        <f t="shared" ca="1" si="242"/>
        <v>0.10021703205502508</v>
      </c>
      <c r="F3143" s="275">
        <f t="shared" ca="1" si="243"/>
        <v>3.4595757767676746E-2</v>
      </c>
      <c r="G3143" s="301">
        <f t="array" aca="1" ref="G3143" ca="1">IF(E3143&gt;F3143,('3-Statement Model'!$G$8*(1+'DCF Simulation'!C3143)*'DCF Simulation'!D3143)/('DCF Simulation'!E3143-'DCF Simulation'!F3143))</f>
        <v>14864.103559696903</v>
      </c>
      <c r="H3143" s="302">
        <f ca="1">+G3143-'DCF Analysis'!$C$37+'DCF Analysis'!$C$38+'DCF Analysis'!$C$40-'DCF Analysis'!$C$39</f>
        <v>15776.433559696905</v>
      </c>
      <c r="I3143" s="303">
        <f ca="1">+H3143/'Historical Data'!$L$34</f>
        <v>990.53222375950668</v>
      </c>
    </row>
    <row r="3144" spans="2:9">
      <c r="B3144" s="300">
        <f t="shared" si="244"/>
        <v>3132</v>
      </c>
      <c r="C3144" s="275">
        <f t="shared" ca="1" si="240"/>
        <v>6.9445849782339489E-2</v>
      </c>
      <c r="D3144" s="275">
        <f t="shared" ca="1" si="241"/>
        <v>0.17981964042940027</v>
      </c>
      <c r="E3144" s="275">
        <f t="shared" ca="1" si="242"/>
        <v>0.10443284917565676</v>
      </c>
      <c r="F3144" s="275">
        <f t="shared" ca="1" si="243"/>
        <v>3.819652167086926E-2</v>
      </c>
      <c r="G3144" s="301">
        <f t="array" aca="1" ref="G3144" ca="1">IF(E3144&gt;F3144,('3-Statement Model'!$G$8*(1+'DCF Simulation'!C3144)*'DCF Simulation'!D3144)/('DCF Simulation'!E3144-'DCF Simulation'!F3144))</f>
        <v>14024.234946147259</v>
      </c>
      <c r="H3144" s="302">
        <f ca="1">+G3144-'DCF Analysis'!$C$37+'DCF Analysis'!$C$38+'DCF Analysis'!$C$40-'DCF Analysis'!$C$39</f>
        <v>14936.56494614726</v>
      </c>
      <c r="I3144" s="303">
        <f ca="1">+H3144/'Historical Data'!$L$34</f>
        <v>937.80060211021384</v>
      </c>
    </row>
    <row r="3145" spans="2:9">
      <c r="B3145" s="300">
        <f t="shared" si="244"/>
        <v>3133</v>
      </c>
      <c r="C3145" s="275">
        <f t="shared" ca="1" si="240"/>
        <v>2.8538421777824296E-2</v>
      </c>
      <c r="D3145" s="275">
        <f t="shared" ca="1" si="241"/>
        <v>0.14960298313401404</v>
      </c>
      <c r="E3145" s="275">
        <f t="shared" ca="1" si="242"/>
        <v>0.1088111707200535</v>
      </c>
      <c r="F3145" s="275">
        <f t="shared" ca="1" si="243"/>
        <v>5.463534547687432E-2</v>
      </c>
      <c r="G3145" s="301">
        <f t="array" aca="1" ref="G3145" ca="1">IF(E3145&gt;F3145,('3-Statement Model'!$G$8*(1+'DCF Simulation'!C3145)*'DCF Simulation'!D3145)/('DCF Simulation'!E3145-'DCF Simulation'!F3145))</f>
        <v>13719.387952373801</v>
      </c>
      <c r="H3145" s="302">
        <f ca="1">+G3145-'DCF Analysis'!$C$37+'DCF Analysis'!$C$38+'DCF Analysis'!$C$40-'DCF Analysis'!$C$39</f>
        <v>14631.717952373803</v>
      </c>
      <c r="I3145" s="303">
        <f ca="1">+H3145/'Historical Data'!$L$34</f>
        <v>918.66061273896435</v>
      </c>
    </row>
    <row r="3146" spans="2:9">
      <c r="B3146" s="300">
        <f t="shared" si="244"/>
        <v>3134</v>
      </c>
      <c r="C3146" s="275">
        <f t="shared" ca="1" si="240"/>
        <v>0.23396468533631953</v>
      </c>
      <c r="D3146" s="275">
        <f t="shared" ca="1" si="241"/>
        <v>0.1750086720234646</v>
      </c>
      <c r="E3146" s="275">
        <f t="shared" ca="1" si="242"/>
        <v>0.10725076149258439</v>
      </c>
      <c r="F3146" s="275">
        <f t="shared" ca="1" si="243"/>
        <v>5.6378238941614853E-2</v>
      </c>
      <c r="G3146" s="301">
        <f t="array" aca="1" ref="G3146" ca="1">IF(E3146&gt;F3146,('3-Statement Model'!$G$8*(1+'DCF Simulation'!C3146)*'DCF Simulation'!D3146)/('DCF Simulation'!E3146-'DCF Simulation'!F3146))</f>
        <v>20504.941121239484</v>
      </c>
      <c r="H3146" s="302">
        <f ca="1">+G3146-'DCF Analysis'!$C$37+'DCF Analysis'!$C$38+'DCF Analysis'!$C$40-'DCF Analysis'!$C$39</f>
        <v>21417.271121239482</v>
      </c>
      <c r="I3146" s="303">
        <f ca="1">+H3146/'Historical Data'!$L$34</f>
        <v>1344.695371758608</v>
      </c>
    </row>
    <row r="3147" spans="2:9">
      <c r="B3147" s="300">
        <f t="shared" si="244"/>
        <v>3135</v>
      </c>
      <c r="C3147" s="275">
        <f t="shared" ca="1" si="240"/>
        <v>6.3680735198346564E-2</v>
      </c>
      <c r="D3147" s="275">
        <f t="shared" ca="1" si="241"/>
        <v>0.17573209533297818</v>
      </c>
      <c r="E3147" s="275">
        <f t="shared" ca="1" si="242"/>
        <v>0.10782437061113909</v>
      </c>
      <c r="F3147" s="275">
        <f t="shared" ca="1" si="243"/>
        <v>2.0110013907176164E-2</v>
      </c>
      <c r="G3147" s="301">
        <f t="array" aca="1" ref="G3147" ca="1">IF(E3147&gt;F3147,('3-Statement Model'!$G$8*(1+'DCF Simulation'!C3147)*'DCF Simulation'!D3147)/('DCF Simulation'!E3147-'DCF Simulation'!F3147))</f>
        <v>10293.692668104855</v>
      </c>
      <c r="H3147" s="302">
        <f ca="1">+G3147-'DCF Analysis'!$C$37+'DCF Analysis'!$C$38+'DCF Analysis'!$C$40-'DCF Analysis'!$C$39</f>
        <v>11206.022668104857</v>
      </c>
      <c r="I3147" s="303">
        <f ca="1">+H3147/'Historical Data'!$L$34</f>
        <v>703.57641420895357</v>
      </c>
    </row>
    <row r="3148" spans="2:9">
      <c r="B3148" s="300">
        <f t="shared" si="244"/>
        <v>3136</v>
      </c>
      <c r="C3148" s="275">
        <f t="shared" ca="1" si="240"/>
        <v>2.1521329179036118E-2</v>
      </c>
      <c r="D3148" s="275">
        <f t="shared" ca="1" si="241"/>
        <v>0.142570448138155</v>
      </c>
      <c r="E3148" s="275">
        <f t="shared" ca="1" si="242"/>
        <v>0.10662404590023383</v>
      </c>
      <c r="F3148" s="275">
        <f t="shared" ca="1" si="243"/>
        <v>5.3287072543951278E-2</v>
      </c>
      <c r="G3148" s="301">
        <f t="array" aca="1" ref="G3148" ca="1">IF(E3148&gt;F3148,('3-Statement Model'!$G$8*(1+'DCF Simulation'!C3148)*'DCF Simulation'!D3148)/('DCF Simulation'!E3148-'DCF Simulation'!F3148))</f>
        <v>13189.492503532196</v>
      </c>
      <c r="H3148" s="302">
        <f ca="1">+G3148-'DCF Analysis'!$C$37+'DCF Analysis'!$C$38+'DCF Analysis'!$C$40-'DCF Analysis'!$C$39</f>
        <v>14101.822503532198</v>
      </c>
      <c r="I3148" s="303">
        <f ca="1">+H3148/'Historical Data'!$L$34</f>
        <v>885.39082997627509</v>
      </c>
    </row>
    <row r="3149" spans="2:9">
      <c r="B3149" s="300">
        <f t="shared" si="244"/>
        <v>3137</v>
      </c>
      <c r="C3149" s="275">
        <f t="shared" ca="1" si="240"/>
        <v>0.27975018349643277</v>
      </c>
      <c r="D3149" s="275">
        <f t="shared" ca="1" si="241"/>
        <v>0.16209087666581812</v>
      </c>
      <c r="E3149" s="275">
        <f t="shared" ca="1" si="242"/>
        <v>0.10968053463687062</v>
      </c>
      <c r="F3149" s="275">
        <f t="shared" ca="1" si="243"/>
        <v>4.0375897534087858E-2</v>
      </c>
      <c r="G3149" s="301">
        <f t="array" aca="1" ref="G3149" ca="1">IF(E3149&gt;F3149,('3-Statement Model'!$G$8*(1+'DCF Simulation'!C3149)*'DCF Simulation'!D3149)/('DCF Simulation'!E3149-'DCF Simulation'!F3149))</f>
        <v>14457.758868816085</v>
      </c>
      <c r="H3149" s="302">
        <f ca="1">+G3149-'DCF Analysis'!$C$37+'DCF Analysis'!$C$38+'DCF Analysis'!$C$40-'DCF Analysis'!$C$39</f>
        <v>15370.088868816087</v>
      </c>
      <c r="I3149" s="303">
        <f ca="1">+H3149/'Historical Data'!$L$34</f>
        <v>965.01964458576481</v>
      </c>
    </row>
    <row r="3150" spans="2:9">
      <c r="B3150" s="300">
        <f t="shared" si="244"/>
        <v>3138</v>
      </c>
      <c r="C3150" s="275">
        <f t="shared" ref="C3150:C3213" ca="1" si="245">RAND()*($E$6-$D$6)+$D$6</f>
        <v>0.23710203996260648</v>
      </c>
      <c r="D3150" s="275">
        <f t="shared" ref="D3150:D3213" ca="1" si="246">RAND()*($E$7-$D$7)+$D$7</f>
        <v>0.18820153359651284</v>
      </c>
      <c r="E3150" s="275">
        <f t="shared" ref="E3150:E3213" ca="1" si="247">RAND()*($E$8-$D$8)+$D$8</f>
        <v>0.10344175694414494</v>
      </c>
      <c r="F3150" s="275">
        <f t="shared" ref="F3150:F3213" ca="1" si="248">RAND()*($E$9-$D$9)+$D$9</f>
        <v>2.5339073532962948E-2</v>
      </c>
      <c r="G3150" s="301">
        <f t="array" aca="1" ref="G3150" ca="1">IF(E3150&gt;F3150,('3-Statement Model'!$G$8*(1+'DCF Simulation'!C3150)*'DCF Simulation'!D3150)/('DCF Simulation'!E3150-'DCF Simulation'!F3150))</f>
        <v>14399.328015251062</v>
      </c>
      <c r="H3150" s="302">
        <f ca="1">+G3150-'DCF Analysis'!$C$37+'DCF Analysis'!$C$38+'DCF Analysis'!$C$40-'DCF Analysis'!$C$39</f>
        <v>15311.658015251063</v>
      </c>
      <c r="I3150" s="303">
        <f ca="1">+H3150/'Historical Data'!$L$34</f>
        <v>961.3510306941065</v>
      </c>
    </row>
    <row r="3151" spans="2:9">
      <c r="B3151" s="300">
        <f t="shared" ref="B3151:B3214" si="249">+B3150+1</f>
        <v>3139</v>
      </c>
      <c r="C3151" s="275">
        <f t="shared" ca="1" si="245"/>
        <v>0.14634852457263164</v>
      </c>
      <c r="D3151" s="275">
        <f t="shared" ca="1" si="246"/>
        <v>0.19309163187619174</v>
      </c>
      <c r="E3151" s="275">
        <f t="shared" ca="1" si="247"/>
        <v>0.10893989899124473</v>
      </c>
      <c r="F3151" s="275">
        <f t="shared" ca="1" si="248"/>
        <v>5.2225817413256714E-2</v>
      </c>
      <c r="G3151" s="301">
        <f t="array" aca="1" ref="G3151" ca="1">IF(E3151&gt;F3151,('3-Statement Model'!$G$8*(1+'DCF Simulation'!C3151)*'DCF Simulation'!D3151)/('DCF Simulation'!E3151-'DCF Simulation'!F3151))</f>
        <v>18852.490257483449</v>
      </c>
      <c r="H3151" s="302">
        <f ca="1">+G3151-'DCF Analysis'!$C$37+'DCF Analysis'!$C$38+'DCF Analysis'!$C$40-'DCF Analysis'!$C$39</f>
        <v>19764.820257483447</v>
      </c>
      <c r="I3151" s="303">
        <f ca="1">+H3151/'Historical Data'!$L$34</f>
        <v>1240.9453180765747</v>
      </c>
    </row>
    <row r="3152" spans="2:9">
      <c r="B3152" s="300">
        <f t="shared" si="249"/>
        <v>3140</v>
      </c>
      <c r="C3152" s="275">
        <f t="shared" ca="1" si="245"/>
        <v>0.21001555978389069</v>
      </c>
      <c r="D3152" s="275">
        <f t="shared" ca="1" si="246"/>
        <v>0.13560753515836965</v>
      </c>
      <c r="E3152" s="275">
        <f t="shared" ca="1" si="247"/>
        <v>0.10316449950668091</v>
      </c>
      <c r="F3152" s="275">
        <f t="shared" ca="1" si="248"/>
        <v>5.7012779394836774E-2</v>
      </c>
      <c r="G3152" s="301">
        <f t="array" aca="1" ref="G3152" ca="1">IF(E3152&gt;F3152,('3-Statement Model'!$G$8*(1+'DCF Simulation'!C3152)*'DCF Simulation'!D3152)/('DCF Simulation'!E3152-'DCF Simulation'!F3152))</f>
        <v>17173.799343184382</v>
      </c>
      <c r="H3152" s="302">
        <f ca="1">+G3152-'DCF Analysis'!$C$37+'DCF Analysis'!$C$38+'DCF Analysis'!$C$40-'DCF Analysis'!$C$39</f>
        <v>18086.129343184381</v>
      </c>
      <c r="I3152" s="303">
        <f ca="1">+H3152/'Historical Data'!$L$34</f>
        <v>1135.547768113611</v>
      </c>
    </row>
    <row r="3153" spans="2:9">
      <c r="B3153" s="300">
        <f t="shared" si="249"/>
        <v>3141</v>
      </c>
      <c r="C3153" s="275">
        <f t="shared" ca="1" si="245"/>
        <v>3.4232602493628944E-2</v>
      </c>
      <c r="D3153" s="275">
        <f t="shared" ca="1" si="246"/>
        <v>0.13673614553779873</v>
      </c>
      <c r="E3153" s="275">
        <f t="shared" ca="1" si="247"/>
        <v>0.10989777239949874</v>
      </c>
      <c r="F3153" s="275">
        <f t="shared" ca="1" si="248"/>
        <v>2.1681478825908793E-2</v>
      </c>
      <c r="G3153" s="301">
        <f t="array" aca="1" ref="G3153" ca="1">IF(E3153&gt;F3153,('3-Statement Model'!$G$8*(1+'DCF Simulation'!C3153)*'DCF Simulation'!D3153)/('DCF Simulation'!E3153-'DCF Simulation'!F3153))</f>
        <v>7743.4099095775136</v>
      </c>
      <c r="H3153" s="302">
        <f ca="1">+G3153-'DCF Analysis'!$C$37+'DCF Analysis'!$C$38+'DCF Analysis'!$C$40-'DCF Analysis'!$C$39</f>
        <v>8655.7399095775145</v>
      </c>
      <c r="I3153" s="303">
        <f ca="1">+H3153/'Historical Data'!$L$34</f>
        <v>543.45548177762214</v>
      </c>
    </row>
    <row r="3154" spans="2:9">
      <c r="B3154" s="300">
        <f t="shared" si="249"/>
        <v>3142</v>
      </c>
      <c r="C3154" s="275">
        <f t="shared" ca="1" si="245"/>
        <v>0.18726516684273892</v>
      </c>
      <c r="D3154" s="275">
        <f t="shared" ca="1" si="246"/>
        <v>0.15055485847938885</v>
      </c>
      <c r="E3154" s="275">
        <f t="shared" ca="1" si="247"/>
        <v>0.10650884730152615</v>
      </c>
      <c r="F3154" s="275">
        <f t="shared" ca="1" si="248"/>
        <v>4.434881133692737E-2</v>
      </c>
      <c r="G3154" s="301">
        <f t="array" aca="1" ref="G3154" ca="1">IF(E3154&gt;F3154,('3-Statement Model'!$G$8*(1+'DCF Simulation'!C3154)*'DCF Simulation'!D3154)/('DCF Simulation'!E3154-'DCF Simulation'!F3154))</f>
        <v>13890.2717843384</v>
      </c>
      <c r="H3154" s="302">
        <f ca="1">+G3154-'DCF Analysis'!$C$37+'DCF Analysis'!$C$38+'DCF Analysis'!$C$40-'DCF Analysis'!$C$39</f>
        <v>14802.601784338402</v>
      </c>
      <c r="I3154" s="303">
        <f ca="1">+H3154/'Historical Data'!$L$34</f>
        <v>929.38964990949785</v>
      </c>
    </row>
    <row r="3155" spans="2:9">
      <c r="B3155" s="300">
        <f t="shared" si="249"/>
        <v>3143</v>
      </c>
      <c r="C3155" s="275">
        <f t="shared" ca="1" si="245"/>
        <v>4.2067825402673523E-2</v>
      </c>
      <c r="D3155" s="275">
        <f t="shared" ca="1" si="246"/>
        <v>0.14730060776266862</v>
      </c>
      <c r="E3155" s="275">
        <f t="shared" ca="1" si="247"/>
        <v>0.10541680942440228</v>
      </c>
      <c r="F3155" s="275">
        <f t="shared" ca="1" si="248"/>
        <v>2.6961470946940954E-2</v>
      </c>
      <c r="G3155" s="301">
        <f t="array" aca="1" ref="G3155" ca="1">IF(E3155&gt;F3155,('3-Statement Model'!$G$8*(1+'DCF Simulation'!C3155)*'DCF Simulation'!D3155)/('DCF Simulation'!E3155-'DCF Simulation'!F3155))</f>
        <v>9450.559584168177</v>
      </c>
      <c r="H3155" s="302">
        <f ca="1">+G3155-'DCF Analysis'!$C$37+'DCF Analysis'!$C$38+'DCF Analysis'!$C$40-'DCF Analysis'!$C$39</f>
        <v>10362.889584168179</v>
      </c>
      <c r="I3155" s="303">
        <f ca="1">+H3155/'Historical Data'!$L$34</f>
        <v>650.63983095667038</v>
      </c>
    </row>
    <row r="3156" spans="2:9">
      <c r="B3156" s="300">
        <f t="shared" si="249"/>
        <v>3144</v>
      </c>
      <c r="C3156" s="275">
        <f t="shared" ca="1" si="245"/>
        <v>3.6809090382289973E-2</v>
      </c>
      <c r="D3156" s="275">
        <f t="shared" ca="1" si="246"/>
        <v>0.14739816788843468</v>
      </c>
      <c r="E3156" s="275">
        <f t="shared" ca="1" si="247"/>
        <v>0.10646866785584908</v>
      </c>
      <c r="F3156" s="275">
        <f t="shared" ca="1" si="248"/>
        <v>4.543145874726473E-2</v>
      </c>
      <c r="G3156" s="301">
        <f t="array" aca="1" ref="G3156" ca="1">IF(E3156&gt;F3156,('3-Statement Model'!$G$8*(1+'DCF Simulation'!C3156)*'DCF Simulation'!D3156)/('DCF Simulation'!E3156-'DCF Simulation'!F3156))</f>
        <v>12094.16010223052</v>
      </c>
      <c r="H3156" s="302">
        <f ca="1">+G3156-'DCF Analysis'!$C$37+'DCF Analysis'!$C$38+'DCF Analysis'!$C$40-'DCF Analysis'!$C$39</f>
        <v>13006.490102230522</v>
      </c>
      <c r="I3156" s="303">
        <f ca="1">+H3156/'Historical Data'!$L$34</f>
        <v>816.61977122514668</v>
      </c>
    </row>
    <row r="3157" spans="2:9">
      <c r="B3157" s="300">
        <f t="shared" si="249"/>
        <v>3145</v>
      </c>
      <c r="C3157" s="275">
        <f t="shared" ca="1" si="245"/>
        <v>7.7127854958042447E-2</v>
      </c>
      <c r="D3157" s="275">
        <f t="shared" ca="1" si="246"/>
        <v>0.15675993885706827</v>
      </c>
      <c r="E3157" s="275">
        <f t="shared" ca="1" si="247"/>
        <v>0.10818638418487296</v>
      </c>
      <c r="F3157" s="275">
        <f t="shared" ca="1" si="248"/>
        <v>4.3881213135131533E-2</v>
      </c>
      <c r="G3157" s="301">
        <f t="array" aca="1" ref="G3157" ca="1">IF(E3157&gt;F3157,('3-Statement Model'!$G$8*(1+'DCF Simulation'!C3157)*'DCF Simulation'!D3157)/('DCF Simulation'!E3157-'DCF Simulation'!F3157))</f>
        <v>12683.407443763661</v>
      </c>
      <c r="H3157" s="302">
        <f ca="1">+G3157-'DCF Analysis'!$C$37+'DCF Analysis'!$C$38+'DCF Analysis'!$C$40-'DCF Analysis'!$C$39</f>
        <v>13595.737443763663</v>
      </c>
      <c r="I3157" s="303">
        <f ca="1">+H3157/'Historical Data'!$L$34</f>
        <v>853.61599583729617</v>
      </c>
    </row>
    <row r="3158" spans="2:9">
      <c r="B3158" s="300">
        <f t="shared" si="249"/>
        <v>3146</v>
      </c>
      <c r="C3158" s="275">
        <f t="shared" ca="1" si="245"/>
        <v>0.27457285850871788</v>
      </c>
      <c r="D3158" s="275">
        <f t="shared" ca="1" si="246"/>
        <v>0.16013433833572324</v>
      </c>
      <c r="E3158" s="275">
        <f t="shared" ca="1" si="247"/>
        <v>0.10710792878734153</v>
      </c>
      <c r="F3158" s="275">
        <f t="shared" ca="1" si="248"/>
        <v>3.245739666163764E-2</v>
      </c>
      <c r="G3158" s="301">
        <f t="array" aca="1" ref="G3158" ca="1">IF(E3158&gt;F3158,('3-Statement Model'!$G$8*(1+'DCF Simulation'!C3158)*'DCF Simulation'!D3158)/('DCF Simulation'!E3158-'DCF Simulation'!F3158))</f>
        <v>13206.743018738574</v>
      </c>
      <c r="H3158" s="302">
        <f ca="1">+G3158-'DCF Analysis'!$C$37+'DCF Analysis'!$C$38+'DCF Analysis'!$C$40-'DCF Analysis'!$C$39</f>
        <v>14119.073018738576</v>
      </c>
      <c r="I3158" s="303">
        <f ca="1">+H3158/'Historical Data'!$L$34</f>
        <v>886.47391324244632</v>
      </c>
    </row>
    <row r="3159" spans="2:9">
      <c r="B3159" s="300">
        <f t="shared" si="249"/>
        <v>3147</v>
      </c>
      <c r="C3159" s="275">
        <f t="shared" ca="1" si="245"/>
        <v>0.21360791624269326</v>
      </c>
      <c r="D3159" s="275">
        <f t="shared" ca="1" si="246"/>
        <v>0.18755354767746923</v>
      </c>
      <c r="E3159" s="275">
        <f t="shared" ca="1" si="247"/>
        <v>0.10038964912172829</v>
      </c>
      <c r="F3159" s="275">
        <f t="shared" ca="1" si="248"/>
        <v>3.0278169414372433E-2</v>
      </c>
      <c r="G3159" s="301">
        <f t="array" aca="1" ref="G3159" ca="1">IF(E3159&gt;F3159,('3-Statement Model'!$G$8*(1+'DCF Simulation'!C3159)*'DCF Simulation'!D3159)/('DCF Simulation'!E3159-'DCF Simulation'!F3159))</f>
        <v>15681.732827371357</v>
      </c>
      <c r="H3159" s="302">
        <f ca="1">+G3159-'DCF Analysis'!$C$37+'DCF Analysis'!$C$38+'DCF Analysis'!$C$40-'DCF Analysis'!$C$39</f>
        <v>16594.062827371356</v>
      </c>
      <c r="I3159" s="303">
        <f ca="1">+H3159/'Historical Data'!$L$34</f>
        <v>1041.8675356128399</v>
      </c>
    </row>
    <row r="3160" spans="2:9">
      <c r="B3160" s="300">
        <f t="shared" si="249"/>
        <v>3148</v>
      </c>
      <c r="C3160" s="275">
        <f t="shared" ca="1" si="245"/>
        <v>0.13991417466628159</v>
      </c>
      <c r="D3160" s="275">
        <f t="shared" ca="1" si="246"/>
        <v>0.14545483819078442</v>
      </c>
      <c r="E3160" s="275">
        <f t="shared" ca="1" si="247"/>
        <v>0.10758295460528</v>
      </c>
      <c r="F3160" s="275">
        <f t="shared" ca="1" si="248"/>
        <v>5.9466691554636034E-2</v>
      </c>
      <c r="G3160" s="301">
        <f t="array" aca="1" ref="G3160" ca="1">IF(E3160&gt;F3160,('3-Statement Model'!$G$8*(1+'DCF Simulation'!C3160)*'DCF Simulation'!D3160)/('DCF Simulation'!E3160-'DCF Simulation'!F3160))</f>
        <v>16645.158479060181</v>
      </c>
      <c r="H3160" s="302">
        <f ca="1">+G3160-'DCF Analysis'!$C$37+'DCF Analysis'!$C$38+'DCF Analysis'!$C$40-'DCF Analysis'!$C$39</f>
        <v>17557.488479060179</v>
      </c>
      <c r="I3160" s="303">
        <f ca="1">+H3160/'Historical Data'!$L$34</f>
        <v>1102.3567551556005</v>
      </c>
    </row>
    <row r="3161" spans="2:9">
      <c r="B3161" s="300">
        <f t="shared" si="249"/>
        <v>3149</v>
      </c>
      <c r="C3161" s="275">
        <f t="shared" ca="1" si="245"/>
        <v>0.28136502993358603</v>
      </c>
      <c r="D3161" s="275">
        <f t="shared" ca="1" si="246"/>
        <v>0.18212552733204213</v>
      </c>
      <c r="E3161" s="275">
        <f t="shared" ca="1" si="247"/>
        <v>0.10800205972525351</v>
      </c>
      <c r="F3161" s="275">
        <f t="shared" ca="1" si="248"/>
        <v>2.6617068879987427E-2</v>
      </c>
      <c r="G3161" s="301">
        <f t="array" aca="1" ref="G3161" ca="1">IF(E3161&gt;F3161,('3-Statement Model'!$G$8*(1+'DCF Simulation'!C3161)*'DCF Simulation'!D3161)/('DCF Simulation'!E3161-'DCF Simulation'!F3161))</f>
        <v>13850.927944309256</v>
      </c>
      <c r="H3161" s="302">
        <f ca="1">+G3161-'DCF Analysis'!$C$37+'DCF Analysis'!$C$38+'DCF Analysis'!$C$40-'DCF Analysis'!$C$39</f>
        <v>14763.257944309258</v>
      </c>
      <c r="I3161" s="303">
        <f ca="1">+H3161/'Historical Data'!$L$34</f>
        <v>926.91942486098856</v>
      </c>
    </row>
    <row r="3162" spans="2:9">
      <c r="B3162" s="300">
        <f t="shared" si="249"/>
        <v>3150</v>
      </c>
      <c r="C3162" s="275">
        <f t="shared" ca="1" si="245"/>
        <v>6.4008298876139416E-2</v>
      </c>
      <c r="D3162" s="275">
        <f t="shared" ca="1" si="246"/>
        <v>0.16476093174972042</v>
      </c>
      <c r="E3162" s="275">
        <f t="shared" ca="1" si="247"/>
        <v>0.10785191984092456</v>
      </c>
      <c r="F3162" s="275">
        <f t="shared" ca="1" si="248"/>
        <v>2.4084804576037823E-2</v>
      </c>
      <c r="G3162" s="301">
        <f t="array" aca="1" ref="G3162" ca="1">IF(E3162&gt;F3162,('3-Statement Model'!$G$8*(1+'DCF Simulation'!C3162)*'DCF Simulation'!D3162)/('DCF Simulation'!E3162-'DCF Simulation'!F3162))</f>
        <v>10108.930116813361</v>
      </c>
      <c r="H3162" s="302">
        <f ca="1">+G3162-'DCF Analysis'!$C$37+'DCF Analysis'!$C$38+'DCF Analysis'!$C$40-'DCF Analysis'!$C$39</f>
        <v>11021.260116813362</v>
      </c>
      <c r="I3162" s="303">
        <f ca="1">+H3162/'Historical Data'!$L$34</f>
        <v>691.97599386643856</v>
      </c>
    </row>
    <row r="3163" spans="2:9">
      <c r="B3163" s="300">
        <f t="shared" si="249"/>
        <v>3151</v>
      </c>
      <c r="C3163" s="275">
        <f t="shared" ca="1" si="245"/>
        <v>4.6006708087854523E-2</v>
      </c>
      <c r="D3163" s="275">
        <f t="shared" ca="1" si="246"/>
        <v>0.1552184511856638</v>
      </c>
      <c r="E3163" s="275">
        <f t="shared" ca="1" si="247"/>
        <v>0.10796395019517105</v>
      </c>
      <c r="F3163" s="275">
        <f t="shared" ca="1" si="248"/>
        <v>5.1141296829733868E-2</v>
      </c>
      <c r="G3163" s="301">
        <f t="array" aca="1" ref="G3163" ca="1">IF(E3163&gt;F3163,('3-Statement Model'!$G$8*(1+'DCF Simulation'!C3163)*'DCF Simulation'!D3163)/('DCF Simulation'!E3163-'DCF Simulation'!F3163))</f>
        <v>13801.802393670658</v>
      </c>
      <c r="H3163" s="302">
        <f ca="1">+G3163-'DCF Analysis'!$C$37+'DCF Analysis'!$C$38+'DCF Analysis'!$C$40-'DCF Analysis'!$C$39</f>
        <v>14714.132393670659</v>
      </c>
      <c r="I3163" s="303">
        <f ca="1">+H3163/'Historical Data'!$L$34</f>
        <v>923.83504962920165</v>
      </c>
    </row>
    <row r="3164" spans="2:9">
      <c r="B3164" s="300">
        <f t="shared" si="249"/>
        <v>3152</v>
      </c>
      <c r="C3164" s="275">
        <f t="shared" ca="1" si="245"/>
        <v>0.2350369534724461</v>
      </c>
      <c r="D3164" s="275">
        <f t="shared" ca="1" si="246"/>
        <v>0.17338645251352544</v>
      </c>
      <c r="E3164" s="275">
        <f t="shared" ca="1" si="247"/>
        <v>0.10497580201671501</v>
      </c>
      <c r="F3164" s="275">
        <f t="shared" ca="1" si="248"/>
        <v>3.448815420089834E-2</v>
      </c>
      <c r="G3164" s="301">
        <f t="array" aca="1" ref="G3164" ca="1">IF(E3164&gt;F3164,('3-Statement Model'!$G$8*(1+'DCF Simulation'!C3164)*'DCF Simulation'!D3164)/('DCF Simulation'!E3164-'DCF Simulation'!F3164))</f>
        <v>14674.441940807934</v>
      </c>
      <c r="H3164" s="302">
        <f ca="1">+G3164-'DCF Analysis'!$C$37+'DCF Analysis'!$C$38+'DCF Analysis'!$C$40-'DCF Analysis'!$C$39</f>
        <v>15586.771940807936</v>
      </c>
      <c r="I3164" s="303">
        <f ca="1">+H3164/'Historical Data'!$L$34</f>
        <v>978.62421271194978</v>
      </c>
    </row>
    <row r="3165" spans="2:9">
      <c r="B3165" s="300">
        <f t="shared" si="249"/>
        <v>3153</v>
      </c>
      <c r="C3165" s="275">
        <f t="shared" ca="1" si="245"/>
        <v>0.15106827463479947</v>
      </c>
      <c r="D3165" s="275">
        <f t="shared" ca="1" si="246"/>
        <v>0.1459347418525741</v>
      </c>
      <c r="E3165" s="275">
        <f t="shared" ca="1" si="247"/>
        <v>0.10059202105658746</v>
      </c>
      <c r="F3165" s="275">
        <f t="shared" ca="1" si="248"/>
        <v>4.3204567402784173E-2</v>
      </c>
      <c r="G3165" s="301">
        <f t="array" aca="1" ref="G3165" ca="1">IF(E3165&gt;F3165,('3-Statement Model'!$G$8*(1+'DCF Simulation'!C3165)*'DCF Simulation'!D3165)/('DCF Simulation'!E3165-'DCF Simulation'!F3165))</f>
        <v>14139.118121737021</v>
      </c>
      <c r="H3165" s="302">
        <f ca="1">+G3165-'DCF Analysis'!$C$37+'DCF Analysis'!$C$38+'DCF Analysis'!$C$40-'DCF Analysis'!$C$39</f>
        <v>15051.448121737023</v>
      </c>
      <c r="I3165" s="303">
        <f ca="1">+H3165/'Historical Data'!$L$34</f>
        <v>945.01360668180405</v>
      </c>
    </row>
    <row r="3166" spans="2:9">
      <c r="B3166" s="300">
        <f t="shared" si="249"/>
        <v>3154</v>
      </c>
      <c r="C3166" s="275">
        <f t="shared" ca="1" si="245"/>
        <v>0.12587146234313157</v>
      </c>
      <c r="D3166" s="275">
        <f t="shared" ca="1" si="246"/>
        <v>0.16284648754462511</v>
      </c>
      <c r="E3166" s="275">
        <f t="shared" ca="1" si="247"/>
        <v>0.10373145585805182</v>
      </c>
      <c r="F3166" s="275">
        <f t="shared" ca="1" si="248"/>
        <v>5.0256973012260522E-2</v>
      </c>
      <c r="G3166" s="301">
        <f t="array" aca="1" ref="G3166" ca="1">IF(E3166&gt;F3166,('3-Statement Model'!$G$8*(1+'DCF Simulation'!C3166)*'DCF Simulation'!D3166)/('DCF Simulation'!E3166-'DCF Simulation'!F3166))</f>
        <v>16561.516931269824</v>
      </c>
      <c r="H3166" s="302">
        <f ca="1">+G3166-'DCF Analysis'!$C$37+'DCF Analysis'!$C$38+'DCF Analysis'!$C$40-'DCF Analysis'!$C$39</f>
        <v>17473.846931269822</v>
      </c>
      <c r="I3166" s="303">
        <f ca="1">+H3166/'Historical Data'!$L$34</f>
        <v>1097.1052736963738</v>
      </c>
    </row>
    <row r="3167" spans="2:9">
      <c r="B3167" s="300">
        <f t="shared" si="249"/>
        <v>3155</v>
      </c>
      <c r="C3167" s="275">
        <f t="shared" ca="1" si="245"/>
        <v>0.20934841647750621</v>
      </c>
      <c r="D3167" s="275">
        <f t="shared" ca="1" si="246"/>
        <v>0.14167756596290523</v>
      </c>
      <c r="E3167" s="275">
        <f t="shared" ca="1" si="247"/>
        <v>0.10875506067541973</v>
      </c>
      <c r="F3167" s="275">
        <f t="shared" ca="1" si="248"/>
        <v>4.8979067453985572E-2</v>
      </c>
      <c r="G3167" s="301">
        <f t="array" aca="1" ref="G3167" ca="1">IF(E3167&gt;F3167,('3-Statement Model'!$G$8*(1+'DCF Simulation'!C3167)*'DCF Simulation'!D3167)/('DCF Simulation'!E3167-'DCF Simulation'!F3167))</f>
        <v>13845.391023092034</v>
      </c>
      <c r="H3167" s="302">
        <f ca="1">+G3167-'DCF Analysis'!$C$37+'DCF Analysis'!$C$38+'DCF Analysis'!$C$40-'DCF Analysis'!$C$39</f>
        <v>14757.721023092035</v>
      </c>
      <c r="I3167" s="303">
        <f ca="1">+H3167/'Historical Data'!$L$34</f>
        <v>926.5717861589128</v>
      </c>
    </row>
    <row r="3168" spans="2:9">
      <c r="B3168" s="300">
        <f t="shared" si="249"/>
        <v>3156</v>
      </c>
      <c r="C3168" s="275">
        <f t="shared" ca="1" si="245"/>
        <v>8.3246479393396952E-2</v>
      </c>
      <c r="D3168" s="275">
        <f t="shared" ca="1" si="246"/>
        <v>0.14080198118760978</v>
      </c>
      <c r="E3168" s="275">
        <f t="shared" ca="1" si="247"/>
        <v>0.10873254262536326</v>
      </c>
      <c r="F3168" s="275">
        <f t="shared" ca="1" si="248"/>
        <v>4.9575393335671923E-2</v>
      </c>
      <c r="G3168" s="301">
        <f t="array" aca="1" ref="G3168" ca="1">IF(E3168&gt;F3168,('3-Statement Model'!$G$8*(1+'DCF Simulation'!C3168)*'DCF Simulation'!D3168)/('DCF Simulation'!E3168-'DCF Simulation'!F3168))</f>
        <v>12453.984289499471</v>
      </c>
      <c r="H3168" s="302">
        <f ca="1">+G3168-'DCF Analysis'!$C$37+'DCF Analysis'!$C$38+'DCF Analysis'!$C$40-'DCF Analysis'!$C$39</f>
        <v>13366.314289499473</v>
      </c>
      <c r="I3168" s="303">
        <f ca="1">+H3168/'Historical Data'!$L$34</f>
        <v>839.21153450480756</v>
      </c>
    </row>
    <row r="3169" spans="2:9">
      <c r="B3169" s="300">
        <f t="shared" si="249"/>
        <v>3157</v>
      </c>
      <c r="C3169" s="275">
        <f t="shared" ca="1" si="245"/>
        <v>0.16478857893659102</v>
      </c>
      <c r="D3169" s="275">
        <f t="shared" ca="1" si="246"/>
        <v>0.16864943270303098</v>
      </c>
      <c r="E3169" s="275">
        <f t="shared" ca="1" si="247"/>
        <v>0.10829408696673849</v>
      </c>
      <c r="F3169" s="275">
        <f t="shared" ca="1" si="248"/>
        <v>2.7156345606307628E-2</v>
      </c>
      <c r="G3169" s="301">
        <f t="array" aca="1" ref="G3169" ca="1">IF(E3169&gt;F3169,('3-Statement Model'!$G$8*(1+'DCF Simulation'!C3169)*'DCF Simulation'!D3169)/('DCF Simulation'!E3169-'DCF Simulation'!F3169))</f>
        <v>11694.686214942521</v>
      </c>
      <c r="H3169" s="302">
        <f ca="1">+G3169-'DCF Analysis'!$C$37+'DCF Analysis'!$C$38+'DCF Analysis'!$C$40-'DCF Analysis'!$C$39</f>
        <v>12607.016214942523</v>
      </c>
      <c r="I3169" s="303">
        <f ca="1">+H3169/'Historical Data'!$L$34</f>
        <v>791.53857930607535</v>
      </c>
    </row>
    <row r="3170" spans="2:9">
      <c r="B3170" s="300">
        <f t="shared" si="249"/>
        <v>3158</v>
      </c>
      <c r="C3170" s="275">
        <f t="shared" ca="1" si="245"/>
        <v>0.12677554351836076</v>
      </c>
      <c r="D3170" s="275">
        <f t="shared" ca="1" si="246"/>
        <v>0.18519035079527901</v>
      </c>
      <c r="E3170" s="275">
        <f t="shared" ca="1" si="247"/>
        <v>0.10739544351377987</v>
      </c>
      <c r="F3170" s="275">
        <f t="shared" ca="1" si="248"/>
        <v>5.591132402131925E-2</v>
      </c>
      <c r="G3170" s="301">
        <f t="array" aca="1" ref="G3170" ca="1">IF(E3170&gt;F3170,('3-Statement Model'!$G$8*(1+'DCF Simulation'!C3170)*'DCF Simulation'!D3170)/('DCF Simulation'!E3170-'DCF Simulation'!F3170))</f>
        <v>19577.713834299673</v>
      </c>
      <c r="H3170" s="302">
        <f ca="1">+G3170-'DCF Analysis'!$C$37+'DCF Analysis'!$C$38+'DCF Analysis'!$C$40-'DCF Analysis'!$C$39</f>
        <v>20490.043834299671</v>
      </c>
      <c r="I3170" s="303">
        <f ca="1">+H3170/'Historical Data'!$L$34</f>
        <v>1286.4788868358501</v>
      </c>
    </row>
    <row r="3171" spans="2:9">
      <c r="B3171" s="300">
        <f t="shared" si="249"/>
        <v>3159</v>
      </c>
      <c r="C3171" s="275">
        <f t="shared" ca="1" si="245"/>
        <v>0.17880083856032902</v>
      </c>
      <c r="D3171" s="275">
        <f t="shared" ca="1" si="246"/>
        <v>0.17327141420048681</v>
      </c>
      <c r="E3171" s="275">
        <f t="shared" ca="1" si="247"/>
        <v>0.10125721672497319</v>
      </c>
      <c r="F3171" s="275">
        <f t="shared" ca="1" si="248"/>
        <v>3.9959681006665693E-2</v>
      </c>
      <c r="G3171" s="301">
        <f t="array" aca="1" ref="G3171" ca="1">IF(E3171&gt;F3171,('3-Statement Model'!$G$8*(1+'DCF Simulation'!C3171)*'DCF Simulation'!D3171)/('DCF Simulation'!E3171-'DCF Simulation'!F3171))</f>
        <v>16095.476565310099</v>
      </c>
      <c r="H3171" s="302">
        <f ca="1">+G3171-'DCF Analysis'!$C$37+'DCF Analysis'!$C$38+'DCF Analysis'!$C$40-'DCF Analysis'!$C$39</f>
        <v>17007.806565310097</v>
      </c>
      <c r="I3171" s="303">
        <f ca="1">+H3171/'Historical Data'!$L$34</f>
        <v>1067.8446681032901</v>
      </c>
    </row>
    <row r="3172" spans="2:9">
      <c r="B3172" s="300">
        <f t="shared" si="249"/>
        <v>3160</v>
      </c>
      <c r="C3172" s="275">
        <f t="shared" ca="1" si="245"/>
        <v>1.6439387303774467E-2</v>
      </c>
      <c r="D3172" s="275">
        <f t="shared" ca="1" si="246"/>
        <v>0.14144663608058958</v>
      </c>
      <c r="E3172" s="275">
        <f t="shared" ca="1" si="247"/>
        <v>0.10326328779231218</v>
      </c>
      <c r="F3172" s="275">
        <f t="shared" ca="1" si="248"/>
        <v>4.4643833313726594E-2</v>
      </c>
      <c r="G3172" s="301">
        <f t="array" aca="1" ref="G3172" ca="1">IF(E3172&gt;F3172,('3-Statement Model'!$G$8*(1+'DCF Simulation'!C3172)*'DCF Simulation'!D3172)/('DCF Simulation'!E3172-'DCF Simulation'!F3172))</f>
        <v>11847.094043830839</v>
      </c>
      <c r="H3172" s="302">
        <f ca="1">+G3172-'DCF Analysis'!$C$37+'DCF Analysis'!$C$38+'DCF Analysis'!$C$40-'DCF Analysis'!$C$39</f>
        <v>12759.424043830841</v>
      </c>
      <c r="I3172" s="303">
        <f ca="1">+H3172/'Historical Data'!$L$34</f>
        <v>801.10759026763787</v>
      </c>
    </row>
    <row r="3173" spans="2:9">
      <c r="B3173" s="300">
        <f t="shared" si="249"/>
        <v>3161</v>
      </c>
      <c r="C3173" s="275">
        <f t="shared" ca="1" si="245"/>
        <v>0.24426333889558668</v>
      </c>
      <c r="D3173" s="275">
        <f t="shared" ca="1" si="246"/>
        <v>0.16987600784529533</v>
      </c>
      <c r="E3173" s="275">
        <f t="shared" ca="1" si="247"/>
        <v>0.10252341748897127</v>
      </c>
      <c r="F3173" s="275">
        <f t="shared" ca="1" si="248"/>
        <v>4.7428996873288221E-2</v>
      </c>
      <c r="G3173" s="301">
        <f t="array" aca="1" ref="G3173" ca="1">IF(E3173&gt;F3173,('3-Statement Model'!$G$8*(1+'DCF Simulation'!C3173)*'DCF Simulation'!D3173)/('DCF Simulation'!E3173-'DCF Simulation'!F3173))</f>
        <v>18531.74137204979</v>
      </c>
      <c r="H3173" s="302">
        <f ca="1">+G3173-'DCF Analysis'!$C$37+'DCF Analysis'!$C$38+'DCF Analysis'!$C$40-'DCF Analysis'!$C$39</f>
        <v>19444.071372049788</v>
      </c>
      <c r="I3173" s="303">
        <f ca="1">+H3173/'Historical Data'!$L$34</f>
        <v>1220.8069195244061</v>
      </c>
    </row>
    <row r="3174" spans="2:9">
      <c r="B3174" s="300">
        <f t="shared" si="249"/>
        <v>3162</v>
      </c>
      <c r="C3174" s="275">
        <f t="shared" ca="1" si="245"/>
        <v>5.1792451949318877E-2</v>
      </c>
      <c r="D3174" s="275">
        <f t="shared" ca="1" si="246"/>
        <v>0.18162416184386593</v>
      </c>
      <c r="E3174" s="275">
        <f t="shared" ca="1" si="247"/>
        <v>0.1042444797500299</v>
      </c>
      <c r="F3174" s="275">
        <f t="shared" ca="1" si="248"/>
        <v>5.0849333428880032E-2</v>
      </c>
      <c r="G3174" s="301">
        <f t="array" aca="1" ref="G3174" ca="1">IF(E3174&gt;F3174,('3-Statement Model'!$G$8*(1+'DCF Simulation'!C3174)*'DCF Simulation'!D3174)/('DCF Simulation'!E3174-'DCF Simulation'!F3174))</f>
        <v>17281.498234856859</v>
      </c>
      <c r="H3174" s="302">
        <f ca="1">+G3174-'DCF Analysis'!$C$37+'DCF Analysis'!$C$38+'DCF Analysis'!$C$40-'DCF Analysis'!$C$39</f>
        <v>18193.828234856857</v>
      </c>
      <c r="I3174" s="303">
        <f ca="1">+H3174/'Historical Data'!$L$34</f>
        <v>1142.3097033926526</v>
      </c>
    </row>
    <row r="3175" spans="2:9">
      <c r="B3175" s="300">
        <f t="shared" si="249"/>
        <v>3163</v>
      </c>
      <c r="C3175" s="275">
        <f t="shared" ca="1" si="245"/>
        <v>0.10470264320337488</v>
      </c>
      <c r="D3175" s="275">
        <f t="shared" ca="1" si="246"/>
        <v>0.15529884444162145</v>
      </c>
      <c r="E3175" s="275">
        <f t="shared" ca="1" si="247"/>
        <v>0.10761540809533973</v>
      </c>
      <c r="F3175" s="275">
        <f t="shared" ca="1" si="248"/>
        <v>2.0130683031560723E-2</v>
      </c>
      <c r="G3175" s="301">
        <f t="array" aca="1" ref="G3175" ca="1">IF(E3175&gt;F3175,('3-Statement Model'!$G$8*(1+'DCF Simulation'!C3175)*'DCF Simulation'!D3175)/('DCF Simulation'!E3175-'DCF Simulation'!F3175))</f>
        <v>9472.41867522744</v>
      </c>
      <c r="H3175" s="302">
        <f ca="1">+G3175-'DCF Analysis'!$C$37+'DCF Analysis'!$C$38+'DCF Analysis'!$C$40-'DCF Analysis'!$C$39</f>
        <v>10384.748675227442</v>
      </c>
      <c r="I3175" s="303">
        <f ca="1">+H3175/'Historical Data'!$L$34</f>
        <v>652.01226624087849</v>
      </c>
    </row>
    <row r="3176" spans="2:9">
      <c r="B3176" s="300">
        <f t="shared" si="249"/>
        <v>3164</v>
      </c>
      <c r="C3176" s="275">
        <f t="shared" ca="1" si="245"/>
        <v>0.25785897677920711</v>
      </c>
      <c r="D3176" s="275">
        <f t="shared" ca="1" si="246"/>
        <v>0.16617332445291169</v>
      </c>
      <c r="E3176" s="275">
        <f t="shared" ca="1" si="247"/>
        <v>0.10967153724018563</v>
      </c>
      <c r="F3176" s="275">
        <f t="shared" ca="1" si="248"/>
        <v>2.4269948575867756E-2</v>
      </c>
      <c r="G3176" s="301">
        <f t="array" aca="1" ref="G3176" ca="1">IF(E3176&gt;F3176,('3-Statement Model'!$G$8*(1+'DCF Simulation'!C3176)*'DCF Simulation'!D3176)/('DCF Simulation'!E3176-'DCF Simulation'!F3176))</f>
        <v>11822.431642251595</v>
      </c>
      <c r="H3176" s="302">
        <f ca="1">+G3176-'DCF Analysis'!$C$37+'DCF Analysis'!$C$38+'DCF Analysis'!$C$40-'DCF Analysis'!$C$39</f>
        <v>12734.761642251597</v>
      </c>
      <c r="I3176" s="303">
        <f ca="1">+H3176/'Historical Data'!$L$34</f>
        <v>799.55914756117318</v>
      </c>
    </row>
    <row r="3177" spans="2:9">
      <c r="B3177" s="300">
        <f t="shared" si="249"/>
        <v>3165</v>
      </c>
      <c r="C3177" s="275">
        <f t="shared" ca="1" si="245"/>
        <v>9.7308350281201161E-2</v>
      </c>
      <c r="D3177" s="275">
        <f t="shared" ca="1" si="246"/>
        <v>0.17122290674937199</v>
      </c>
      <c r="E3177" s="275">
        <f t="shared" ca="1" si="247"/>
        <v>0.10090805873417713</v>
      </c>
      <c r="F3177" s="275">
        <f t="shared" ca="1" si="248"/>
        <v>5.7005334337761934E-2</v>
      </c>
      <c r="G3177" s="301">
        <f t="array" aca="1" ref="G3177" ca="1">IF(E3177&gt;F3177,('3-Statement Model'!$G$8*(1+'DCF Simulation'!C3177)*'DCF Simulation'!D3177)/('DCF Simulation'!E3177-'DCF Simulation'!F3177))</f>
        <v>20671.813474102208</v>
      </c>
      <c r="H3177" s="302">
        <f ca="1">+G3177-'DCF Analysis'!$C$37+'DCF Analysis'!$C$38+'DCF Analysis'!$C$40-'DCF Analysis'!$C$39</f>
        <v>21584.143474102206</v>
      </c>
      <c r="I3177" s="303">
        <f ca="1">+H3177/'Historical Data'!$L$34</f>
        <v>1355.1725459652903</v>
      </c>
    </row>
    <row r="3178" spans="2:9">
      <c r="B3178" s="300">
        <f t="shared" si="249"/>
        <v>3166</v>
      </c>
      <c r="C3178" s="275">
        <f t="shared" ca="1" si="245"/>
        <v>0.29250324483974166</v>
      </c>
      <c r="D3178" s="275">
        <f t="shared" ca="1" si="246"/>
        <v>0.14115032559694957</v>
      </c>
      <c r="E3178" s="275">
        <f t="shared" ca="1" si="247"/>
        <v>0.10520617423876472</v>
      </c>
      <c r="F3178" s="275">
        <f t="shared" ca="1" si="248"/>
        <v>3.4692786302110423E-2</v>
      </c>
      <c r="G3178" s="301">
        <f t="array" aca="1" ref="G3178" ca="1">IF(E3178&gt;F3178,('3-Statement Model'!$G$8*(1+'DCF Simulation'!C3178)*'DCF Simulation'!D3178)/('DCF Simulation'!E3178-'DCF Simulation'!F3178))</f>
        <v>12497.451041080867</v>
      </c>
      <c r="H3178" s="302">
        <f ca="1">+G3178-'DCF Analysis'!$C$37+'DCF Analysis'!$C$38+'DCF Analysis'!$C$40-'DCF Analysis'!$C$39</f>
        <v>13409.781041080869</v>
      </c>
      <c r="I3178" s="303">
        <f ca="1">+H3178/'Historical Data'!$L$34</f>
        <v>841.94061886602299</v>
      </c>
    </row>
    <row r="3179" spans="2:9">
      <c r="B3179" s="300">
        <f t="shared" si="249"/>
        <v>3167</v>
      </c>
      <c r="C3179" s="275">
        <f t="shared" ca="1" si="245"/>
        <v>0.11642155967202804</v>
      </c>
      <c r="D3179" s="275">
        <f t="shared" ca="1" si="246"/>
        <v>0.14610846413854431</v>
      </c>
      <c r="E3179" s="275">
        <f t="shared" ca="1" si="247"/>
        <v>0.10170847142240141</v>
      </c>
      <c r="F3179" s="275">
        <f t="shared" ca="1" si="248"/>
        <v>5.9452497680725469E-2</v>
      </c>
      <c r="G3179" s="301">
        <f t="array" aca="1" ref="G3179" ca="1">IF(E3179&gt;F3179,('3-Statement Model'!$G$8*(1+'DCF Simulation'!C3179)*'DCF Simulation'!D3179)/('DCF Simulation'!E3179-'DCF Simulation'!F3179))</f>
        <v>18646.399107985802</v>
      </c>
      <c r="H3179" s="302">
        <f ca="1">+G3179-'DCF Analysis'!$C$37+'DCF Analysis'!$C$38+'DCF Analysis'!$C$40-'DCF Analysis'!$C$39</f>
        <v>19558.729107985801</v>
      </c>
      <c r="I3179" s="303">
        <f ca="1">+H3179/'Historical Data'!$L$34</f>
        <v>1228.0057697409763</v>
      </c>
    </row>
    <row r="3180" spans="2:9">
      <c r="B3180" s="300">
        <f t="shared" si="249"/>
        <v>3168</v>
      </c>
      <c r="C3180" s="275">
        <f t="shared" ca="1" si="245"/>
        <v>0.28323977336550804</v>
      </c>
      <c r="D3180" s="275">
        <f t="shared" ca="1" si="246"/>
        <v>0.14483184636823132</v>
      </c>
      <c r="E3180" s="275">
        <f t="shared" ca="1" si="247"/>
        <v>0.10220519097797644</v>
      </c>
      <c r="F3180" s="275">
        <f t="shared" ca="1" si="248"/>
        <v>5.1849149744809087E-2</v>
      </c>
      <c r="G3180" s="301">
        <f t="array" aca="1" ref="G3180" ca="1">IF(E3180&gt;F3180,('3-Statement Model'!$G$8*(1+'DCF Simulation'!C3180)*'DCF Simulation'!D3180)/('DCF Simulation'!E3180-'DCF Simulation'!F3180))</f>
        <v>17827.883932649034</v>
      </c>
      <c r="H3180" s="302">
        <f ca="1">+G3180-'DCF Analysis'!$C$37+'DCF Analysis'!$C$38+'DCF Analysis'!$C$40-'DCF Analysis'!$C$39</f>
        <v>18740.213932649032</v>
      </c>
      <c r="I3180" s="303">
        <f ca="1">+H3180/'Historical Data'!$L$34</f>
        <v>1176.614835678512</v>
      </c>
    </row>
    <row r="3181" spans="2:9">
      <c r="B3181" s="300">
        <f t="shared" si="249"/>
        <v>3169</v>
      </c>
      <c r="C3181" s="275">
        <f t="shared" ca="1" si="245"/>
        <v>3.0975479087206503E-2</v>
      </c>
      <c r="D3181" s="275">
        <f t="shared" ca="1" si="246"/>
        <v>0.14703294049683827</v>
      </c>
      <c r="E3181" s="275">
        <f t="shared" ca="1" si="247"/>
        <v>0.10524102518049419</v>
      </c>
      <c r="F3181" s="275">
        <f t="shared" ca="1" si="248"/>
        <v>4.184431009521717E-2</v>
      </c>
      <c r="G3181" s="301">
        <f t="array" aca="1" ref="G3181" ca="1">IF(E3181&gt;F3181,('3-Statement Model'!$G$8*(1+'DCF Simulation'!C3181)*'DCF Simulation'!D3181)/('DCF Simulation'!E3181-'DCF Simulation'!F3181))</f>
        <v>11549.833477160588</v>
      </c>
      <c r="H3181" s="302">
        <f ca="1">+G3181-'DCF Analysis'!$C$37+'DCF Analysis'!$C$38+'DCF Analysis'!$C$40-'DCF Analysis'!$C$39</f>
        <v>12462.16347716059</v>
      </c>
      <c r="I3181" s="303">
        <f ca="1">+H3181/'Historical Data'!$L$34</f>
        <v>782.44391897426658</v>
      </c>
    </row>
    <row r="3182" spans="2:9">
      <c r="B3182" s="300">
        <f t="shared" si="249"/>
        <v>3170</v>
      </c>
      <c r="C3182" s="275">
        <f t="shared" ca="1" si="245"/>
        <v>0.13063253960209167</v>
      </c>
      <c r="D3182" s="275">
        <f t="shared" ca="1" si="246"/>
        <v>0.17308254518673977</v>
      </c>
      <c r="E3182" s="275">
        <f t="shared" ca="1" si="247"/>
        <v>0.10843912422839319</v>
      </c>
      <c r="F3182" s="275">
        <f t="shared" ca="1" si="248"/>
        <v>5.5529251198366852E-2</v>
      </c>
      <c r="G3182" s="301">
        <f t="array" aca="1" ref="G3182" ca="1">IF(E3182&gt;F3182,('3-Statement Model'!$G$8*(1+'DCF Simulation'!C3182)*'DCF Simulation'!D3182)/('DCF Simulation'!E3182-'DCF Simulation'!F3182))</f>
        <v>17865.59699711236</v>
      </c>
      <c r="H3182" s="302">
        <f ca="1">+G3182-'DCF Analysis'!$C$37+'DCF Analysis'!$C$38+'DCF Analysis'!$C$40-'DCF Analysis'!$C$39</f>
        <v>18777.926997112358</v>
      </c>
      <c r="I3182" s="303">
        <f ca="1">+H3182/'Historical Data'!$L$34</f>
        <v>1178.9826715690695</v>
      </c>
    </row>
    <row r="3183" spans="2:9">
      <c r="B3183" s="300">
        <f t="shared" si="249"/>
        <v>3171</v>
      </c>
      <c r="C3183" s="275">
        <f t="shared" ca="1" si="245"/>
        <v>0.24249524243356235</v>
      </c>
      <c r="D3183" s="275">
        <f t="shared" ca="1" si="246"/>
        <v>0.16900115032281268</v>
      </c>
      <c r="E3183" s="275">
        <f t="shared" ca="1" si="247"/>
        <v>0.10412053947555169</v>
      </c>
      <c r="F3183" s="275">
        <f t="shared" ca="1" si="248"/>
        <v>4.6699660613738626E-2</v>
      </c>
      <c r="G3183" s="301">
        <f t="array" aca="1" ref="G3183" ca="1">IF(E3183&gt;F3183,('3-Statement Model'!$G$8*(1+'DCF Simulation'!C3183)*'DCF Simulation'!D3183)/('DCF Simulation'!E3183-'DCF Simulation'!F3183))</f>
        <v>17664.203490935717</v>
      </c>
      <c r="H3183" s="302">
        <f ca="1">+G3183-'DCF Analysis'!$C$37+'DCF Analysis'!$C$38+'DCF Analysis'!$C$40-'DCF Analysis'!$C$39</f>
        <v>18576.533490935715</v>
      </c>
      <c r="I3183" s="303">
        <f ca="1">+H3183/'Historical Data'!$L$34</f>
        <v>1166.3380674024161</v>
      </c>
    </row>
    <row r="3184" spans="2:9">
      <c r="B3184" s="300">
        <f t="shared" si="249"/>
        <v>3172</v>
      </c>
      <c r="C3184" s="275">
        <f t="shared" ca="1" si="245"/>
        <v>0.30284289689747074</v>
      </c>
      <c r="D3184" s="275">
        <f t="shared" ca="1" si="246"/>
        <v>0.16901451967815664</v>
      </c>
      <c r="E3184" s="275">
        <f t="shared" ca="1" si="247"/>
        <v>0.10835880465159808</v>
      </c>
      <c r="F3184" s="275">
        <f t="shared" ca="1" si="248"/>
        <v>2.394191437439723E-2</v>
      </c>
      <c r="G3184" s="301">
        <f t="array" aca="1" ref="G3184" ca="1">IF(E3184&gt;F3184,('3-Statement Model'!$G$8*(1+'DCF Simulation'!C3184)*'DCF Simulation'!D3184)/('DCF Simulation'!E3184-'DCF Simulation'!F3184))</f>
        <v>12599.874363546838</v>
      </c>
      <c r="H3184" s="302">
        <f ca="1">+G3184-'DCF Analysis'!$C$37+'DCF Analysis'!$C$38+'DCF Analysis'!$C$40-'DCF Analysis'!$C$39</f>
        <v>13512.20436354684</v>
      </c>
      <c r="I3184" s="303">
        <f ca="1">+H3184/'Historical Data'!$L$34</f>
        <v>848.37132457547011</v>
      </c>
    </row>
    <row r="3185" spans="2:9">
      <c r="B3185" s="300">
        <f t="shared" si="249"/>
        <v>3173</v>
      </c>
      <c r="C3185" s="275">
        <f t="shared" ca="1" si="245"/>
        <v>0.26114213651711943</v>
      </c>
      <c r="D3185" s="275">
        <f t="shared" ca="1" si="246"/>
        <v>0.16655730486048934</v>
      </c>
      <c r="E3185" s="275">
        <f t="shared" ca="1" si="247"/>
        <v>0.10454846449317351</v>
      </c>
      <c r="F3185" s="275">
        <f t="shared" ca="1" si="248"/>
        <v>4.5634933220464052E-2</v>
      </c>
      <c r="G3185" s="301">
        <f t="array" aca="1" ref="G3185" ca="1">IF(E3185&gt;F3185,('3-Statement Model'!$G$8*(1+'DCF Simulation'!C3185)*'DCF Simulation'!D3185)/('DCF Simulation'!E3185-'DCF Simulation'!F3185))</f>
        <v>17222.340258297172</v>
      </c>
      <c r="H3185" s="302">
        <f ca="1">+G3185-'DCF Analysis'!$C$37+'DCF Analysis'!$C$38+'DCF Analysis'!$C$40-'DCF Analysis'!$C$39</f>
        <v>18134.67025829717</v>
      </c>
      <c r="I3185" s="303">
        <f ca="1">+H3185/'Historical Data'!$L$34</f>
        <v>1138.595436676221</v>
      </c>
    </row>
    <row r="3186" spans="2:9">
      <c r="B3186" s="300">
        <f t="shared" si="249"/>
        <v>3174</v>
      </c>
      <c r="C3186" s="275">
        <f t="shared" ca="1" si="245"/>
        <v>0.1711535914595074</v>
      </c>
      <c r="D3186" s="275">
        <f t="shared" ca="1" si="246"/>
        <v>0.18901612259895037</v>
      </c>
      <c r="E3186" s="275">
        <f t="shared" ca="1" si="247"/>
        <v>0.10956120949899512</v>
      </c>
      <c r="F3186" s="275">
        <f t="shared" ca="1" si="248"/>
        <v>4.0410414632976066E-2</v>
      </c>
      <c r="G3186" s="301">
        <f t="array" aca="1" ref="G3186" ca="1">IF(E3186&gt;F3186,('3-Statement Model'!$G$8*(1+'DCF Simulation'!C3186)*'DCF Simulation'!D3186)/('DCF Simulation'!E3186-'DCF Simulation'!F3186))</f>
        <v>15463.045268631693</v>
      </c>
      <c r="H3186" s="302">
        <f ca="1">+G3186-'DCF Analysis'!$C$37+'DCF Analysis'!$C$38+'DCF Analysis'!$C$40-'DCF Analysis'!$C$39</f>
        <v>16375.375268631693</v>
      </c>
      <c r="I3186" s="303">
        <f ca="1">+H3186/'Historical Data'!$L$34</f>
        <v>1028.1371146626757</v>
      </c>
    </row>
    <row r="3187" spans="2:9">
      <c r="B3187" s="300">
        <f t="shared" si="249"/>
        <v>3175</v>
      </c>
      <c r="C3187" s="275">
        <f t="shared" ca="1" si="245"/>
        <v>0.17300342040762412</v>
      </c>
      <c r="D3187" s="275">
        <f t="shared" ca="1" si="246"/>
        <v>0.15301728375457058</v>
      </c>
      <c r="E3187" s="275">
        <f t="shared" ca="1" si="247"/>
        <v>0.10825823377835264</v>
      </c>
      <c r="F3187" s="275">
        <f t="shared" ca="1" si="248"/>
        <v>3.8039342343958553E-2</v>
      </c>
      <c r="G3187" s="301">
        <f t="array" aca="1" ref="G3187" ca="1">IF(E3187&gt;F3187,('3-Statement Model'!$G$8*(1+'DCF Simulation'!C3187)*'DCF Simulation'!D3187)/('DCF Simulation'!E3187-'DCF Simulation'!F3187))</f>
        <v>12347.109434740501</v>
      </c>
      <c r="H3187" s="302">
        <f ca="1">+G3187-'DCF Analysis'!$C$37+'DCF Analysis'!$C$38+'DCF Analysis'!$C$40-'DCF Analysis'!$C$39</f>
        <v>13259.439434740503</v>
      </c>
      <c r="I3187" s="303">
        <f ca="1">+H3187/'Historical Data'!$L$34</f>
        <v>832.50133684525429</v>
      </c>
    </row>
    <row r="3188" spans="2:9">
      <c r="B3188" s="300">
        <f t="shared" si="249"/>
        <v>3176</v>
      </c>
      <c r="C3188" s="275">
        <f t="shared" ca="1" si="245"/>
        <v>0.17932373270588817</v>
      </c>
      <c r="D3188" s="275">
        <f t="shared" ca="1" si="246"/>
        <v>0.15514875247180221</v>
      </c>
      <c r="E3188" s="275">
        <f t="shared" ca="1" si="247"/>
        <v>0.10916460862192252</v>
      </c>
      <c r="F3188" s="275">
        <f t="shared" ca="1" si="248"/>
        <v>3.7002206818307085E-2</v>
      </c>
      <c r="G3188" s="301">
        <f t="array" aca="1" ref="G3188" ca="1">IF(E3188&gt;F3188,('3-Statement Model'!$G$8*(1+'DCF Simulation'!C3188)*'DCF Simulation'!D3188)/('DCF Simulation'!E3188-'DCF Simulation'!F3188))</f>
        <v>12247.567622134327</v>
      </c>
      <c r="H3188" s="302">
        <f ca="1">+G3188-'DCF Analysis'!$C$37+'DCF Analysis'!$C$38+'DCF Analysis'!$C$40-'DCF Analysis'!$C$39</f>
        <v>13159.897622134329</v>
      </c>
      <c r="I3188" s="303">
        <f ca="1">+H3188/'Historical Data'!$L$34</f>
        <v>826.25154834744501</v>
      </c>
    </row>
    <row r="3189" spans="2:9">
      <c r="B3189" s="300">
        <f t="shared" si="249"/>
        <v>3177</v>
      </c>
      <c r="C3189" s="275">
        <f t="shared" ca="1" si="245"/>
        <v>9.631649293224577E-2</v>
      </c>
      <c r="D3189" s="275">
        <f t="shared" ca="1" si="246"/>
        <v>0.18567464963920868</v>
      </c>
      <c r="E3189" s="275">
        <f t="shared" ca="1" si="247"/>
        <v>0.10310751601995501</v>
      </c>
      <c r="F3189" s="275">
        <f t="shared" ca="1" si="248"/>
        <v>4.1460960695584775E-2</v>
      </c>
      <c r="G3189" s="301">
        <f t="array" aca="1" ref="G3189" ca="1">IF(E3189&gt;F3189,('3-Statement Model'!$G$8*(1+'DCF Simulation'!C3189)*'DCF Simulation'!D3189)/('DCF Simulation'!E3189-'DCF Simulation'!F3189))</f>
        <v>15949.947059386604</v>
      </c>
      <c r="H3189" s="302">
        <f ca="1">+G3189-'DCF Analysis'!$C$37+'DCF Analysis'!$C$38+'DCF Analysis'!$C$40-'DCF Analysis'!$C$39</f>
        <v>16862.277059386604</v>
      </c>
      <c r="I3189" s="303">
        <f ca="1">+H3189/'Historical Data'!$L$34</f>
        <v>1058.7075165043841</v>
      </c>
    </row>
    <row r="3190" spans="2:9">
      <c r="B3190" s="300">
        <f t="shared" si="249"/>
        <v>3178</v>
      </c>
      <c r="C3190" s="275">
        <f t="shared" ca="1" si="245"/>
        <v>1.4628422796774572E-2</v>
      </c>
      <c r="D3190" s="275">
        <f t="shared" ca="1" si="246"/>
        <v>0.16279466165777162</v>
      </c>
      <c r="E3190" s="275">
        <f t="shared" ca="1" si="247"/>
        <v>0.10657391130173763</v>
      </c>
      <c r="F3190" s="275">
        <f t="shared" ca="1" si="248"/>
        <v>2.1237217629405784E-2</v>
      </c>
      <c r="G3190" s="301">
        <f t="array" aca="1" ref="G3190" ca="1">IF(E3190&gt;F3190,('3-Statement Model'!$G$8*(1+'DCF Simulation'!C3190)*'DCF Simulation'!D3190)/('DCF Simulation'!E3190-'DCF Simulation'!F3190))</f>
        <v>9349.55348760581</v>
      </c>
      <c r="H3190" s="302">
        <f ca="1">+G3190-'DCF Analysis'!$C$37+'DCF Analysis'!$C$38+'DCF Analysis'!$C$40-'DCF Analysis'!$C$39</f>
        <v>10261.883487605812</v>
      </c>
      <c r="I3190" s="303">
        <f ca="1">+H3190/'Historical Data'!$L$34</f>
        <v>644.29810656993823</v>
      </c>
    </row>
    <row r="3191" spans="2:9">
      <c r="B3191" s="300">
        <f t="shared" si="249"/>
        <v>3179</v>
      </c>
      <c r="C3191" s="275">
        <f t="shared" ca="1" si="245"/>
        <v>6.2122677834951373E-2</v>
      </c>
      <c r="D3191" s="275">
        <f t="shared" ca="1" si="246"/>
        <v>0.14452359012789373</v>
      </c>
      <c r="E3191" s="275">
        <f t="shared" ca="1" si="247"/>
        <v>0.10491593562038838</v>
      </c>
      <c r="F3191" s="275">
        <f t="shared" ca="1" si="248"/>
        <v>5.4561533974930299E-2</v>
      </c>
      <c r="G3191" s="301">
        <f t="array" aca="1" ref="G3191" ca="1">IF(E3191&gt;F3191,('3-Statement Model'!$G$8*(1+'DCF Simulation'!C3191)*'DCF Simulation'!D3191)/('DCF Simulation'!E3191-'DCF Simulation'!F3191))</f>
        <v>14725.00608015296</v>
      </c>
      <c r="H3191" s="302">
        <f ca="1">+G3191-'DCF Analysis'!$C$37+'DCF Analysis'!$C$38+'DCF Analysis'!$C$40-'DCF Analysis'!$C$39</f>
        <v>15637.336080152962</v>
      </c>
      <c r="I3191" s="303">
        <f ca="1">+H3191/'Historical Data'!$L$34</f>
        <v>981.79891054200084</v>
      </c>
    </row>
    <row r="3192" spans="2:9">
      <c r="B3192" s="300">
        <f t="shared" si="249"/>
        <v>3180</v>
      </c>
      <c r="C3192" s="275">
        <f t="shared" ca="1" si="245"/>
        <v>0.22947826820738462</v>
      </c>
      <c r="D3192" s="275">
        <f t="shared" ca="1" si="246"/>
        <v>0.15460025041674519</v>
      </c>
      <c r="E3192" s="275">
        <f t="shared" ca="1" si="247"/>
        <v>0.10331359201962766</v>
      </c>
      <c r="F3192" s="275">
        <f t="shared" ca="1" si="248"/>
        <v>4.7078837738037775E-2</v>
      </c>
      <c r="G3192" s="301">
        <f t="array" aca="1" ref="G3192" ca="1">IF(E3192&gt;F3192,('3-Statement Model'!$G$8*(1+'DCF Simulation'!C3192)*'DCF Simulation'!D3192)/('DCF Simulation'!E3192-'DCF Simulation'!F3192))</f>
        <v>16326.97573292316</v>
      </c>
      <c r="H3192" s="302">
        <f ca="1">+G3192-'DCF Analysis'!$C$37+'DCF Analysis'!$C$38+'DCF Analysis'!$C$40-'DCF Analysis'!$C$39</f>
        <v>17239.30573292316</v>
      </c>
      <c r="I3192" s="303">
        <f ca="1">+H3192/'Historical Data'!$L$34</f>
        <v>1082.379473097496</v>
      </c>
    </row>
    <row r="3193" spans="2:9">
      <c r="B3193" s="300">
        <f t="shared" si="249"/>
        <v>3181</v>
      </c>
      <c r="C3193" s="275">
        <f t="shared" ca="1" si="245"/>
        <v>0.27369104464711841</v>
      </c>
      <c r="D3193" s="275">
        <f t="shared" ca="1" si="246"/>
        <v>0.13869001594728775</v>
      </c>
      <c r="E3193" s="275">
        <f t="shared" ca="1" si="247"/>
        <v>0.10148872946243906</v>
      </c>
      <c r="F3193" s="275">
        <f t="shared" ca="1" si="248"/>
        <v>5.9169150890393221E-2</v>
      </c>
      <c r="G3193" s="301">
        <f t="array" aca="1" ref="G3193" ca="1">IF(E3193&gt;F3193,('3-Statement Model'!$G$8*(1+'DCF Simulation'!C3193)*'DCF Simulation'!D3193)/('DCF Simulation'!E3193-'DCF Simulation'!F3193))</f>
        <v>20162.642902050145</v>
      </c>
      <c r="H3193" s="302">
        <f ca="1">+G3193-'DCF Analysis'!$C$37+'DCF Analysis'!$C$38+'DCF Analysis'!$C$40-'DCF Analysis'!$C$39</f>
        <v>21074.972902050144</v>
      </c>
      <c r="I3193" s="303">
        <f ca="1">+H3193/'Historical Data'!$L$34</f>
        <v>1323.203986208156</v>
      </c>
    </row>
    <row r="3194" spans="2:9">
      <c r="B3194" s="300">
        <f t="shared" si="249"/>
        <v>3182</v>
      </c>
      <c r="C3194" s="275">
        <f t="shared" ca="1" si="245"/>
        <v>0.30770208997835219</v>
      </c>
      <c r="D3194" s="275">
        <f t="shared" ca="1" si="246"/>
        <v>0.1886129544099665</v>
      </c>
      <c r="E3194" s="275">
        <f t="shared" ca="1" si="247"/>
        <v>0.10677461910363713</v>
      </c>
      <c r="F3194" s="275">
        <f t="shared" ca="1" si="248"/>
        <v>4.2667800432188749E-2</v>
      </c>
      <c r="G3194" s="301">
        <f t="array" aca="1" ref="G3194" ca="1">IF(E3194&gt;F3194,('3-Statement Model'!$G$8*(1+'DCF Simulation'!C3194)*'DCF Simulation'!D3194)/('DCF Simulation'!E3194-'DCF Simulation'!F3194))</f>
        <v>18584.702339462969</v>
      </c>
      <c r="H3194" s="302">
        <f ca="1">+G3194-'DCF Analysis'!$C$37+'DCF Analysis'!$C$38+'DCF Analysis'!$C$40-'DCF Analysis'!$C$39</f>
        <v>19497.032339462967</v>
      </c>
      <c r="I3194" s="303">
        <f ca="1">+H3194/'Historical Data'!$L$34</f>
        <v>1224.1321035481417</v>
      </c>
    </row>
    <row r="3195" spans="2:9">
      <c r="B3195" s="300">
        <f t="shared" si="249"/>
        <v>3183</v>
      </c>
      <c r="C3195" s="275">
        <f t="shared" ca="1" si="245"/>
        <v>9.1213436442192056E-2</v>
      </c>
      <c r="D3195" s="275">
        <f t="shared" ca="1" si="246"/>
        <v>0.18660052397811872</v>
      </c>
      <c r="E3195" s="275">
        <f t="shared" ca="1" si="247"/>
        <v>0.10287106491408998</v>
      </c>
      <c r="F3195" s="275">
        <f t="shared" ca="1" si="248"/>
        <v>5.5794501349525266E-2</v>
      </c>
      <c r="G3195" s="301">
        <f t="array" aca="1" ref="G3195" ca="1">IF(E3195&gt;F3195,('3-Statement Model'!$G$8*(1+'DCF Simulation'!C3195)*'DCF Simulation'!D3195)/('DCF Simulation'!E3195-'DCF Simulation'!F3195))</f>
        <v>20892.831895833569</v>
      </c>
      <c r="H3195" s="302">
        <f ca="1">+G3195-'DCF Analysis'!$C$37+'DCF Analysis'!$C$38+'DCF Analysis'!$C$40-'DCF Analysis'!$C$39</f>
        <v>21805.161895833568</v>
      </c>
      <c r="I3195" s="303">
        <f ca="1">+H3195/'Historical Data'!$L$34</f>
        <v>1369.0493114548403</v>
      </c>
    </row>
    <row r="3196" spans="2:9">
      <c r="B3196" s="300">
        <f t="shared" si="249"/>
        <v>3184</v>
      </c>
      <c r="C3196" s="275">
        <f t="shared" ca="1" si="245"/>
        <v>0.27542721962565914</v>
      </c>
      <c r="D3196" s="275">
        <f t="shared" ca="1" si="246"/>
        <v>0.19413201629266577</v>
      </c>
      <c r="E3196" s="275">
        <f t="shared" ca="1" si="247"/>
        <v>0.10410398432566553</v>
      </c>
      <c r="F3196" s="275">
        <f t="shared" ca="1" si="248"/>
        <v>4.2427817064554396E-2</v>
      </c>
      <c r="G3196" s="301">
        <f t="array" aca="1" ref="G3196" ca="1">IF(E3196&gt;F3196,('3-Statement Model'!$G$8*(1+'DCF Simulation'!C3196)*'DCF Simulation'!D3196)/('DCF Simulation'!E3196-'DCF Simulation'!F3196))</f>
        <v>19391.659122868819</v>
      </c>
      <c r="H3196" s="302">
        <f ca="1">+G3196-'DCF Analysis'!$C$37+'DCF Analysis'!$C$38+'DCF Analysis'!$C$40-'DCF Analysis'!$C$39</f>
        <v>20303.989122868818</v>
      </c>
      <c r="I3196" s="303">
        <f ca="1">+H3196/'Historical Data'!$L$34</f>
        <v>1274.7973374947278</v>
      </c>
    </row>
    <row r="3197" spans="2:9">
      <c r="B3197" s="300">
        <f t="shared" si="249"/>
        <v>3185</v>
      </c>
      <c r="C3197" s="275">
        <f t="shared" ca="1" si="245"/>
        <v>0.23769656189578592</v>
      </c>
      <c r="D3197" s="275">
        <f t="shared" ca="1" si="246"/>
        <v>0.18315841973871921</v>
      </c>
      <c r="E3197" s="275">
        <f t="shared" ca="1" si="247"/>
        <v>0.10136751010786178</v>
      </c>
      <c r="F3197" s="275">
        <f t="shared" ca="1" si="248"/>
        <v>3.7132001856981942E-2</v>
      </c>
      <c r="G3197" s="301">
        <f t="array" aca="1" ref="G3197" ca="1">IF(E3197&gt;F3197,('3-Statement Model'!$G$8*(1+'DCF Simulation'!C3197)*'DCF Simulation'!D3197)/('DCF Simulation'!E3197-'DCF Simulation'!F3197))</f>
        <v>17046.899743325434</v>
      </c>
      <c r="H3197" s="302">
        <f ca="1">+G3197-'DCF Analysis'!$C$37+'DCF Analysis'!$C$38+'DCF Analysis'!$C$40-'DCF Analysis'!$C$39</f>
        <v>17959.229743325432</v>
      </c>
      <c r="I3197" s="303">
        <f ca="1">+H3197/'Historical Data'!$L$34</f>
        <v>1127.5803056090567</v>
      </c>
    </row>
    <row r="3198" spans="2:9">
      <c r="B3198" s="300">
        <f t="shared" si="249"/>
        <v>3186</v>
      </c>
      <c r="C3198" s="275">
        <f t="shared" ca="1" si="245"/>
        <v>0.1333334527075572</v>
      </c>
      <c r="D3198" s="275">
        <f t="shared" ca="1" si="246"/>
        <v>0.15327427507617519</v>
      </c>
      <c r="E3198" s="275">
        <f t="shared" ca="1" si="247"/>
        <v>0.10793662989098254</v>
      </c>
      <c r="F3198" s="275">
        <f t="shared" ca="1" si="248"/>
        <v>3.1087189424301026E-2</v>
      </c>
      <c r="G3198" s="301">
        <f t="array" aca="1" ref="G3198" ca="1">IF(E3198&gt;F3198,('3-Statement Model'!$G$8*(1+'DCF Simulation'!C3198)*'DCF Simulation'!D3198)/('DCF Simulation'!E3198-'DCF Simulation'!F3198))</f>
        <v>10918.570141263288</v>
      </c>
      <c r="H3198" s="302">
        <f ca="1">+G3198-'DCF Analysis'!$C$37+'DCF Analysis'!$C$38+'DCF Analysis'!$C$40-'DCF Analysis'!$C$39</f>
        <v>11830.90014126329</v>
      </c>
      <c r="I3198" s="303">
        <f ca="1">+H3198/'Historical Data'!$L$34</f>
        <v>742.80969660593746</v>
      </c>
    </row>
    <row r="3199" spans="2:9">
      <c r="B3199" s="300">
        <f t="shared" si="249"/>
        <v>3187</v>
      </c>
      <c r="C3199" s="275">
        <f t="shared" ca="1" si="245"/>
        <v>0.24319187932183622</v>
      </c>
      <c r="D3199" s="275">
        <f t="shared" ca="1" si="246"/>
        <v>0.15146419130728239</v>
      </c>
      <c r="E3199" s="275">
        <f t="shared" ca="1" si="247"/>
        <v>0.10607448560505008</v>
      </c>
      <c r="F3199" s="275">
        <f t="shared" ca="1" si="248"/>
        <v>2.9488549146679456E-2</v>
      </c>
      <c r="G3199" s="301">
        <f t="array" aca="1" ref="G3199" ca="1">IF(E3199&gt;F3199,('3-Statement Model'!$G$8*(1+'DCF Simulation'!C3199)*'DCF Simulation'!D3199)/('DCF Simulation'!E3199-'DCF Simulation'!F3199))</f>
        <v>11876.230205928852</v>
      </c>
      <c r="H3199" s="302">
        <f ca="1">+G3199-'DCF Analysis'!$C$37+'DCF Analysis'!$C$38+'DCF Analysis'!$C$40-'DCF Analysis'!$C$39</f>
        <v>12788.560205928854</v>
      </c>
      <c r="I3199" s="303">
        <f ca="1">+H3199/'Historical Data'!$L$34</f>
        <v>802.93692053582288</v>
      </c>
    </row>
    <row r="3200" spans="2:9">
      <c r="B3200" s="300">
        <f t="shared" si="249"/>
        <v>3188</v>
      </c>
      <c r="C3200" s="275">
        <f t="shared" ca="1" si="245"/>
        <v>2.4685882692766344E-2</v>
      </c>
      <c r="D3200" s="275">
        <f t="shared" ca="1" si="246"/>
        <v>0.19435164274493991</v>
      </c>
      <c r="E3200" s="275">
        <f t="shared" ca="1" si="247"/>
        <v>0.10036481390516888</v>
      </c>
      <c r="F3200" s="275">
        <f t="shared" ca="1" si="248"/>
        <v>2.7872467771509729E-2</v>
      </c>
      <c r="G3200" s="301">
        <f t="array" aca="1" ref="G3200" ca="1">IF(E3200&gt;F3200,('3-Statement Model'!$G$8*(1+'DCF Simulation'!C3200)*'DCF Simulation'!D3200)/('DCF Simulation'!E3200-'DCF Simulation'!F3200))</f>
        <v>13269.859132679278</v>
      </c>
      <c r="H3200" s="302">
        <f ca="1">+G3200-'DCF Analysis'!$C$37+'DCF Analysis'!$C$38+'DCF Analysis'!$C$40-'DCF Analysis'!$C$39</f>
        <v>14182.189132679279</v>
      </c>
      <c r="I3200" s="303">
        <f ca="1">+H3200/'Historical Data'!$L$34</f>
        <v>890.43669383288704</v>
      </c>
    </row>
    <row r="3201" spans="2:9">
      <c r="B3201" s="300">
        <f t="shared" si="249"/>
        <v>3189</v>
      </c>
      <c r="C3201" s="275">
        <f t="shared" ca="1" si="245"/>
        <v>0.30587627704939835</v>
      </c>
      <c r="D3201" s="275">
        <f t="shared" ca="1" si="246"/>
        <v>0.14192474162750141</v>
      </c>
      <c r="E3201" s="275">
        <f t="shared" ca="1" si="247"/>
        <v>0.10607259030449562</v>
      </c>
      <c r="F3201" s="275">
        <f t="shared" ca="1" si="248"/>
        <v>2.7203327625718993E-2</v>
      </c>
      <c r="G3201" s="301">
        <f t="array" aca="1" ref="G3201" ca="1">IF(E3201&gt;F3201,('3-Statement Model'!$G$8*(1+'DCF Simulation'!C3201)*'DCF Simulation'!D3201)/('DCF Simulation'!E3201-'DCF Simulation'!F3201))</f>
        <v>11350.94091982234</v>
      </c>
      <c r="H3201" s="302">
        <f ca="1">+G3201-'DCF Analysis'!$C$37+'DCF Analysis'!$C$38+'DCF Analysis'!$C$40-'DCF Analysis'!$C$39</f>
        <v>12263.270919822342</v>
      </c>
      <c r="I3201" s="303">
        <f ca="1">+H3201/'Historical Data'!$L$34</f>
        <v>769.9563382822173</v>
      </c>
    </row>
    <row r="3202" spans="2:9">
      <c r="B3202" s="300">
        <f t="shared" si="249"/>
        <v>3190</v>
      </c>
      <c r="C3202" s="275">
        <f t="shared" ca="1" si="245"/>
        <v>0.28204902416853334</v>
      </c>
      <c r="D3202" s="275">
        <f t="shared" ca="1" si="246"/>
        <v>0.14908604648183363</v>
      </c>
      <c r="E3202" s="275">
        <f t="shared" ca="1" si="247"/>
        <v>0.10997105302480131</v>
      </c>
      <c r="F3202" s="275">
        <f t="shared" ca="1" si="248"/>
        <v>4.5207022978689573E-2</v>
      </c>
      <c r="G3202" s="301">
        <f t="array" aca="1" ref="G3202" ca="1">IF(E3202&gt;F3202,('3-Statement Model'!$G$8*(1+'DCF Simulation'!C3202)*'DCF Simulation'!D3202)/('DCF Simulation'!E3202-'DCF Simulation'!F3202))</f>
        <v>14255.657882042404</v>
      </c>
      <c r="H3202" s="302">
        <f ca="1">+G3202-'DCF Analysis'!$C$37+'DCF Analysis'!$C$38+'DCF Analysis'!$C$40-'DCF Analysis'!$C$39</f>
        <v>15167.987882042406</v>
      </c>
      <c r="I3202" s="303">
        <f ca="1">+H3202/'Historical Data'!$L$34</f>
        <v>952.33062085328243</v>
      </c>
    </row>
    <row r="3203" spans="2:9">
      <c r="B3203" s="300">
        <f t="shared" si="249"/>
        <v>3191</v>
      </c>
      <c r="C3203" s="275">
        <f t="shared" ca="1" si="245"/>
        <v>0.21434916754079472</v>
      </c>
      <c r="D3203" s="275">
        <f t="shared" ca="1" si="246"/>
        <v>0.16882986062320834</v>
      </c>
      <c r="E3203" s="275">
        <f t="shared" ca="1" si="247"/>
        <v>0.10215948088316407</v>
      </c>
      <c r="F3203" s="275">
        <f t="shared" ca="1" si="248"/>
        <v>4.4845397278995294E-2</v>
      </c>
      <c r="G3203" s="301">
        <f t="array" aca="1" ref="G3203" ca="1">IF(E3203&gt;F3203,('3-Statement Model'!$G$8*(1+'DCF Simulation'!C3203)*'DCF Simulation'!D3203)/('DCF Simulation'!E3203-'DCF Simulation'!F3203))</f>
        <v>17278.696958031444</v>
      </c>
      <c r="H3203" s="302">
        <f ca="1">+G3203-'DCF Analysis'!$C$37+'DCF Analysis'!$C$38+'DCF Analysis'!$C$40-'DCF Analysis'!$C$39</f>
        <v>18191.026958031442</v>
      </c>
      <c r="I3203" s="303">
        <f ca="1">+H3203/'Historical Data'!$L$34</f>
        <v>1142.1338236570493</v>
      </c>
    </row>
    <row r="3204" spans="2:9">
      <c r="B3204" s="300">
        <f t="shared" si="249"/>
        <v>3192</v>
      </c>
      <c r="C3204" s="275">
        <f t="shared" ca="1" si="245"/>
        <v>8.052528973655719E-2</v>
      </c>
      <c r="D3204" s="275">
        <f t="shared" ca="1" si="246"/>
        <v>0.14479696390861774</v>
      </c>
      <c r="E3204" s="275">
        <f t="shared" ca="1" si="247"/>
        <v>0.10337870814695665</v>
      </c>
      <c r="F3204" s="275">
        <f t="shared" ca="1" si="248"/>
        <v>2.7067032004055934E-2</v>
      </c>
      <c r="G3204" s="301">
        <f t="array" aca="1" ref="G3204" ca="1">IF(E3204&gt;F3204,('3-Statement Model'!$G$8*(1+'DCF Simulation'!C3204)*'DCF Simulation'!D3204)/('DCF Simulation'!E3204-'DCF Simulation'!F3204))</f>
        <v>9903.3675671480069</v>
      </c>
      <c r="H3204" s="302">
        <f ca="1">+G3204-'DCF Analysis'!$C$37+'DCF Analysis'!$C$38+'DCF Analysis'!$C$40-'DCF Analysis'!$C$39</f>
        <v>10815.697567148009</v>
      </c>
      <c r="I3204" s="303">
        <f ca="1">+H3204/'Historical Data'!$L$34</f>
        <v>679.06963396759147</v>
      </c>
    </row>
    <row r="3205" spans="2:9">
      <c r="B3205" s="300">
        <f t="shared" si="249"/>
        <v>3193</v>
      </c>
      <c r="C3205" s="275">
        <f t="shared" ca="1" si="245"/>
        <v>5.0695155597526284E-2</v>
      </c>
      <c r="D3205" s="275">
        <f t="shared" ca="1" si="246"/>
        <v>0.1565462042968585</v>
      </c>
      <c r="E3205" s="275">
        <f t="shared" ca="1" si="247"/>
        <v>0.10934458574821865</v>
      </c>
      <c r="F3205" s="275">
        <f t="shared" ca="1" si="248"/>
        <v>4.02600140165498E-2</v>
      </c>
      <c r="G3205" s="301">
        <f t="array" aca="1" ref="G3205" ca="1">IF(E3205&gt;F3205,('3-Statement Model'!$G$8*(1+'DCF Simulation'!C3205)*'DCF Simulation'!D3205)/('DCF Simulation'!E3205-'DCF Simulation'!F3205))</f>
        <v>11500.525929223837</v>
      </c>
      <c r="H3205" s="302">
        <f ca="1">+G3205-'DCF Analysis'!$C$37+'DCF Analysis'!$C$38+'DCF Analysis'!$C$40-'DCF Analysis'!$C$39</f>
        <v>12412.855929223839</v>
      </c>
      <c r="I3205" s="303">
        <f ca="1">+H3205/'Historical Data'!$L$34</f>
        <v>779.34811694010546</v>
      </c>
    </row>
    <row r="3206" spans="2:9">
      <c r="B3206" s="300">
        <f t="shared" si="249"/>
        <v>3194</v>
      </c>
      <c r="C3206" s="275">
        <f t="shared" ca="1" si="245"/>
        <v>0.12081252745915066</v>
      </c>
      <c r="D3206" s="275">
        <f t="shared" ca="1" si="246"/>
        <v>0.14815847812211358</v>
      </c>
      <c r="E3206" s="275">
        <f t="shared" ca="1" si="247"/>
        <v>0.10324720220484281</v>
      </c>
      <c r="F3206" s="275">
        <f t="shared" ca="1" si="248"/>
        <v>5.7825067177704484E-2</v>
      </c>
      <c r="G3206" s="301">
        <f t="array" aca="1" ref="G3206" ca="1">IF(E3206&gt;F3206,('3-Statement Model'!$G$8*(1+'DCF Simulation'!C3206)*'DCF Simulation'!D3206)/('DCF Simulation'!E3206-'DCF Simulation'!F3206))</f>
        <v>17659.216870449633</v>
      </c>
      <c r="H3206" s="302">
        <f ca="1">+G3206-'DCF Analysis'!$C$37+'DCF Analysis'!$C$38+'DCF Analysis'!$C$40-'DCF Analysis'!$C$39</f>
        <v>18571.546870449631</v>
      </c>
      <c r="I3206" s="303">
        <f ca="1">+H3206/'Historical Data'!$L$34</f>
        <v>1166.024979640189</v>
      </c>
    </row>
    <row r="3207" spans="2:9">
      <c r="B3207" s="300">
        <f t="shared" si="249"/>
        <v>3195</v>
      </c>
      <c r="C3207" s="275">
        <f t="shared" ca="1" si="245"/>
        <v>2.9263928085450183E-2</v>
      </c>
      <c r="D3207" s="275">
        <f t="shared" ca="1" si="246"/>
        <v>0.13783715065529881</v>
      </c>
      <c r="E3207" s="275">
        <f t="shared" ca="1" si="247"/>
        <v>0.10163474202350006</v>
      </c>
      <c r="F3207" s="275">
        <f t="shared" ca="1" si="248"/>
        <v>2.9681177631835517E-2</v>
      </c>
      <c r="G3207" s="301">
        <f t="array" aca="1" ref="G3207" ca="1">IF(E3207&gt;F3207,('3-Statement Model'!$G$8*(1+'DCF Simulation'!C3207)*'DCF Simulation'!D3207)/('DCF Simulation'!E3207-'DCF Simulation'!F3207))</f>
        <v>9524.0184092605668</v>
      </c>
      <c r="H3207" s="302">
        <f ca="1">+G3207-'DCF Analysis'!$C$37+'DCF Analysis'!$C$38+'DCF Analysis'!$C$40-'DCF Analysis'!$C$39</f>
        <v>10436.348409260569</v>
      </c>
      <c r="I3207" s="303">
        <f ca="1">+H3207/'Historical Data'!$L$34</f>
        <v>655.25198446387435</v>
      </c>
    </row>
    <row r="3208" spans="2:9">
      <c r="B3208" s="300">
        <f t="shared" si="249"/>
        <v>3196</v>
      </c>
      <c r="C3208" s="275">
        <f t="shared" ca="1" si="245"/>
        <v>1.7538749811526672E-2</v>
      </c>
      <c r="D3208" s="275">
        <f t="shared" ca="1" si="246"/>
        <v>0.14059314423902874</v>
      </c>
      <c r="E3208" s="275">
        <f t="shared" ca="1" si="247"/>
        <v>0.10792429639658309</v>
      </c>
      <c r="F3208" s="275">
        <f t="shared" ca="1" si="248"/>
        <v>2.6050320278668066E-2</v>
      </c>
      <c r="G3208" s="301">
        <f t="array" aca="1" ref="G3208" ca="1">IF(E3208&gt;F3208,('3-Statement Model'!$G$8*(1+'DCF Simulation'!C3208)*'DCF Simulation'!D3208)/('DCF Simulation'!E3208-'DCF Simulation'!F3208))</f>
        <v>8440.1218778292659</v>
      </c>
      <c r="H3208" s="302">
        <f ca="1">+G3208-'DCF Analysis'!$C$37+'DCF Analysis'!$C$38+'DCF Analysis'!$C$40-'DCF Analysis'!$C$39</f>
        <v>9352.4518778292677</v>
      </c>
      <c r="I3208" s="303">
        <f ca="1">+H3208/'Historical Data'!$L$34</f>
        <v>587.19893321237907</v>
      </c>
    </row>
    <row r="3209" spans="2:9">
      <c r="B3209" s="300">
        <f t="shared" si="249"/>
        <v>3197</v>
      </c>
      <c r="C3209" s="275">
        <f t="shared" ca="1" si="245"/>
        <v>0.23039428902334949</v>
      </c>
      <c r="D3209" s="275">
        <f t="shared" ca="1" si="246"/>
        <v>0.13553781142167051</v>
      </c>
      <c r="E3209" s="275">
        <f t="shared" ca="1" si="247"/>
        <v>0.10862677211578887</v>
      </c>
      <c r="F3209" s="275">
        <f t="shared" ca="1" si="248"/>
        <v>3.0090763196690275E-2</v>
      </c>
      <c r="G3209" s="301">
        <f t="array" aca="1" ref="G3209" ca="1">IF(E3209&gt;F3209,('3-Statement Model'!$G$8*(1+'DCF Simulation'!C3209)*'DCF Simulation'!D3209)/('DCF Simulation'!E3209-'DCF Simulation'!F3209))</f>
        <v>10256.884080534626</v>
      </c>
      <c r="H3209" s="302">
        <f ca="1">+G3209-'DCF Analysis'!$C$37+'DCF Analysis'!$C$38+'DCF Analysis'!$C$40-'DCF Analysis'!$C$39</f>
        <v>11169.214080534628</v>
      </c>
      <c r="I3209" s="303">
        <f ca="1">+H3209/'Historical Data'!$L$34</f>
        <v>701.26536640708991</v>
      </c>
    </row>
    <row r="3210" spans="2:9">
      <c r="B3210" s="300">
        <f t="shared" si="249"/>
        <v>3198</v>
      </c>
      <c r="C3210" s="275">
        <f t="shared" ca="1" si="245"/>
        <v>7.0465482617112385E-2</v>
      </c>
      <c r="D3210" s="275">
        <f t="shared" ca="1" si="246"/>
        <v>0.19011097513278979</v>
      </c>
      <c r="E3210" s="275">
        <f t="shared" ca="1" si="247"/>
        <v>0.10683533297691858</v>
      </c>
      <c r="F3210" s="275">
        <f t="shared" ca="1" si="248"/>
        <v>3.2181236496101169E-2</v>
      </c>
      <c r="G3210" s="301">
        <f t="array" aca="1" ref="G3210" ca="1">IF(E3210&gt;F3210,('3-Statement Model'!$G$8*(1+'DCF Simulation'!C3210)*'DCF Simulation'!D3210)/('DCF Simulation'!E3210-'DCF Simulation'!F3210))</f>
        <v>13167.572342699221</v>
      </c>
      <c r="H3210" s="302">
        <f ca="1">+G3210-'DCF Analysis'!$C$37+'DCF Analysis'!$C$38+'DCF Analysis'!$C$40-'DCF Analysis'!$C$39</f>
        <v>14079.902342699223</v>
      </c>
      <c r="I3210" s="303">
        <f ca="1">+H3210/'Historical Data'!$L$34</f>
        <v>884.01456039209472</v>
      </c>
    </row>
    <row r="3211" spans="2:9">
      <c r="B3211" s="300">
        <f t="shared" si="249"/>
        <v>3199</v>
      </c>
      <c r="C3211" s="275">
        <f t="shared" ca="1" si="245"/>
        <v>0.222810887883262</v>
      </c>
      <c r="D3211" s="275">
        <f t="shared" ca="1" si="246"/>
        <v>0.14473175009607611</v>
      </c>
      <c r="E3211" s="275">
        <f t="shared" ca="1" si="247"/>
        <v>0.10458097421563198</v>
      </c>
      <c r="F3211" s="275">
        <f t="shared" ca="1" si="248"/>
        <v>2.6836585195527868E-2</v>
      </c>
      <c r="G3211" s="301">
        <f t="array" aca="1" ref="G3211" ca="1">IF(E3211&gt;F3211,('3-Statement Model'!$G$8*(1+'DCF Simulation'!C3211)*'DCF Simulation'!D3211)/('DCF Simulation'!E3211-'DCF Simulation'!F3211))</f>
        <v>10995.970222971388</v>
      </c>
      <c r="H3211" s="302">
        <f ca="1">+G3211-'DCF Analysis'!$C$37+'DCF Analysis'!$C$38+'DCF Analysis'!$C$40-'DCF Analysis'!$C$39</f>
        <v>11908.300222971389</v>
      </c>
      <c r="I3211" s="303">
        <f ca="1">+H3211/'Historical Data'!$L$34</f>
        <v>747.6693041188388</v>
      </c>
    </row>
    <row r="3212" spans="2:9">
      <c r="B3212" s="300">
        <f t="shared" si="249"/>
        <v>3200</v>
      </c>
      <c r="C3212" s="275">
        <f t="shared" ca="1" si="245"/>
        <v>0.17208113850975287</v>
      </c>
      <c r="D3212" s="275">
        <f t="shared" ca="1" si="246"/>
        <v>0.16725771114762295</v>
      </c>
      <c r="E3212" s="275">
        <f t="shared" ca="1" si="247"/>
        <v>0.10689146459788818</v>
      </c>
      <c r="F3212" s="275">
        <f t="shared" ca="1" si="248"/>
        <v>3.4039548653170035E-2</v>
      </c>
      <c r="G3212" s="301">
        <f t="array" aca="1" ref="G3212" ca="1">IF(E3212&gt;F3212,('3-Statement Model'!$G$8*(1+'DCF Simulation'!C3212)*'DCF Simulation'!D3212)/('DCF Simulation'!E3212-'DCF Simulation'!F3212))</f>
        <v>12998.174050271195</v>
      </c>
      <c r="H3212" s="302">
        <f ca="1">+G3212-'DCF Analysis'!$C$37+'DCF Analysis'!$C$38+'DCF Analysis'!$C$40-'DCF Analysis'!$C$39</f>
        <v>13910.504050271196</v>
      </c>
      <c r="I3212" s="303">
        <f ca="1">+H3212/'Historical Data'!$L$34</f>
        <v>873.37879365401204</v>
      </c>
    </row>
    <row r="3213" spans="2:9">
      <c r="B3213" s="300">
        <f t="shared" si="249"/>
        <v>3201</v>
      </c>
      <c r="C3213" s="275">
        <f t="shared" ca="1" si="245"/>
        <v>0.27796364069204982</v>
      </c>
      <c r="D3213" s="275">
        <f t="shared" ca="1" si="246"/>
        <v>0.18493888996399177</v>
      </c>
      <c r="E3213" s="275">
        <f t="shared" ca="1" si="247"/>
        <v>0.10666303494263435</v>
      </c>
      <c r="F3213" s="275">
        <f t="shared" ca="1" si="248"/>
        <v>3.0556578344514654E-2</v>
      </c>
      <c r="G3213" s="301">
        <f t="array" aca="1" ref="G3213" ca="1">IF(E3213&gt;F3213,('3-Statement Model'!$G$8*(1+'DCF Simulation'!C3213)*'DCF Simulation'!D3213)/('DCF Simulation'!E3213-'DCF Simulation'!F3213))</f>
        <v>15000.465674032559</v>
      </c>
      <c r="H3213" s="302">
        <f ca="1">+G3213-'DCF Analysis'!$C$37+'DCF Analysis'!$C$38+'DCF Analysis'!$C$40-'DCF Analysis'!$C$39</f>
        <v>15912.795674032561</v>
      </c>
      <c r="I3213" s="303">
        <f ca="1">+H3213/'Historical Data'!$L$34</f>
        <v>999.09379553923407</v>
      </c>
    </row>
    <row r="3214" spans="2:9">
      <c r="B3214" s="300">
        <f t="shared" si="249"/>
        <v>3202</v>
      </c>
      <c r="C3214" s="275">
        <f t="shared" ref="C3214:C3277" ca="1" si="250">RAND()*($E$6-$D$6)+$D$6</f>
        <v>0.30804206973023041</v>
      </c>
      <c r="D3214" s="275">
        <f t="shared" ref="D3214:D3277" ca="1" si="251">RAND()*($E$7-$D$7)+$D$7</f>
        <v>0.13636001094009767</v>
      </c>
      <c r="E3214" s="275">
        <f t="shared" ref="E3214:E3277" ca="1" si="252">RAND()*($E$8-$D$8)+$D$8</f>
        <v>0.10444834385252422</v>
      </c>
      <c r="F3214" s="275">
        <f t="shared" ref="F3214:F3277" ca="1" si="253">RAND()*($E$9-$D$9)+$D$9</f>
        <v>5.7629822871959252E-2</v>
      </c>
      <c r="G3214" s="301">
        <f t="array" aca="1" ref="G3214" ca="1">IF(E3214&gt;F3214,('3-Statement Model'!$G$8*(1+'DCF Simulation'!C3214)*'DCF Simulation'!D3214)/('DCF Simulation'!E3214-'DCF Simulation'!F3214))</f>
        <v>18402.234001750039</v>
      </c>
      <c r="H3214" s="302">
        <f ca="1">+G3214-'DCF Analysis'!$C$37+'DCF Analysis'!$C$38+'DCF Analysis'!$C$40-'DCF Analysis'!$C$39</f>
        <v>19314.564001750037</v>
      </c>
      <c r="I3214" s="303">
        <f ca="1">+H3214/'Historical Data'!$L$34</f>
        <v>1212.675726691067</v>
      </c>
    </row>
    <row r="3215" spans="2:9">
      <c r="B3215" s="300">
        <f t="shared" ref="B3215:B3278" si="254">+B3214+1</f>
        <v>3203</v>
      </c>
      <c r="C3215" s="275">
        <f t="shared" ca="1" si="250"/>
        <v>6.2719895976386761E-2</v>
      </c>
      <c r="D3215" s="275">
        <f t="shared" ca="1" si="251"/>
        <v>0.15806625109792147</v>
      </c>
      <c r="E3215" s="275">
        <f t="shared" ca="1" si="252"/>
        <v>0.10030624028383306</v>
      </c>
      <c r="F3215" s="275">
        <f t="shared" ca="1" si="253"/>
        <v>2.4125414701003732E-2</v>
      </c>
      <c r="G3215" s="301">
        <f t="array" aca="1" ref="G3215" ca="1">IF(E3215&gt;F3215,('3-Statement Model'!$G$8*(1+'DCF Simulation'!C3215)*'DCF Simulation'!D3215)/('DCF Simulation'!E3215-'DCF Simulation'!F3215))</f>
        <v>10651.034440489886</v>
      </c>
      <c r="H3215" s="302">
        <f ca="1">+G3215-'DCF Analysis'!$C$37+'DCF Analysis'!$C$38+'DCF Analysis'!$C$40-'DCF Analysis'!$C$39</f>
        <v>11563.364440489888</v>
      </c>
      <c r="I3215" s="303">
        <f ca="1">+H3215/'Historical Data'!$L$34</f>
        <v>726.01231767873037</v>
      </c>
    </row>
    <row r="3216" spans="2:9">
      <c r="B3216" s="300">
        <f t="shared" si="254"/>
        <v>3204</v>
      </c>
      <c r="C3216" s="275">
        <f t="shared" ca="1" si="250"/>
        <v>1.6637294786685936E-2</v>
      </c>
      <c r="D3216" s="275">
        <f t="shared" ca="1" si="251"/>
        <v>0.15209299104324273</v>
      </c>
      <c r="E3216" s="275">
        <f t="shared" ca="1" si="252"/>
        <v>0.10324836082729585</v>
      </c>
      <c r="F3216" s="275">
        <f t="shared" ca="1" si="253"/>
        <v>4.93732927915915E-2</v>
      </c>
      <c r="G3216" s="301">
        <f t="array" aca="1" ref="G3216" ca="1">IF(E3216&gt;F3216,('3-Statement Model'!$G$8*(1+'DCF Simulation'!C3216)*'DCF Simulation'!D3216)/('DCF Simulation'!E3216-'DCF Simulation'!F3216))</f>
        <v>13863.309083854547</v>
      </c>
      <c r="H3216" s="302">
        <f ca="1">+G3216-'DCF Analysis'!$C$37+'DCF Analysis'!$C$38+'DCF Analysis'!$C$40-'DCF Analysis'!$C$39</f>
        <v>14775.639083854549</v>
      </c>
      <c r="I3216" s="303">
        <f ca="1">+H3216/'Historical Data'!$L$34</f>
        <v>927.69678164698632</v>
      </c>
    </row>
    <row r="3217" spans="2:9">
      <c r="B3217" s="300">
        <f t="shared" si="254"/>
        <v>3205</v>
      </c>
      <c r="C3217" s="275">
        <f t="shared" ca="1" si="250"/>
        <v>0.15683586949912096</v>
      </c>
      <c r="D3217" s="275">
        <f t="shared" ca="1" si="251"/>
        <v>0.19486500166553905</v>
      </c>
      <c r="E3217" s="275">
        <f t="shared" ca="1" si="252"/>
        <v>0.10480480333082097</v>
      </c>
      <c r="F3217" s="275">
        <f t="shared" ca="1" si="253"/>
        <v>4.3380137039386903E-2</v>
      </c>
      <c r="G3217" s="301">
        <f t="array" aca="1" ref="G3217" ca="1">IF(E3217&gt;F3217,('3-Statement Model'!$G$8*(1+'DCF Simulation'!C3217)*'DCF Simulation'!D3217)/('DCF Simulation'!E3217-'DCF Simulation'!F3217))</f>
        <v>17727.287384117677</v>
      </c>
      <c r="H3217" s="302">
        <f ca="1">+G3217-'DCF Analysis'!$C$37+'DCF Analysis'!$C$38+'DCF Analysis'!$C$40-'DCF Analysis'!$C$39</f>
        <v>18639.617384117675</v>
      </c>
      <c r="I3217" s="303">
        <f ca="1">+H3217/'Historical Data'!$L$34</f>
        <v>1170.2988249944592</v>
      </c>
    </row>
    <row r="3218" spans="2:9">
      <c r="B3218" s="300">
        <f t="shared" si="254"/>
        <v>3206</v>
      </c>
      <c r="C3218" s="275">
        <f t="shared" ca="1" si="250"/>
        <v>0.28123111582108717</v>
      </c>
      <c r="D3218" s="275">
        <f t="shared" ca="1" si="251"/>
        <v>0.14887251896141582</v>
      </c>
      <c r="E3218" s="275">
        <f t="shared" ca="1" si="252"/>
        <v>0.10543895093247217</v>
      </c>
      <c r="F3218" s="275">
        <f t="shared" ca="1" si="253"/>
        <v>4.0875007893198603E-2</v>
      </c>
      <c r="G3218" s="301">
        <f t="array" aca="1" ref="G3218" ca="1">IF(E3218&gt;F3218,('3-Statement Model'!$G$8*(1+'DCF Simulation'!C3218)*'DCF Simulation'!D3218)/('DCF Simulation'!E3218-'DCF Simulation'!F3218))</f>
        <v>14270.246260946533</v>
      </c>
      <c r="H3218" s="302">
        <f ca="1">+G3218-'DCF Analysis'!$C$37+'DCF Analysis'!$C$38+'DCF Analysis'!$C$40-'DCF Analysis'!$C$39</f>
        <v>15182.576260946535</v>
      </c>
      <c r="I3218" s="303">
        <f ca="1">+H3218/'Historical Data'!$L$34</f>
        <v>953.24656039958575</v>
      </c>
    </row>
    <row r="3219" spans="2:9">
      <c r="B3219" s="300">
        <f t="shared" si="254"/>
        <v>3207</v>
      </c>
      <c r="C3219" s="275">
        <f t="shared" ca="1" si="250"/>
        <v>0.28423117830676031</v>
      </c>
      <c r="D3219" s="275">
        <f t="shared" ca="1" si="251"/>
        <v>0.13721476789789472</v>
      </c>
      <c r="E3219" s="275">
        <f t="shared" ca="1" si="252"/>
        <v>0.10165363432533764</v>
      </c>
      <c r="F3219" s="275">
        <f t="shared" ca="1" si="253"/>
        <v>3.603596123093615E-2</v>
      </c>
      <c r="G3219" s="301">
        <f t="array" aca="1" ref="G3219" ca="1">IF(E3219&gt;F3219,('3-Statement Model'!$G$8*(1+'DCF Simulation'!C3219)*'DCF Simulation'!D3219)/('DCF Simulation'!E3219-'DCF Simulation'!F3219))</f>
        <v>12971.874505857351</v>
      </c>
      <c r="H3219" s="302">
        <f ca="1">+G3219-'DCF Analysis'!$C$37+'DCF Analysis'!$C$38+'DCF Analysis'!$C$40-'DCF Analysis'!$C$39</f>
        <v>13884.204505857353</v>
      </c>
      <c r="I3219" s="303">
        <f ca="1">+H3219/'Historical Data'!$L$34</f>
        <v>871.72756201705602</v>
      </c>
    </row>
    <row r="3220" spans="2:9">
      <c r="B3220" s="300">
        <f t="shared" si="254"/>
        <v>3208</v>
      </c>
      <c r="C3220" s="275">
        <f t="shared" ca="1" si="250"/>
        <v>0.21435290368657822</v>
      </c>
      <c r="D3220" s="275">
        <f t="shared" ca="1" si="251"/>
        <v>0.15966439381315664</v>
      </c>
      <c r="E3220" s="275">
        <f t="shared" ca="1" si="252"/>
        <v>0.10877744362575319</v>
      </c>
      <c r="F3220" s="275">
        <f t="shared" ca="1" si="253"/>
        <v>5.7796143581077139E-2</v>
      </c>
      <c r="G3220" s="301">
        <f t="array" aca="1" ref="G3220" ca="1">IF(E3220&gt;F3220,('3-Statement Model'!$G$8*(1+'DCF Simulation'!C3220)*'DCF Simulation'!D3220)/('DCF Simulation'!E3220-'DCF Simulation'!F3220))</f>
        <v>18370.525741030211</v>
      </c>
      <c r="H3220" s="302">
        <f ca="1">+G3220-'DCF Analysis'!$C$37+'DCF Analysis'!$C$38+'DCF Analysis'!$C$40-'DCF Analysis'!$C$39</f>
        <v>19282.855741030209</v>
      </c>
      <c r="I3220" s="303">
        <f ca="1">+H3220/'Historical Data'!$L$34</f>
        <v>1210.6849057692464</v>
      </c>
    </row>
    <row r="3221" spans="2:9">
      <c r="B3221" s="300">
        <f t="shared" si="254"/>
        <v>3209</v>
      </c>
      <c r="C3221" s="275">
        <f t="shared" ca="1" si="250"/>
        <v>0.14600983118101768</v>
      </c>
      <c r="D3221" s="275">
        <f t="shared" ca="1" si="251"/>
        <v>0.16569208414592171</v>
      </c>
      <c r="E3221" s="275">
        <f t="shared" ca="1" si="252"/>
        <v>0.10405190858448785</v>
      </c>
      <c r="F3221" s="275">
        <f t="shared" ca="1" si="253"/>
        <v>2.6818578704429413E-2</v>
      </c>
      <c r="G3221" s="301">
        <f t="array" aca="1" ref="G3221" ca="1">IF(E3221&gt;F3221,('3-Statement Model'!$G$8*(1+'DCF Simulation'!C3221)*'DCF Simulation'!D3221)/('DCF Simulation'!E3221-'DCF Simulation'!F3221))</f>
        <v>11875.853832573866</v>
      </c>
      <c r="H3221" s="302">
        <f ca="1">+G3221-'DCF Analysis'!$C$37+'DCF Analysis'!$C$38+'DCF Analysis'!$C$40-'DCF Analysis'!$C$39</f>
        <v>12788.183832573868</v>
      </c>
      <c r="I3221" s="303">
        <f ca="1">+H3221/'Historical Data'!$L$34</f>
        <v>802.91328972377232</v>
      </c>
    </row>
    <row r="3222" spans="2:9">
      <c r="B3222" s="300">
        <f t="shared" si="254"/>
        <v>3210</v>
      </c>
      <c r="C3222" s="275">
        <f t="shared" ca="1" si="250"/>
        <v>9.9867346615317459E-2</v>
      </c>
      <c r="D3222" s="275">
        <f t="shared" ca="1" si="251"/>
        <v>0.17434794980965562</v>
      </c>
      <c r="E3222" s="275">
        <f t="shared" ca="1" si="252"/>
        <v>0.10707043686413609</v>
      </c>
      <c r="F3222" s="275">
        <f t="shared" ca="1" si="253"/>
        <v>4.3745204934658305E-2</v>
      </c>
      <c r="G3222" s="301">
        <f t="array" aca="1" ref="G3222" ca="1">IF(E3222&gt;F3222,('3-Statement Model'!$G$8*(1+'DCF Simulation'!C3222)*'DCF Simulation'!D3222)/('DCF Simulation'!E3222-'DCF Simulation'!F3222))</f>
        <v>14627.155007309369</v>
      </c>
      <c r="H3222" s="302">
        <f ca="1">+G3222-'DCF Analysis'!$C$37+'DCF Analysis'!$C$38+'DCF Analysis'!$C$40-'DCF Analysis'!$C$39</f>
        <v>15539.485007309371</v>
      </c>
      <c r="I3222" s="303">
        <f ca="1">+H3222/'Historical Data'!$L$34</f>
        <v>975.65527608784748</v>
      </c>
    </row>
    <row r="3223" spans="2:9">
      <c r="B3223" s="300">
        <f t="shared" si="254"/>
        <v>3211</v>
      </c>
      <c r="C3223" s="275">
        <f t="shared" ca="1" si="250"/>
        <v>0.29516138600467962</v>
      </c>
      <c r="D3223" s="275">
        <f t="shared" ca="1" si="251"/>
        <v>0.1594516212897433</v>
      </c>
      <c r="E3223" s="275">
        <f t="shared" ca="1" si="252"/>
        <v>0.10681579665298611</v>
      </c>
      <c r="F3223" s="275">
        <f t="shared" ca="1" si="253"/>
        <v>2.690608368112421E-2</v>
      </c>
      <c r="G3223" s="301">
        <f t="array" aca="1" ref="G3223" ca="1">IF(E3223&gt;F3223,('3-Statement Model'!$G$8*(1+'DCF Simulation'!C3223)*'DCF Simulation'!D3223)/('DCF Simulation'!E3223-'DCF Simulation'!F3223))</f>
        <v>12483.396242851104</v>
      </c>
      <c r="H3223" s="302">
        <f ca="1">+G3223-'DCF Analysis'!$C$37+'DCF Analysis'!$C$38+'DCF Analysis'!$C$40-'DCF Analysis'!$C$39</f>
        <v>13395.726242851106</v>
      </c>
      <c r="I3223" s="303">
        <f ca="1">+H3223/'Historical Data'!$L$34</f>
        <v>841.05818048143249</v>
      </c>
    </row>
    <row r="3224" spans="2:9">
      <c r="B3224" s="300">
        <f t="shared" si="254"/>
        <v>3212</v>
      </c>
      <c r="C3224" s="275">
        <f t="shared" ca="1" si="250"/>
        <v>0.22772688114868586</v>
      </c>
      <c r="D3224" s="275">
        <f t="shared" ca="1" si="251"/>
        <v>0.15330207302535936</v>
      </c>
      <c r="E3224" s="275">
        <f t="shared" ca="1" si="252"/>
        <v>0.10334094379227513</v>
      </c>
      <c r="F3224" s="275">
        <f t="shared" ca="1" si="253"/>
        <v>4.4312181013032893E-2</v>
      </c>
      <c r="G3224" s="301">
        <f t="array" aca="1" ref="G3224" ca="1">IF(E3224&gt;F3224,('3-Statement Model'!$G$8*(1+'DCF Simulation'!C3224)*'DCF Simulation'!D3224)/('DCF Simulation'!E3224-'DCF Simulation'!F3224))</f>
        <v>15401.591883849926</v>
      </c>
      <c r="H3224" s="302">
        <f ca="1">+G3224-'DCF Analysis'!$C$37+'DCF Analysis'!$C$38+'DCF Analysis'!$C$40-'DCF Analysis'!$C$39</f>
        <v>16313.921883849927</v>
      </c>
      <c r="I3224" s="303">
        <f ca="1">+H3224/'Historical Data'!$L$34</f>
        <v>1024.278729454441</v>
      </c>
    </row>
    <row r="3225" spans="2:9">
      <c r="B3225" s="300">
        <f t="shared" si="254"/>
        <v>3213</v>
      </c>
      <c r="C3225" s="275">
        <f t="shared" ca="1" si="250"/>
        <v>0.2764853538831501</v>
      </c>
      <c r="D3225" s="275">
        <f t="shared" ca="1" si="251"/>
        <v>0.14974291665060988</v>
      </c>
      <c r="E3225" s="275">
        <f t="shared" ca="1" si="252"/>
        <v>0.10372785827418723</v>
      </c>
      <c r="F3225" s="275">
        <f t="shared" ca="1" si="253"/>
        <v>2.4392318575459544E-2</v>
      </c>
      <c r="G3225" s="301">
        <f t="array" aca="1" ref="G3225" ca="1">IF(E3225&gt;F3225,('3-Statement Model'!$G$8*(1+'DCF Simulation'!C3225)*'DCF Simulation'!D3225)/('DCF Simulation'!E3225-'DCF Simulation'!F3225))</f>
        <v>11637.879146545356</v>
      </c>
      <c r="H3225" s="302">
        <f ca="1">+G3225-'DCF Analysis'!$C$37+'DCF Analysis'!$C$38+'DCF Analysis'!$C$40-'DCF Analysis'!$C$39</f>
        <v>12550.209146545358</v>
      </c>
      <c r="I3225" s="303">
        <f ca="1">+H3225/'Historical Data'!$L$34</f>
        <v>787.97191567631489</v>
      </c>
    </row>
    <row r="3226" spans="2:9">
      <c r="B3226" s="300">
        <f t="shared" si="254"/>
        <v>3214</v>
      </c>
      <c r="C3226" s="275">
        <f t="shared" ca="1" si="250"/>
        <v>2.5575258187979101E-2</v>
      </c>
      <c r="D3226" s="275">
        <f t="shared" ca="1" si="251"/>
        <v>0.19095395016692476</v>
      </c>
      <c r="E3226" s="275">
        <f t="shared" ca="1" si="252"/>
        <v>0.10114263519170912</v>
      </c>
      <c r="F3226" s="275">
        <f t="shared" ca="1" si="253"/>
        <v>5.6257056245346507E-2</v>
      </c>
      <c r="G3226" s="301">
        <f t="array" aca="1" ref="G3226" ca="1">IF(E3226&gt;F3226,('3-Statement Model'!$G$8*(1+'DCF Simulation'!C3226)*'DCF Simulation'!D3226)/('DCF Simulation'!E3226-'DCF Simulation'!F3226))</f>
        <v>21075.061468160478</v>
      </c>
      <c r="H3226" s="302">
        <f ca="1">+G3226-'DCF Analysis'!$C$37+'DCF Analysis'!$C$38+'DCF Analysis'!$C$40-'DCF Analysis'!$C$39</f>
        <v>21987.391468160477</v>
      </c>
      <c r="I3226" s="303">
        <f ca="1">+H3226/'Historical Data'!$L$34</f>
        <v>1380.4906972933254</v>
      </c>
    </row>
    <row r="3227" spans="2:9">
      <c r="B3227" s="300">
        <f t="shared" si="254"/>
        <v>3215</v>
      </c>
      <c r="C3227" s="275">
        <f t="shared" ca="1" si="250"/>
        <v>6.5216728437584137E-2</v>
      </c>
      <c r="D3227" s="275">
        <f t="shared" ca="1" si="251"/>
        <v>0.15458407682119504</v>
      </c>
      <c r="E3227" s="275">
        <f t="shared" ca="1" si="252"/>
        <v>0.10971993926868398</v>
      </c>
      <c r="F3227" s="275">
        <f t="shared" ca="1" si="253"/>
        <v>5.3553363451232808E-2</v>
      </c>
      <c r="G3227" s="301">
        <f t="array" aca="1" ref="G3227" ca="1">IF(E3227&gt;F3227,('3-Statement Model'!$G$8*(1+'DCF Simulation'!C3227)*'DCF Simulation'!D3227)/('DCF Simulation'!E3227-'DCF Simulation'!F3227))</f>
        <v>14161.337919239892</v>
      </c>
      <c r="H3227" s="302">
        <f ca="1">+G3227-'DCF Analysis'!$C$37+'DCF Analysis'!$C$38+'DCF Analysis'!$C$40-'DCF Analysis'!$C$39</f>
        <v>15073.667919239893</v>
      </c>
      <c r="I3227" s="303">
        <f ca="1">+H3227/'Historical Data'!$L$34</f>
        <v>946.40868912225051</v>
      </c>
    </row>
    <row r="3228" spans="2:9">
      <c r="B3228" s="300">
        <f t="shared" si="254"/>
        <v>3216</v>
      </c>
      <c r="C3228" s="275">
        <f t="shared" ca="1" si="250"/>
        <v>0.16578942543604705</v>
      </c>
      <c r="D3228" s="275">
        <f t="shared" ca="1" si="251"/>
        <v>0.15311182370775242</v>
      </c>
      <c r="E3228" s="275">
        <f t="shared" ca="1" si="252"/>
        <v>0.10411075288186399</v>
      </c>
      <c r="F3228" s="275">
        <f t="shared" ca="1" si="253"/>
        <v>3.7102807147443094E-2</v>
      </c>
      <c r="G3228" s="301">
        <f t="array" aca="1" ref="G3228" ca="1">IF(E3228&gt;F3228,('3-Statement Model'!$G$8*(1+'DCF Simulation'!C3228)*'DCF Simulation'!D3228)/('DCF Simulation'!E3228-'DCF Simulation'!F3228))</f>
        <v>12867.140298855837</v>
      </c>
      <c r="H3228" s="302">
        <f ca="1">+G3228-'DCF Analysis'!$C$37+'DCF Analysis'!$C$38+'DCF Analysis'!$C$40-'DCF Analysis'!$C$39</f>
        <v>13779.470298855838</v>
      </c>
      <c r="I3228" s="303">
        <f ca="1">+H3228/'Historical Data'!$L$34</f>
        <v>865.15176612679068</v>
      </c>
    </row>
    <row r="3229" spans="2:9">
      <c r="B3229" s="300">
        <f t="shared" si="254"/>
        <v>3217</v>
      </c>
      <c r="C3229" s="275">
        <f t="shared" ca="1" si="250"/>
        <v>7.3901221023002187E-2</v>
      </c>
      <c r="D3229" s="275">
        <f t="shared" ca="1" si="251"/>
        <v>0.18953114271382057</v>
      </c>
      <c r="E3229" s="275">
        <f t="shared" ca="1" si="252"/>
        <v>0.10446234411809703</v>
      </c>
      <c r="F3229" s="275">
        <f t="shared" ca="1" si="253"/>
        <v>4.7860757958254355E-2</v>
      </c>
      <c r="G3229" s="301">
        <f t="array" aca="1" ref="G3229" ca="1">IF(E3229&gt;F3229,('3-Statement Model'!$G$8*(1+'DCF Simulation'!C3229)*'DCF Simulation'!D3229)/('DCF Simulation'!E3229-'DCF Simulation'!F3229))</f>
        <v>17369.839872809716</v>
      </c>
      <c r="H3229" s="302">
        <f ca="1">+G3229-'DCF Analysis'!$C$37+'DCF Analysis'!$C$38+'DCF Analysis'!$C$40-'DCF Analysis'!$C$39</f>
        <v>18282.169872809714</v>
      </c>
      <c r="I3229" s="303">
        <f ca="1">+H3229/'Historical Data'!$L$34</f>
        <v>1147.8562826471393</v>
      </c>
    </row>
    <row r="3230" spans="2:9">
      <c r="B3230" s="300">
        <f t="shared" si="254"/>
        <v>3218</v>
      </c>
      <c r="C3230" s="275">
        <f t="shared" ca="1" si="250"/>
        <v>0.33165144044598127</v>
      </c>
      <c r="D3230" s="275">
        <f t="shared" ca="1" si="251"/>
        <v>0.15146937384300552</v>
      </c>
      <c r="E3230" s="275">
        <f t="shared" ca="1" si="252"/>
        <v>0.1091671997103538</v>
      </c>
      <c r="F3230" s="275">
        <f t="shared" ca="1" si="253"/>
        <v>3.178339984931932E-2</v>
      </c>
      <c r="G3230" s="301">
        <f t="array" aca="1" ref="G3230" ca="1">IF(E3230&gt;F3230,('3-Statement Model'!$G$8*(1+'DCF Simulation'!C3230)*'DCF Simulation'!D3230)/('DCF Simulation'!E3230-'DCF Simulation'!F3230))</f>
        <v>12590.554030277599</v>
      </c>
      <c r="H3230" s="302">
        <f ca="1">+G3230-'DCF Analysis'!$C$37+'DCF Analysis'!$C$38+'DCF Analysis'!$C$40-'DCF Analysis'!$C$39</f>
        <v>13502.884030277601</v>
      </c>
      <c r="I3230" s="303">
        <f ca="1">+H3230/'Historical Data'!$L$34</f>
        <v>847.78614222710053</v>
      </c>
    </row>
    <row r="3231" spans="2:9">
      <c r="B3231" s="300">
        <f t="shared" si="254"/>
        <v>3219</v>
      </c>
      <c r="C3231" s="275">
        <f t="shared" ca="1" si="250"/>
        <v>0.21378319388268816</v>
      </c>
      <c r="D3231" s="275">
        <f t="shared" ca="1" si="251"/>
        <v>0.1372922614238582</v>
      </c>
      <c r="E3231" s="275">
        <f t="shared" ca="1" si="252"/>
        <v>0.10944741672450789</v>
      </c>
      <c r="F3231" s="275">
        <f t="shared" ca="1" si="253"/>
        <v>2.234655296557508E-2</v>
      </c>
      <c r="G3231" s="301">
        <f t="array" aca="1" ref="G3231" ca="1">IF(E3231&gt;F3231,('3-Statement Model'!$G$8*(1+'DCF Simulation'!C3231)*'DCF Simulation'!D3231)/('DCF Simulation'!E3231-'DCF Simulation'!F3231))</f>
        <v>9241.5372002270888</v>
      </c>
      <c r="H3231" s="302">
        <f ca="1">+G3231-'DCF Analysis'!$C$37+'DCF Analysis'!$C$38+'DCF Analysis'!$C$40-'DCF Analysis'!$C$39</f>
        <v>10153.867200227091</v>
      </c>
      <c r="I3231" s="303">
        <f ca="1">+H3231/'Historical Data'!$L$34</f>
        <v>637.51624342357923</v>
      </c>
    </row>
    <row r="3232" spans="2:9">
      <c r="B3232" s="300">
        <f t="shared" si="254"/>
        <v>3220</v>
      </c>
      <c r="C3232" s="275">
        <f t="shared" ca="1" si="250"/>
        <v>0.15613028039725721</v>
      </c>
      <c r="D3232" s="275">
        <f t="shared" ca="1" si="251"/>
        <v>0.18093545036406775</v>
      </c>
      <c r="E3232" s="275">
        <f t="shared" ca="1" si="252"/>
        <v>0.10421406107537637</v>
      </c>
      <c r="F3232" s="275">
        <f t="shared" ca="1" si="253"/>
        <v>3.5279749598118311E-2</v>
      </c>
      <c r="G3232" s="301">
        <f t="array" aca="1" ref="G3232" ca="1">IF(E3232&gt;F3232,('3-Statement Model'!$G$8*(1+'DCF Simulation'!C3232)*'DCF Simulation'!D3232)/('DCF Simulation'!E3232-'DCF Simulation'!F3232))</f>
        <v>14657.992627209162</v>
      </c>
      <c r="H3232" s="302">
        <f ca="1">+G3232-'DCF Analysis'!$C$37+'DCF Analysis'!$C$38+'DCF Analysis'!$C$40-'DCF Analysis'!$C$39</f>
        <v>15570.322627209163</v>
      </c>
      <c r="I3232" s="303">
        <f ca="1">+H3232/'Historical Data'!$L$34</f>
        <v>977.59143333778673</v>
      </c>
    </row>
    <row r="3233" spans="2:9">
      <c r="B3233" s="300">
        <f t="shared" si="254"/>
        <v>3221</v>
      </c>
      <c r="C3233" s="275">
        <f t="shared" ca="1" si="250"/>
        <v>0.22404566869363257</v>
      </c>
      <c r="D3233" s="275">
        <f t="shared" ca="1" si="251"/>
        <v>0.19334813893620637</v>
      </c>
      <c r="E3233" s="275">
        <f t="shared" ca="1" si="252"/>
        <v>0.10328061030258683</v>
      </c>
      <c r="F3233" s="275">
        <f t="shared" ca="1" si="253"/>
        <v>2.7728986860876405E-2</v>
      </c>
      <c r="G3233" s="301">
        <f t="array" aca="1" ref="G3233" ca="1">IF(E3233&gt;F3233,('3-Statement Model'!$G$8*(1+'DCF Simulation'!C3233)*'DCF Simulation'!D3233)/('DCF Simulation'!E3233-'DCF Simulation'!F3233))</f>
        <v>15131.198063750206</v>
      </c>
      <c r="H3233" s="302">
        <f ca="1">+G3233-'DCF Analysis'!$C$37+'DCF Analysis'!$C$38+'DCF Analysis'!$C$40-'DCF Analysis'!$C$39</f>
        <v>16043.528063750207</v>
      </c>
      <c r="I3233" s="303">
        <f ca="1">+H3233/'Historical Data'!$L$34</f>
        <v>1007.301901903351</v>
      </c>
    </row>
    <row r="3234" spans="2:9">
      <c r="B3234" s="300">
        <f t="shared" si="254"/>
        <v>3222</v>
      </c>
      <c r="C3234" s="275">
        <f t="shared" ca="1" si="250"/>
        <v>7.4022707513475561E-2</v>
      </c>
      <c r="D3234" s="275">
        <f t="shared" ca="1" si="251"/>
        <v>0.1840065414909362</v>
      </c>
      <c r="E3234" s="275">
        <f t="shared" ca="1" si="252"/>
        <v>0.10543217142316352</v>
      </c>
      <c r="F3234" s="275">
        <f t="shared" ca="1" si="253"/>
        <v>4.5256237523006351E-2</v>
      </c>
      <c r="G3234" s="301">
        <f t="array" aca="1" ref="G3234" ca="1">IF(E3234&gt;F3234,('3-Statement Model'!$G$8*(1+'DCF Simulation'!C3234)*'DCF Simulation'!D3234)/('DCF Simulation'!E3234-'DCF Simulation'!F3234))</f>
        <v>15863.659751039597</v>
      </c>
      <c r="H3234" s="302">
        <f ca="1">+G3234-'DCF Analysis'!$C$37+'DCF Analysis'!$C$38+'DCF Analysis'!$C$40-'DCF Analysis'!$C$39</f>
        <v>16775.989751039597</v>
      </c>
      <c r="I3234" s="303">
        <f ca="1">+H3234/'Historical Data'!$L$34</f>
        <v>1053.2899194856554</v>
      </c>
    </row>
    <row r="3235" spans="2:9">
      <c r="B3235" s="300">
        <f t="shared" si="254"/>
        <v>3223</v>
      </c>
      <c r="C3235" s="275">
        <f t="shared" ca="1" si="250"/>
        <v>0.24847769142874568</v>
      </c>
      <c r="D3235" s="275">
        <f t="shared" ca="1" si="251"/>
        <v>0.14742081569082671</v>
      </c>
      <c r="E3235" s="275">
        <f t="shared" ca="1" si="252"/>
        <v>0.10730168166286358</v>
      </c>
      <c r="F3235" s="275">
        <f t="shared" ca="1" si="253"/>
        <v>2.261619686038599E-2</v>
      </c>
      <c r="G3235" s="301">
        <f t="array" aca="1" ref="G3235" ca="1">IF(E3235&gt;F3235,('3-Statement Model'!$G$8*(1+'DCF Simulation'!C3235)*'DCF Simulation'!D3235)/('DCF Simulation'!E3235-'DCF Simulation'!F3235))</f>
        <v>10498.085792641203</v>
      </c>
      <c r="H3235" s="302">
        <f ca="1">+G3235-'DCF Analysis'!$C$37+'DCF Analysis'!$C$38+'DCF Analysis'!$C$40-'DCF Analysis'!$C$39</f>
        <v>11410.415792641204</v>
      </c>
      <c r="I3235" s="303">
        <f ca="1">+H3235/'Historical Data'!$L$34</f>
        <v>716.40935109561144</v>
      </c>
    </row>
    <row r="3236" spans="2:9">
      <c r="B3236" s="300">
        <f t="shared" si="254"/>
        <v>3224</v>
      </c>
      <c r="C3236" s="275">
        <f t="shared" ca="1" si="250"/>
        <v>0.28058481347684705</v>
      </c>
      <c r="D3236" s="275">
        <f t="shared" ca="1" si="251"/>
        <v>0.17802411095360898</v>
      </c>
      <c r="E3236" s="275">
        <f t="shared" ca="1" si="252"/>
        <v>0.10159997794266494</v>
      </c>
      <c r="F3236" s="275">
        <f t="shared" ca="1" si="253"/>
        <v>4.4085035347512361E-2</v>
      </c>
      <c r="G3236" s="301">
        <f t="array" aca="1" ref="G3236" ca="1">IF(E3236&gt;F3236,('3-Statement Model'!$G$8*(1+'DCF Simulation'!C3236)*'DCF Simulation'!D3236)/('DCF Simulation'!E3236-'DCF Simulation'!F3236))</f>
        <v>19146.349461647926</v>
      </c>
      <c r="H3236" s="302">
        <f ca="1">+G3236-'DCF Analysis'!$C$37+'DCF Analysis'!$C$38+'DCF Analysis'!$C$40-'DCF Analysis'!$C$39</f>
        <v>20058.679461647924</v>
      </c>
      <c r="I3236" s="303">
        <f ca="1">+H3236/'Historical Data'!$L$34</f>
        <v>1259.3954329185524</v>
      </c>
    </row>
    <row r="3237" spans="2:9">
      <c r="B3237" s="300">
        <f t="shared" si="254"/>
        <v>3225</v>
      </c>
      <c r="C3237" s="275">
        <f t="shared" ca="1" si="250"/>
        <v>0.27805044367725246</v>
      </c>
      <c r="D3237" s="275">
        <f t="shared" ca="1" si="251"/>
        <v>0.13864577173374798</v>
      </c>
      <c r="E3237" s="275">
        <f t="shared" ca="1" si="252"/>
        <v>0.10547030550792581</v>
      </c>
      <c r="F3237" s="275">
        <f t="shared" ca="1" si="253"/>
        <v>3.7184470938030595E-2</v>
      </c>
      <c r="G3237" s="301">
        <f t="array" aca="1" ref="G3237" ca="1">IF(E3237&gt;F3237,('3-Statement Model'!$G$8*(1+'DCF Simulation'!C3237)*'DCF Simulation'!D3237)/('DCF Simulation'!E3237-'DCF Simulation'!F3237))</f>
        <v>12534.398636755071</v>
      </c>
      <c r="H3237" s="302">
        <f ca="1">+G3237-'DCF Analysis'!$C$37+'DCF Analysis'!$C$38+'DCF Analysis'!$C$40-'DCF Analysis'!$C$39</f>
        <v>13446.728636755073</v>
      </c>
      <c r="I3237" s="303">
        <f ca="1">+H3237/'Historical Data'!$L$34</f>
        <v>844.260394369609</v>
      </c>
    </row>
    <row r="3238" spans="2:9">
      <c r="B3238" s="300">
        <f t="shared" si="254"/>
        <v>3226</v>
      </c>
      <c r="C3238" s="275">
        <f t="shared" ca="1" si="250"/>
        <v>0.1810035874566841</v>
      </c>
      <c r="D3238" s="275">
        <f t="shared" ca="1" si="251"/>
        <v>0.19145957870052671</v>
      </c>
      <c r="E3238" s="275">
        <f t="shared" ca="1" si="252"/>
        <v>0.10329617964443628</v>
      </c>
      <c r="F3238" s="275">
        <f t="shared" ca="1" si="253"/>
        <v>2.5864603431969668E-2</v>
      </c>
      <c r="G3238" s="301">
        <f t="array" aca="1" ref="G3238" ca="1">IF(E3238&gt;F3238,('3-Statement Model'!$G$8*(1+'DCF Simulation'!C3238)*'DCF Simulation'!D3238)/('DCF Simulation'!E3238-'DCF Simulation'!F3238))</f>
        <v>14105.539945556869</v>
      </c>
      <c r="H3238" s="302">
        <f ca="1">+G3238-'DCF Analysis'!$C$37+'DCF Analysis'!$C$38+'DCF Analysis'!$C$40-'DCF Analysis'!$C$39</f>
        <v>15017.869945556871</v>
      </c>
      <c r="I3238" s="303">
        <f ca="1">+H3238/'Historical Data'!$L$34</f>
        <v>942.90538206971667</v>
      </c>
    </row>
    <row r="3239" spans="2:9">
      <c r="B3239" s="300">
        <f t="shared" si="254"/>
        <v>3227</v>
      </c>
      <c r="C3239" s="275">
        <f t="shared" ca="1" si="250"/>
        <v>0.10154924725192793</v>
      </c>
      <c r="D3239" s="275">
        <f t="shared" ca="1" si="251"/>
        <v>0.15205624272857768</v>
      </c>
      <c r="E3239" s="275">
        <f t="shared" ca="1" si="252"/>
        <v>0.10290952953954949</v>
      </c>
      <c r="F3239" s="275">
        <f t="shared" ca="1" si="253"/>
        <v>4.7842381175709929E-2</v>
      </c>
      <c r="G3239" s="301">
        <f t="array" aca="1" ref="G3239" ca="1">IF(E3239&gt;F3239,('3-Statement Model'!$G$8*(1+'DCF Simulation'!C3239)*'DCF Simulation'!D3239)/('DCF Simulation'!E3239-'DCF Simulation'!F3239))</f>
        <v>14692.479217712591</v>
      </c>
      <c r="H3239" s="302">
        <f ca="1">+G3239-'DCF Analysis'!$C$37+'DCF Analysis'!$C$38+'DCF Analysis'!$C$40-'DCF Analysis'!$C$39</f>
        <v>15604.809217712593</v>
      </c>
      <c r="I3239" s="303">
        <f ca="1">+H3239/'Historical Data'!$L$34</f>
        <v>979.75669325232855</v>
      </c>
    </row>
    <row r="3240" spans="2:9">
      <c r="B3240" s="300">
        <f t="shared" si="254"/>
        <v>3228</v>
      </c>
      <c r="C3240" s="275">
        <f t="shared" ca="1" si="250"/>
        <v>0.12732196369675272</v>
      </c>
      <c r="D3240" s="275">
        <f t="shared" ca="1" si="251"/>
        <v>0.15544516496080185</v>
      </c>
      <c r="E3240" s="275">
        <f t="shared" ca="1" si="252"/>
        <v>0.10515926957800514</v>
      </c>
      <c r="F3240" s="275">
        <f t="shared" ca="1" si="253"/>
        <v>5.4207608194377435E-2</v>
      </c>
      <c r="G3240" s="301">
        <f t="array" aca="1" ref="G3240" ca="1">IF(E3240&gt;F3240,('3-Statement Model'!$G$8*(1+'DCF Simulation'!C3240)*'DCF Simulation'!D3240)/('DCF Simulation'!E3240-'DCF Simulation'!F3240))</f>
        <v>16612.933867776555</v>
      </c>
      <c r="H3240" s="302">
        <f ca="1">+G3240-'DCF Analysis'!$C$37+'DCF Analysis'!$C$38+'DCF Analysis'!$C$40-'DCF Analysis'!$C$39</f>
        <v>17525.263867776554</v>
      </c>
      <c r="I3240" s="303">
        <f ca="1">+H3240/'Historical Data'!$L$34</f>
        <v>1100.3335148742165</v>
      </c>
    </row>
    <row r="3241" spans="2:9">
      <c r="B3241" s="300">
        <f t="shared" si="254"/>
        <v>3229</v>
      </c>
      <c r="C3241" s="275">
        <f t="shared" ca="1" si="250"/>
        <v>0.15531327860964378</v>
      </c>
      <c r="D3241" s="275">
        <f t="shared" ca="1" si="251"/>
        <v>0.13877261495393883</v>
      </c>
      <c r="E3241" s="275">
        <f t="shared" ca="1" si="252"/>
        <v>0.10855963647761802</v>
      </c>
      <c r="F3241" s="275">
        <f t="shared" ca="1" si="253"/>
        <v>3.1902356529770588E-2</v>
      </c>
      <c r="G3241" s="301">
        <f t="array" aca="1" ref="G3241" ca="1">IF(E3241&gt;F3241,('3-Statement Model'!$G$8*(1+'DCF Simulation'!C3241)*'DCF Simulation'!D3241)/('DCF Simulation'!E3241-'DCF Simulation'!F3241))</f>
        <v>10102.51796097523</v>
      </c>
      <c r="H3241" s="302">
        <f ca="1">+G3241-'DCF Analysis'!$C$37+'DCF Analysis'!$C$38+'DCF Analysis'!$C$40-'DCF Analysis'!$C$39</f>
        <v>11014.847960975232</v>
      </c>
      <c r="I3241" s="303">
        <f ca="1">+H3241/'Historical Data'!$L$34</f>
        <v>691.57340306811886</v>
      </c>
    </row>
    <row r="3242" spans="2:9">
      <c r="B3242" s="300">
        <f t="shared" si="254"/>
        <v>3230</v>
      </c>
      <c r="C3242" s="275">
        <f t="shared" ca="1" si="250"/>
        <v>0.23462963268245773</v>
      </c>
      <c r="D3242" s="275">
        <f t="shared" ca="1" si="251"/>
        <v>0.14249285746041626</v>
      </c>
      <c r="E3242" s="275">
        <f t="shared" ca="1" si="252"/>
        <v>0.10148726200968541</v>
      </c>
      <c r="F3242" s="275">
        <f t="shared" ca="1" si="253"/>
        <v>2.1640005888290008E-2</v>
      </c>
      <c r="G3242" s="301">
        <f t="array" aca="1" ref="G3242" ca="1">IF(E3242&gt;F3242,('3-Statement Model'!$G$8*(1+'DCF Simulation'!C3242)*'DCF Simulation'!D3242)/('DCF Simulation'!E3242-'DCF Simulation'!F3242))</f>
        <v>10642.63810943544</v>
      </c>
      <c r="H3242" s="302">
        <f ca="1">+G3242-'DCF Analysis'!$C$37+'DCF Analysis'!$C$38+'DCF Analysis'!$C$40-'DCF Analysis'!$C$39</f>
        <v>11554.968109435442</v>
      </c>
      <c r="I3242" s="303">
        <f ca="1">+H3242/'Historical Data'!$L$34</f>
        <v>725.48514932732121</v>
      </c>
    </row>
    <row r="3243" spans="2:9">
      <c r="B3243" s="300">
        <f t="shared" si="254"/>
        <v>3231</v>
      </c>
      <c r="C3243" s="275">
        <f t="shared" ca="1" si="250"/>
        <v>0.11622270303550118</v>
      </c>
      <c r="D3243" s="275">
        <f t="shared" ca="1" si="251"/>
        <v>0.18613363183897244</v>
      </c>
      <c r="E3243" s="275">
        <f t="shared" ca="1" si="252"/>
        <v>0.10709569812355692</v>
      </c>
      <c r="F3243" s="275">
        <f t="shared" ca="1" si="253"/>
        <v>3.8977065127606417E-2</v>
      </c>
      <c r="G3243" s="301">
        <f t="array" aca="1" ref="G3243" ca="1">IF(E3243&gt;F3243,('3-Statement Model'!$G$8*(1+'DCF Simulation'!C3243)*'DCF Simulation'!D3243)/('DCF Simulation'!E3243-'DCF Simulation'!F3243))</f>
        <v>14732.935183158352</v>
      </c>
      <c r="H3243" s="302">
        <f ca="1">+G3243-'DCF Analysis'!$C$37+'DCF Analysis'!$C$38+'DCF Analysis'!$C$40-'DCF Analysis'!$C$39</f>
        <v>15645.265183158353</v>
      </c>
      <c r="I3243" s="303">
        <f ca="1">+H3243/'Historical Data'!$L$34</f>
        <v>982.29674371846806</v>
      </c>
    </row>
    <row r="3244" spans="2:9">
      <c r="B3244" s="300">
        <f t="shared" si="254"/>
        <v>3232</v>
      </c>
      <c r="C3244" s="275">
        <f t="shared" ca="1" si="250"/>
        <v>1.4755222514910933E-2</v>
      </c>
      <c r="D3244" s="275">
        <f t="shared" ca="1" si="251"/>
        <v>0.14699533734942741</v>
      </c>
      <c r="E3244" s="275">
        <f t="shared" ca="1" si="252"/>
        <v>0.10670582893457115</v>
      </c>
      <c r="F3244" s="275">
        <f t="shared" ca="1" si="253"/>
        <v>3.7945978177709894E-2</v>
      </c>
      <c r="G3244" s="301">
        <f t="array" aca="1" ref="G3244" ca="1">IF(E3244&gt;F3244,('3-Statement Model'!$G$8*(1+'DCF Simulation'!C3244)*'DCF Simulation'!D3244)/('DCF Simulation'!E3244-'DCF Simulation'!F3244))</f>
        <v>10478.748773465089</v>
      </c>
      <c r="H3244" s="302">
        <f ca="1">+G3244-'DCF Analysis'!$C$37+'DCF Analysis'!$C$38+'DCF Analysis'!$C$40-'DCF Analysis'!$C$39</f>
        <v>11391.078773465091</v>
      </c>
      <c r="I3244" s="303">
        <f ca="1">+H3244/'Historical Data'!$L$34</f>
        <v>715.19526550821183</v>
      </c>
    </row>
    <row r="3245" spans="2:9">
      <c r="B3245" s="300">
        <f t="shared" si="254"/>
        <v>3233</v>
      </c>
      <c r="C3245" s="275">
        <f t="shared" ca="1" si="250"/>
        <v>5.0017093068715657E-2</v>
      </c>
      <c r="D3245" s="275">
        <f t="shared" ca="1" si="251"/>
        <v>0.14134529610340255</v>
      </c>
      <c r="E3245" s="275">
        <f t="shared" ca="1" si="252"/>
        <v>0.10333236101994198</v>
      </c>
      <c r="F3245" s="275">
        <f t="shared" ca="1" si="253"/>
        <v>2.3366416390244584E-2</v>
      </c>
      <c r="G3245" s="301">
        <f t="array" aca="1" ref="G3245" ca="1">IF(E3245&gt;F3245,('3-Statement Model'!$G$8*(1+'DCF Simulation'!C3245)*'DCF Simulation'!D3245)/('DCF Simulation'!E3245-'DCF Simulation'!F3245))</f>
        <v>8965.0384460528512</v>
      </c>
      <c r="H3245" s="302">
        <f ca="1">+G3245-'DCF Analysis'!$C$37+'DCF Analysis'!$C$38+'DCF Analysis'!$C$40-'DCF Analysis'!$C$39</f>
        <v>9877.368446052853</v>
      </c>
      <c r="I3245" s="303">
        <f ca="1">+H3245/'Historical Data'!$L$34</f>
        <v>620.15611416479624</v>
      </c>
    </row>
    <row r="3246" spans="2:9">
      <c r="B3246" s="300">
        <f t="shared" si="254"/>
        <v>3234</v>
      </c>
      <c r="C3246" s="275">
        <f t="shared" ca="1" si="250"/>
        <v>0.2384436776706528</v>
      </c>
      <c r="D3246" s="275">
        <f t="shared" ca="1" si="251"/>
        <v>0.15877919685405295</v>
      </c>
      <c r="E3246" s="275">
        <f t="shared" ca="1" si="252"/>
        <v>0.10514613568244126</v>
      </c>
      <c r="F3246" s="275">
        <f t="shared" ca="1" si="253"/>
        <v>4.0606211861878974E-2</v>
      </c>
      <c r="G3246" s="301">
        <f t="array" aca="1" ref="G3246" ca="1">IF(E3246&gt;F3246,('3-Statement Model'!$G$8*(1+'DCF Simulation'!C3246)*'DCF Simulation'!D3246)/('DCF Simulation'!E3246-'DCF Simulation'!F3246))</f>
        <v>14717.054972647644</v>
      </c>
      <c r="H3246" s="302">
        <f ca="1">+G3246-'DCF Analysis'!$C$37+'DCF Analysis'!$C$38+'DCF Analysis'!$C$40-'DCF Analysis'!$C$39</f>
        <v>15629.384972647646</v>
      </c>
      <c r="I3246" s="303">
        <f ca="1">+H3246/'Historical Data'!$L$34</f>
        <v>981.29969580067223</v>
      </c>
    </row>
    <row r="3247" spans="2:9">
      <c r="B3247" s="300">
        <f t="shared" si="254"/>
        <v>3235</v>
      </c>
      <c r="C3247" s="275">
        <f t="shared" ca="1" si="250"/>
        <v>0.25688230672672302</v>
      </c>
      <c r="D3247" s="275">
        <f t="shared" ca="1" si="251"/>
        <v>0.16503057305758018</v>
      </c>
      <c r="E3247" s="275">
        <f t="shared" ca="1" si="252"/>
        <v>0.10175507289241412</v>
      </c>
      <c r="F3247" s="275">
        <f t="shared" ca="1" si="253"/>
        <v>3.3574402512643924E-2</v>
      </c>
      <c r="G3247" s="301">
        <f t="array" aca="1" ref="G3247" ca="1">IF(E3247&gt;F3247,('3-Statement Model'!$G$8*(1+'DCF Simulation'!C3247)*'DCF Simulation'!D3247)/('DCF Simulation'!E3247-'DCF Simulation'!F3247))</f>
        <v>14695.259265395705</v>
      </c>
      <c r="H3247" s="302">
        <f ca="1">+G3247-'DCF Analysis'!$C$37+'DCF Analysis'!$C$38+'DCF Analysis'!$C$40-'DCF Analysis'!$C$39</f>
        <v>15607.589265395707</v>
      </c>
      <c r="I3247" s="303">
        <f ca="1">+H3247/'Historical Data'!$L$34</f>
        <v>979.93124010433371</v>
      </c>
    </row>
    <row r="3248" spans="2:9">
      <c r="B3248" s="300">
        <f t="shared" si="254"/>
        <v>3236</v>
      </c>
      <c r="C3248" s="275">
        <f t="shared" ca="1" si="250"/>
        <v>0.28899055318929118</v>
      </c>
      <c r="D3248" s="275">
        <f t="shared" ca="1" si="251"/>
        <v>0.15721571155989261</v>
      </c>
      <c r="E3248" s="275">
        <f t="shared" ca="1" si="252"/>
        <v>0.10895881943284505</v>
      </c>
      <c r="F3248" s="275">
        <f t="shared" ca="1" si="253"/>
        <v>2.1904459641412043E-2</v>
      </c>
      <c r="G3248" s="301">
        <f t="array" aca="1" ref="G3248" ca="1">IF(E3248&gt;F3248,('3-Statement Model'!$G$8*(1+'DCF Simulation'!C3248)*'DCF Simulation'!D3248)/('DCF Simulation'!E3248-'DCF Simulation'!F3248))</f>
        <v>11244.357719305261</v>
      </c>
      <c r="H3248" s="302">
        <f ca="1">+G3248-'DCF Analysis'!$C$37+'DCF Analysis'!$C$38+'DCF Analysis'!$C$40-'DCF Analysis'!$C$39</f>
        <v>12156.687719305262</v>
      </c>
      <c r="I3248" s="303">
        <f ca="1">+H3248/'Historical Data'!$L$34</f>
        <v>763.26445229771366</v>
      </c>
    </row>
    <row r="3249" spans="2:9">
      <c r="B3249" s="300">
        <f t="shared" si="254"/>
        <v>3237</v>
      </c>
      <c r="C3249" s="275">
        <f t="shared" ca="1" si="250"/>
        <v>0.12286423489025641</v>
      </c>
      <c r="D3249" s="275">
        <f t="shared" ca="1" si="251"/>
        <v>0.13882410646419255</v>
      </c>
      <c r="E3249" s="275">
        <f t="shared" ca="1" si="252"/>
        <v>0.10214563810181418</v>
      </c>
      <c r="F3249" s="275">
        <f t="shared" ca="1" si="253"/>
        <v>3.644897479341587E-2</v>
      </c>
      <c r="G3249" s="301">
        <f t="array" aca="1" ref="G3249" ca="1">IF(E3249&gt;F3249,('3-Statement Model'!$G$8*(1+'DCF Simulation'!C3249)*'DCF Simulation'!D3249)/('DCF Simulation'!E3249-'DCF Simulation'!F3249))</f>
        <v>11461.153328915603</v>
      </c>
      <c r="H3249" s="302">
        <f ca="1">+G3249-'DCF Analysis'!$C$37+'DCF Analysis'!$C$38+'DCF Analysis'!$C$40-'DCF Analysis'!$C$39</f>
        <v>12373.483328915605</v>
      </c>
      <c r="I3249" s="303">
        <f ca="1">+H3249/'Historical Data'!$L$34</f>
        <v>776.87608616135333</v>
      </c>
    </row>
    <row r="3250" spans="2:9">
      <c r="B3250" s="300">
        <f t="shared" si="254"/>
        <v>3238</v>
      </c>
      <c r="C3250" s="275">
        <f t="shared" ca="1" si="250"/>
        <v>0.29704976141070899</v>
      </c>
      <c r="D3250" s="275">
        <f t="shared" ca="1" si="251"/>
        <v>0.13783271287937757</v>
      </c>
      <c r="E3250" s="275">
        <f t="shared" ca="1" si="252"/>
        <v>0.10901175370431292</v>
      </c>
      <c r="F3250" s="275">
        <f t="shared" ca="1" si="253"/>
        <v>4.176787772605086E-2</v>
      </c>
      <c r="G3250" s="301">
        <f t="array" aca="1" ref="G3250" ca="1">IF(E3250&gt;F3250,('3-Statement Model'!$G$8*(1+'DCF Simulation'!C3250)*'DCF Simulation'!D3250)/('DCF Simulation'!E3250-'DCF Simulation'!F3250))</f>
        <v>12842.089821268357</v>
      </c>
      <c r="H3250" s="302">
        <f ca="1">+G3250-'DCF Analysis'!$C$37+'DCF Analysis'!$C$38+'DCF Analysis'!$C$40-'DCF Analysis'!$C$39</f>
        <v>13754.419821268359</v>
      </c>
      <c r="I3250" s="303">
        <f ca="1">+H3250/'Historical Data'!$L$34</f>
        <v>863.5789578506317</v>
      </c>
    </row>
    <row r="3251" spans="2:9">
      <c r="B3251" s="300">
        <f t="shared" si="254"/>
        <v>3239</v>
      </c>
      <c r="C3251" s="275">
        <f t="shared" ca="1" si="250"/>
        <v>0.13773126226428839</v>
      </c>
      <c r="D3251" s="275">
        <f t="shared" ca="1" si="251"/>
        <v>0.17940172686693345</v>
      </c>
      <c r="E3251" s="275">
        <f t="shared" ca="1" si="252"/>
        <v>0.10781381895778401</v>
      </c>
      <c r="F3251" s="275">
        <f t="shared" ca="1" si="253"/>
        <v>3.8835028385091494E-2</v>
      </c>
      <c r="G3251" s="301">
        <f t="array" aca="1" ref="G3251" ca="1">IF(E3251&gt;F3251,('3-Statement Model'!$G$8*(1+'DCF Simulation'!C3251)*'DCF Simulation'!D3251)/('DCF Simulation'!E3251-'DCF Simulation'!F3251))</f>
        <v>14293.22514244945</v>
      </c>
      <c r="H3251" s="302">
        <f ca="1">+G3251-'DCF Analysis'!$C$37+'DCF Analysis'!$C$38+'DCF Analysis'!$C$40-'DCF Analysis'!$C$39</f>
        <v>15205.555142449452</v>
      </c>
      <c r="I3251" s="303">
        <f ca="1">+H3251/'Historical Data'!$L$34</f>
        <v>954.68930235444293</v>
      </c>
    </row>
    <row r="3252" spans="2:9">
      <c r="B3252" s="300">
        <f t="shared" si="254"/>
        <v>3240</v>
      </c>
      <c r="C3252" s="275">
        <f t="shared" ca="1" si="250"/>
        <v>0.10815259920994387</v>
      </c>
      <c r="D3252" s="275">
        <f t="shared" ca="1" si="251"/>
        <v>0.14421031563852124</v>
      </c>
      <c r="E3252" s="275">
        <f t="shared" ca="1" si="252"/>
        <v>0.10198292186140258</v>
      </c>
      <c r="F3252" s="275">
        <f t="shared" ca="1" si="253"/>
        <v>5.6170167415741407E-2</v>
      </c>
      <c r="G3252" s="301">
        <f t="array" aca="1" ref="G3252" ca="1">IF(E3252&gt;F3252,('3-Statement Model'!$G$8*(1+'DCF Simulation'!C3252)*'DCF Simulation'!D3252)/('DCF Simulation'!E3252-'DCF Simulation'!F3252))</f>
        <v>16849.576592231373</v>
      </c>
      <c r="H3252" s="302">
        <f ca="1">+G3252-'DCF Analysis'!$C$37+'DCF Analysis'!$C$38+'DCF Analysis'!$C$40-'DCF Analysis'!$C$39</f>
        <v>17761.906592231371</v>
      </c>
      <c r="I3252" s="303">
        <f ca="1">+H3252/'Historical Data'!$L$34</f>
        <v>1115.1912609677031</v>
      </c>
    </row>
    <row r="3253" spans="2:9">
      <c r="B3253" s="300">
        <f t="shared" si="254"/>
        <v>3241</v>
      </c>
      <c r="C3253" s="275">
        <f t="shared" ca="1" si="250"/>
        <v>9.7521941174057936E-2</v>
      </c>
      <c r="D3253" s="275">
        <f t="shared" ca="1" si="251"/>
        <v>0.16636255970135042</v>
      </c>
      <c r="E3253" s="275">
        <f t="shared" ca="1" si="252"/>
        <v>0.10706346648726593</v>
      </c>
      <c r="F3253" s="275">
        <f t="shared" ca="1" si="253"/>
        <v>2.9124568485589569E-2</v>
      </c>
      <c r="G3253" s="301">
        <f t="array" aca="1" ref="G3253" ca="1">IF(E3253&gt;F3253,('3-Statement Model'!$G$8*(1+'DCF Simulation'!C3253)*'DCF Simulation'!D3253)/('DCF Simulation'!E3253-'DCF Simulation'!F3253))</f>
        <v>11316.02878635048</v>
      </c>
      <c r="H3253" s="302">
        <f ca="1">+G3253-'DCF Analysis'!$C$37+'DCF Analysis'!$C$38+'DCF Analysis'!$C$40-'DCF Analysis'!$C$39</f>
        <v>12228.358786350482</v>
      </c>
      <c r="I3253" s="303">
        <f ca="1">+H3253/'Historical Data'!$L$34</f>
        <v>767.76436041388502</v>
      </c>
    </row>
    <row r="3254" spans="2:9">
      <c r="B3254" s="300">
        <f t="shared" si="254"/>
        <v>3242</v>
      </c>
      <c r="C3254" s="275">
        <f t="shared" ca="1" si="250"/>
        <v>4.4794614411196823E-2</v>
      </c>
      <c r="D3254" s="275">
        <f t="shared" ca="1" si="251"/>
        <v>0.18182436630165968</v>
      </c>
      <c r="E3254" s="275">
        <f t="shared" ca="1" si="252"/>
        <v>0.10918770126147548</v>
      </c>
      <c r="F3254" s="275">
        <f t="shared" ca="1" si="253"/>
        <v>3.1725975512233183E-2</v>
      </c>
      <c r="G3254" s="301">
        <f t="array" aca="1" ref="G3254" ca="1">IF(E3254&gt;F3254,('3-Statement Model'!$G$8*(1+'DCF Simulation'!C3254)*'DCF Simulation'!D3254)/('DCF Simulation'!E3254-'DCF Simulation'!F3254))</f>
        <v>11846.0984858641</v>
      </c>
      <c r="H3254" s="302">
        <f ca="1">+G3254-'DCF Analysis'!$C$37+'DCF Analysis'!$C$38+'DCF Analysis'!$C$40-'DCF Analysis'!$C$39</f>
        <v>12758.428485864102</v>
      </c>
      <c r="I3254" s="303">
        <f ca="1">+H3254/'Historical Data'!$L$34</f>
        <v>801.0450836026846</v>
      </c>
    </row>
    <row r="3255" spans="2:9">
      <c r="B3255" s="300">
        <f t="shared" si="254"/>
        <v>3243</v>
      </c>
      <c r="C3255" s="275">
        <f t="shared" ca="1" si="250"/>
        <v>0.20348303477375859</v>
      </c>
      <c r="D3255" s="275">
        <f t="shared" ca="1" si="251"/>
        <v>0.13662646079284649</v>
      </c>
      <c r="E3255" s="275">
        <f t="shared" ca="1" si="252"/>
        <v>0.10358403775936469</v>
      </c>
      <c r="F3255" s="275">
        <f t="shared" ca="1" si="253"/>
        <v>2.6749678917530086E-2</v>
      </c>
      <c r="G3255" s="301">
        <f t="array" aca="1" ref="G3255" ca="1">IF(E3255&gt;F3255,('3-Statement Model'!$G$8*(1+'DCF Simulation'!C3255)*'DCF Simulation'!D3255)/('DCF Simulation'!E3255-'DCF Simulation'!F3255))</f>
        <v>10337.102404988922</v>
      </c>
      <c r="H3255" s="302">
        <f ca="1">+G3255-'DCF Analysis'!$C$37+'DCF Analysis'!$C$38+'DCF Analysis'!$C$40-'DCF Analysis'!$C$39</f>
        <v>11249.432404988924</v>
      </c>
      <c r="I3255" s="303">
        <f ca="1">+H3255/'Historical Data'!$L$34</f>
        <v>706.3019188704402</v>
      </c>
    </row>
    <row r="3256" spans="2:9">
      <c r="B3256" s="300">
        <f t="shared" si="254"/>
        <v>3244</v>
      </c>
      <c r="C3256" s="275">
        <f t="shared" ca="1" si="250"/>
        <v>0.22924531355610298</v>
      </c>
      <c r="D3256" s="275">
        <f t="shared" ca="1" si="251"/>
        <v>0.17444805048949086</v>
      </c>
      <c r="E3256" s="275">
        <f t="shared" ca="1" si="252"/>
        <v>0.10545674604294314</v>
      </c>
      <c r="F3256" s="275">
        <f t="shared" ca="1" si="253"/>
        <v>5.1525761197702233E-2</v>
      </c>
      <c r="G3256" s="301">
        <f t="array" aca="1" ref="G3256" ca="1">IF(E3256&gt;F3256,('3-Statement Model'!$G$8*(1+'DCF Simulation'!C3256)*'DCF Simulation'!D3256)/('DCF Simulation'!E3256-'DCF Simulation'!F3256))</f>
        <v>19206.393829834797</v>
      </c>
      <c r="H3256" s="302">
        <f ca="1">+G3256-'DCF Analysis'!$C$37+'DCF Analysis'!$C$38+'DCF Analysis'!$C$40-'DCF Analysis'!$C$39</f>
        <v>20118.723829834795</v>
      </c>
      <c r="I3256" s="303">
        <f ca="1">+H3256/'Historical Data'!$L$34</f>
        <v>1263.1653522301208</v>
      </c>
    </row>
    <row r="3257" spans="2:9">
      <c r="B3257" s="300">
        <f t="shared" si="254"/>
        <v>3245</v>
      </c>
      <c r="C3257" s="275">
        <f t="shared" ca="1" si="250"/>
        <v>6.7837402441471018E-2</v>
      </c>
      <c r="D3257" s="275">
        <f t="shared" ca="1" si="251"/>
        <v>0.15739892733825242</v>
      </c>
      <c r="E3257" s="275">
        <f t="shared" ca="1" si="252"/>
        <v>0.10748650993060771</v>
      </c>
      <c r="F3257" s="275">
        <f t="shared" ca="1" si="253"/>
        <v>2.4149331589645572E-2</v>
      </c>
      <c r="G3257" s="301">
        <f t="array" aca="1" ref="G3257" ca="1">IF(E3257&gt;F3257,('3-Statement Model'!$G$8*(1+'DCF Simulation'!C3257)*'DCF Simulation'!D3257)/('DCF Simulation'!E3257-'DCF Simulation'!F3257))</f>
        <v>9741.9883151385675</v>
      </c>
      <c r="H3257" s="302">
        <f ca="1">+G3257-'DCF Analysis'!$C$37+'DCF Analysis'!$C$38+'DCF Analysis'!$C$40-'DCF Analysis'!$C$39</f>
        <v>10654.318315138569</v>
      </c>
      <c r="I3257" s="303">
        <f ca="1">+H3257/'Historical Data'!$L$34</f>
        <v>668.93734717687357</v>
      </c>
    </row>
    <row r="3258" spans="2:9">
      <c r="B3258" s="300">
        <f t="shared" si="254"/>
        <v>3246</v>
      </c>
      <c r="C3258" s="275">
        <f t="shared" ca="1" si="250"/>
        <v>8.2449533929111293E-2</v>
      </c>
      <c r="D3258" s="275">
        <f t="shared" ca="1" si="251"/>
        <v>0.17303134626102251</v>
      </c>
      <c r="E3258" s="275">
        <f t="shared" ca="1" si="252"/>
        <v>0.1097218681663171</v>
      </c>
      <c r="F3258" s="275">
        <f t="shared" ca="1" si="253"/>
        <v>2.2777959797784183E-2</v>
      </c>
      <c r="G3258" s="301">
        <f t="array" aca="1" ref="G3258" ca="1">IF(E3258&gt;F3258,('3-Statement Model'!$G$8*(1+'DCF Simulation'!C3258)*'DCF Simulation'!D3258)/('DCF Simulation'!E3258-'DCF Simulation'!F3258))</f>
        <v>10405.735556474239</v>
      </c>
      <c r="H3258" s="302">
        <f ca="1">+G3258-'DCF Analysis'!$C$37+'DCF Analysis'!$C$38+'DCF Analysis'!$C$40-'DCF Analysis'!$C$39</f>
        <v>11318.065556474241</v>
      </c>
      <c r="I3258" s="303">
        <f ca="1">+H3258/'Historical Data'!$L$34</f>
        <v>710.61108975542709</v>
      </c>
    </row>
    <row r="3259" spans="2:9">
      <c r="B3259" s="300">
        <f t="shared" si="254"/>
        <v>3247</v>
      </c>
      <c r="C3259" s="275">
        <f t="shared" ca="1" si="250"/>
        <v>0.32338383808472992</v>
      </c>
      <c r="D3259" s="275">
        <f t="shared" ca="1" si="251"/>
        <v>0.17889342019386151</v>
      </c>
      <c r="E3259" s="275">
        <f t="shared" ca="1" si="252"/>
        <v>0.10830261229443897</v>
      </c>
      <c r="F3259" s="275">
        <f t="shared" ca="1" si="253"/>
        <v>2.862982956172589E-2</v>
      </c>
      <c r="G3259" s="301">
        <f t="array" aca="1" ref="G3259" ca="1">IF(E3259&gt;F3259,('3-Statement Model'!$G$8*(1+'DCF Simulation'!C3259)*'DCF Simulation'!D3259)/('DCF Simulation'!E3259-'DCF Simulation'!F3259))</f>
        <v>14353.232077528406</v>
      </c>
      <c r="H3259" s="302">
        <f ca="1">+G3259-'DCF Analysis'!$C$37+'DCF Analysis'!$C$38+'DCF Analysis'!$C$40-'DCF Analysis'!$C$39</f>
        <v>15265.562077528408</v>
      </c>
      <c r="I3259" s="303">
        <f ca="1">+H3259/'Historical Data'!$L$34</f>
        <v>958.45687140734947</v>
      </c>
    </row>
    <row r="3260" spans="2:9">
      <c r="B3260" s="300">
        <f t="shared" si="254"/>
        <v>3248</v>
      </c>
      <c r="C3260" s="275">
        <f t="shared" ca="1" si="250"/>
        <v>2.4554057741851425E-2</v>
      </c>
      <c r="D3260" s="275">
        <f t="shared" ca="1" si="251"/>
        <v>0.18072141955291227</v>
      </c>
      <c r="E3260" s="275">
        <f t="shared" ca="1" si="252"/>
        <v>0.10509794040400219</v>
      </c>
      <c r="F3260" s="275">
        <f t="shared" ca="1" si="253"/>
        <v>5.8097507018557704E-2</v>
      </c>
      <c r="G3260" s="301">
        <f t="array" aca="1" ref="G3260" ca="1">IF(E3260&gt;F3260,('3-Statement Model'!$G$8*(1+'DCF Simulation'!C3260)*'DCF Simulation'!D3260)/('DCF Simulation'!E3260-'DCF Simulation'!F3260))</f>
        <v>19029.270680169808</v>
      </c>
      <c r="H3260" s="302">
        <f ca="1">+G3260-'DCF Analysis'!$C$37+'DCF Analysis'!$C$38+'DCF Analysis'!$C$40-'DCF Analysis'!$C$39</f>
        <v>19941.600680169806</v>
      </c>
      <c r="I3260" s="303">
        <f ca="1">+H3260/'Historical Data'!$L$34</f>
        <v>1252.0445760006216</v>
      </c>
    </row>
    <row r="3261" spans="2:9">
      <c r="B3261" s="300">
        <f t="shared" si="254"/>
        <v>3249</v>
      </c>
      <c r="C3261" s="275">
        <f t="shared" ca="1" si="250"/>
        <v>9.666797910434749E-2</v>
      </c>
      <c r="D3261" s="275">
        <f t="shared" ca="1" si="251"/>
        <v>0.19072694047753685</v>
      </c>
      <c r="E3261" s="275">
        <f t="shared" ca="1" si="252"/>
        <v>0.10230318675304792</v>
      </c>
      <c r="F3261" s="275">
        <f t="shared" ca="1" si="253"/>
        <v>4.3205862143550766E-2</v>
      </c>
      <c r="G3261" s="301">
        <f t="array" aca="1" ref="G3261" ca="1">IF(E3261&gt;F3261,('3-Statement Model'!$G$8*(1+'DCF Simulation'!C3261)*'DCF Simulation'!D3261)/('DCF Simulation'!E3261-'DCF Simulation'!F3261))</f>
        <v>17096.172217777585</v>
      </c>
      <c r="H3261" s="302">
        <f ca="1">+G3261-'DCF Analysis'!$C$37+'DCF Analysis'!$C$38+'DCF Analysis'!$C$40-'DCF Analysis'!$C$39</f>
        <v>18008.502217777583</v>
      </c>
      <c r="I3261" s="303">
        <f ca="1">+H3261/'Historical Data'!$L$34</f>
        <v>1130.6739055348285</v>
      </c>
    </row>
    <row r="3262" spans="2:9">
      <c r="B3262" s="300">
        <f t="shared" si="254"/>
        <v>3250</v>
      </c>
      <c r="C3262" s="275">
        <f t="shared" ca="1" si="250"/>
        <v>0.31842793624119237</v>
      </c>
      <c r="D3262" s="275">
        <f t="shared" ca="1" si="251"/>
        <v>0.13600913856690736</v>
      </c>
      <c r="E3262" s="275">
        <f t="shared" ca="1" si="252"/>
        <v>0.10378820927836994</v>
      </c>
      <c r="F3262" s="275">
        <f t="shared" ca="1" si="253"/>
        <v>5.2734741219658002E-2</v>
      </c>
      <c r="G3262" s="301">
        <f t="array" aca="1" ref="G3262" ca="1">IF(E3262&gt;F3262,('3-Statement Model'!$G$8*(1+'DCF Simulation'!C3262)*'DCF Simulation'!D3262)/('DCF Simulation'!E3262-'DCF Simulation'!F3262))</f>
        <v>16965.971651302076</v>
      </c>
      <c r="H3262" s="302">
        <f ca="1">+G3262-'DCF Analysis'!$C$37+'DCF Analysis'!$C$38+'DCF Analysis'!$C$40-'DCF Analysis'!$C$39</f>
        <v>17878.301651302074</v>
      </c>
      <c r="I3262" s="303">
        <f ca="1">+H3262/'Historical Data'!$L$34</f>
        <v>1122.4991899910569</v>
      </c>
    </row>
    <row r="3263" spans="2:9">
      <c r="B3263" s="300">
        <f t="shared" si="254"/>
        <v>3251</v>
      </c>
      <c r="C3263" s="275">
        <f t="shared" ca="1" si="250"/>
        <v>0.17260382263265561</v>
      </c>
      <c r="D3263" s="275">
        <f t="shared" ca="1" si="251"/>
        <v>0.17122926015078965</v>
      </c>
      <c r="E3263" s="275">
        <f t="shared" ca="1" si="252"/>
        <v>0.10259436659719505</v>
      </c>
      <c r="F3263" s="275">
        <f t="shared" ca="1" si="253"/>
        <v>2.3644585534030652E-2</v>
      </c>
      <c r="G3263" s="301">
        <f t="array" aca="1" ref="G3263" ca="1">IF(E3263&gt;F3263,('3-Statement Model'!$G$8*(1+'DCF Simulation'!C3263)*'DCF Simulation'!D3263)/('DCF Simulation'!E3263-'DCF Simulation'!F3263))</f>
        <v>12284.510479410308</v>
      </c>
      <c r="H3263" s="302">
        <f ca="1">+G3263-'DCF Analysis'!$C$37+'DCF Analysis'!$C$38+'DCF Analysis'!$C$40-'DCF Analysis'!$C$39</f>
        <v>13196.84047941031</v>
      </c>
      <c r="I3263" s="303">
        <f ca="1">+H3263/'Historical Data'!$L$34</f>
        <v>828.57102634804266</v>
      </c>
    </row>
    <row r="3264" spans="2:9">
      <c r="B3264" s="300">
        <f t="shared" si="254"/>
        <v>3252</v>
      </c>
      <c r="C3264" s="275">
        <f t="shared" ca="1" si="250"/>
        <v>8.7269100153615581E-2</v>
      </c>
      <c r="D3264" s="275">
        <f t="shared" ca="1" si="251"/>
        <v>0.14270171875443083</v>
      </c>
      <c r="E3264" s="275">
        <f t="shared" ca="1" si="252"/>
        <v>0.106866158121573</v>
      </c>
      <c r="F3264" s="275">
        <f t="shared" ca="1" si="253"/>
        <v>4.8022453449780581E-2</v>
      </c>
      <c r="G3264" s="301">
        <f t="array" aca="1" ref="G3264" ca="1">IF(E3264&gt;F3264,('3-Statement Model'!$G$8*(1+'DCF Simulation'!C3264)*'DCF Simulation'!D3264)/('DCF Simulation'!E3264-'DCF Simulation'!F3264))</f>
        <v>12736.372190632326</v>
      </c>
      <c r="H3264" s="302">
        <f ca="1">+G3264-'DCF Analysis'!$C$37+'DCF Analysis'!$C$38+'DCF Analysis'!$C$40-'DCF Analysis'!$C$39</f>
        <v>13648.702190632328</v>
      </c>
      <c r="I3264" s="303">
        <f ca="1">+H3264/'Historical Data'!$L$34</f>
        <v>856.9414171562629</v>
      </c>
    </row>
    <row r="3265" spans="2:9">
      <c r="B3265" s="300">
        <f t="shared" si="254"/>
        <v>3253</v>
      </c>
      <c r="C3265" s="275">
        <f t="shared" ca="1" si="250"/>
        <v>5.9774562842666093E-2</v>
      </c>
      <c r="D3265" s="275">
        <f t="shared" ca="1" si="251"/>
        <v>0.15433493840923723</v>
      </c>
      <c r="E3265" s="275">
        <f t="shared" ca="1" si="252"/>
        <v>0.10469103884671933</v>
      </c>
      <c r="F3265" s="275">
        <f t="shared" ca="1" si="253"/>
        <v>2.4072960480772756E-2</v>
      </c>
      <c r="G3265" s="301">
        <f t="array" aca="1" ref="G3265" ca="1">IF(E3265&gt;F3265,('3-Statement Model'!$G$8*(1+'DCF Simulation'!C3265)*'DCF Simulation'!D3265)/('DCF Simulation'!E3265-'DCF Simulation'!F3265))</f>
        <v>9799.9712471504008</v>
      </c>
      <c r="H3265" s="302">
        <f ca="1">+G3265-'DCF Analysis'!$C$37+'DCF Analysis'!$C$38+'DCF Analysis'!$C$40-'DCF Analysis'!$C$39</f>
        <v>10712.301247150403</v>
      </c>
      <c r="I3265" s="303">
        <f ca="1">+H3265/'Historical Data'!$L$34</f>
        <v>672.57783806275415</v>
      </c>
    </row>
    <row r="3266" spans="2:9">
      <c r="B3266" s="300">
        <f t="shared" si="254"/>
        <v>3254</v>
      </c>
      <c r="C3266" s="275">
        <f t="shared" ca="1" si="250"/>
        <v>0.27123879202847651</v>
      </c>
      <c r="D3266" s="275">
        <f t="shared" ca="1" si="251"/>
        <v>0.16154084120866125</v>
      </c>
      <c r="E3266" s="275">
        <f t="shared" ca="1" si="252"/>
        <v>0.10113918649491123</v>
      </c>
      <c r="F3266" s="275">
        <f t="shared" ca="1" si="253"/>
        <v>3.5945207680345953E-2</v>
      </c>
      <c r="G3266" s="301">
        <f t="array" aca="1" ref="G3266" ca="1">IF(E3266&gt;F3266,('3-Statement Model'!$G$8*(1+'DCF Simulation'!C3266)*'DCF Simulation'!D3266)/('DCF Simulation'!E3266-'DCF Simulation'!F3266))</f>
        <v>15215.333969558978</v>
      </c>
      <c r="H3266" s="302">
        <f ca="1">+G3266-'DCF Analysis'!$C$37+'DCF Analysis'!$C$38+'DCF Analysis'!$C$40-'DCF Analysis'!$C$39</f>
        <v>16127.66396955898</v>
      </c>
      <c r="I3266" s="303">
        <f ca="1">+H3266/'Historical Data'!$L$34</f>
        <v>1012.5844219078523</v>
      </c>
    </row>
    <row r="3267" spans="2:9">
      <c r="B3267" s="300">
        <f t="shared" si="254"/>
        <v>3255</v>
      </c>
      <c r="C3267" s="275">
        <f t="shared" ca="1" si="250"/>
        <v>0.20664034276464877</v>
      </c>
      <c r="D3267" s="275">
        <f t="shared" ca="1" si="251"/>
        <v>0.19110640569343268</v>
      </c>
      <c r="E3267" s="275">
        <f t="shared" ca="1" si="252"/>
        <v>0.10391636456583274</v>
      </c>
      <c r="F3267" s="275">
        <f t="shared" ca="1" si="253"/>
        <v>4.7669362870051413E-2</v>
      </c>
      <c r="G3267" s="301">
        <f t="array" aca="1" ref="G3267" ca="1">IF(E3267&gt;F3267,('3-Statement Model'!$G$8*(1+'DCF Simulation'!C3267)*'DCF Simulation'!D3267)/('DCF Simulation'!E3267-'DCF Simulation'!F3267))</f>
        <v>19803.101263607066</v>
      </c>
      <c r="H3267" s="302">
        <f ca="1">+G3267-'DCF Analysis'!$C$37+'DCF Analysis'!$C$38+'DCF Analysis'!$C$40-'DCF Analysis'!$C$39</f>
        <v>20715.431263607064</v>
      </c>
      <c r="I3267" s="303">
        <f ca="1">+H3267/'Historical Data'!$L$34</f>
        <v>1300.6299629148964</v>
      </c>
    </row>
    <row r="3268" spans="2:9">
      <c r="B3268" s="300">
        <f t="shared" si="254"/>
        <v>3256</v>
      </c>
      <c r="C3268" s="275">
        <f t="shared" ca="1" si="250"/>
        <v>0.12017212077783168</v>
      </c>
      <c r="D3268" s="275">
        <f t="shared" ca="1" si="251"/>
        <v>0.14563100792299863</v>
      </c>
      <c r="E3268" s="275">
        <f t="shared" ca="1" si="252"/>
        <v>0.10194344564567841</v>
      </c>
      <c r="F3268" s="275">
        <f t="shared" ca="1" si="253"/>
        <v>2.5555092145255743E-2</v>
      </c>
      <c r="G3268" s="301">
        <f t="array" aca="1" ref="G3268" ca="1">IF(E3268&gt;F3268,('3-Statement Model'!$G$8*(1+'DCF Simulation'!C3268)*'DCF Simulation'!D3268)/('DCF Simulation'!E3268-'DCF Simulation'!F3268))</f>
        <v>10315.516190214668</v>
      </c>
      <c r="H3268" s="302">
        <f ca="1">+G3268-'DCF Analysis'!$C$37+'DCF Analysis'!$C$38+'DCF Analysis'!$C$40-'DCF Analysis'!$C$39</f>
        <v>11227.84619021467</v>
      </c>
      <c r="I3268" s="303">
        <f ca="1">+H3268/'Historical Data'!$L$34</f>
        <v>704.94661627673395</v>
      </c>
    </row>
    <row r="3269" spans="2:9">
      <c r="B3269" s="300">
        <f t="shared" si="254"/>
        <v>3257</v>
      </c>
      <c r="C3269" s="275">
        <f t="shared" ca="1" si="250"/>
        <v>5.3350608773202746E-2</v>
      </c>
      <c r="D3269" s="275">
        <f t="shared" ca="1" si="251"/>
        <v>0.15639099740856624</v>
      </c>
      <c r="E3269" s="275">
        <f t="shared" ca="1" si="252"/>
        <v>0.10857455036359173</v>
      </c>
      <c r="F3269" s="275">
        <f t="shared" ca="1" si="253"/>
        <v>2.2229241774690177E-2</v>
      </c>
      <c r="G3269" s="301">
        <f t="array" aca="1" ref="G3269" ca="1">IF(E3269&gt;F3269,('3-Statement Model'!$G$8*(1+'DCF Simulation'!C3269)*'DCF Simulation'!D3269)/('DCF Simulation'!E3269-'DCF Simulation'!F3269))</f>
        <v>9215.6389870189378</v>
      </c>
      <c r="H3269" s="302">
        <f ca="1">+G3269-'DCF Analysis'!$C$37+'DCF Analysis'!$C$38+'DCF Analysis'!$C$40-'DCF Analysis'!$C$39</f>
        <v>10127.96898701894</v>
      </c>
      <c r="I3269" s="303">
        <f ca="1">+H3269/'Historical Data'!$L$34</f>
        <v>635.89020959131926</v>
      </c>
    </row>
    <row r="3270" spans="2:9">
      <c r="B3270" s="300">
        <f t="shared" si="254"/>
        <v>3258</v>
      </c>
      <c r="C3270" s="275">
        <f t="shared" ca="1" si="250"/>
        <v>2.8393568054721968E-2</v>
      </c>
      <c r="D3270" s="275">
        <f t="shared" ca="1" si="251"/>
        <v>0.13982500043313803</v>
      </c>
      <c r="E3270" s="275">
        <f t="shared" ca="1" si="252"/>
        <v>0.10225893744995052</v>
      </c>
      <c r="F3270" s="275">
        <f t="shared" ca="1" si="253"/>
        <v>4.5849163536184553E-2</v>
      </c>
      <c r="G3270" s="301">
        <f t="array" aca="1" ref="G3270" ca="1">IF(E3270&gt;F3270,('3-Statement Model'!$G$8*(1+'DCF Simulation'!C3270)*'DCF Simulation'!D3270)/('DCF Simulation'!E3270-'DCF Simulation'!F3270))</f>
        <v>12313.154286270865</v>
      </c>
      <c r="H3270" s="302">
        <f ca="1">+G3270-'DCF Analysis'!$C$37+'DCF Analysis'!$C$38+'DCF Analysis'!$C$40-'DCF Analysis'!$C$39</f>
        <v>13225.484286270867</v>
      </c>
      <c r="I3270" s="303">
        <f ca="1">+H3270/'Historical Data'!$L$34</f>
        <v>830.36944381667809</v>
      </c>
    </row>
    <row r="3271" spans="2:9">
      <c r="B3271" s="300">
        <f t="shared" si="254"/>
        <v>3259</v>
      </c>
      <c r="C3271" s="275">
        <f t="shared" ca="1" si="250"/>
        <v>2.437659582648128E-2</v>
      </c>
      <c r="D3271" s="275">
        <f t="shared" ca="1" si="251"/>
        <v>0.19479690611924083</v>
      </c>
      <c r="E3271" s="275">
        <f t="shared" ca="1" si="252"/>
        <v>0.10635161479872951</v>
      </c>
      <c r="F3271" s="275">
        <f t="shared" ca="1" si="253"/>
        <v>4.9462851480064796E-2</v>
      </c>
      <c r="G3271" s="301">
        <f t="array" aca="1" ref="G3271" ca="1">IF(E3271&gt;F3271,('3-Statement Model'!$G$8*(1+'DCF Simulation'!C3271)*'DCF Simulation'!D3271)/('DCF Simulation'!E3271-'DCF Simulation'!F3271))</f>
        <v>16943.171575290067</v>
      </c>
      <c r="H3271" s="302">
        <f ca="1">+G3271-'DCF Analysis'!$C$37+'DCF Analysis'!$C$38+'DCF Analysis'!$C$40-'DCF Analysis'!$C$39</f>
        <v>17855.501575290065</v>
      </c>
      <c r="I3271" s="303">
        <f ca="1">+H3271/'Historical Data'!$L$34</f>
        <v>1121.0676744391674</v>
      </c>
    </row>
    <row r="3272" spans="2:9">
      <c r="B3272" s="300">
        <f t="shared" si="254"/>
        <v>3260</v>
      </c>
      <c r="C3272" s="275">
        <f t="shared" ca="1" si="250"/>
        <v>0.21668711967148618</v>
      </c>
      <c r="D3272" s="275">
        <f t="shared" ca="1" si="251"/>
        <v>0.16716770324751556</v>
      </c>
      <c r="E3272" s="275">
        <f t="shared" ca="1" si="252"/>
        <v>0.1060461974266159</v>
      </c>
      <c r="F3272" s="275">
        <f t="shared" ca="1" si="253"/>
        <v>3.2602627088988617E-2</v>
      </c>
      <c r="G3272" s="301">
        <f t="array" aca="1" ref="G3272" ca="1">IF(E3272&gt;F3272,('3-Statement Model'!$G$8*(1+'DCF Simulation'!C3272)*'DCF Simulation'!D3272)/('DCF Simulation'!E3272-'DCF Simulation'!F3272))</f>
        <v>13376.946933105004</v>
      </c>
      <c r="H3272" s="302">
        <f ca="1">+G3272-'DCF Analysis'!$C$37+'DCF Analysis'!$C$38+'DCF Analysis'!$C$40-'DCF Analysis'!$C$39</f>
        <v>14289.276933105006</v>
      </c>
      <c r="I3272" s="303">
        <f ca="1">+H3272/'Historical Data'!$L$34</f>
        <v>897.16026140548399</v>
      </c>
    </row>
    <row r="3273" spans="2:9">
      <c r="B3273" s="300">
        <f t="shared" si="254"/>
        <v>3261</v>
      </c>
      <c r="C3273" s="275">
        <f t="shared" ca="1" si="250"/>
        <v>0.21419735788704794</v>
      </c>
      <c r="D3273" s="275">
        <f t="shared" ca="1" si="251"/>
        <v>0.14383511498931173</v>
      </c>
      <c r="E3273" s="275">
        <f t="shared" ca="1" si="252"/>
        <v>0.10908575397228881</v>
      </c>
      <c r="F3273" s="275">
        <f t="shared" ca="1" si="253"/>
        <v>3.347603003404178E-2</v>
      </c>
      <c r="G3273" s="301">
        <f t="array" aca="1" ref="G3273" ca="1">IF(E3273&gt;F3273,('3-Statement Model'!$G$8*(1+'DCF Simulation'!C3273)*'DCF Simulation'!D3273)/('DCF Simulation'!E3273-'DCF Simulation'!F3273))</f>
        <v>11157.22150689819</v>
      </c>
      <c r="H3273" s="302">
        <f ca="1">+G3273-'DCF Analysis'!$C$37+'DCF Analysis'!$C$38+'DCF Analysis'!$C$40-'DCF Analysis'!$C$39</f>
        <v>12069.551506898191</v>
      </c>
      <c r="I3273" s="303">
        <f ca="1">+H3273/'Historical Data'!$L$34</f>
        <v>757.79355636176206</v>
      </c>
    </row>
    <row r="3274" spans="2:9">
      <c r="B3274" s="300">
        <f t="shared" si="254"/>
        <v>3262</v>
      </c>
      <c r="C3274" s="275">
        <f t="shared" ca="1" si="250"/>
        <v>0.27081599909222592</v>
      </c>
      <c r="D3274" s="275">
        <f t="shared" ca="1" si="251"/>
        <v>0.1772827611798376</v>
      </c>
      <c r="E3274" s="275">
        <f t="shared" ca="1" si="252"/>
        <v>0.10574582107550196</v>
      </c>
      <c r="F3274" s="275">
        <f t="shared" ca="1" si="253"/>
        <v>3.6467541357211489E-2</v>
      </c>
      <c r="G3274" s="301">
        <f t="array" aca="1" ref="G3274" ca="1">IF(E3274&gt;F3274,('3-Statement Model'!$G$8*(1+'DCF Simulation'!C3274)*'DCF Simulation'!D3274)/('DCF Simulation'!E3274-'DCF Simulation'!F3274))</f>
        <v>15708.386752082461</v>
      </c>
      <c r="H3274" s="302">
        <f ca="1">+G3274-'DCF Analysis'!$C$37+'DCF Analysis'!$C$38+'DCF Analysis'!$C$40-'DCF Analysis'!$C$39</f>
        <v>16620.716752082459</v>
      </c>
      <c r="I3274" s="303">
        <f ca="1">+H3274/'Historical Data'!$L$34</f>
        <v>1043.54101721539</v>
      </c>
    </row>
    <row r="3275" spans="2:9">
      <c r="B3275" s="300">
        <f t="shared" si="254"/>
        <v>3263</v>
      </c>
      <c r="C3275" s="275">
        <f t="shared" ca="1" si="250"/>
        <v>0.2959510020463883</v>
      </c>
      <c r="D3275" s="275">
        <f t="shared" ca="1" si="251"/>
        <v>0.18831708110669737</v>
      </c>
      <c r="E3275" s="275">
        <f t="shared" ca="1" si="252"/>
        <v>0.10780797752057908</v>
      </c>
      <c r="F3275" s="275">
        <f t="shared" ca="1" si="253"/>
        <v>4.2080518718518152E-2</v>
      </c>
      <c r="G3275" s="301">
        <f t="array" aca="1" ref="G3275" ca="1">IF(E3275&gt;F3275,('3-Statement Model'!$G$8*(1+'DCF Simulation'!C3275)*'DCF Simulation'!D3275)/('DCF Simulation'!E3275-'DCF Simulation'!F3275))</f>
        <v>17935.395320324558</v>
      </c>
      <c r="H3275" s="302">
        <f ca="1">+G3275-'DCF Analysis'!$C$37+'DCF Analysis'!$C$38+'DCF Analysis'!$C$40-'DCF Analysis'!$C$39</f>
        <v>18847.725320324556</v>
      </c>
      <c r="I3275" s="303">
        <f ca="1">+H3275/'Historical Data'!$L$34</f>
        <v>1183.3649984140088</v>
      </c>
    </row>
    <row r="3276" spans="2:9">
      <c r="B3276" s="300">
        <f t="shared" si="254"/>
        <v>3264</v>
      </c>
      <c r="C3276" s="275">
        <f t="shared" ca="1" si="250"/>
        <v>0.31750990529768541</v>
      </c>
      <c r="D3276" s="275">
        <f t="shared" ca="1" si="251"/>
        <v>0.14307234194663651</v>
      </c>
      <c r="E3276" s="275">
        <f t="shared" ca="1" si="252"/>
        <v>0.1084825600565255</v>
      </c>
      <c r="F3276" s="275">
        <f t="shared" ca="1" si="253"/>
        <v>5.3520052359878389E-2</v>
      </c>
      <c r="G3276" s="301">
        <f t="array" aca="1" ref="G3276" ca="1">IF(E3276&gt;F3276,('3-Statement Model'!$G$8*(1+'DCF Simulation'!C3276)*'DCF Simulation'!D3276)/('DCF Simulation'!E3276-'DCF Simulation'!F3276))</f>
        <v>16566.186071502103</v>
      </c>
      <c r="H3276" s="302">
        <f ca="1">+G3276-'DCF Analysis'!$C$37+'DCF Analysis'!$C$38+'DCF Analysis'!$C$40-'DCF Analysis'!$C$39</f>
        <v>17478.516071502101</v>
      </c>
      <c r="I3276" s="303">
        <f ca="1">+H3276/'Historical Data'!$L$34</f>
        <v>1097.3984282829174</v>
      </c>
    </row>
    <row r="3277" spans="2:9">
      <c r="B3277" s="300">
        <f t="shared" si="254"/>
        <v>3265</v>
      </c>
      <c r="C3277" s="275">
        <f t="shared" ca="1" si="250"/>
        <v>8.4879995216543699E-2</v>
      </c>
      <c r="D3277" s="275">
        <f t="shared" ca="1" si="251"/>
        <v>0.18663166853003149</v>
      </c>
      <c r="E3277" s="275">
        <f t="shared" ca="1" si="252"/>
        <v>0.10458971316945324</v>
      </c>
      <c r="F3277" s="275">
        <f t="shared" ca="1" si="253"/>
        <v>4.3929066281510512E-2</v>
      </c>
      <c r="G3277" s="301">
        <f t="array" aca="1" ref="G3277" ca="1">IF(E3277&gt;F3277,('3-Statement Model'!$G$8*(1+'DCF Simulation'!C3277)*'DCF Simulation'!D3277)/('DCF Simulation'!E3277-'DCF Simulation'!F3277))</f>
        <v>16122.764179577776</v>
      </c>
      <c r="H3277" s="302">
        <f ca="1">+G3277-'DCF Analysis'!$C$37+'DCF Analysis'!$C$38+'DCF Analysis'!$C$40-'DCF Analysis'!$C$39</f>
        <v>17035.094179577776</v>
      </c>
      <c r="I3277" s="303">
        <f ca="1">+H3277/'Historical Data'!$L$34</f>
        <v>1069.5579362598337</v>
      </c>
    </row>
    <row r="3278" spans="2:9">
      <c r="B3278" s="300">
        <f t="shared" si="254"/>
        <v>3266</v>
      </c>
      <c r="C3278" s="275">
        <f t="shared" ref="C3278:C3341" ca="1" si="255">RAND()*($E$6-$D$6)+$D$6</f>
        <v>3.4861004371865761E-2</v>
      </c>
      <c r="D3278" s="275">
        <f t="shared" ref="D3278:D3341" ca="1" si="256">RAND()*($E$7-$D$7)+$D$7</f>
        <v>0.18248152237416318</v>
      </c>
      <c r="E3278" s="275">
        <f t="shared" ref="E3278:E3341" ca="1" si="257">RAND()*($E$8-$D$8)+$D$8</f>
        <v>0.10210935786990172</v>
      </c>
      <c r="F3278" s="275">
        <f t="shared" ref="F3278:F3341" ca="1" si="258">RAND()*($E$9-$D$9)+$D$9</f>
        <v>2.1360449164289218E-2</v>
      </c>
      <c r="G3278" s="301">
        <f t="array" aca="1" ref="G3278" ca="1">IF(E3278&gt;F3278,('3-Statement Model'!$G$8*(1+'DCF Simulation'!C3278)*'DCF Simulation'!D3278)/('DCF Simulation'!E3278-'DCF Simulation'!F3278))</f>
        <v>11296.496061239415</v>
      </c>
      <c r="H3278" s="302">
        <f ca="1">+G3278-'DCF Analysis'!$C$37+'DCF Analysis'!$C$38+'DCF Analysis'!$C$40-'DCF Analysis'!$C$39</f>
        <v>12208.826061239417</v>
      </c>
      <c r="I3278" s="303">
        <f ca="1">+H3278/'Historical Data'!$L$34</f>
        <v>766.53798731966594</v>
      </c>
    </row>
    <row r="3279" spans="2:9">
      <c r="B3279" s="300">
        <f t="shared" ref="B3279:B3342" si="259">+B3278+1</f>
        <v>3267</v>
      </c>
      <c r="C3279" s="275">
        <f t="shared" ca="1" si="255"/>
        <v>0.2076278485387674</v>
      </c>
      <c r="D3279" s="275">
        <f t="shared" ca="1" si="256"/>
        <v>0.17427338909301726</v>
      </c>
      <c r="E3279" s="275">
        <f t="shared" ca="1" si="257"/>
        <v>0.1005071713343958</v>
      </c>
      <c r="F3279" s="275">
        <f t="shared" ca="1" si="258"/>
        <v>5.3083975073578107E-2</v>
      </c>
      <c r="G3279" s="301">
        <f t="array" aca="1" ref="G3279" ca="1">IF(E3279&gt;F3279,('3-Statement Model'!$G$8*(1+'DCF Simulation'!C3279)*'DCF Simulation'!D3279)/('DCF Simulation'!E3279-'DCF Simulation'!F3279))</f>
        <v>21436.450446408024</v>
      </c>
      <c r="H3279" s="302">
        <f ca="1">+G3279-'DCF Analysis'!$C$37+'DCF Analysis'!$C$38+'DCF Analysis'!$C$40-'DCF Analysis'!$C$39</f>
        <v>22348.780446408022</v>
      </c>
      <c r="I3279" s="303">
        <f ca="1">+H3279/'Historical Data'!$L$34</f>
        <v>1403.180706851645</v>
      </c>
    </row>
    <row r="3280" spans="2:9">
      <c r="B3280" s="300">
        <f t="shared" si="259"/>
        <v>3268</v>
      </c>
      <c r="C3280" s="275">
        <f t="shared" ca="1" si="255"/>
        <v>0.31079439130426079</v>
      </c>
      <c r="D3280" s="275">
        <f t="shared" ca="1" si="256"/>
        <v>0.14726335901534582</v>
      </c>
      <c r="E3280" s="275">
        <f t="shared" ca="1" si="257"/>
        <v>0.10798300034511293</v>
      </c>
      <c r="F3280" s="275">
        <f t="shared" ca="1" si="258"/>
        <v>2.0245290502495128E-2</v>
      </c>
      <c r="G3280" s="301">
        <f t="array" aca="1" ref="G3280" ca="1">IF(E3280&gt;F3280,('3-Statement Model'!$G$8*(1+'DCF Simulation'!C3280)*'DCF Simulation'!D3280)/('DCF Simulation'!E3280-'DCF Simulation'!F3280))</f>
        <v>10627.288778562108</v>
      </c>
      <c r="H3280" s="302">
        <f ca="1">+G3280-'DCF Analysis'!$C$37+'DCF Analysis'!$C$38+'DCF Analysis'!$C$40-'DCF Analysis'!$C$39</f>
        <v>11539.61877856211</v>
      </c>
      <c r="I3280" s="303">
        <f ca="1">+H3280/'Historical Data'!$L$34</f>
        <v>724.5214329851168</v>
      </c>
    </row>
    <row r="3281" spans="2:9">
      <c r="B3281" s="300">
        <f t="shared" si="259"/>
        <v>3269</v>
      </c>
      <c r="C3281" s="275">
        <f t="shared" ca="1" si="255"/>
        <v>0.19264340767952293</v>
      </c>
      <c r="D3281" s="275">
        <f t="shared" ca="1" si="256"/>
        <v>0.17104389242183327</v>
      </c>
      <c r="E3281" s="275">
        <f t="shared" ca="1" si="257"/>
        <v>0.10938835586173598</v>
      </c>
      <c r="F3281" s="275">
        <f t="shared" ca="1" si="258"/>
        <v>3.0492944123015842E-2</v>
      </c>
      <c r="G3281" s="301">
        <f t="array" aca="1" ref="G3281" ca="1">IF(E3281&gt;F3281,('3-Statement Model'!$G$8*(1+'DCF Simulation'!C3281)*'DCF Simulation'!D3281)/('DCF Simulation'!E3281-'DCF Simulation'!F3281))</f>
        <v>12489.525396203253</v>
      </c>
      <c r="H3281" s="302">
        <f ca="1">+G3281-'DCF Analysis'!$C$37+'DCF Analysis'!$C$38+'DCF Analysis'!$C$40-'DCF Analysis'!$C$39</f>
        <v>13401.855396203255</v>
      </c>
      <c r="I3281" s="303">
        <f ca="1">+H3281/'Historical Data'!$L$34</f>
        <v>841.44300281004655</v>
      </c>
    </row>
    <row r="3282" spans="2:9">
      <c r="B3282" s="300">
        <f t="shared" si="259"/>
        <v>3270</v>
      </c>
      <c r="C3282" s="275">
        <f t="shared" ca="1" si="255"/>
        <v>0.29731097080453794</v>
      </c>
      <c r="D3282" s="275">
        <f t="shared" ca="1" si="256"/>
        <v>0.15679028505360768</v>
      </c>
      <c r="E3282" s="275">
        <f t="shared" ca="1" si="257"/>
        <v>0.10053206003864193</v>
      </c>
      <c r="F3282" s="275">
        <f t="shared" ca="1" si="258"/>
        <v>5.8643651358692456E-2</v>
      </c>
      <c r="G3282" s="301">
        <f t="array" aca="1" ref="G3282" ca="1">IF(E3282&gt;F3282,('3-Statement Model'!$G$8*(1+'DCF Simulation'!C3282)*'DCF Simulation'!D3282)/('DCF Simulation'!E3282-'DCF Simulation'!F3282))</f>
        <v>23455.725890232126</v>
      </c>
      <c r="H3282" s="302">
        <f ca="1">+G3282-'DCF Analysis'!$C$37+'DCF Analysis'!$C$38+'DCF Analysis'!$C$40-'DCF Analysis'!$C$39</f>
        <v>24368.055890232125</v>
      </c>
      <c r="I3282" s="303">
        <f ca="1">+H3282/'Historical Data'!$L$34</f>
        <v>1529.9620473989621</v>
      </c>
    </row>
    <row r="3283" spans="2:9">
      <c r="B3283" s="300">
        <f t="shared" si="259"/>
        <v>3271</v>
      </c>
      <c r="C3283" s="275">
        <f t="shared" ca="1" si="255"/>
        <v>3.1666243928523991E-2</v>
      </c>
      <c r="D3283" s="275">
        <f t="shared" ca="1" si="256"/>
        <v>0.19113621814475443</v>
      </c>
      <c r="E3283" s="275">
        <f t="shared" ca="1" si="257"/>
        <v>0.10996455610258392</v>
      </c>
      <c r="F3283" s="275">
        <f t="shared" ca="1" si="258"/>
        <v>4.1356038856960556E-2</v>
      </c>
      <c r="G3283" s="301">
        <f t="array" aca="1" ref="G3283" ca="1">IF(E3283&gt;F3283,('3-Statement Model'!$G$8*(1+'DCF Simulation'!C3283)*'DCF Simulation'!D3283)/('DCF Simulation'!E3283-'DCF Simulation'!F3283))</f>
        <v>13883.011237365627</v>
      </c>
      <c r="H3283" s="302">
        <f ca="1">+G3283-'DCF Analysis'!$C$37+'DCF Analysis'!$C$38+'DCF Analysis'!$C$40-'DCF Analysis'!$C$39</f>
        <v>14795.341237365628</v>
      </c>
      <c r="I3283" s="303">
        <f ca="1">+H3283/'Historical Data'!$L$34</f>
        <v>928.93379239826515</v>
      </c>
    </row>
    <row r="3284" spans="2:9">
      <c r="B3284" s="300">
        <f t="shared" si="259"/>
        <v>3272</v>
      </c>
      <c r="C3284" s="275">
        <f t="shared" ca="1" si="255"/>
        <v>3.7843560383488975E-2</v>
      </c>
      <c r="D3284" s="275">
        <f t="shared" ca="1" si="256"/>
        <v>0.1919502902850275</v>
      </c>
      <c r="E3284" s="275">
        <f t="shared" ca="1" si="257"/>
        <v>0.10383128667898799</v>
      </c>
      <c r="F3284" s="275">
        <f t="shared" ca="1" si="258"/>
        <v>4.5117033833776618E-2</v>
      </c>
      <c r="G3284" s="301">
        <f t="array" aca="1" ref="G3284" ca="1">IF(E3284&gt;F3284,('3-Statement Model'!$G$8*(1+'DCF Simulation'!C3284)*'DCF Simulation'!D3284)/('DCF Simulation'!E3284-'DCF Simulation'!F3284))</f>
        <v>16389.157497834101</v>
      </c>
      <c r="H3284" s="302">
        <f ca="1">+G3284-'DCF Analysis'!$C$37+'DCF Analysis'!$C$38+'DCF Analysis'!$C$40-'DCF Analysis'!$C$39</f>
        <v>17301.487497834099</v>
      </c>
      <c r="I3284" s="303">
        <f ca="1">+H3284/'Historical Data'!$L$34</f>
        <v>1086.2835900603991</v>
      </c>
    </row>
    <row r="3285" spans="2:9">
      <c r="B3285" s="300">
        <f t="shared" si="259"/>
        <v>3273</v>
      </c>
      <c r="C3285" s="275">
        <f t="shared" ca="1" si="255"/>
        <v>0.18366401451873218</v>
      </c>
      <c r="D3285" s="275">
        <f t="shared" ca="1" si="256"/>
        <v>0.14309378582509108</v>
      </c>
      <c r="E3285" s="275">
        <f t="shared" ca="1" si="257"/>
        <v>0.10894676192039374</v>
      </c>
      <c r="F3285" s="275">
        <f t="shared" ca="1" si="258"/>
        <v>4.5128439766990401E-2</v>
      </c>
      <c r="G3285" s="301">
        <f t="array" aca="1" ref="G3285" ca="1">IF(E3285&gt;F3285,('3-Statement Model'!$G$8*(1+'DCF Simulation'!C3285)*'DCF Simulation'!D3285)/('DCF Simulation'!E3285-'DCF Simulation'!F3285))</f>
        <v>12819.861573386859</v>
      </c>
      <c r="H3285" s="302">
        <f ca="1">+G3285-'DCF Analysis'!$C$37+'DCF Analysis'!$C$38+'DCF Analysis'!$C$40-'DCF Analysis'!$C$39</f>
        <v>13732.191573386861</v>
      </c>
      <c r="I3285" s="303">
        <f ca="1">+H3285/'Historical Data'!$L$34</f>
        <v>862.1833448484266</v>
      </c>
    </row>
    <row r="3286" spans="2:9">
      <c r="B3286" s="300">
        <f t="shared" si="259"/>
        <v>3274</v>
      </c>
      <c r="C3286" s="275">
        <f t="shared" ca="1" si="255"/>
        <v>0.10425665292172863</v>
      </c>
      <c r="D3286" s="275">
        <f t="shared" ca="1" si="256"/>
        <v>0.19088265268177582</v>
      </c>
      <c r="E3286" s="275">
        <f t="shared" ca="1" si="257"/>
        <v>0.10140726853042825</v>
      </c>
      <c r="F3286" s="275">
        <f t="shared" ca="1" si="258"/>
        <v>3.6171629465988307E-2</v>
      </c>
      <c r="G3286" s="301">
        <f t="array" aca="1" ref="G3286" ca="1">IF(E3286&gt;F3286,('3-Statement Model'!$G$8*(1+'DCF Simulation'!C3286)*'DCF Simulation'!D3286)/('DCF Simulation'!E3286-'DCF Simulation'!F3286))</f>
        <v>15607.418088334238</v>
      </c>
      <c r="H3286" s="302">
        <f ca="1">+G3286-'DCF Analysis'!$C$37+'DCF Analysis'!$C$38+'DCF Analysis'!$C$40-'DCF Analysis'!$C$39</f>
        <v>16519.748088334236</v>
      </c>
      <c r="I3286" s="303">
        <f ca="1">+H3286/'Historical Data'!$L$34</f>
        <v>1037.201643068875</v>
      </c>
    </row>
    <row r="3287" spans="2:9">
      <c r="B3287" s="300">
        <f t="shared" si="259"/>
        <v>3275</v>
      </c>
      <c r="C3287" s="275">
        <f t="shared" ca="1" si="255"/>
        <v>0.31358165960798318</v>
      </c>
      <c r="D3287" s="275">
        <f t="shared" ca="1" si="256"/>
        <v>0.15937792971047363</v>
      </c>
      <c r="E3287" s="275">
        <f t="shared" ca="1" si="257"/>
        <v>0.10686045794978807</v>
      </c>
      <c r="F3287" s="275">
        <f t="shared" ca="1" si="258"/>
        <v>2.7886677913115845E-2</v>
      </c>
      <c r="G3287" s="301">
        <f t="array" aca="1" ref="G3287" ca="1">IF(E3287&gt;F3287,('3-Statement Model'!$G$8*(1+'DCF Simulation'!C3287)*'DCF Simulation'!D3287)/('DCF Simulation'!E3287-'DCF Simulation'!F3287))</f>
        <v>12805.066281657359</v>
      </c>
      <c r="H3287" s="302">
        <f ca="1">+G3287-'DCF Analysis'!$C$37+'DCF Analysis'!$C$38+'DCF Analysis'!$C$40-'DCF Analysis'!$C$39</f>
        <v>13717.39628165736</v>
      </c>
      <c r="I3287" s="303">
        <f ca="1">+H3287/'Historical Data'!$L$34</f>
        <v>861.25441416440742</v>
      </c>
    </row>
    <row r="3288" spans="2:9">
      <c r="B3288" s="300">
        <f t="shared" si="259"/>
        <v>3276</v>
      </c>
      <c r="C3288" s="275">
        <f t="shared" ca="1" si="255"/>
        <v>0.10416965210083735</v>
      </c>
      <c r="D3288" s="275">
        <f t="shared" ca="1" si="256"/>
        <v>0.18780427437711322</v>
      </c>
      <c r="E3288" s="275">
        <f t="shared" ca="1" si="257"/>
        <v>0.10152187659085485</v>
      </c>
      <c r="F3288" s="275">
        <f t="shared" ca="1" si="258"/>
        <v>4.3235301848791874E-2</v>
      </c>
      <c r="G3288" s="301">
        <f t="array" aca="1" ref="G3288" ca="1">IF(E3288&gt;F3288,('3-Statement Model'!$G$8*(1+'DCF Simulation'!C3288)*'DCF Simulation'!D3288)/('DCF Simulation'!E3288-'DCF Simulation'!F3288))</f>
        <v>17185.107131314129</v>
      </c>
      <c r="H3288" s="302">
        <f ca="1">+G3288-'DCF Analysis'!$C$37+'DCF Analysis'!$C$38+'DCF Analysis'!$C$40-'DCF Analysis'!$C$39</f>
        <v>18097.437131314127</v>
      </c>
      <c r="I3288" s="303">
        <f ca="1">+H3288/'Historical Data'!$L$34</f>
        <v>1136.2577339293689</v>
      </c>
    </row>
    <row r="3289" spans="2:9">
      <c r="B3289" s="300">
        <f t="shared" si="259"/>
        <v>3277</v>
      </c>
      <c r="C3289" s="275">
        <f t="shared" ca="1" si="255"/>
        <v>0.24630098378895418</v>
      </c>
      <c r="D3289" s="275">
        <f t="shared" ca="1" si="256"/>
        <v>0.17376390305182599</v>
      </c>
      <c r="E3289" s="275">
        <f t="shared" ca="1" si="257"/>
        <v>0.10254114437871721</v>
      </c>
      <c r="F3289" s="275">
        <f t="shared" ca="1" si="258"/>
        <v>3.978880506153458E-2</v>
      </c>
      <c r="G3289" s="301">
        <f t="array" aca="1" ref="G3289" ca="1">IF(E3289&gt;F3289,('3-Statement Model'!$G$8*(1+'DCF Simulation'!C3289)*'DCF Simulation'!D3289)/('DCF Simulation'!E3289-'DCF Simulation'!F3289))</f>
        <v>16669.86489085315</v>
      </c>
      <c r="H3289" s="302">
        <f ca="1">+G3289-'DCF Analysis'!$C$37+'DCF Analysis'!$C$38+'DCF Analysis'!$C$40-'DCF Analysis'!$C$39</f>
        <v>17582.194890853149</v>
      </c>
      <c r="I3289" s="303">
        <f ca="1">+H3289/'Historical Data'!$L$34</f>
        <v>1103.9079610680017</v>
      </c>
    </row>
    <row r="3290" spans="2:9">
      <c r="B3290" s="300">
        <f t="shared" si="259"/>
        <v>3278</v>
      </c>
      <c r="C3290" s="275">
        <f t="shared" ca="1" si="255"/>
        <v>4.686738346168022E-2</v>
      </c>
      <c r="D3290" s="275">
        <f t="shared" ca="1" si="256"/>
        <v>0.15601176524872262</v>
      </c>
      <c r="E3290" s="275">
        <f t="shared" ca="1" si="257"/>
        <v>0.10835295198481881</v>
      </c>
      <c r="F3290" s="275">
        <f t="shared" ca="1" si="258"/>
        <v>3.1764233546646495E-2</v>
      </c>
      <c r="G3290" s="301">
        <f t="array" aca="1" ref="G3290" ca="1">IF(E3290&gt;F3290,('3-Statement Model'!$G$8*(1+'DCF Simulation'!C3290)*'DCF Simulation'!D3290)/('DCF Simulation'!E3290-'DCF Simulation'!F3290))</f>
        <v>10300.628318753983</v>
      </c>
      <c r="H3290" s="302">
        <f ca="1">+G3290-'DCF Analysis'!$C$37+'DCF Analysis'!$C$38+'DCF Analysis'!$C$40-'DCF Analysis'!$C$39</f>
        <v>11212.958318753985</v>
      </c>
      <c r="I3290" s="303">
        <f ca="1">+H3290/'Historical Data'!$L$34</f>
        <v>704.01187292240127</v>
      </c>
    </row>
    <row r="3291" spans="2:9">
      <c r="B3291" s="300">
        <f t="shared" si="259"/>
        <v>3279</v>
      </c>
      <c r="C3291" s="275">
        <f t="shared" ca="1" si="255"/>
        <v>0.32536683088212465</v>
      </c>
      <c r="D3291" s="275">
        <f t="shared" ca="1" si="256"/>
        <v>0.16038979804910128</v>
      </c>
      <c r="E3291" s="275">
        <f t="shared" ca="1" si="257"/>
        <v>0.10405065791374013</v>
      </c>
      <c r="F3291" s="275">
        <f t="shared" ca="1" si="258"/>
        <v>5.4225509884758563E-2</v>
      </c>
      <c r="G3291" s="301">
        <f t="array" aca="1" ref="G3291" ca="1">IF(E3291&gt;F3291,('3-Statement Model'!$G$8*(1+'DCF Simulation'!C3291)*'DCF Simulation'!D3291)/('DCF Simulation'!E3291-'DCF Simulation'!F3291))</f>
        <v>20608.374592872275</v>
      </c>
      <c r="H3291" s="302">
        <f ca="1">+G3291-'DCF Analysis'!$C$37+'DCF Analysis'!$C$38+'DCF Analysis'!$C$40-'DCF Analysis'!$C$39</f>
        <v>21520.704592872273</v>
      </c>
      <c r="I3291" s="303">
        <f ca="1">+H3291/'Historical Data'!$L$34</f>
        <v>1351.1895002496838</v>
      </c>
    </row>
    <row r="3292" spans="2:9">
      <c r="B3292" s="300">
        <f t="shared" si="259"/>
        <v>3280</v>
      </c>
      <c r="C3292" s="275">
        <f t="shared" ca="1" si="255"/>
        <v>0.18540546560802507</v>
      </c>
      <c r="D3292" s="275">
        <f t="shared" ca="1" si="256"/>
        <v>0.16098536817248837</v>
      </c>
      <c r="E3292" s="275">
        <f t="shared" ca="1" si="257"/>
        <v>0.10696226792968093</v>
      </c>
      <c r="F3292" s="275">
        <f t="shared" ca="1" si="258"/>
        <v>2.8693502945033394E-2</v>
      </c>
      <c r="G3292" s="301">
        <f t="array" aca="1" ref="G3292" ca="1">IF(E3292&gt;F3292,('3-Statement Model'!$G$8*(1+'DCF Simulation'!C3292)*'DCF Simulation'!D3292)/('DCF Simulation'!E3292-'DCF Simulation'!F3292))</f>
        <v>11777.262329448826</v>
      </c>
      <c r="H3292" s="302">
        <f ca="1">+G3292-'DCF Analysis'!$C$37+'DCF Analysis'!$C$38+'DCF Analysis'!$C$40-'DCF Analysis'!$C$39</f>
        <v>12689.592329448828</v>
      </c>
      <c r="I3292" s="303">
        <f ca="1">+H3292/'Historical Data'!$L$34</f>
        <v>796.72316693938581</v>
      </c>
    </row>
    <row r="3293" spans="2:9">
      <c r="B3293" s="300">
        <f t="shared" si="259"/>
        <v>3281</v>
      </c>
      <c r="C3293" s="275">
        <f t="shared" ca="1" si="255"/>
        <v>0.26081875618953548</v>
      </c>
      <c r="D3293" s="275">
        <f t="shared" ca="1" si="256"/>
        <v>0.14427381134005474</v>
      </c>
      <c r="E3293" s="275">
        <f t="shared" ca="1" si="257"/>
        <v>0.10515392115672631</v>
      </c>
      <c r="F3293" s="275">
        <f t="shared" ca="1" si="258"/>
        <v>3.8229783957701116E-2</v>
      </c>
      <c r="G3293" s="301">
        <f t="array" aca="1" ref="G3293" ca="1">IF(E3293&gt;F3293,('3-Statement Model'!$G$8*(1+'DCF Simulation'!C3293)*'DCF Simulation'!D3293)/('DCF Simulation'!E3293-'DCF Simulation'!F3293))</f>
        <v>13129.158283853729</v>
      </c>
      <c r="H3293" s="302">
        <f ca="1">+G3293-'DCF Analysis'!$C$37+'DCF Analysis'!$C$38+'DCF Analysis'!$C$40-'DCF Analysis'!$C$39</f>
        <v>14041.488283853731</v>
      </c>
      <c r="I3293" s="303">
        <f ca="1">+H3293/'Historical Data'!$L$34</f>
        <v>881.60271217634465</v>
      </c>
    </row>
    <row r="3294" spans="2:9">
      <c r="B3294" s="300">
        <f t="shared" si="259"/>
        <v>3282</v>
      </c>
      <c r="C3294" s="275">
        <f t="shared" ca="1" si="255"/>
        <v>6.7411819781792004E-2</v>
      </c>
      <c r="D3294" s="275">
        <f t="shared" ca="1" si="256"/>
        <v>0.13922773086868487</v>
      </c>
      <c r="E3294" s="275">
        <f t="shared" ca="1" si="257"/>
        <v>0.10610509295465474</v>
      </c>
      <c r="F3294" s="275">
        <f t="shared" ca="1" si="258"/>
        <v>3.283114163233234E-2</v>
      </c>
      <c r="G3294" s="301">
        <f t="array" aca="1" ref="G3294" ca="1">IF(E3294&gt;F3294,('3-Statement Model'!$G$8*(1+'DCF Simulation'!C3294)*'DCF Simulation'!D3294)/('DCF Simulation'!E3294-'DCF Simulation'!F3294))</f>
        <v>9796.8766573759294</v>
      </c>
      <c r="H3294" s="302">
        <f ca="1">+G3294-'DCF Analysis'!$C$37+'DCF Analysis'!$C$38+'DCF Analysis'!$C$40-'DCF Analysis'!$C$39</f>
        <v>10709.206657375931</v>
      </c>
      <c r="I3294" s="303">
        <f ca="1">+H3294/'Historical Data'!$L$34</f>
        <v>672.38354250924192</v>
      </c>
    </row>
    <row r="3295" spans="2:9">
      <c r="B3295" s="300">
        <f t="shared" si="259"/>
        <v>3283</v>
      </c>
      <c r="C3295" s="275">
        <f t="shared" ca="1" si="255"/>
        <v>0.1736763746450575</v>
      </c>
      <c r="D3295" s="275">
        <f t="shared" ca="1" si="256"/>
        <v>0.17700985208725389</v>
      </c>
      <c r="E3295" s="275">
        <f t="shared" ca="1" si="257"/>
        <v>0.10438123975810693</v>
      </c>
      <c r="F3295" s="275">
        <f t="shared" ca="1" si="258"/>
        <v>5.9147542580273493E-2</v>
      </c>
      <c r="G3295" s="301">
        <f t="array" aca="1" ref="G3295" ca="1">IF(E3295&gt;F3295,('3-Statement Model'!$G$8*(1+'DCF Simulation'!C3295)*'DCF Simulation'!D3295)/('DCF Simulation'!E3295-'DCF Simulation'!F3295))</f>
        <v>22185.193184553838</v>
      </c>
      <c r="H3295" s="302">
        <f ca="1">+G3295-'DCF Analysis'!$C$37+'DCF Analysis'!$C$38+'DCF Analysis'!$C$40-'DCF Analysis'!$C$39</f>
        <v>23097.523184553836</v>
      </c>
      <c r="I3295" s="303">
        <f ca="1">+H3295/'Historical Data'!$L$34</f>
        <v>1450.1909393375229</v>
      </c>
    </row>
    <row r="3296" spans="2:9">
      <c r="B3296" s="300">
        <f t="shared" si="259"/>
        <v>3284</v>
      </c>
      <c r="C3296" s="275">
        <f t="shared" ca="1" si="255"/>
        <v>0.22257987817359318</v>
      </c>
      <c r="D3296" s="275">
        <f t="shared" ca="1" si="256"/>
        <v>0.13819942062613363</v>
      </c>
      <c r="E3296" s="275">
        <f t="shared" ca="1" si="257"/>
        <v>0.10102731449231492</v>
      </c>
      <c r="F3296" s="275">
        <f t="shared" ca="1" si="258"/>
        <v>2.0470658457282596E-2</v>
      </c>
      <c r="G3296" s="301">
        <f t="array" aca="1" ref="G3296" ca="1">IF(E3296&gt;F3296,('3-Statement Model'!$G$8*(1+'DCF Simulation'!C3296)*'DCF Simulation'!D3296)/('DCF Simulation'!E3296-'DCF Simulation'!F3296))</f>
        <v>10131.215080556582</v>
      </c>
      <c r="H3296" s="302">
        <f ca="1">+G3296-'DCF Analysis'!$C$37+'DCF Analysis'!$C$38+'DCF Analysis'!$C$40-'DCF Analysis'!$C$39</f>
        <v>11043.545080556583</v>
      </c>
      <c r="I3296" s="303">
        <f ca="1">+H3296/'Historical Data'!$L$34</f>
        <v>693.3751678058112</v>
      </c>
    </row>
    <row r="3297" spans="2:9">
      <c r="B3297" s="300">
        <f t="shared" si="259"/>
        <v>3285</v>
      </c>
      <c r="C3297" s="275">
        <f t="shared" ca="1" si="255"/>
        <v>0.16770401238417296</v>
      </c>
      <c r="D3297" s="275">
        <f t="shared" ca="1" si="256"/>
        <v>0.15193035417209097</v>
      </c>
      <c r="E3297" s="275">
        <f t="shared" ca="1" si="257"/>
        <v>0.10862184671157023</v>
      </c>
      <c r="F3297" s="275">
        <f t="shared" ca="1" si="258"/>
        <v>5.4893602820851164E-2</v>
      </c>
      <c r="G3297" s="301">
        <f t="array" aca="1" ref="G3297" ca="1">IF(E3297&gt;F3297,('3-Statement Model'!$G$8*(1+'DCF Simulation'!C3297)*'DCF Simulation'!D3297)/('DCF Simulation'!E3297-'DCF Simulation'!F3297))</f>
        <v>15949.760870073334</v>
      </c>
      <c r="H3297" s="302">
        <f ca="1">+G3297-'DCF Analysis'!$C$37+'DCF Analysis'!$C$38+'DCF Analysis'!$C$40-'DCF Analysis'!$C$39</f>
        <v>16862.090870073334</v>
      </c>
      <c r="I3297" s="303">
        <f ca="1">+H3297/'Historical Data'!$L$34</f>
        <v>1058.6958265039909</v>
      </c>
    </row>
    <row r="3298" spans="2:9">
      <c r="B3298" s="300">
        <f t="shared" si="259"/>
        <v>3286</v>
      </c>
      <c r="C3298" s="275">
        <f t="shared" ca="1" si="255"/>
        <v>0.28887331480744471</v>
      </c>
      <c r="D3298" s="275">
        <f t="shared" ca="1" si="256"/>
        <v>0.16193852656319729</v>
      </c>
      <c r="E3298" s="275">
        <f t="shared" ca="1" si="257"/>
        <v>0.10682518555726954</v>
      </c>
      <c r="F3298" s="275">
        <f t="shared" ca="1" si="258"/>
        <v>3.4906013700134894E-2</v>
      </c>
      <c r="G3298" s="301">
        <f t="array" aca="1" ref="G3298" ca="1">IF(E3298&gt;F3298,('3-Statement Model'!$G$8*(1+'DCF Simulation'!C3298)*'DCF Simulation'!D3298)/('DCF Simulation'!E3298-'DCF Simulation'!F3298))</f>
        <v>14018.296351692064</v>
      </c>
      <c r="H3298" s="302">
        <f ca="1">+G3298-'DCF Analysis'!$C$37+'DCF Analysis'!$C$38+'DCF Analysis'!$C$40-'DCF Analysis'!$C$39</f>
        <v>14930.626351692066</v>
      </c>
      <c r="I3298" s="303">
        <f ca="1">+H3298/'Historical Data'!$L$34</f>
        <v>937.42774412875372</v>
      </c>
    </row>
    <row r="3299" spans="2:9">
      <c r="B3299" s="300">
        <f t="shared" si="259"/>
        <v>3287</v>
      </c>
      <c r="C3299" s="275">
        <f t="shared" ca="1" si="255"/>
        <v>0.29290500007379194</v>
      </c>
      <c r="D3299" s="275">
        <f t="shared" ca="1" si="256"/>
        <v>0.18135190419053368</v>
      </c>
      <c r="E3299" s="275">
        <f t="shared" ca="1" si="257"/>
        <v>0.10552379123187451</v>
      </c>
      <c r="F3299" s="275">
        <f t="shared" ca="1" si="258"/>
        <v>5.8052465464787081E-2</v>
      </c>
      <c r="G3299" s="301">
        <f t="array" aca="1" ref="G3299" ca="1">IF(E3299&gt;F3299,('3-Statement Model'!$G$8*(1+'DCF Simulation'!C3299)*'DCF Simulation'!D3299)/('DCF Simulation'!E3299-'DCF Simulation'!F3299))</f>
        <v>23858.155980603417</v>
      </c>
      <c r="H3299" s="302">
        <f ca="1">+G3299-'DCF Analysis'!$C$37+'DCF Analysis'!$C$38+'DCF Analysis'!$C$40-'DCF Analysis'!$C$39</f>
        <v>24770.485980603415</v>
      </c>
      <c r="I3299" s="303">
        <f ca="1">+H3299/'Historical Data'!$L$34</f>
        <v>1555.228846185574</v>
      </c>
    </row>
    <row r="3300" spans="2:9">
      <c r="B3300" s="300">
        <f t="shared" si="259"/>
        <v>3288</v>
      </c>
      <c r="C3300" s="275">
        <f t="shared" ca="1" si="255"/>
        <v>0.18200745062951465</v>
      </c>
      <c r="D3300" s="275">
        <f t="shared" ca="1" si="256"/>
        <v>0.17438471806207195</v>
      </c>
      <c r="E3300" s="275">
        <f t="shared" ca="1" si="257"/>
        <v>0.10158216227841642</v>
      </c>
      <c r="F3300" s="275">
        <f t="shared" ca="1" si="258"/>
        <v>4.8293925827837689E-2</v>
      </c>
      <c r="G3300" s="301">
        <f t="array" aca="1" ref="G3300" ca="1">IF(E3300&gt;F3300,('3-Statement Model'!$G$8*(1+'DCF Simulation'!C3300)*'DCF Simulation'!D3300)/('DCF Simulation'!E3300-'DCF Simulation'!F3300))</f>
        <v>18684.298167355417</v>
      </c>
      <c r="H3300" s="302">
        <f ca="1">+G3300-'DCF Analysis'!$C$37+'DCF Analysis'!$C$38+'DCF Analysis'!$C$40-'DCF Analysis'!$C$39</f>
        <v>19596.628167355415</v>
      </c>
      <c r="I3300" s="303">
        <f ca="1">+H3300/'Historical Data'!$L$34</f>
        <v>1230.3852834259753</v>
      </c>
    </row>
    <row r="3301" spans="2:9">
      <c r="B3301" s="300">
        <f t="shared" si="259"/>
        <v>3289</v>
      </c>
      <c r="C3301" s="275">
        <f t="shared" ca="1" si="255"/>
        <v>3.4252620963102776E-2</v>
      </c>
      <c r="D3301" s="275">
        <f t="shared" ca="1" si="256"/>
        <v>0.17889721322426327</v>
      </c>
      <c r="E3301" s="275">
        <f t="shared" ca="1" si="257"/>
        <v>0.10767625820810506</v>
      </c>
      <c r="F3301" s="275">
        <f t="shared" ca="1" si="258"/>
        <v>3.681864083668035E-2</v>
      </c>
      <c r="G3301" s="301">
        <f t="array" aca="1" ref="G3301" ca="1">IF(E3301&gt;F3301,('3-Statement Model'!$G$8*(1+'DCF Simulation'!C3301)*'DCF Simulation'!D3301)/('DCF Simulation'!E3301-'DCF Simulation'!F3301))</f>
        <v>12613.138367355494</v>
      </c>
      <c r="H3301" s="302">
        <f ca="1">+G3301-'DCF Analysis'!$C$37+'DCF Analysis'!$C$38+'DCF Analysis'!$C$40-'DCF Analysis'!$C$39</f>
        <v>13525.468367355496</v>
      </c>
      <c r="I3301" s="303">
        <f ca="1">+H3301/'Historical Data'!$L$34</f>
        <v>849.20411248908988</v>
      </c>
    </row>
    <row r="3302" spans="2:9">
      <c r="B3302" s="300">
        <f t="shared" si="259"/>
        <v>3290</v>
      </c>
      <c r="C3302" s="275">
        <f t="shared" ca="1" si="255"/>
        <v>0.12739917959138311</v>
      </c>
      <c r="D3302" s="275">
        <f t="shared" ca="1" si="256"/>
        <v>0.17480222848709959</v>
      </c>
      <c r="E3302" s="275">
        <f t="shared" ca="1" si="257"/>
        <v>0.10423016955033718</v>
      </c>
      <c r="F3302" s="275">
        <f t="shared" ca="1" si="258"/>
        <v>3.3516216535557732E-2</v>
      </c>
      <c r="G3302" s="301">
        <f t="array" aca="1" ref="G3302" ca="1">IF(E3302&gt;F3302,('3-Statement Model'!$G$8*(1+'DCF Simulation'!C3302)*'DCF Simulation'!D3302)/('DCF Simulation'!E3302-'DCF Simulation'!F3302))</f>
        <v>13461.673815474292</v>
      </c>
      <c r="H3302" s="302">
        <f ca="1">+G3302-'DCF Analysis'!$C$37+'DCF Analysis'!$C$38+'DCF Analysis'!$C$40-'DCF Analysis'!$C$39</f>
        <v>14374.003815474294</v>
      </c>
      <c r="I3302" s="303">
        <f ca="1">+H3302/'Historical Data'!$L$34</f>
        <v>902.47988620458045</v>
      </c>
    </row>
    <row r="3303" spans="2:9">
      <c r="B3303" s="300">
        <f t="shared" si="259"/>
        <v>3291</v>
      </c>
      <c r="C3303" s="275">
        <f t="shared" ca="1" si="255"/>
        <v>1.7566040562331589E-2</v>
      </c>
      <c r="D3303" s="275">
        <f t="shared" ca="1" si="256"/>
        <v>0.14146267042103297</v>
      </c>
      <c r="E3303" s="275">
        <f t="shared" ca="1" si="257"/>
        <v>0.10940179536740996</v>
      </c>
      <c r="F3303" s="275">
        <f t="shared" ca="1" si="258"/>
        <v>3.0892196345959605E-2</v>
      </c>
      <c r="G3303" s="301">
        <f t="array" aca="1" ref="G3303" ca="1">IF(E3303&gt;F3303,('3-Statement Model'!$G$8*(1+'DCF Simulation'!C3303)*'DCF Simulation'!D3303)/('DCF Simulation'!E3303-'DCF Simulation'!F3303))</f>
        <v>8856.4810334241101</v>
      </c>
      <c r="H3303" s="302">
        <f ca="1">+G3303-'DCF Analysis'!$C$37+'DCF Analysis'!$C$38+'DCF Analysis'!$C$40-'DCF Analysis'!$C$39</f>
        <v>9768.8110334241119</v>
      </c>
      <c r="I3303" s="303">
        <f ca="1">+H3303/'Historical Data'!$L$34</f>
        <v>613.34027616631317</v>
      </c>
    </row>
    <row r="3304" spans="2:9">
      <c r="B3304" s="300">
        <f t="shared" si="259"/>
        <v>3292</v>
      </c>
      <c r="C3304" s="275">
        <f t="shared" ca="1" si="255"/>
        <v>3.2905010831579033E-2</v>
      </c>
      <c r="D3304" s="275">
        <f t="shared" ca="1" si="256"/>
        <v>0.14455410736204236</v>
      </c>
      <c r="E3304" s="275">
        <f t="shared" ca="1" si="257"/>
        <v>0.10826588265874201</v>
      </c>
      <c r="F3304" s="275">
        <f t="shared" ca="1" si="258"/>
        <v>3.051463098268941E-2</v>
      </c>
      <c r="G3304" s="301">
        <f t="array" aca="1" ref="G3304" ca="1">IF(E3304&gt;F3304,('3-Statement Model'!$G$8*(1+'DCF Simulation'!C3304)*'DCF Simulation'!D3304)/('DCF Simulation'!E3304-'DCF Simulation'!F3304))</f>
        <v>9276.0467893779569</v>
      </c>
      <c r="H3304" s="302">
        <f ca="1">+G3304-'DCF Analysis'!$C$37+'DCF Analysis'!$C$38+'DCF Analysis'!$C$40-'DCF Analysis'!$C$39</f>
        <v>10188.376789377959</v>
      </c>
      <c r="I3304" s="303">
        <f ca="1">+H3304/'Historical Data'!$L$34</f>
        <v>639.68294732109132</v>
      </c>
    </row>
    <row r="3305" spans="2:9">
      <c r="B3305" s="300">
        <f t="shared" si="259"/>
        <v>3293</v>
      </c>
      <c r="C3305" s="275">
        <f t="shared" ca="1" si="255"/>
        <v>4.8219965460723602E-2</v>
      </c>
      <c r="D3305" s="275">
        <f t="shared" ca="1" si="256"/>
        <v>0.17493124035375707</v>
      </c>
      <c r="E3305" s="275">
        <f t="shared" ca="1" si="257"/>
        <v>0.10645882282597141</v>
      </c>
      <c r="F3305" s="275">
        <f t="shared" ca="1" si="258"/>
        <v>5.839543677065899E-2</v>
      </c>
      <c r="G3305" s="301">
        <f t="array" aca="1" ref="G3305" ca="1">IF(E3305&gt;F3305,('3-Statement Model'!$G$8*(1+'DCF Simulation'!C3305)*'DCF Simulation'!D3305)/('DCF Simulation'!E3305-'DCF Simulation'!F3305))</f>
        <v>18428.285791534447</v>
      </c>
      <c r="H3305" s="302">
        <f ca="1">+G3305-'DCF Analysis'!$C$37+'DCF Analysis'!$C$38+'DCF Analysis'!$C$40-'DCF Analysis'!$C$39</f>
        <v>19340.615791534445</v>
      </c>
      <c r="I3305" s="303">
        <f ca="1">+H3305/'Historical Data'!$L$34</f>
        <v>1214.3114029147471</v>
      </c>
    </row>
    <row r="3306" spans="2:9">
      <c r="B3306" s="300">
        <f t="shared" si="259"/>
        <v>3294</v>
      </c>
      <c r="C3306" s="275">
        <f t="shared" ca="1" si="255"/>
        <v>9.7922201600343373E-2</v>
      </c>
      <c r="D3306" s="275">
        <f t="shared" ca="1" si="256"/>
        <v>0.13584420388886348</v>
      </c>
      <c r="E3306" s="275">
        <f t="shared" ca="1" si="257"/>
        <v>0.10311940273947998</v>
      </c>
      <c r="F3306" s="275">
        <f t="shared" ca="1" si="258"/>
        <v>5.1886355019567468E-2</v>
      </c>
      <c r="G3306" s="301">
        <f t="array" aca="1" ref="G3306" ca="1">IF(E3306&gt;F3306,('3-Statement Model'!$G$8*(1+'DCF Simulation'!C3306)*'DCF Simulation'!D3306)/('DCF Simulation'!E3306-'DCF Simulation'!F3306))</f>
        <v>14061.834681647935</v>
      </c>
      <c r="H3306" s="302">
        <f ca="1">+G3306-'DCF Analysis'!$C$37+'DCF Analysis'!$C$38+'DCF Analysis'!$C$40-'DCF Analysis'!$C$39</f>
        <v>14974.164681647937</v>
      </c>
      <c r="I3306" s="303">
        <f ca="1">+H3306/'Historical Data'!$L$34</f>
        <v>940.16132257833021</v>
      </c>
    </row>
    <row r="3307" spans="2:9">
      <c r="B3307" s="300">
        <f t="shared" si="259"/>
        <v>3295</v>
      </c>
      <c r="C3307" s="275">
        <f t="shared" ca="1" si="255"/>
        <v>0.29003146304058341</v>
      </c>
      <c r="D3307" s="275">
        <f t="shared" ca="1" si="256"/>
        <v>0.14875702822275561</v>
      </c>
      <c r="E3307" s="275">
        <f t="shared" ca="1" si="257"/>
        <v>0.10323735118242254</v>
      </c>
      <c r="F3307" s="275">
        <f t="shared" ca="1" si="258"/>
        <v>4.7017636977429736E-2</v>
      </c>
      <c r="G3307" s="301">
        <f t="array" aca="1" ref="G3307" ca="1">IF(E3307&gt;F3307,('3-Statement Model'!$G$8*(1+'DCF Simulation'!C3307)*'DCF Simulation'!D3307)/('DCF Simulation'!E3307-'DCF Simulation'!F3307))</f>
        <v>16488.025942274948</v>
      </c>
      <c r="H3307" s="302">
        <f ca="1">+G3307-'DCF Analysis'!$C$37+'DCF Analysis'!$C$38+'DCF Analysis'!$C$40-'DCF Analysis'!$C$39</f>
        <v>17400.355942274946</v>
      </c>
      <c r="I3307" s="303">
        <f ca="1">+H3307/'Historical Data'!$L$34</f>
        <v>1092.4911007605244</v>
      </c>
    </row>
    <row r="3308" spans="2:9">
      <c r="B3308" s="300">
        <f t="shared" si="259"/>
        <v>3296</v>
      </c>
      <c r="C3308" s="275">
        <f t="shared" ca="1" si="255"/>
        <v>0.16918184709439543</v>
      </c>
      <c r="D3308" s="275">
        <f t="shared" ca="1" si="256"/>
        <v>0.16136535571601043</v>
      </c>
      <c r="E3308" s="275">
        <f t="shared" ca="1" si="257"/>
        <v>0.10933950830497707</v>
      </c>
      <c r="F3308" s="275">
        <f t="shared" ca="1" si="258"/>
        <v>2.1436250847803383E-2</v>
      </c>
      <c r="G3308" s="301">
        <f t="array" aca="1" ref="G3308" ca="1">IF(E3308&gt;F3308,('3-Statement Model'!$G$8*(1+'DCF Simulation'!C3308)*'DCF Simulation'!D3308)/('DCF Simulation'!E3308-'DCF Simulation'!F3308))</f>
        <v>10367.329307204463</v>
      </c>
      <c r="H3308" s="302">
        <f ca="1">+G3308-'DCF Analysis'!$C$37+'DCF Analysis'!$C$38+'DCF Analysis'!$C$40-'DCF Analysis'!$C$39</f>
        <v>11279.659307204465</v>
      </c>
      <c r="I3308" s="303">
        <f ca="1">+H3308/'Historical Data'!$L$34</f>
        <v>708.19973186826564</v>
      </c>
    </row>
    <row r="3309" spans="2:9">
      <c r="B3309" s="300">
        <f t="shared" si="259"/>
        <v>3297</v>
      </c>
      <c r="C3309" s="275">
        <f t="shared" ca="1" si="255"/>
        <v>0.14665656102144944</v>
      </c>
      <c r="D3309" s="275">
        <f t="shared" ca="1" si="256"/>
        <v>0.1511518558015649</v>
      </c>
      <c r="E3309" s="275">
        <f t="shared" ca="1" si="257"/>
        <v>0.10092393596141698</v>
      </c>
      <c r="F3309" s="275">
        <f t="shared" ca="1" si="258"/>
        <v>5.3269774901486197E-2</v>
      </c>
      <c r="G3309" s="301">
        <f t="array" aca="1" ref="G3309" ca="1">IF(E3309&gt;F3309,('3-Statement Model'!$G$8*(1+'DCF Simulation'!C3309)*'DCF Simulation'!D3309)/('DCF Simulation'!E3309-'DCF Simulation'!F3309))</f>
        <v>17568.129135509203</v>
      </c>
      <c r="H3309" s="302">
        <f ca="1">+G3309-'DCF Analysis'!$C$37+'DCF Analysis'!$C$38+'DCF Analysis'!$C$40-'DCF Analysis'!$C$39</f>
        <v>18480.459135509202</v>
      </c>
      <c r="I3309" s="303">
        <f ca="1">+H3309/'Historical Data'!$L$34</f>
        <v>1160.3059851471464</v>
      </c>
    </row>
    <row r="3310" spans="2:9">
      <c r="B3310" s="300">
        <f t="shared" si="259"/>
        <v>3298</v>
      </c>
      <c r="C3310" s="275">
        <f t="shared" ca="1" si="255"/>
        <v>0.31024638364811874</v>
      </c>
      <c r="D3310" s="275">
        <f t="shared" ca="1" si="256"/>
        <v>0.16232227432472127</v>
      </c>
      <c r="E3310" s="275">
        <f t="shared" ca="1" si="257"/>
        <v>0.10452832986871641</v>
      </c>
      <c r="F3310" s="275">
        <f t="shared" ca="1" si="258"/>
        <v>3.8268519776914506E-2</v>
      </c>
      <c r="G3310" s="301">
        <f t="array" aca="1" ref="G3310" ca="1">IF(E3310&gt;F3310,('3-Statement Model'!$G$8*(1+'DCF Simulation'!C3310)*'DCF Simulation'!D3310)/('DCF Simulation'!E3310-'DCF Simulation'!F3310))</f>
        <v>15504.594102520121</v>
      </c>
      <c r="H3310" s="302">
        <f ca="1">+G3310-'DCF Analysis'!$C$37+'DCF Analysis'!$C$38+'DCF Analysis'!$C$40-'DCF Analysis'!$C$39</f>
        <v>16416.924102520119</v>
      </c>
      <c r="I3310" s="303">
        <f ca="1">+H3310/'Historical Data'!$L$34</f>
        <v>1030.7457814865422</v>
      </c>
    </row>
    <row r="3311" spans="2:9">
      <c r="B3311" s="300">
        <f t="shared" si="259"/>
        <v>3299</v>
      </c>
      <c r="C3311" s="275">
        <f t="shared" ca="1" si="255"/>
        <v>0.28776485088705961</v>
      </c>
      <c r="D3311" s="275">
        <f t="shared" ca="1" si="256"/>
        <v>0.13823396895956941</v>
      </c>
      <c r="E3311" s="275">
        <f t="shared" ca="1" si="257"/>
        <v>0.10780216266910955</v>
      </c>
      <c r="F3311" s="275">
        <f t="shared" ca="1" si="258"/>
        <v>2.9870347725803909E-2</v>
      </c>
      <c r="G3311" s="301">
        <f t="array" aca="1" ref="G3311" ca="1">IF(E3311&gt;F3311,('3-Statement Model'!$G$8*(1+'DCF Simulation'!C3311)*'DCF Simulation'!D3311)/('DCF Simulation'!E3311-'DCF Simulation'!F3311))</f>
        <v>11033.569967307687</v>
      </c>
      <c r="H3311" s="302">
        <f ca="1">+G3311-'DCF Analysis'!$C$37+'DCF Analysis'!$C$38+'DCF Analysis'!$C$40-'DCF Analysis'!$C$39</f>
        <v>11945.899967307689</v>
      </c>
      <c r="I3311" s="303">
        <f ca="1">+H3311/'Historical Data'!$L$34</f>
        <v>750.03002514170475</v>
      </c>
    </row>
    <row r="3312" spans="2:9">
      <c r="B3312" s="300">
        <f t="shared" si="259"/>
        <v>3300</v>
      </c>
      <c r="C3312" s="275">
        <f t="shared" ca="1" si="255"/>
        <v>0.22401713584727698</v>
      </c>
      <c r="D3312" s="275">
        <f t="shared" ca="1" si="256"/>
        <v>0.18395339652985904</v>
      </c>
      <c r="E3312" s="275">
        <f t="shared" ca="1" si="257"/>
        <v>0.10320179570420533</v>
      </c>
      <c r="F3312" s="275">
        <f t="shared" ca="1" si="258"/>
        <v>2.6079029303489897E-2</v>
      </c>
      <c r="G3312" s="301">
        <f t="array" aca="1" ref="G3312" ca="1">IF(E3312&gt;F3312,('3-Statement Model'!$G$8*(1+'DCF Simulation'!C3312)*'DCF Simulation'!D3312)/('DCF Simulation'!E3312-'DCF Simulation'!F3312))</f>
        <v>14102.373374863211</v>
      </c>
      <c r="H3312" s="302">
        <f ca="1">+G3312-'DCF Analysis'!$C$37+'DCF Analysis'!$C$38+'DCF Analysis'!$C$40-'DCF Analysis'!$C$39</f>
        <v>15014.703374863213</v>
      </c>
      <c r="I3312" s="303">
        <f ca="1">+H3312/'Historical Data'!$L$34</f>
        <v>942.7065671538478</v>
      </c>
    </row>
    <row r="3313" spans="2:9">
      <c r="B3313" s="300">
        <f t="shared" si="259"/>
        <v>3301</v>
      </c>
      <c r="C3313" s="275">
        <f t="shared" ca="1" si="255"/>
        <v>0.22233653792730942</v>
      </c>
      <c r="D3313" s="275">
        <f t="shared" ca="1" si="256"/>
        <v>0.15166904359621233</v>
      </c>
      <c r="E3313" s="275">
        <f t="shared" ca="1" si="257"/>
        <v>0.10571543568336086</v>
      </c>
      <c r="F3313" s="275">
        <f t="shared" ca="1" si="258"/>
        <v>5.6587030042831096E-2</v>
      </c>
      <c r="G3313" s="301">
        <f t="array" aca="1" ref="G3313" ca="1">IF(E3313&gt;F3313,('3-Statement Model'!$G$8*(1+'DCF Simulation'!C3313)*'DCF Simulation'!D3313)/('DCF Simulation'!E3313-'DCF Simulation'!F3313))</f>
        <v>18227.813276737532</v>
      </c>
      <c r="H3313" s="302">
        <f ca="1">+G3313-'DCF Analysis'!$C$37+'DCF Analysis'!$C$38+'DCF Analysis'!$C$40-'DCF Analysis'!$C$39</f>
        <v>19140.14327673753</v>
      </c>
      <c r="I3313" s="303">
        <f ca="1">+H3313/'Historical Data'!$L$34</f>
        <v>1201.7246237080869</v>
      </c>
    </row>
    <row r="3314" spans="2:9">
      <c r="B3314" s="300">
        <f t="shared" si="259"/>
        <v>3302</v>
      </c>
      <c r="C3314" s="275">
        <f t="shared" ca="1" si="255"/>
        <v>0.11491641883036423</v>
      </c>
      <c r="D3314" s="275">
        <f t="shared" ca="1" si="256"/>
        <v>0.18122140362229516</v>
      </c>
      <c r="E3314" s="275">
        <f t="shared" ca="1" si="257"/>
        <v>0.10219169311348458</v>
      </c>
      <c r="F3314" s="275">
        <f t="shared" ca="1" si="258"/>
        <v>4.0814690369656084E-2</v>
      </c>
      <c r="G3314" s="301">
        <f t="array" aca="1" ref="G3314" ca="1">IF(E3314&gt;F3314,('3-Statement Model'!$G$8*(1+'DCF Simulation'!C3314)*'DCF Simulation'!D3314)/('DCF Simulation'!E3314-'DCF Simulation'!F3314))</f>
        <v>15901.043432892395</v>
      </c>
      <c r="H3314" s="302">
        <f ca="1">+G3314-'DCF Analysis'!$C$37+'DCF Analysis'!$C$38+'DCF Analysis'!$C$40-'DCF Analysis'!$C$39</f>
        <v>16813.373432892393</v>
      </c>
      <c r="I3314" s="303">
        <f ca="1">+H3314/'Historical Data'!$L$34</f>
        <v>1055.6370749043913</v>
      </c>
    </row>
    <row r="3315" spans="2:9">
      <c r="B3315" s="300">
        <f t="shared" si="259"/>
        <v>3303</v>
      </c>
      <c r="C3315" s="275">
        <f t="shared" ca="1" si="255"/>
        <v>0.12910980379896295</v>
      </c>
      <c r="D3315" s="275">
        <f t="shared" ca="1" si="256"/>
        <v>0.17882670086652069</v>
      </c>
      <c r="E3315" s="275">
        <f t="shared" ca="1" si="257"/>
        <v>0.1071555078612071</v>
      </c>
      <c r="F3315" s="275">
        <f t="shared" ca="1" si="258"/>
        <v>4.111613994681465E-2</v>
      </c>
      <c r="G3315" s="301">
        <f t="array" aca="1" ref="G3315" ca="1">IF(E3315&gt;F3315,('3-Statement Model'!$G$8*(1+'DCF Simulation'!C3315)*'DCF Simulation'!D3315)/('DCF Simulation'!E3315-'DCF Simulation'!F3315))</f>
        <v>14768.797446889435</v>
      </c>
      <c r="H3315" s="302">
        <f ca="1">+G3315-'DCF Analysis'!$C$37+'DCF Analysis'!$C$38+'DCF Analysis'!$C$40-'DCF Analysis'!$C$39</f>
        <v>15681.127446889437</v>
      </c>
      <c r="I3315" s="303">
        <f ca="1">+H3315/'Historical Data'!$L$34</f>
        <v>984.54837604767511</v>
      </c>
    </row>
    <row r="3316" spans="2:9">
      <c r="B3316" s="300">
        <f t="shared" si="259"/>
        <v>3304</v>
      </c>
      <c r="C3316" s="275">
        <f t="shared" ca="1" si="255"/>
        <v>0.25280271848331887</v>
      </c>
      <c r="D3316" s="275">
        <f t="shared" ca="1" si="256"/>
        <v>0.17344003189137652</v>
      </c>
      <c r="E3316" s="275">
        <f t="shared" ca="1" si="257"/>
        <v>0.10838729916153614</v>
      </c>
      <c r="F3316" s="275">
        <f t="shared" ca="1" si="258"/>
        <v>4.4565873428093428E-2</v>
      </c>
      <c r="G3316" s="301">
        <f t="array" aca="1" ref="G3316" ca="1">IF(E3316&gt;F3316,('3-Statement Model'!$G$8*(1+'DCF Simulation'!C3316)*'DCF Simulation'!D3316)/('DCF Simulation'!E3316-'DCF Simulation'!F3316))</f>
        <v>16445.422266904356</v>
      </c>
      <c r="H3316" s="302">
        <f ca="1">+G3316-'DCF Analysis'!$C$37+'DCF Analysis'!$C$38+'DCF Analysis'!$C$40-'DCF Analysis'!$C$39</f>
        <v>17357.752266904354</v>
      </c>
      <c r="I3316" s="303">
        <f ca="1">+H3316/'Historical Data'!$L$34</f>
        <v>1089.8162051229597</v>
      </c>
    </row>
    <row r="3317" spans="2:9">
      <c r="B3317" s="300">
        <f t="shared" si="259"/>
        <v>3305</v>
      </c>
      <c r="C3317" s="275">
        <f t="shared" ca="1" si="255"/>
        <v>0.27030886932917297</v>
      </c>
      <c r="D3317" s="275">
        <f t="shared" ca="1" si="256"/>
        <v>0.14154588136319904</v>
      </c>
      <c r="E3317" s="275">
        <f t="shared" ca="1" si="257"/>
        <v>0.1078778091296612</v>
      </c>
      <c r="F3317" s="275">
        <f t="shared" ca="1" si="258"/>
        <v>3.737380790142765E-2</v>
      </c>
      <c r="G3317" s="301">
        <f t="array" aca="1" ref="G3317" ca="1">IF(E3317&gt;F3317,('3-Statement Model'!$G$8*(1+'DCF Simulation'!C3317)*'DCF Simulation'!D3317)/('DCF Simulation'!E3317-'DCF Simulation'!F3317))</f>
        <v>12318.910556871124</v>
      </c>
      <c r="H3317" s="302">
        <f ca="1">+G3317-'DCF Analysis'!$C$37+'DCF Analysis'!$C$38+'DCF Analysis'!$C$40-'DCF Analysis'!$C$39</f>
        <v>13231.240556871126</v>
      </c>
      <c r="I3317" s="303">
        <f ca="1">+H3317/'Historical Data'!$L$34</f>
        <v>830.73085449271343</v>
      </c>
    </row>
    <row r="3318" spans="2:9">
      <c r="B3318" s="300">
        <f t="shared" si="259"/>
        <v>3306</v>
      </c>
      <c r="C3318" s="275">
        <f t="shared" ca="1" si="255"/>
        <v>7.1962619380395776E-2</v>
      </c>
      <c r="D3318" s="275">
        <f t="shared" ca="1" si="256"/>
        <v>0.18483440010693203</v>
      </c>
      <c r="E3318" s="275">
        <f t="shared" ca="1" si="257"/>
        <v>0.10388965927584044</v>
      </c>
      <c r="F3318" s="275">
        <f t="shared" ca="1" si="258"/>
        <v>2.8161806184453478E-2</v>
      </c>
      <c r="G3318" s="301">
        <f t="array" aca="1" ref="G3318" ca="1">IF(E3318&gt;F3318,('3-Statement Model'!$G$8*(1+'DCF Simulation'!C3318)*'DCF Simulation'!D3318)/('DCF Simulation'!E3318-'DCF Simulation'!F3318))</f>
        <v>12638.231267341151</v>
      </c>
      <c r="H3318" s="302">
        <f ca="1">+G3318-'DCF Analysis'!$C$37+'DCF Analysis'!$C$38+'DCF Analysis'!$C$40-'DCF Analysis'!$C$39</f>
        <v>13550.561267341152</v>
      </c>
      <c r="I3318" s="303">
        <f ca="1">+H3318/'Historical Data'!$L$34</f>
        <v>850.77958427929627</v>
      </c>
    </row>
    <row r="3319" spans="2:9">
      <c r="B3319" s="300">
        <f t="shared" si="259"/>
        <v>3307</v>
      </c>
      <c r="C3319" s="275">
        <f t="shared" ca="1" si="255"/>
        <v>4.577236507279786E-2</v>
      </c>
      <c r="D3319" s="275">
        <f t="shared" ca="1" si="256"/>
        <v>0.16963225102655716</v>
      </c>
      <c r="E3319" s="275">
        <f t="shared" ca="1" si="257"/>
        <v>0.10787528527656107</v>
      </c>
      <c r="F3319" s="275">
        <f t="shared" ca="1" si="258"/>
        <v>4.258028829786694E-2</v>
      </c>
      <c r="G3319" s="301">
        <f t="array" aca="1" ref="G3319" ca="1">IF(E3319&gt;F3319,('3-Statement Model'!$G$8*(1+'DCF Simulation'!C3319)*'DCF Simulation'!D3319)/('DCF Simulation'!E3319-'DCF Simulation'!F3319))</f>
        <v>13123.364143549672</v>
      </c>
      <c r="H3319" s="302">
        <f ca="1">+G3319-'DCF Analysis'!$C$37+'DCF Analysis'!$C$38+'DCF Analysis'!$C$40-'DCF Analysis'!$C$39</f>
        <v>14035.694143549674</v>
      </c>
      <c r="I3319" s="303">
        <f ca="1">+H3319/'Historical Data'!$L$34</f>
        <v>881.23892382973042</v>
      </c>
    </row>
    <row r="3320" spans="2:9">
      <c r="B3320" s="300">
        <f t="shared" si="259"/>
        <v>3308</v>
      </c>
      <c r="C3320" s="275">
        <f t="shared" ca="1" si="255"/>
        <v>0.15400466306731772</v>
      </c>
      <c r="D3320" s="275">
        <f t="shared" ca="1" si="256"/>
        <v>0.16117597779176512</v>
      </c>
      <c r="E3320" s="275">
        <f t="shared" ca="1" si="257"/>
        <v>0.1016621992443784</v>
      </c>
      <c r="F3320" s="275">
        <f t="shared" ca="1" si="258"/>
        <v>5.4539139703761064E-2</v>
      </c>
      <c r="G3320" s="301">
        <f t="array" aca="1" ref="G3320" ca="1">IF(E3320&gt;F3320,('3-Statement Model'!$G$8*(1+'DCF Simulation'!C3320)*'DCF Simulation'!D3320)/('DCF Simulation'!E3320-'DCF Simulation'!F3320))</f>
        <v>19065.750115061932</v>
      </c>
      <c r="H3320" s="302">
        <f ca="1">+G3320-'DCF Analysis'!$C$37+'DCF Analysis'!$C$38+'DCF Analysis'!$C$40-'DCF Analysis'!$C$39</f>
        <v>19978.08011506193</v>
      </c>
      <c r="I3320" s="303">
        <f ca="1">+H3320/'Historical Data'!$L$34</f>
        <v>1254.3349577670999</v>
      </c>
    </row>
    <row r="3321" spans="2:9">
      <c r="B3321" s="300">
        <f t="shared" si="259"/>
        <v>3309</v>
      </c>
      <c r="C3321" s="275">
        <f t="shared" ca="1" si="255"/>
        <v>2.430693011222243E-2</v>
      </c>
      <c r="D3321" s="275">
        <f t="shared" ca="1" si="256"/>
        <v>0.18059833980056458</v>
      </c>
      <c r="E3321" s="275">
        <f t="shared" ca="1" si="257"/>
        <v>0.10014633630824137</v>
      </c>
      <c r="F3321" s="275">
        <f t="shared" ca="1" si="258"/>
        <v>4.0200924577684823E-2</v>
      </c>
      <c r="G3321" s="301">
        <f t="array" aca="1" ref="G3321" ca="1">IF(E3321&gt;F3321,('3-Statement Model'!$G$8*(1+'DCF Simulation'!C3321)*'DCF Simulation'!D3321)/('DCF Simulation'!E3321-'DCF Simulation'!F3321))</f>
        <v>14906.216218712301</v>
      </c>
      <c r="H3321" s="302">
        <f ca="1">+G3321-'DCF Analysis'!$C$37+'DCF Analysis'!$C$38+'DCF Analysis'!$C$40-'DCF Analysis'!$C$39</f>
        <v>15818.546218712303</v>
      </c>
      <c r="I3321" s="303">
        <f ca="1">+H3321/'Historical Data'!$L$34</f>
        <v>993.17629065999506</v>
      </c>
    </row>
    <row r="3322" spans="2:9">
      <c r="B3322" s="300">
        <f t="shared" si="259"/>
        <v>3310</v>
      </c>
      <c r="C3322" s="275">
        <f t="shared" ca="1" si="255"/>
        <v>2.0772971588278365E-2</v>
      </c>
      <c r="D3322" s="275">
        <f t="shared" ca="1" si="256"/>
        <v>0.18495065424147969</v>
      </c>
      <c r="E3322" s="275">
        <f t="shared" ca="1" si="257"/>
        <v>0.10818411238274718</v>
      </c>
      <c r="F3322" s="275">
        <f t="shared" ca="1" si="258"/>
        <v>4.6031777129025994E-2</v>
      </c>
      <c r="G3322" s="301">
        <f t="array" aca="1" ref="G3322" ca="1">IF(E3322&gt;F3322,('3-Statement Model'!$G$8*(1+'DCF Simulation'!C3322)*'DCF Simulation'!D3322)/('DCF Simulation'!E3322-'DCF Simulation'!F3322))</f>
        <v>14672.60014193168</v>
      </c>
      <c r="H3322" s="302">
        <f ca="1">+G3322-'DCF Analysis'!$C$37+'DCF Analysis'!$C$38+'DCF Analysis'!$C$40-'DCF Analysis'!$C$39</f>
        <v>15584.930141931682</v>
      </c>
      <c r="I3322" s="303">
        <f ca="1">+H3322/'Historical Data'!$L$34</f>
        <v>978.50857433717317</v>
      </c>
    </row>
    <row r="3323" spans="2:9">
      <c r="B3323" s="300">
        <f t="shared" si="259"/>
        <v>3311</v>
      </c>
      <c r="C3323" s="275">
        <f t="shared" ca="1" si="255"/>
        <v>0.21509075832539817</v>
      </c>
      <c r="D3323" s="275">
        <f t="shared" ca="1" si="256"/>
        <v>0.16459527410614203</v>
      </c>
      <c r="E3323" s="275">
        <f t="shared" ca="1" si="257"/>
        <v>0.10619841505395256</v>
      </c>
      <c r="F3323" s="275">
        <f t="shared" ca="1" si="258"/>
        <v>2.9914087473064212E-2</v>
      </c>
      <c r="G3323" s="301">
        <f t="array" aca="1" ref="G3323" ca="1">IF(E3323&gt;F3323,('3-Statement Model'!$G$8*(1+'DCF Simulation'!C3323)*'DCF Simulation'!D3323)/('DCF Simulation'!E3323-'DCF Simulation'!F3323))</f>
        <v>12663.981170774841</v>
      </c>
      <c r="H3323" s="302">
        <f ca="1">+G3323-'DCF Analysis'!$C$37+'DCF Analysis'!$C$38+'DCF Analysis'!$C$40-'DCF Analysis'!$C$39</f>
        <v>13576.311170774843</v>
      </c>
      <c r="I3323" s="303">
        <f ca="1">+H3323/'Historical Data'!$L$34</f>
        <v>852.39630639923882</v>
      </c>
    </row>
    <row r="3324" spans="2:9">
      <c r="B3324" s="300">
        <f t="shared" si="259"/>
        <v>3312</v>
      </c>
      <c r="C3324" s="275">
        <f t="shared" ca="1" si="255"/>
        <v>0.26450500750076228</v>
      </c>
      <c r="D3324" s="275">
        <f t="shared" ca="1" si="256"/>
        <v>0.13947942053364532</v>
      </c>
      <c r="E3324" s="275">
        <f t="shared" ca="1" si="257"/>
        <v>0.10706806345823182</v>
      </c>
      <c r="F3324" s="275">
        <f t="shared" ca="1" si="258"/>
        <v>5.876003940629039E-2</v>
      </c>
      <c r="G3324" s="301">
        <f t="array" aca="1" ref="G3324" ca="1">IF(E3324&gt;F3324,('3-Statement Model'!$G$8*(1+'DCF Simulation'!C3324)*'DCF Simulation'!D3324)/('DCF Simulation'!E3324-'DCF Simulation'!F3324))</f>
        <v>17635.627351003925</v>
      </c>
      <c r="H3324" s="302">
        <f ca="1">+G3324-'DCF Analysis'!$C$37+'DCF Analysis'!$C$38+'DCF Analysis'!$C$40-'DCF Analysis'!$C$39</f>
        <v>18547.957351003923</v>
      </c>
      <c r="I3324" s="303">
        <f ca="1">+H3324/'Historical Data'!$L$34</f>
        <v>1164.5438984398304</v>
      </c>
    </row>
    <row r="3325" spans="2:9">
      <c r="B3325" s="300">
        <f t="shared" si="259"/>
        <v>3313</v>
      </c>
      <c r="C3325" s="275">
        <f t="shared" ca="1" si="255"/>
        <v>0.24935229219273022</v>
      </c>
      <c r="D3325" s="275">
        <f t="shared" ca="1" si="256"/>
        <v>0.17067539196063169</v>
      </c>
      <c r="E3325" s="275">
        <f t="shared" ca="1" si="257"/>
        <v>0.10614525078387639</v>
      </c>
      <c r="F3325" s="275">
        <f t="shared" ca="1" si="258"/>
        <v>3.6427413849606363E-2</v>
      </c>
      <c r="G3325" s="301">
        <f t="array" aca="1" ref="G3325" ca="1">IF(E3325&gt;F3325,('3-Statement Model'!$G$8*(1+'DCF Simulation'!C3325)*'DCF Simulation'!D3325)/('DCF Simulation'!E3325-'DCF Simulation'!F3325))</f>
        <v>14773.77300541359</v>
      </c>
      <c r="H3325" s="302">
        <f ca="1">+G3325-'DCF Analysis'!$C$37+'DCF Analysis'!$C$38+'DCF Analysis'!$C$40-'DCF Analysis'!$C$39</f>
        <v>15686.103005413592</v>
      </c>
      <c r="I3325" s="303">
        <f ca="1">+H3325/'Historical Data'!$L$34</f>
        <v>984.86076927842191</v>
      </c>
    </row>
    <row r="3326" spans="2:9">
      <c r="B3326" s="300">
        <f t="shared" si="259"/>
        <v>3314</v>
      </c>
      <c r="C3326" s="275">
        <f t="shared" ca="1" si="255"/>
        <v>0.249665964484692</v>
      </c>
      <c r="D3326" s="275">
        <f t="shared" ca="1" si="256"/>
        <v>0.14121372582744701</v>
      </c>
      <c r="E3326" s="275">
        <f t="shared" ca="1" si="257"/>
        <v>0.10569660132334631</v>
      </c>
      <c r="F3326" s="275">
        <f t="shared" ca="1" si="258"/>
        <v>2.7232940558745099E-2</v>
      </c>
      <c r="G3326" s="301">
        <f t="array" aca="1" ref="G3326" ca="1">IF(E3326&gt;F3326,('3-Statement Model'!$G$8*(1+'DCF Simulation'!C3326)*'DCF Simulation'!D3326)/('DCF Simulation'!E3326-'DCF Simulation'!F3326))</f>
        <v>10863.800612176168</v>
      </c>
      <c r="H3326" s="302">
        <f ca="1">+G3326-'DCF Analysis'!$C$37+'DCF Analysis'!$C$38+'DCF Analysis'!$C$40-'DCF Analysis'!$C$39</f>
        <v>11776.13061217617</v>
      </c>
      <c r="I3326" s="303">
        <f ca="1">+H3326/'Historical Data'!$L$34</f>
        <v>739.37096102380201</v>
      </c>
    </row>
    <row r="3327" spans="2:9">
      <c r="B3327" s="300">
        <f t="shared" si="259"/>
        <v>3315</v>
      </c>
      <c r="C3327" s="275">
        <f t="shared" ca="1" si="255"/>
        <v>0.28756613192745561</v>
      </c>
      <c r="D3327" s="275">
        <f t="shared" ca="1" si="256"/>
        <v>0.17368648630041497</v>
      </c>
      <c r="E3327" s="275">
        <f t="shared" ca="1" si="257"/>
        <v>0.10723604072363557</v>
      </c>
      <c r="F3327" s="275">
        <f t="shared" ca="1" si="258"/>
        <v>3.0532794436910645E-2</v>
      </c>
      <c r="G3327" s="301">
        <f t="array" aca="1" ref="G3327" ca="1">IF(E3327&gt;F3327,('3-Statement Model'!$G$8*(1+'DCF Simulation'!C3327)*'DCF Simulation'!D3327)/('DCF Simulation'!E3327-'DCF Simulation'!F3327))</f>
        <v>14083.199400794005</v>
      </c>
      <c r="H3327" s="302">
        <f ca="1">+G3327-'DCF Analysis'!$C$37+'DCF Analysis'!$C$38+'DCF Analysis'!$C$40-'DCF Analysis'!$C$39</f>
        <v>14995.529400794007</v>
      </c>
      <c r="I3327" s="303">
        <f ca="1">+H3327/'Historical Data'!$L$34</f>
        <v>941.50271844487236</v>
      </c>
    </row>
    <row r="3328" spans="2:9">
      <c r="B3328" s="300">
        <f t="shared" si="259"/>
        <v>3316</v>
      </c>
      <c r="C3328" s="275">
        <f t="shared" ca="1" si="255"/>
        <v>9.5303895243604372E-2</v>
      </c>
      <c r="D3328" s="275">
        <f t="shared" ca="1" si="256"/>
        <v>0.15530819430585197</v>
      </c>
      <c r="E3328" s="275">
        <f t="shared" ca="1" si="257"/>
        <v>0.10238796475797292</v>
      </c>
      <c r="F3328" s="275">
        <f t="shared" ca="1" si="258"/>
        <v>2.9568160322597178E-2</v>
      </c>
      <c r="G3328" s="301">
        <f t="array" aca="1" ref="G3328" ca="1">IF(E3328&gt;F3328,('3-Statement Model'!$G$8*(1+'DCF Simulation'!C3328)*'DCF Simulation'!D3328)/('DCF Simulation'!E3328-'DCF Simulation'!F3328))</f>
        <v>11283.893891956755</v>
      </c>
      <c r="H3328" s="302">
        <f ca="1">+G3328-'DCF Analysis'!$C$37+'DCF Analysis'!$C$38+'DCF Analysis'!$C$40-'DCF Analysis'!$C$39</f>
        <v>12196.223891956757</v>
      </c>
      <c r="I3328" s="303">
        <f ca="1">+H3328/'Historical Data'!$L$34</f>
        <v>765.74675305771996</v>
      </c>
    </row>
    <row r="3329" spans="2:9">
      <c r="B3329" s="300">
        <f t="shared" si="259"/>
        <v>3317</v>
      </c>
      <c r="C3329" s="275">
        <f t="shared" ca="1" si="255"/>
        <v>6.6876374648396825E-2</v>
      </c>
      <c r="D3329" s="275">
        <f t="shared" ca="1" si="256"/>
        <v>0.13812253537158212</v>
      </c>
      <c r="E3329" s="275">
        <f t="shared" ca="1" si="257"/>
        <v>0.10406187469439218</v>
      </c>
      <c r="F3329" s="275">
        <f t="shared" ca="1" si="258"/>
        <v>5.9876388699416597E-2</v>
      </c>
      <c r="G3329" s="301">
        <f t="array" aca="1" ref="G3329" ca="1">IF(E3329&gt;F3329,('3-Statement Model'!$G$8*(1+'DCF Simulation'!C3329)*'DCF Simulation'!D3329)/('DCF Simulation'!E3329-'DCF Simulation'!F3329))</f>
        <v>16109.368009879923</v>
      </c>
      <c r="H3329" s="302">
        <f ca="1">+G3329-'DCF Analysis'!$C$37+'DCF Analysis'!$C$38+'DCF Analysis'!$C$40-'DCF Analysis'!$C$39</f>
        <v>17021.698009879921</v>
      </c>
      <c r="I3329" s="303">
        <f ca="1">+H3329/'Historical Data'!$L$34</f>
        <v>1068.7168502367813</v>
      </c>
    </row>
    <row r="3330" spans="2:9">
      <c r="B3330" s="300">
        <f t="shared" si="259"/>
        <v>3318</v>
      </c>
      <c r="C3330" s="275">
        <f t="shared" ca="1" si="255"/>
        <v>0.22099845229666143</v>
      </c>
      <c r="D3330" s="275">
        <f t="shared" ca="1" si="256"/>
        <v>0.14687423993808701</v>
      </c>
      <c r="E3330" s="275">
        <f t="shared" ca="1" si="257"/>
        <v>0.1001493952775689</v>
      </c>
      <c r="F3330" s="275">
        <f t="shared" ca="1" si="258"/>
        <v>4.2092326521177323E-2</v>
      </c>
      <c r="G3330" s="301">
        <f t="array" aca="1" ref="G3330" ca="1">IF(E3330&gt;F3330,('3-Statement Model'!$G$8*(1+'DCF Simulation'!C3330)*'DCF Simulation'!D3330)/('DCF Simulation'!E3330-'DCF Simulation'!F3330))</f>
        <v>14920.560569242305</v>
      </c>
      <c r="H3330" s="302">
        <f ca="1">+G3330-'DCF Analysis'!$C$37+'DCF Analysis'!$C$38+'DCF Analysis'!$C$40-'DCF Analysis'!$C$39</f>
        <v>15832.890569242307</v>
      </c>
      <c r="I3330" s="303">
        <f ca="1">+H3330/'Historical Data'!$L$34</f>
        <v>994.07690874805064</v>
      </c>
    </row>
    <row r="3331" spans="2:9">
      <c r="B3331" s="300">
        <f t="shared" si="259"/>
        <v>3319</v>
      </c>
      <c r="C3331" s="275">
        <f t="shared" ca="1" si="255"/>
        <v>0.15209437364588135</v>
      </c>
      <c r="D3331" s="275">
        <f t="shared" ca="1" si="256"/>
        <v>0.16912685401857896</v>
      </c>
      <c r="E3331" s="275">
        <f t="shared" ca="1" si="257"/>
        <v>0.1073622582775858</v>
      </c>
      <c r="F3331" s="275">
        <f t="shared" ca="1" si="258"/>
        <v>5.0908039004522204E-2</v>
      </c>
      <c r="G3331" s="301">
        <f t="array" aca="1" ref="G3331" ca="1">IF(E3331&gt;F3331,('3-Statement Model'!$G$8*(1+'DCF Simulation'!C3331)*'DCF Simulation'!D3331)/('DCF Simulation'!E3331-'DCF Simulation'!F3331))</f>
        <v>16671.847142860348</v>
      </c>
      <c r="H3331" s="302">
        <f ca="1">+G3331-'DCF Analysis'!$C$37+'DCF Analysis'!$C$38+'DCF Analysis'!$C$40-'DCF Analysis'!$C$39</f>
        <v>17584.177142860346</v>
      </c>
      <c r="I3331" s="303">
        <f ca="1">+H3331/'Historical Data'!$L$34</f>
        <v>1104.0324178713288</v>
      </c>
    </row>
    <row r="3332" spans="2:9">
      <c r="B3332" s="300">
        <f t="shared" si="259"/>
        <v>3320</v>
      </c>
      <c r="C3332" s="275">
        <f t="shared" ca="1" si="255"/>
        <v>0.10425462079145015</v>
      </c>
      <c r="D3332" s="275">
        <f t="shared" ca="1" si="256"/>
        <v>0.14156747943637543</v>
      </c>
      <c r="E3332" s="275">
        <f t="shared" ca="1" si="257"/>
        <v>0.10661712302125384</v>
      </c>
      <c r="F3332" s="275">
        <f t="shared" ca="1" si="258"/>
        <v>3.3731239062811273E-2</v>
      </c>
      <c r="G3332" s="301">
        <f t="array" aca="1" ref="G3332" ca="1">IF(E3332&gt;F3332,('3-Statement Model'!$G$8*(1+'DCF Simulation'!C3332)*'DCF Simulation'!D3332)/('DCF Simulation'!E3332-'DCF Simulation'!F3332))</f>
        <v>10360.215734346857</v>
      </c>
      <c r="H3332" s="302">
        <f ca="1">+G3332-'DCF Analysis'!$C$37+'DCF Analysis'!$C$38+'DCF Analysis'!$C$40-'DCF Analysis'!$C$39</f>
        <v>11272.545734346859</v>
      </c>
      <c r="I3332" s="303">
        <f ca="1">+H3332/'Historical Data'!$L$34</f>
        <v>707.75310220923291</v>
      </c>
    </row>
    <row r="3333" spans="2:9">
      <c r="B3333" s="300">
        <f t="shared" si="259"/>
        <v>3321</v>
      </c>
      <c r="C3333" s="275">
        <f t="shared" ca="1" si="255"/>
        <v>3.914928900084097E-2</v>
      </c>
      <c r="D3333" s="275">
        <f t="shared" ca="1" si="256"/>
        <v>0.14889714000422533</v>
      </c>
      <c r="E3333" s="275">
        <f t="shared" ca="1" si="257"/>
        <v>0.10156980842002161</v>
      </c>
      <c r="F3333" s="275">
        <f t="shared" ca="1" si="258"/>
        <v>5.7026845688858741E-2</v>
      </c>
      <c r="G3333" s="301">
        <f t="array" aca="1" ref="G3333" ca="1">IF(E3333&gt;F3333,('3-Statement Model'!$G$8*(1+'DCF Simulation'!C3333)*'DCF Simulation'!D3333)/('DCF Simulation'!E3333-'DCF Simulation'!F3333))</f>
        <v>16778.946904111242</v>
      </c>
      <c r="H3333" s="302">
        <f ca="1">+G3333-'DCF Analysis'!$C$37+'DCF Analysis'!$C$38+'DCF Analysis'!$C$40-'DCF Analysis'!$C$39</f>
        <v>17691.276904111241</v>
      </c>
      <c r="I3333" s="303">
        <f ca="1">+H3333/'Historical Data'!$L$34</f>
        <v>1110.756736411038</v>
      </c>
    </row>
    <row r="3334" spans="2:9">
      <c r="B3334" s="300">
        <f t="shared" si="259"/>
        <v>3322</v>
      </c>
      <c r="C3334" s="275">
        <f t="shared" ca="1" si="255"/>
        <v>0.16580183915369703</v>
      </c>
      <c r="D3334" s="275">
        <f t="shared" ca="1" si="256"/>
        <v>0.17748046834209114</v>
      </c>
      <c r="E3334" s="275">
        <f t="shared" ca="1" si="257"/>
        <v>0.10500324757219982</v>
      </c>
      <c r="F3334" s="275">
        <f t="shared" ca="1" si="258"/>
        <v>4.7570263294233479E-2</v>
      </c>
      <c r="G3334" s="301">
        <f t="array" aca="1" ref="G3334" ca="1">IF(E3334&gt;F3334,('3-Statement Model'!$G$8*(1+'DCF Simulation'!C3334)*'DCF Simulation'!D3334)/('DCF Simulation'!E3334-'DCF Simulation'!F3334))</f>
        <v>17401.769759156952</v>
      </c>
      <c r="H3334" s="302">
        <f ca="1">+G3334-'DCF Analysis'!$C$37+'DCF Analysis'!$C$38+'DCF Analysis'!$C$40-'DCF Analysis'!$C$39</f>
        <v>18314.09975915695</v>
      </c>
      <c r="I3334" s="303">
        <f ca="1">+H3334/'Historical Data'!$L$34</f>
        <v>1149.8610184581983</v>
      </c>
    </row>
    <row r="3335" spans="2:9">
      <c r="B3335" s="300">
        <f t="shared" si="259"/>
        <v>3323</v>
      </c>
      <c r="C3335" s="275">
        <f t="shared" ca="1" si="255"/>
        <v>0.22217398233627139</v>
      </c>
      <c r="D3335" s="275">
        <f t="shared" ca="1" si="256"/>
        <v>0.18354885842074603</v>
      </c>
      <c r="E3335" s="275">
        <f t="shared" ca="1" si="257"/>
        <v>0.10499943942405857</v>
      </c>
      <c r="F3335" s="275">
        <f t="shared" ca="1" si="258"/>
        <v>5.9430201369493937E-2</v>
      </c>
      <c r="G3335" s="301">
        <f t="array" aca="1" ref="G3335" ca="1">IF(E3335&gt;F3335,('3-Statement Model'!$G$8*(1+'DCF Simulation'!C3335)*'DCF Simulation'!D3335)/('DCF Simulation'!E3335-'DCF Simulation'!F3335))</f>
        <v>23778.937988540598</v>
      </c>
      <c r="H3335" s="302">
        <f ca="1">+G3335-'DCF Analysis'!$C$37+'DCF Analysis'!$C$38+'DCF Analysis'!$C$40-'DCF Analysis'!$C$39</f>
        <v>24691.267988540596</v>
      </c>
      <c r="I3335" s="303">
        <f ca="1">+H3335/'Historical Data'!$L$34</f>
        <v>1550.2551001521103</v>
      </c>
    </row>
    <row r="3336" spans="2:9">
      <c r="B3336" s="300">
        <f t="shared" si="259"/>
        <v>3324</v>
      </c>
      <c r="C3336" s="275">
        <f t="shared" ca="1" si="255"/>
        <v>0.30875320249655219</v>
      </c>
      <c r="D3336" s="275">
        <f t="shared" ca="1" si="256"/>
        <v>0.16142640464456609</v>
      </c>
      <c r="E3336" s="275">
        <f t="shared" ca="1" si="257"/>
        <v>0.10424267117333053</v>
      </c>
      <c r="F3336" s="275">
        <f t="shared" ca="1" si="258"/>
        <v>2.5827758321680251E-2</v>
      </c>
      <c r="G3336" s="301">
        <f t="array" aca="1" ref="G3336" ca="1">IF(E3336&gt;F3336,('3-Statement Model'!$G$8*(1+'DCF Simulation'!C3336)*'DCF Simulation'!D3336)/('DCF Simulation'!E3336-'DCF Simulation'!F3336))</f>
        <v>13014.070847848261</v>
      </c>
      <c r="H3336" s="302">
        <f ca="1">+G3336-'DCF Analysis'!$C$37+'DCF Analysis'!$C$38+'DCF Analysis'!$C$40-'DCF Analysis'!$C$39</f>
        <v>13926.400847848263</v>
      </c>
      <c r="I3336" s="303">
        <f ca="1">+H3336/'Historical Data'!$L$34</f>
        <v>874.3768830000663</v>
      </c>
    </row>
    <row r="3337" spans="2:9">
      <c r="B3337" s="300">
        <f t="shared" si="259"/>
        <v>3325</v>
      </c>
      <c r="C3337" s="275">
        <f t="shared" ca="1" si="255"/>
        <v>0.26034242363191584</v>
      </c>
      <c r="D3337" s="275">
        <f t="shared" ca="1" si="256"/>
        <v>0.16124191261266441</v>
      </c>
      <c r="E3337" s="275">
        <f t="shared" ca="1" si="257"/>
        <v>0.10954345729774914</v>
      </c>
      <c r="F3337" s="275">
        <f t="shared" ca="1" si="258"/>
        <v>3.3927816595568559E-2</v>
      </c>
      <c r="G3337" s="301">
        <f t="array" aca="1" ref="G3337" ca="1">IF(E3337&gt;F3337,('3-Statement Model'!$G$8*(1+'DCF Simulation'!C3337)*'DCF Simulation'!D3337)/('DCF Simulation'!E3337-'DCF Simulation'!F3337))</f>
        <v>12981.783409629217</v>
      </c>
      <c r="H3337" s="302">
        <f ca="1">+G3337-'DCF Analysis'!$C$37+'DCF Analysis'!$C$38+'DCF Analysis'!$C$40-'DCF Analysis'!$C$39</f>
        <v>13894.113409629219</v>
      </c>
      <c r="I3337" s="303">
        <f ca="1">+H3337/'Historical Data'!$L$34</f>
        <v>872.34969809432755</v>
      </c>
    </row>
    <row r="3338" spans="2:9">
      <c r="B3338" s="300">
        <f t="shared" si="259"/>
        <v>3326</v>
      </c>
      <c r="C3338" s="275">
        <f t="shared" ca="1" si="255"/>
        <v>0.30964916277098048</v>
      </c>
      <c r="D3338" s="275">
        <f t="shared" ca="1" si="256"/>
        <v>0.14570741789979208</v>
      </c>
      <c r="E3338" s="275">
        <f t="shared" ca="1" si="257"/>
        <v>0.10477830294968196</v>
      </c>
      <c r="F3338" s="275">
        <f t="shared" ca="1" si="258"/>
        <v>2.996431285944114E-2</v>
      </c>
      <c r="G3338" s="301">
        <f t="array" aca="1" ref="G3338" ca="1">IF(E3338&gt;F3338,('3-Statement Model'!$G$8*(1+'DCF Simulation'!C3338)*'DCF Simulation'!D3338)/('DCF Simulation'!E3338-'DCF Simulation'!F3338))</f>
        <v>12320.641283492414</v>
      </c>
      <c r="H3338" s="302">
        <f ca="1">+G3338-'DCF Analysis'!$C$37+'DCF Analysis'!$C$38+'DCF Analysis'!$C$40-'DCF Analysis'!$C$39</f>
        <v>13232.971283492416</v>
      </c>
      <c r="I3338" s="303">
        <f ca="1">+H3338/'Historical Data'!$L$34</f>
        <v>830.83951913370583</v>
      </c>
    </row>
    <row r="3339" spans="2:9">
      <c r="B3339" s="300">
        <f t="shared" si="259"/>
        <v>3327</v>
      </c>
      <c r="C3339" s="275">
        <f t="shared" ca="1" si="255"/>
        <v>6.9474599625256067E-2</v>
      </c>
      <c r="D3339" s="275">
        <f t="shared" ca="1" si="256"/>
        <v>0.16816787791565146</v>
      </c>
      <c r="E3339" s="275">
        <f t="shared" ca="1" si="257"/>
        <v>0.1012877719670672</v>
      </c>
      <c r="F3339" s="275">
        <f t="shared" ca="1" si="258"/>
        <v>4.6833741752944143E-2</v>
      </c>
      <c r="G3339" s="301">
        <f t="array" aca="1" ref="G3339" ca="1">IF(E3339&gt;F3339,('3-Statement Model'!$G$8*(1+'DCF Simulation'!C3339)*'DCF Simulation'!D3339)/('DCF Simulation'!E3339-'DCF Simulation'!F3339))</f>
        <v>15953.757618991018</v>
      </c>
      <c r="H3339" s="302">
        <f ca="1">+G3339-'DCF Analysis'!$C$37+'DCF Analysis'!$C$38+'DCF Analysis'!$C$40-'DCF Analysis'!$C$39</f>
        <v>16866.087618991016</v>
      </c>
      <c r="I3339" s="303">
        <f ca="1">+H3339/'Historical Data'!$L$34</f>
        <v>1058.9467646249711</v>
      </c>
    </row>
    <row r="3340" spans="2:9">
      <c r="B3340" s="300">
        <f t="shared" si="259"/>
        <v>3328</v>
      </c>
      <c r="C3340" s="275">
        <f t="shared" ca="1" si="255"/>
        <v>7.9278402585100854E-2</v>
      </c>
      <c r="D3340" s="275">
        <f t="shared" ca="1" si="256"/>
        <v>0.1867530469627825</v>
      </c>
      <c r="E3340" s="275">
        <f t="shared" ca="1" si="257"/>
        <v>0.10457207230777854</v>
      </c>
      <c r="F3340" s="275">
        <f t="shared" ca="1" si="258"/>
        <v>2.228686621835629E-2</v>
      </c>
      <c r="G3340" s="301">
        <f t="array" aca="1" ref="G3340" ca="1">IF(E3340&gt;F3340,('3-Statement Model'!$G$8*(1+'DCF Simulation'!C3340)*'DCF Simulation'!D3340)/('DCF Simulation'!E3340-'DCF Simulation'!F3340))</f>
        <v>11832.020702453206</v>
      </c>
      <c r="H3340" s="302">
        <f ca="1">+G3340-'DCF Analysis'!$C$37+'DCF Analysis'!$C$38+'DCF Analysis'!$C$40-'DCF Analysis'!$C$39</f>
        <v>12744.350702453208</v>
      </c>
      <c r="I3340" s="303">
        <f ca="1">+H3340/'Historical Data'!$L$34</f>
        <v>800.16120208061352</v>
      </c>
    </row>
    <row r="3341" spans="2:9">
      <c r="B3341" s="300">
        <f t="shared" si="259"/>
        <v>3329</v>
      </c>
      <c r="C3341" s="275">
        <f t="shared" ca="1" si="255"/>
        <v>7.5201794765011626E-2</v>
      </c>
      <c r="D3341" s="275">
        <f t="shared" ca="1" si="256"/>
        <v>0.18988205243951717</v>
      </c>
      <c r="E3341" s="275">
        <f t="shared" ca="1" si="257"/>
        <v>0.10454232099680487</v>
      </c>
      <c r="F3341" s="275">
        <f t="shared" ca="1" si="258"/>
        <v>2.5002540207407012E-2</v>
      </c>
      <c r="G3341" s="301">
        <f t="array" aca="1" ref="G3341" ca="1">IF(E3341&gt;F3341,('3-Statement Model'!$G$8*(1+'DCF Simulation'!C3341)*'DCF Simulation'!D3341)/('DCF Simulation'!E3341-'DCF Simulation'!F3341))</f>
        <v>12398.496038539184</v>
      </c>
      <c r="H3341" s="302">
        <f ca="1">+G3341-'DCF Analysis'!$C$37+'DCF Analysis'!$C$38+'DCF Analysis'!$C$40-'DCF Analysis'!$C$39</f>
        <v>13310.826038539186</v>
      </c>
      <c r="I3341" s="303">
        <f ca="1">+H3341/'Historical Data'!$L$34</f>
        <v>835.7276735670207</v>
      </c>
    </row>
    <row r="3342" spans="2:9">
      <c r="B3342" s="300">
        <f t="shared" si="259"/>
        <v>3330</v>
      </c>
      <c r="C3342" s="275">
        <f t="shared" ref="C3342:C3405" ca="1" si="260">RAND()*($E$6-$D$6)+$D$6</f>
        <v>0.1303366030300305</v>
      </c>
      <c r="D3342" s="275">
        <f t="shared" ref="D3342:D3405" ca="1" si="261">RAND()*($E$7-$D$7)+$D$7</f>
        <v>0.18332699551805659</v>
      </c>
      <c r="E3342" s="275">
        <f t="shared" ref="E3342:E3405" ca="1" si="262">RAND()*($E$8-$D$8)+$D$8</f>
        <v>0.10032929137918285</v>
      </c>
      <c r="F3342" s="275">
        <f t="shared" ref="F3342:F3405" ca="1" si="263">RAND()*($E$9-$D$9)+$D$9</f>
        <v>4.8948655667418128E-2</v>
      </c>
      <c r="G3342" s="301">
        <f t="array" aca="1" ref="G3342" ca="1">IF(E3342&gt;F3342,('3-Statement Model'!$G$8*(1+'DCF Simulation'!C3342)*'DCF Simulation'!D3342)/('DCF Simulation'!E3342-'DCF Simulation'!F3342))</f>
        <v>19481.13421112729</v>
      </c>
      <c r="H3342" s="302">
        <f ca="1">+G3342-'DCF Analysis'!$C$37+'DCF Analysis'!$C$38+'DCF Analysis'!$C$40-'DCF Analysis'!$C$39</f>
        <v>20393.464211127288</v>
      </c>
      <c r="I3342" s="303">
        <f ca="1">+H3342/'Historical Data'!$L$34</f>
        <v>1280.4150810619528</v>
      </c>
    </row>
    <row r="3343" spans="2:9">
      <c r="B3343" s="300">
        <f t="shared" ref="B3343:B3406" si="264">+B3342+1</f>
        <v>3331</v>
      </c>
      <c r="C3343" s="275">
        <f t="shared" ca="1" si="260"/>
        <v>0.21895462115281794</v>
      </c>
      <c r="D3343" s="275">
        <f t="shared" ca="1" si="261"/>
        <v>0.17695602474251054</v>
      </c>
      <c r="E3343" s="275">
        <f t="shared" ca="1" si="262"/>
        <v>0.10375188957750871</v>
      </c>
      <c r="F3343" s="275">
        <f t="shared" ca="1" si="263"/>
        <v>5.8258880894707613E-2</v>
      </c>
      <c r="G3343" s="301">
        <f t="array" aca="1" ref="G3343" ca="1">IF(E3343&gt;F3343,('3-Statement Model'!$G$8*(1+'DCF Simulation'!C3343)*'DCF Simulation'!D3343)/('DCF Simulation'!E3343-'DCF Simulation'!F3343))</f>
        <v>22902.755198326442</v>
      </c>
      <c r="H3343" s="302">
        <f ca="1">+G3343-'DCF Analysis'!$C$37+'DCF Analysis'!$C$38+'DCF Analysis'!$C$40-'DCF Analysis'!$C$39</f>
        <v>23815.08519832644</v>
      </c>
      <c r="I3343" s="303">
        <f ca="1">+H3343/'Historical Data'!$L$34</f>
        <v>1495.2434725667872</v>
      </c>
    </row>
    <row r="3344" spans="2:9">
      <c r="B3344" s="300">
        <f t="shared" si="264"/>
        <v>3332</v>
      </c>
      <c r="C3344" s="275">
        <f t="shared" ca="1" si="260"/>
        <v>7.5427809984264585E-2</v>
      </c>
      <c r="D3344" s="275">
        <f t="shared" ca="1" si="261"/>
        <v>0.17133189151860134</v>
      </c>
      <c r="E3344" s="275">
        <f t="shared" ca="1" si="262"/>
        <v>0.10121496830397285</v>
      </c>
      <c r="F3344" s="275">
        <f t="shared" ca="1" si="263"/>
        <v>4.7132706898751986E-2</v>
      </c>
      <c r="G3344" s="301">
        <f t="array" aca="1" ref="G3344" ca="1">IF(E3344&gt;F3344,('3-Statement Model'!$G$8*(1+'DCF Simulation'!C3344)*'DCF Simulation'!D3344)/('DCF Simulation'!E3344-'DCF Simulation'!F3344))</f>
        <v>16456.752164874884</v>
      </c>
      <c r="H3344" s="302">
        <f ca="1">+G3344-'DCF Analysis'!$C$37+'DCF Analysis'!$C$38+'DCF Analysis'!$C$40-'DCF Analysis'!$C$39</f>
        <v>17369.082164874882</v>
      </c>
      <c r="I3344" s="303">
        <f ca="1">+H3344/'Historical Data'!$L$34</f>
        <v>1090.5275591174636</v>
      </c>
    </row>
    <row r="3345" spans="2:9">
      <c r="B3345" s="300">
        <f t="shared" si="264"/>
        <v>3333</v>
      </c>
      <c r="C3345" s="275">
        <f t="shared" ca="1" si="260"/>
        <v>5.415367729559166E-2</v>
      </c>
      <c r="D3345" s="275">
        <f t="shared" ca="1" si="261"/>
        <v>0.17981925971448401</v>
      </c>
      <c r="E3345" s="275">
        <f t="shared" ca="1" si="262"/>
        <v>0.10257702948805998</v>
      </c>
      <c r="F3345" s="275">
        <f t="shared" ca="1" si="263"/>
        <v>4.4323566060162981E-2</v>
      </c>
      <c r="G3345" s="301">
        <f t="array" aca="1" ref="G3345" ca="1">IF(E3345&gt;F3345,('3-Statement Model'!$G$8*(1+'DCF Simulation'!C3345)*'DCF Simulation'!D3345)/('DCF Simulation'!E3345-'DCF Simulation'!F3345))</f>
        <v>15718.021613006114</v>
      </c>
      <c r="H3345" s="302">
        <f ca="1">+G3345-'DCF Analysis'!$C$37+'DCF Analysis'!$C$38+'DCF Analysis'!$C$40-'DCF Analysis'!$C$39</f>
        <v>16630.351613006114</v>
      </c>
      <c r="I3345" s="303">
        <f ca="1">+H3345/'Historical Data'!$L$34</f>
        <v>1044.1459473588352</v>
      </c>
    </row>
    <row r="3346" spans="2:9">
      <c r="B3346" s="300">
        <f t="shared" si="264"/>
        <v>3334</v>
      </c>
      <c r="C3346" s="275">
        <f t="shared" ca="1" si="260"/>
        <v>8.7464249976400454E-2</v>
      </c>
      <c r="D3346" s="275">
        <f t="shared" ca="1" si="261"/>
        <v>0.16912925702261739</v>
      </c>
      <c r="E3346" s="275">
        <f t="shared" ca="1" si="262"/>
        <v>0.10716611207534679</v>
      </c>
      <c r="F3346" s="275">
        <f t="shared" ca="1" si="263"/>
        <v>3.6940040052990175E-2</v>
      </c>
      <c r="G3346" s="301">
        <f t="array" aca="1" ref="G3346" ca="1">IF(E3346&gt;F3346,('3-Statement Model'!$G$8*(1+'DCF Simulation'!C3346)*'DCF Simulation'!D3346)/('DCF Simulation'!E3346-'DCF Simulation'!F3346))</f>
        <v>12650.708576184017</v>
      </c>
      <c r="H3346" s="302">
        <f ca="1">+G3346-'DCF Analysis'!$C$37+'DCF Analysis'!$C$38+'DCF Analysis'!$C$40-'DCF Analysis'!$C$39</f>
        <v>13563.038576184019</v>
      </c>
      <c r="I3346" s="303">
        <f ca="1">+H3346/'Historical Data'!$L$34</f>
        <v>851.56297910854539</v>
      </c>
    </row>
    <row r="3347" spans="2:9">
      <c r="B3347" s="300">
        <f t="shared" si="264"/>
        <v>3335</v>
      </c>
      <c r="C3347" s="275">
        <f t="shared" ca="1" si="260"/>
        <v>0.11860773342639225</v>
      </c>
      <c r="D3347" s="275">
        <f t="shared" ca="1" si="261"/>
        <v>0.15842000489098446</v>
      </c>
      <c r="E3347" s="275">
        <f t="shared" ca="1" si="262"/>
        <v>0.10064727140827032</v>
      </c>
      <c r="F3347" s="275">
        <f t="shared" ca="1" si="263"/>
        <v>3.3154543386664945E-2</v>
      </c>
      <c r="G3347" s="301">
        <f t="array" aca="1" ref="G3347" ca="1">IF(E3347&gt;F3347,('3-Statement Model'!$G$8*(1+'DCF Simulation'!C3347)*'DCF Simulation'!D3347)/('DCF Simulation'!E3347-'DCF Simulation'!F3347))</f>
        <v>12682.660197551175</v>
      </c>
      <c r="H3347" s="302">
        <f ca="1">+G3347-'DCF Analysis'!$C$37+'DCF Analysis'!$C$38+'DCF Analysis'!$C$40-'DCF Analysis'!$C$39</f>
        <v>13594.990197551177</v>
      </c>
      <c r="I3347" s="303">
        <f ca="1">+H3347/'Historical Data'!$L$34</f>
        <v>853.56907956501266</v>
      </c>
    </row>
    <row r="3348" spans="2:9">
      <c r="B3348" s="300">
        <f t="shared" si="264"/>
        <v>3336</v>
      </c>
      <c r="C3348" s="275">
        <f t="shared" ca="1" si="260"/>
        <v>9.264927577645185E-2</v>
      </c>
      <c r="D3348" s="275">
        <f t="shared" ca="1" si="261"/>
        <v>0.19151440331658984</v>
      </c>
      <c r="E3348" s="275">
        <f t="shared" ca="1" si="262"/>
        <v>0.1055453300285172</v>
      </c>
      <c r="F3348" s="275">
        <f t="shared" ca="1" si="263"/>
        <v>4.1401332164275828E-2</v>
      </c>
      <c r="G3348" s="301">
        <f t="array" aca="1" ref="G3348" ca="1">IF(E3348&gt;F3348,('3-Statement Model'!$G$8*(1+'DCF Simulation'!C3348)*'DCF Simulation'!D3348)/('DCF Simulation'!E3348-'DCF Simulation'!F3348))</f>
        <v>15758.167005348594</v>
      </c>
      <c r="H3348" s="302">
        <f ca="1">+G3348-'DCF Analysis'!$C$37+'DCF Analysis'!$C$38+'DCF Analysis'!$C$40-'DCF Analysis'!$C$39</f>
        <v>16670.497005348592</v>
      </c>
      <c r="I3348" s="303">
        <f ca="1">+H3348/'Historical Data'!$L$34</f>
        <v>1046.6664983186085</v>
      </c>
    </row>
    <row r="3349" spans="2:9">
      <c r="B3349" s="300">
        <f t="shared" si="264"/>
        <v>3337</v>
      </c>
      <c r="C3349" s="275">
        <f t="shared" ca="1" si="260"/>
        <v>0.20558485407208049</v>
      </c>
      <c r="D3349" s="275">
        <f t="shared" ca="1" si="261"/>
        <v>0.13989909376099904</v>
      </c>
      <c r="E3349" s="275">
        <f t="shared" ca="1" si="262"/>
        <v>0.1000011490302844</v>
      </c>
      <c r="F3349" s="275">
        <f t="shared" ca="1" si="263"/>
        <v>5.2072197467408682E-2</v>
      </c>
      <c r="G3349" s="301">
        <f t="array" aca="1" ref="G3349" ca="1">IF(E3349&gt;F3349,('3-Statement Model'!$G$8*(1+'DCF Simulation'!C3349)*'DCF Simulation'!D3349)/('DCF Simulation'!E3349-'DCF Simulation'!F3349))</f>
        <v>16997.860269186953</v>
      </c>
      <c r="H3349" s="302">
        <f ca="1">+G3349-'DCF Analysis'!$C$37+'DCF Analysis'!$C$38+'DCF Analysis'!$C$40-'DCF Analysis'!$C$39</f>
        <v>17910.190269186951</v>
      </c>
      <c r="I3349" s="303">
        <f ca="1">+H3349/'Historical Data'!$L$34</f>
        <v>1124.5013347385757</v>
      </c>
    </row>
    <row r="3350" spans="2:9">
      <c r="B3350" s="300">
        <f t="shared" si="264"/>
        <v>3338</v>
      </c>
      <c r="C3350" s="275">
        <f t="shared" ca="1" si="260"/>
        <v>1.3683319256486371E-2</v>
      </c>
      <c r="D3350" s="275">
        <f t="shared" ca="1" si="261"/>
        <v>0.13839061104728564</v>
      </c>
      <c r="E3350" s="275">
        <f t="shared" ca="1" si="262"/>
        <v>0.10826112816678472</v>
      </c>
      <c r="F3350" s="275">
        <f t="shared" ca="1" si="263"/>
        <v>4.1655016695034283E-2</v>
      </c>
      <c r="G3350" s="301">
        <f t="array" aca="1" ref="G3350" ca="1">IF(E3350&gt;F3350,('3-Statement Model'!$G$8*(1+'DCF Simulation'!C3350)*'DCF Simulation'!D3350)/('DCF Simulation'!E3350-'DCF Simulation'!F3350))</f>
        <v>10173.592692726041</v>
      </c>
      <c r="H3350" s="302">
        <f ca="1">+G3350-'DCF Analysis'!$C$37+'DCF Analysis'!$C$38+'DCF Analysis'!$C$40-'DCF Analysis'!$C$39</f>
        <v>11085.922692726042</v>
      </c>
      <c r="I3350" s="303">
        <f ca="1">+H3350/'Historical Data'!$L$34</f>
        <v>696.03586993858391</v>
      </c>
    </row>
    <row r="3351" spans="2:9">
      <c r="B3351" s="300">
        <f t="shared" si="264"/>
        <v>3339</v>
      </c>
      <c r="C3351" s="275">
        <f t="shared" ca="1" si="260"/>
        <v>0.26950927999099111</v>
      </c>
      <c r="D3351" s="275">
        <f t="shared" ca="1" si="261"/>
        <v>0.15902607349890011</v>
      </c>
      <c r="E3351" s="275">
        <f t="shared" ca="1" si="262"/>
        <v>0.10069389052994061</v>
      </c>
      <c r="F3351" s="275">
        <f t="shared" ca="1" si="263"/>
        <v>5.2845164526280283E-2</v>
      </c>
      <c r="G3351" s="301">
        <f t="array" aca="1" ref="G3351" ca="1">IF(E3351&gt;F3351,('3-Statement Model'!$G$8*(1+'DCF Simulation'!C3351)*'DCF Simulation'!D3351)/('DCF Simulation'!E3351-'DCF Simulation'!F3351))</f>
        <v>20380.429689146698</v>
      </c>
      <c r="H3351" s="302">
        <f ca="1">+G3351-'DCF Analysis'!$C$37+'DCF Analysis'!$C$38+'DCF Analysis'!$C$40-'DCF Analysis'!$C$39</f>
        <v>21292.759689146696</v>
      </c>
      <c r="I3351" s="303">
        <f ca="1">+H3351/'Historical Data'!$L$34</f>
        <v>1336.8778517058238</v>
      </c>
    </row>
    <row r="3352" spans="2:9">
      <c r="B3352" s="300">
        <f t="shared" si="264"/>
        <v>3340</v>
      </c>
      <c r="C3352" s="275">
        <f t="shared" ca="1" si="260"/>
        <v>7.2524842844648066E-2</v>
      </c>
      <c r="D3352" s="275">
        <f t="shared" ca="1" si="261"/>
        <v>0.15362536554122819</v>
      </c>
      <c r="E3352" s="275">
        <f t="shared" ca="1" si="262"/>
        <v>0.10677136079298163</v>
      </c>
      <c r="F3352" s="275">
        <f t="shared" ca="1" si="263"/>
        <v>2.3572476340406934E-2</v>
      </c>
      <c r="G3352" s="301">
        <f t="array" aca="1" ref="G3352" ca="1">IF(E3352&gt;F3352,('3-Statement Model'!$G$8*(1+'DCF Simulation'!C3352)*'DCF Simulation'!D3352)/('DCF Simulation'!E3352-'DCF Simulation'!F3352))</f>
        <v>9566.0420564381693</v>
      </c>
      <c r="H3352" s="302">
        <f ca="1">+G3352-'DCF Analysis'!$C$37+'DCF Analysis'!$C$38+'DCF Analysis'!$C$40-'DCF Analysis'!$C$39</f>
        <v>10478.372056438171</v>
      </c>
      <c r="I3352" s="303">
        <f ca="1">+H3352/'Historical Data'!$L$34</f>
        <v>657.89046270623544</v>
      </c>
    </row>
    <row r="3353" spans="2:9">
      <c r="B3353" s="300">
        <f t="shared" si="264"/>
        <v>3341</v>
      </c>
      <c r="C3353" s="275">
        <f t="shared" ca="1" si="260"/>
        <v>8.1778370633145636E-2</v>
      </c>
      <c r="D3353" s="275">
        <f t="shared" ca="1" si="261"/>
        <v>0.18610244630964579</v>
      </c>
      <c r="E3353" s="275">
        <f t="shared" ca="1" si="262"/>
        <v>0.10965907024006019</v>
      </c>
      <c r="F3353" s="275">
        <f t="shared" ca="1" si="263"/>
        <v>2.482805196934108E-2</v>
      </c>
      <c r="G3353" s="301">
        <f t="array" aca="1" ref="G3353" ca="1">IF(E3353&gt;F3353,('3-Statement Model'!$G$8*(1+'DCF Simulation'!C3353)*'DCF Simulation'!D3353)/('DCF Simulation'!E3353-'DCF Simulation'!F3353))</f>
        <v>11463.446143929856</v>
      </c>
      <c r="H3353" s="302">
        <f ca="1">+G3353-'DCF Analysis'!$C$37+'DCF Analysis'!$C$38+'DCF Analysis'!$C$40-'DCF Analysis'!$C$39</f>
        <v>12375.776143929857</v>
      </c>
      <c r="I3353" s="303">
        <f ca="1">+H3353/'Historical Data'!$L$34</f>
        <v>777.02004183714928</v>
      </c>
    </row>
    <row r="3354" spans="2:9">
      <c r="B3354" s="300">
        <f t="shared" si="264"/>
        <v>3342</v>
      </c>
      <c r="C3354" s="275">
        <f t="shared" ca="1" si="260"/>
        <v>0.23354187747653185</v>
      </c>
      <c r="D3354" s="275">
        <f t="shared" ca="1" si="261"/>
        <v>0.14719620157277274</v>
      </c>
      <c r="E3354" s="275">
        <f t="shared" ca="1" si="262"/>
        <v>0.10123290266552019</v>
      </c>
      <c r="F3354" s="275">
        <f t="shared" ca="1" si="263"/>
        <v>3.3165362776568189E-2</v>
      </c>
      <c r="G3354" s="301">
        <f t="array" aca="1" ref="G3354" ca="1">IF(E3354&gt;F3354,('3-Statement Model'!$G$8*(1+'DCF Simulation'!C3354)*'DCF Simulation'!D3354)/('DCF Simulation'!E3354-'DCF Simulation'!F3354))</f>
        <v>12885.163859586857</v>
      </c>
      <c r="H3354" s="302">
        <f ca="1">+G3354-'DCF Analysis'!$C$37+'DCF Analysis'!$C$38+'DCF Analysis'!$C$40-'DCF Analysis'!$C$39</f>
        <v>13797.493859586859</v>
      </c>
      <c r="I3354" s="303">
        <f ca="1">+H3354/'Historical Data'!$L$34</f>
        <v>866.28338548951979</v>
      </c>
    </row>
    <row r="3355" spans="2:9">
      <c r="B3355" s="300">
        <f t="shared" si="264"/>
        <v>3343</v>
      </c>
      <c r="C3355" s="275">
        <f t="shared" ca="1" si="260"/>
        <v>2.8824541398804096E-2</v>
      </c>
      <c r="D3355" s="275">
        <f t="shared" ca="1" si="261"/>
        <v>0.16680037176902429</v>
      </c>
      <c r="E3355" s="275">
        <f t="shared" ca="1" si="262"/>
        <v>0.10181086631130867</v>
      </c>
      <c r="F3355" s="275">
        <f t="shared" ca="1" si="263"/>
        <v>5.6560158757606324E-2</v>
      </c>
      <c r="G3355" s="301">
        <f t="array" aca="1" ref="G3355" ca="1">IF(E3355&gt;F3355,('3-Statement Model'!$G$8*(1+'DCF Simulation'!C3355)*'DCF Simulation'!D3355)/('DCF Simulation'!E3355-'DCF Simulation'!F3355))</f>
        <v>18318.607377436379</v>
      </c>
      <c r="H3355" s="302">
        <f ca="1">+G3355-'DCF Analysis'!$C$37+'DCF Analysis'!$C$38+'DCF Analysis'!$C$40-'DCF Analysis'!$C$39</f>
        <v>19230.937377436378</v>
      </c>
      <c r="I3355" s="303">
        <f ca="1">+H3355/'Historical Data'!$L$34</f>
        <v>1207.4251822106894</v>
      </c>
    </row>
    <row r="3356" spans="2:9">
      <c r="B3356" s="300">
        <f t="shared" si="264"/>
        <v>3344</v>
      </c>
      <c r="C3356" s="275">
        <f t="shared" ca="1" si="260"/>
        <v>0.17244247809827221</v>
      </c>
      <c r="D3356" s="275">
        <f t="shared" ca="1" si="261"/>
        <v>0.15345799225560919</v>
      </c>
      <c r="E3356" s="275">
        <f t="shared" ca="1" si="262"/>
        <v>0.10111409279059287</v>
      </c>
      <c r="F3356" s="275">
        <f t="shared" ca="1" si="263"/>
        <v>3.3955003806549713E-2</v>
      </c>
      <c r="G3356" s="301">
        <f t="array" aca="1" ref="G3356" ca="1">IF(E3356&gt;F3356,('3-Statement Model'!$G$8*(1+'DCF Simulation'!C3356)*'DCF Simulation'!D3356)/('DCF Simulation'!E3356-'DCF Simulation'!F3356))</f>
        <v>12940.640120727159</v>
      </c>
      <c r="H3356" s="302">
        <f ca="1">+G3356-'DCF Analysis'!$C$37+'DCF Analysis'!$C$38+'DCF Analysis'!$C$40-'DCF Analysis'!$C$39</f>
        <v>13852.970120727161</v>
      </c>
      <c r="I3356" s="303">
        <f ca="1">+H3356/'Historical Data'!$L$34</f>
        <v>869.76649363973866</v>
      </c>
    </row>
    <row r="3357" spans="2:9">
      <c r="B3357" s="300">
        <f t="shared" si="264"/>
        <v>3345</v>
      </c>
      <c r="C3357" s="275">
        <f t="shared" ca="1" si="260"/>
        <v>4.2222695377041972E-2</v>
      </c>
      <c r="D3357" s="275">
        <f t="shared" ca="1" si="261"/>
        <v>0.16252285544615716</v>
      </c>
      <c r="E3357" s="275">
        <f t="shared" ca="1" si="262"/>
        <v>0.1023183504698001</v>
      </c>
      <c r="F3357" s="275">
        <f t="shared" ca="1" si="263"/>
        <v>5.6869863873755547E-2</v>
      </c>
      <c r="G3357" s="301">
        <f t="array" aca="1" ref="G3357" ca="1">IF(E3357&gt;F3357,('3-Statement Model'!$G$8*(1+'DCF Simulation'!C3357)*'DCF Simulation'!D3357)/('DCF Simulation'!E3357-'DCF Simulation'!F3357))</f>
        <v>18002.592182086039</v>
      </c>
      <c r="H3357" s="302">
        <f ca="1">+G3357-'DCF Analysis'!$C$37+'DCF Analysis'!$C$38+'DCF Analysis'!$C$40-'DCF Analysis'!$C$39</f>
        <v>18914.922182086037</v>
      </c>
      <c r="I3357" s="303">
        <f ca="1">+H3357/'Historical Data'!$L$34</f>
        <v>1187.5839910436421</v>
      </c>
    </row>
    <row r="3358" spans="2:9">
      <c r="B3358" s="300">
        <f t="shared" si="264"/>
        <v>3346</v>
      </c>
      <c r="C3358" s="275">
        <f t="shared" ca="1" si="260"/>
        <v>0.20709682911021265</v>
      </c>
      <c r="D3358" s="275">
        <f t="shared" ca="1" si="261"/>
        <v>0.16198527497222859</v>
      </c>
      <c r="E3358" s="275">
        <f t="shared" ca="1" si="262"/>
        <v>0.10499927806603016</v>
      </c>
      <c r="F3358" s="275">
        <f t="shared" ca="1" si="263"/>
        <v>5.7922583674182751E-2</v>
      </c>
      <c r="G3358" s="301">
        <f t="array" aca="1" ref="G3358" ca="1">IF(E3358&gt;F3358,('3-Statement Model'!$G$8*(1+'DCF Simulation'!C3358)*'DCF Simulation'!D3358)/('DCF Simulation'!E3358-'DCF Simulation'!F3358))</f>
        <v>20062.783455682929</v>
      </c>
      <c r="H3358" s="302">
        <f ca="1">+G3358-'DCF Analysis'!$C$37+'DCF Analysis'!$C$38+'DCF Analysis'!$C$40-'DCF Analysis'!$C$39</f>
        <v>20975.113455682927</v>
      </c>
      <c r="I3358" s="303">
        <f ca="1">+H3358/'Historical Data'!$L$34</f>
        <v>1316.9342548966256</v>
      </c>
    </row>
    <row r="3359" spans="2:9">
      <c r="B3359" s="300">
        <f t="shared" si="264"/>
        <v>3347</v>
      </c>
      <c r="C3359" s="275">
        <f t="shared" ca="1" si="260"/>
        <v>6.5028914001862517E-2</v>
      </c>
      <c r="D3359" s="275">
        <f t="shared" ca="1" si="261"/>
        <v>0.19170216608224733</v>
      </c>
      <c r="E3359" s="275">
        <f t="shared" ca="1" si="262"/>
        <v>0.10022416594698096</v>
      </c>
      <c r="F3359" s="275">
        <f t="shared" ca="1" si="263"/>
        <v>4.6506005621925875E-2</v>
      </c>
      <c r="G3359" s="301">
        <f t="array" aca="1" ref="G3359" ca="1">IF(E3359&gt;F3359,('3-Statement Model'!$G$8*(1+'DCF Simulation'!C3359)*'DCF Simulation'!D3359)/('DCF Simulation'!E3359-'DCF Simulation'!F3359))</f>
        <v>18358.905516345199</v>
      </c>
      <c r="H3359" s="302">
        <f ca="1">+G3359-'DCF Analysis'!$C$37+'DCF Analysis'!$C$38+'DCF Analysis'!$C$40-'DCF Analysis'!$C$39</f>
        <v>19271.235516345198</v>
      </c>
      <c r="I3359" s="303">
        <f ca="1">+H3359/'Historical Data'!$L$34</f>
        <v>1209.955323449245</v>
      </c>
    </row>
    <row r="3360" spans="2:9">
      <c r="B3360" s="300">
        <f t="shared" si="264"/>
        <v>3348</v>
      </c>
      <c r="C3360" s="275">
        <f t="shared" ca="1" si="260"/>
        <v>0.17850257977696812</v>
      </c>
      <c r="D3360" s="275">
        <f t="shared" ca="1" si="261"/>
        <v>0.17328982843023727</v>
      </c>
      <c r="E3360" s="275">
        <f t="shared" ca="1" si="262"/>
        <v>0.1002977092436344</v>
      </c>
      <c r="F3360" s="275">
        <f t="shared" ca="1" si="263"/>
        <v>5.3078083709041851E-2</v>
      </c>
      <c r="G3360" s="301">
        <f t="array" aca="1" ref="G3360" ca="1">IF(E3360&gt;F3360,('3-Statement Model'!$G$8*(1+'DCF Simulation'!C3360)*'DCF Simulation'!D3360)/('DCF Simulation'!E3360-'DCF Simulation'!F3360))</f>
        <v>20891.064499789012</v>
      </c>
      <c r="H3360" s="302">
        <f ca="1">+G3360-'DCF Analysis'!$C$37+'DCF Analysis'!$C$38+'DCF Analysis'!$C$40-'DCF Analysis'!$C$39</f>
        <v>21803.39449978901</v>
      </c>
      <c r="I3360" s="303">
        <f ca="1">+H3360/'Historical Data'!$L$34</f>
        <v>1368.9383445035548</v>
      </c>
    </row>
    <row r="3361" spans="2:9">
      <c r="B3361" s="300">
        <f t="shared" si="264"/>
        <v>3349</v>
      </c>
      <c r="C3361" s="275">
        <f t="shared" ca="1" si="260"/>
        <v>0.14935616753578099</v>
      </c>
      <c r="D3361" s="275">
        <f t="shared" ca="1" si="261"/>
        <v>0.141752052659047</v>
      </c>
      <c r="E3361" s="275">
        <f t="shared" ca="1" si="262"/>
        <v>0.10696495764266208</v>
      </c>
      <c r="F3361" s="275">
        <f t="shared" ca="1" si="263"/>
        <v>5.6459071917669384E-2</v>
      </c>
      <c r="G3361" s="301">
        <f t="array" aca="1" ref="G3361" ca="1">IF(E3361&gt;F3361,('3-Statement Model'!$G$8*(1+'DCF Simulation'!C3361)*'DCF Simulation'!D3361)/('DCF Simulation'!E3361-'DCF Simulation'!F3361))</f>
        <v>15581.938813725461</v>
      </c>
      <c r="H3361" s="302">
        <f ca="1">+G3361-'DCF Analysis'!$C$37+'DCF Analysis'!$C$38+'DCF Analysis'!$C$40-'DCF Analysis'!$C$39</f>
        <v>16494.268813725459</v>
      </c>
      <c r="I3361" s="303">
        <f ca="1">+H3361/'Historical Data'!$L$34</f>
        <v>1035.6019125313926</v>
      </c>
    </row>
    <row r="3362" spans="2:9">
      <c r="B3362" s="300">
        <f t="shared" si="264"/>
        <v>3350</v>
      </c>
      <c r="C3362" s="275">
        <f t="shared" ca="1" si="260"/>
        <v>0.23480288886891912</v>
      </c>
      <c r="D3362" s="275">
        <f t="shared" ca="1" si="261"/>
        <v>0.14269596301926057</v>
      </c>
      <c r="E3362" s="275">
        <f t="shared" ca="1" si="262"/>
        <v>0.10098254482917171</v>
      </c>
      <c r="F3362" s="275">
        <f t="shared" ca="1" si="263"/>
        <v>4.3767385717086507E-2</v>
      </c>
      <c r="G3362" s="301">
        <f t="array" aca="1" ref="G3362" ca="1">IF(E3362&gt;F3362,('3-Statement Model'!$G$8*(1+'DCF Simulation'!C3362)*'DCF Simulation'!D3362)/('DCF Simulation'!E3362-'DCF Simulation'!F3362))</f>
        <v>14875.7103307262</v>
      </c>
      <c r="H3362" s="302">
        <f ca="1">+G3362-'DCF Analysis'!$C$37+'DCF Analysis'!$C$38+'DCF Analysis'!$C$40-'DCF Analysis'!$C$39</f>
        <v>15788.040330726202</v>
      </c>
      <c r="I3362" s="303">
        <f ca="1">+H3362/'Historical Data'!$L$34</f>
        <v>991.26096138419314</v>
      </c>
    </row>
    <row r="3363" spans="2:9">
      <c r="B3363" s="300">
        <f t="shared" si="264"/>
        <v>3351</v>
      </c>
      <c r="C3363" s="275">
        <f t="shared" ca="1" si="260"/>
        <v>0.20662741180014793</v>
      </c>
      <c r="D3363" s="275">
        <f t="shared" ca="1" si="261"/>
        <v>0.14756182901397311</v>
      </c>
      <c r="E3363" s="275">
        <f t="shared" ca="1" si="262"/>
        <v>0.1027541578449496</v>
      </c>
      <c r="F3363" s="275">
        <f t="shared" ca="1" si="263"/>
        <v>4.5088500094229794E-2</v>
      </c>
      <c r="G3363" s="301">
        <f t="array" aca="1" ref="G3363" ca="1">IF(E3363&gt;F3363,('3-Statement Model'!$G$8*(1+'DCF Simulation'!C3363)*'DCF Simulation'!D3363)/('DCF Simulation'!E3363-'DCF Simulation'!F3363))</f>
        <v>14914.526362973744</v>
      </c>
      <c r="H3363" s="302">
        <f ca="1">+G3363-'DCF Analysis'!$C$37+'DCF Analysis'!$C$38+'DCF Analysis'!$C$40-'DCF Analysis'!$C$39</f>
        <v>15826.856362973745</v>
      </c>
      <c r="I3363" s="303">
        <f ca="1">+H3363/'Historical Data'!$L$34</f>
        <v>993.69804772529767</v>
      </c>
    </row>
    <row r="3364" spans="2:9">
      <c r="B3364" s="300">
        <f t="shared" si="264"/>
        <v>3352</v>
      </c>
      <c r="C3364" s="275">
        <f t="shared" ca="1" si="260"/>
        <v>0.16938117574489586</v>
      </c>
      <c r="D3364" s="275">
        <f t="shared" ca="1" si="261"/>
        <v>0.17118082778456811</v>
      </c>
      <c r="E3364" s="275">
        <f t="shared" ca="1" si="262"/>
        <v>0.1011340008071208</v>
      </c>
      <c r="F3364" s="275">
        <f t="shared" ca="1" si="263"/>
        <v>4.4617055594129845E-2</v>
      </c>
      <c r="G3364" s="301">
        <f t="array" aca="1" ref="G3364" ca="1">IF(E3364&gt;F3364,('3-Statement Model'!$G$8*(1+'DCF Simulation'!C3364)*'DCF Simulation'!D3364)/('DCF Simulation'!E3364-'DCF Simulation'!F3364))</f>
        <v>17108.504174844649</v>
      </c>
      <c r="H3364" s="302">
        <f ca="1">+G3364-'DCF Analysis'!$C$37+'DCF Analysis'!$C$38+'DCF Analysis'!$C$40-'DCF Analysis'!$C$39</f>
        <v>18020.834174844647</v>
      </c>
      <c r="I3364" s="303">
        <f ca="1">+H3364/'Historical Data'!$L$34</f>
        <v>1131.4481743713641</v>
      </c>
    </row>
    <row r="3365" spans="2:9">
      <c r="B3365" s="300">
        <f t="shared" si="264"/>
        <v>3353</v>
      </c>
      <c r="C3365" s="275">
        <f t="shared" ca="1" si="260"/>
        <v>0.11830000893347269</v>
      </c>
      <c r="D3365" s="275">
        <f t="shared" ca="1" si="261"/>
        <v>0.14800089762560423</v>
      </c>
      <c r="E3365" s="275">
        <f t="shared" ca="1" si="262"/>
        <v>0.10186743924295104</v>
      </c>
      <c r="F3365" s="275">
        <f t="shared" ca="1" si="263"/>
        <v>3.891292206021138E-2</v>
      </c>
      <c r="G3365" s="301">
        <f t="array" aca="1" ref="G3365" ca="1">IF(E3365&gt;F3365,('3-Statement Model'!$G$8*(1+'DCF Simulation'!C3365)*'DCF Simulation'!D3365)/('DCF Simulation'!E3365-'DCF Simulation'!F3365))</f>
        <v>12699.16831982548</v>
      </c>
      <c r="H3365" s="302">
        <f ca="1">+G3365-'DCF Analysis'!$C$37+'DCF Analysis'!$C$38+'DCF Analysis'!$C$40-'DCF Analysis'!$C$39</f>
        <v>13611.498319825481</v>
      </c>
      <c r="I3365" s="303">
        <f ca="1">+H3365/'Historical Data'!$L$34</f>
        <v>854.60555127483133</v>
      </c>
    </row>
    <row r="3366" spans="2:9">
      <c r="B3366" s="300">
        <f t="shared" si="264"/>
        <v>3354</v>
      </c>
      <c r="C3366" s="275">
        <f t="shared" ca="1" si="260"/>
        <v>0.17065838955744941</v>
      </c>
      <c r="D3366" s="275">
        <f t="shared" ca="1" si="261"/>
        <v>0.16467929292127487</v>
      </c>
      <c r="E3366" s="275">
        <f t="shared" ca="1" si="262"/>
        <v>0.10715616949049733</v>
      </c>
      <c r="F3366" s="275">
        <f t="shared" ca="1" si="263"/>
        <v>5.6316042972325564E-2</v>
      </c>
      <c r="G3366" s="301">
        <f t="array" aca="1" ref="G3366" ca="1">IF(E3366&gt;F3366,('3-Statement Model'!$G$8*(1+'DCF Simulation'!C3366)*'DCF Simulation'!D3366)/('DCF Simulation'!E3366-'DCF Simulation'!F3366))</f>
        <v>18316.481520703168</v>
      </c>
      <c r="H3366" s="302">
        <f ca="1">+G3366-'DCF Analysis'!$C$37+'DCF Analysis'!$C$38+'DCF Analysis'!$C$40-'DCF Analysis'!$C$39</f>
        <v>19228.811520703166</v>
      </c>
      <c r="I3366" s="303">
        <f ca="1">+H3366/'Historical Data'!$L$34</f>
        <v>1207.291709104149</v>
      </c>
    </row>
    <row r="3367" spans="2:9">
      <c r="B3367" s="300">
        <f t="shared" si="264"/>
        <v>3355</v>
      </c>
      <c r="C3367" s="275">
        <f t="shared" ca="1" si="260"/>
        <v>0.1618141752032817</v>
      </c>
      <c r="D3367" s="275">
        <f t="shared" ca="1" si="261"/>
        <v>0.15345381864969793</v>
      </c>
      <c r="E3367" s="275">
        <f t="shared" ca="1" si="262"/>
        <v>0.10555612486725721</v>
      </c>
      <c r="F3367" s="275">
        <f t="shared" ca="1" si="263"/>
        <v>4.7258246107173899E-2</v>
      </c>
      <c r="G3367" s="301">
        <f t="array" aca="1" ref="G3367" ca="1">IF(E3367&gt;F3367,('3-Statement Model'!$G$8*(1+'DCF Simulation'!C3367)*'DCF Simulation'!D3367)/('DCF Simulation'!E3367-'DCF Simulation'!F3367))</f>
        <v>14772.061863768437</v>
      </c>
      <c r="H3367" s="302">
        <f ca="1">+G3367-'DCF Analysis'!$C$37+'DCF Analysis'!$C$38+'DCF Analysis'!$C$40-'DCF Analysis'!$C$39</f>
        <v>15684.391863768438</v>
      </c>
      <c r="I3367" s="303">
        <f ca="1">+H3367/'Historical Data'!$L$34</f>
        <v>984.75333429113357</v>
      </c>
    </row>
    <row r="3368" spans="2:9">
      <c r="B3368" s="300">
        <f t="shared" si="264"/>
        <v>3356</v>
      </c>
      <c r="C3368" s="275">
        <f t="shared" ca="1" si="260"/>
        <v>0.30285945448202928</v>
      </c>
      <c r="D3368" s="275">
        <f t="shared" ca="1" si="261"/>
        <v>0.17292268038520772</v>
      </c>
      <c r="E3368" s="275">
        <f t="shared" ca="1" si="262"/>
        <v>0.10432482882765376</v>
      </c>
      <c r="F3368" s="275">
        <f t="shared" ca="1" si="263"/>
        <v>5.279179536519521E-2</v>
      </c>
      <c r="G3368" s="301">
        <f t="array" aca="1" ref="G3368" ca="1">IF(E3368&gt;F3368,('3-Statement Model'!$G$8*(1+'DCF Simulation'!C3368)*'DCF Simulation'!D3368)/('DCF Simulation'!E3368-'DCF Simulation'!F3368))</f>
        <v>21117.539693249855</v>
      </c>
      <c r="H3368" s="302">
        <f ca="1">+G3368-'DCF Analysis'!$C$37+'DCF Analysis'!$C$38+'DCF Analysis'!$C$40-'DCF Analysis'!$C$39</f>
        <v>22029.869693249853</v>
      </c>
      <c r="I3368" s="303">
        <f ca="1">+H3368/'Historical Data'!$L$34</f>
        <v>1383.157716464669</v>
      </c>
    </row>
    <row r="3369" spans="2:9">
      <c r="B3369" s="300">
        <f t="shared" si="264"/>
        <v>3357</v>
      </c>
      <c r="C3369" s="275">
        <f t="shared" ca="1" si="260"/>
        <v>0.21662057026911924</v>
      </c>
      <c r="D3369" s="275">
        <f t="shared" ca="1" si="261"/>
        <v>0.17150574434776</v>
      </c>
      <c r="E3369" s="275">
        <f t="shared" ca="1" si="262"/>
        <v>0.10345634974703348</v>
      </c>
      <c r="F3369" s="275">
        <f t="shared" ca="1" si="263"/>
        <v>3.5974158889260796E-2</v>
      </c>
      <c r="G3369" s="301">
        <f t="array" aca="1" ref="G3369" ca="1">IF(E3369&gt;F3369,('3-Statement Model'!$G$8*(1+'DCF Simulation'!C3369)*'DCF Simulation'!D3369)/('DCF Simulation'!E3369-'DCF Simulation'!F3369))</f>
        <v>14935.650806809554</v>
      </c>
      <c r="H3369" s="302">
        <f ca="1">+G3369-'DCF Analysis'!$C$37+'DCF Analysis'!$C$38+'DCF Analysis'!$C$40-'DCF Analysis'!$C$39</f>
        <v>15847.980806809555</v>
      </c>
      <c r="I3369" s="303">
        <f ca="1">+H3369/'Historical Data'!$L$34</f>
        <v>995.0243577718104</v>
      </c>
    </row>
    <row r="3370" spans="2:9">
      <c r="B3370" s="300">
        <f t="shared" si="264"/>
        <v>3358</v>
      </c>
      <c r="C3370" s="275">
        <f t="shared" ca="1" si="260"/>
        <v>0.2339553152580307</v>
      </c>
      <c r="D3370" s="275">
        <f t="shared" ca="1" si="261"/>
        <v>0.15034533687914323</v>
      </c>
      <c r="E3370" s="275">
        <f t="shared" ca="1" si="262"/>
        <v>0.10556125447849624</v>
      </c>
      <c r="F3370" s="275">
        <f t="shared" ca="1" si="263"/>
        <v>2.2488829981196948E-2</v>
      </c>
      <c r="G3370" s="301">
        <f t="array" aca="1" ref="G3370" ca="1">IF(E3370&gt;F3370,('3-Statement Model'!$G$8*(1+'DCF Simulation'!C3370)*'DCF Simulation'!D3370)/('DCF Simulation'!E3370-'DCF Simulation'!F3370))</f>
        <v>10787.281430171572</v>
      </c>
      <c r="H3370" s="302">
        <f ca="1">+G3370-'DCF Analysis'!$C$37+'DCF Analysis'!$C$38+'DCF Analysis'!$C$40-'DCF Analysis'!$C$39</f>
        <v>11699.611430171573</v>
      </c>
      <c r="I3370" s="303">
        <f ca="1">+H3370/'Historical Data'!$L$34</f>
        <v>734.56666129253074</v>
      </c>
    </row>
    <row r="3371" spans="2:9">
      <c r="B3371" s="300">
        <f t="shared" si="264"/>
        <v>3359</v>
      </c>
      <c r="C3371" s="275">
        <f t="shared" ca="1" si="260"/>
        <v>0.28489115063330162</v>
      </c>
      <c r="D3371" s="275">
        <f t="shared" ca="1" si="261"/>
        <v>0.18823707122344624</v>
      </c>
      <c r="E3371" s="275">
        <f t="shared" ca="1" si="262"/>
        <v>0.10494865822841097</v>
      </c>
      <c r="F3371" s="275">
        <f t="shared" ca="1" si="263"/>
        <v>3.2314167390688264E-2</v>
      </c>
      <c r="G3371" s="301">
        <f t="array" aca="1" ref="G3371" ca="1">IF(E3371&gt;F3371,('3-Statement Model'!$G$8*(1+'DCF Simulation'!C3371)*'DCF Simulation'!D3371)/('DCF Simulation'!E3371-'DCF Simulation'!F3371))</f>
        <v>16084.519734400354</v>
      </c>
      <c r="H3371" s="302">
        <f ca="1">+G3371-'DCF Analysis'!$C$37+'DCF Analysis'!$C$38+'DCF Analysis'!$C$40-'DCF Analysis'!$C$39</f>
        <v>16996.849734400352</v>
      </c>
      <c r="I3371" s="303">
        <f ca="1">+H3371/'Historical Data'!$L$34</f>
        <v>1067.1567373333021</v>
      </c>
    </row>
    <row r="3372" spans="2:9">
      <c r="B3372" s="300">
        <f t="shared" si="264"/>
        <v>3360</v>
      </c>
      <c r="C3372" s="275">
        <f t="shared" ca="1" si="260"/>
        <v>0.25717356739395042</v>
      </c>
      <c r="D3372" s="275">
        <f t="shared" ca="1" si="261"/>
        <v>0.17146348954510851</v>
      </c>
      <c r="E3372" s="275">
        <f t="shared" ca="1" si="262"/>
        <v>0.10099279317438054</v>
      </c>
      <c r="F3372" s="275">
        <f t="shared" ca="1" si="263"/>
        <v>5.3152152372928321E-2</v>
      </c>
      <c r="G3372" s="301">
        <f t="array" aca="1" ref="G3372" ca="1">IF(E3372&gt;F3372,('3-Statement Model'!$G$8*(1+'DCF Simulation'!C3372)*'DCF Simulation'!D3372)/('DCF Simulation'!E3372-'DCF Simulation'!F3372))</f>
        <v>21764.535878158174</v>
      </c>
      <c r="H3372" s="302">
        <f ca="1">+G3372-'DCF Analysis'!$C$37+'DCF Analysis'!$C$38+'DCF Analysis'!$C$40-'DCF Analysis'!$C$39</f>
        <v>22676.865878158173</v>
      </c>
      <c r="I3372" s="303">
        <f ca="1">+H3372/'Historical Data'!$L$34</f>
        <v>1423.7797345764395</v>
      </c>
    </row>
    <row r="3373" spans="2:9">
      <c r="B3373" s="300">
        <f t="shared" si="264"/>
        <v>3361</v>
      </c>
      <c r="C3373" s="275">
        <f t="shared" ca="1" si="260"/>
        <v>0.12973452413756556</v>
      </c>
      <c r="D3373" s="275">
        <f t="shared" ca="1" si="261"/>
        <v>0.15328108070978472</v>
      </c>
      <c r="E3373" s="275">
        <f t="shared" ca="1" si="262"/>
        <v>0.10667456451217613</v>
      </c>
      <c r="F3373" s="275">
        <f t="shared" ca="1" si="263"/>
        <v>3.0704790802814273E-2</v>
      </c>
      <c r="G3373" s="301">
        <f t="array" aca="1" ref="G3373" ca="1">IF(E3373&gt;F3373,('3-Statement Model'!$G$8*(1+'DCF Simulation'!C3373)*'DCF Simulation'!D3373)/('DCF Simulation'!E3373-'DCF Simulation'!F3373))</f>
        <v>11010.413289862674</v>
      </c>
      <c r="H3373" s="302">
        <f ca="1">+G3373-'DCF Analysis'!$C$37+'DCF Analysis'!$C$38+'DCF Analysis'!$C$40-'DCF Analysis'!$C$39</f>
        <v>11922.743289862676</v>
      </c>
      <c r="I3373" s="303">
        <f ca="1">+H3373/'Historical Data'!$L$34</f>
        <v>748.57612016896826</v>
      </c>
    </row>
    <row r="3374" spans="2:9">
      <c r="B3374" s="300">
        <f t="shared" si="264"/>
        <v>3362</v>
      </c>
      <c r="C3374" s="275">
        <f t="shared" ca="1" si="260"/>
        <v>0.20071003984430508</v>
      </c>
      <c r="D3374" s="275">
        <f t="shared" ca="1" si="261"/>
        <v>0.15721906492618559</v>
      </c>
      <c r="E3374" s="275">
        <f t="shared" ca="1" si="262"/>
        <v>0.10676382424152316</v>
      </c>
      <c r="F3374" s="275">
        <f t="shared" ca="1" si="263"/>
        <v>2.1649891540816143E-2</v>
      </c>
      <c r="G3374" s="301">
        <f t="array" aca="1" ref="G3374" ca="1">IF(E3374&gt;F3374,('3-Statement Model'!$G$8*(1+'DCF Simulation'!C3374)*'DCF Simulation'!D3374)/('DCF Simulation'!E3374-'DCF Simulation'!F3374))</f>
        <v>10713.273512315785</v>
      </c>
      <c r="H3374" s="302">
        <f ca="1">+G3374-'DCF Analysis'!$C$37+'DCF Analysis'!$C$38+'DCF Analysis'!$C$40-'DCF Analysis'!$C$39</f>
        <v>11625.603512315787</v>
      </c>
      <c r="I3374" s="303">
        <f ca="1">+H3374/'Historical Data'!$L$34</f>
        <v>729.92003268840972</v>
      </c>
    </row>
    <row r="3375" spans="2:9">
      <c r="B3375" s="300">
        <f t="shared" si="264"/>
        <v>3363</v>
      </c>
      <c r="C3375" s="275">
        <f t="shared" ca="1" si="260"/>
        <v>0.12935503676553989</v>
      </c>
      <c r="D3375" s="275">
        <f t="shared" ca="1" si="261"/>
        <v>0.15250360137280017</v>
      </c>
      <c r="E3375" s="275">
        <f t="shared" ca="1" si="262"/>
        <v>0.10779002810447025</v>
      </c>
      <c r="F3375" s="275">
        <f t="shared" ca="1" si="263"/>
        <v>2.1106597149002284E-2</v>
      </c>
      <c r="G3375" s="301">
        <f t="array" aca="1" ref="G3375" ca="1">IF(E3375&gt;F3375,('3-Statement Model'!$G$8*(1+'DCF Simulation'!C3375)*'DCF Simulation'!D3375)/('DCF Simulation'!E3375-'DCF Simulation'!F3375))</f>
        <v>9597.4089258464992</v>
      </c>
      <c r="H3375" s="302">
        <f ca="1">+G3375-'DCF Analysis'!$C$37+'DCF Analysis'!$C$38+'DCF Analysis'!$C$40-'DCF Analysis'!$C$39</f>
        <v>10509.738925846501</v>
      </c>
      <c r="I3375" s="303">
        <f ca="1">+H3375/'Historical Data'!$L$34</f>
        <v>659.85984918321321</v>
      </c>
    </row>
    <row r="3376" spans="2:9">
      <c r="B3376" s="300">
        <f t="shared" si="264"/>
        <v>3364</v>
      </c>
      <c r="C3376" s="275">
        <f t="shared" ca="1" si="260"/>
        <v>0.10998796695460993</v>
      </c>
      <c r="D3376" s="275">
        <f t="shared" ca="1" si="261"/>
        <v>0.16056122240809317</v>
      </c>
      <c r="E3376" s="275">
        <f t="shared" ca="1" si="262"/>
        <v>0.10333822448188783</v>
      </c>
      <c r="F3376" s="275">
        <f t="shared" ca="1" si="263"/>
        <v>2.5740915450512509E-2</v>
      </c>
      <c r="G3376" s="301">
        <f t="array" aca="1" ref="G3376" ca="1">IF(E3376&gt;F3376,('3-Statement Model'!$G$8*(1+'DCF Simulation'!C3376)*'DCF Simulation'!D3376)/('DCF Simulation'!E3376-'DCF Simulation'!F3376))</f>
        <v>11094.092311395289</v>
      </c>
      <c r="H3376" s="302">
        <f ca="1">+G3376-'DCF Analysis'!$C$37+'DCF Analysis'!$C$38+'DCF Analysis'!$C$40-'DCF Analysis'!$C$39</f>
        <v>12006.42231139529</v>
      </c>
      <c r="I3376" s="303">
        <f ca="1">+H3376/'Historical Data'!$L$34</f>
        <v>753.8299544381066</v>
      </c>
    </row>
    <row r="3377" spans="2:9">
      <c r="B3377" s="300">
        <f t="shared" si="264"/>
        <v>3365</v>
      </c>
      <c r="C3377" s="275">
        <f t="shared" ca="1" si="260"/>
        <v>0.1227077047304088</v>
      </c>
      <c r="D3377" s="275">
        <f t="shared" ca="1" si="261"/>
        <v>0.16165680700630375</v>
      </c>
      <c r="E3377" s="275">
        <f t="shared" ca="1" si="262"/>
        <v>0.1085208421937935</v>
      </c>
      <c r="F3377" s="275">
        <f t="shared" ca="1" si="263"/>
        <v>4.8761957487446758E-2</v>
      </c>
      <c r="G3377" s="301">
        <f t="array" aca="1" ref="G3377" ca="1">IF(E3377&gt;F3377,('3-Statement Model'!$G$8*(1+'DCF Simulation'!C3377)*'DCF Simulation'!D3377)/('DCF Simulation'!E3377-'DCF Simulation'!F3377))</f>
        <v>14670.256772438974</v>
      </c>
      <c r="H3377" s="302">
        <f ca="1">+G3377-'DCF Analysis'!$C$37+'DCF Analysis'!$C$38+'DCF Analysis'!$C$40-'DCF Analysis'!$C$39</f>
        <v>15582.586772438975</v>
      </c>
      <c r="I3377" s="303">
        <f ca="1">+H3377/'Historical Data'!$L$34</f>
        <v>978.36144457011164</v>
      </c>
    </row>
    <row r="3378" spans="2:9">
      <c r="B3378" s="300">
        <f t="shared" si="264"/>
        <v>3366</v>
      </c>
      <c r="C3378" s="275">
        <f t="shared" ca="1" si="260"/>
        <v>4.7270684263975876E-2</v>
      </c>
      <c r="D3378" s="275">
        <f t="shared" ca="1" si="261"/>
        <v>0.19128662848241418</v>
      </c>
      <c r="E3378" s="275">
        <f t="shared" ca="1" si="262"/>
        <v>0.1057248391180317</v>
      </c>
      <c r="F3378" s="275">
        <f t="shared" ca="1" si="263"/>
        <v>4.2671722658479128E-2</v>
      </c>
      <c r="G3378" s="301">
        <f t="array" aca="1" ref="G3378" ca="1">IF(E3378&gt;F3378,('3-Statement Model'!$G$8*(1+'DCF Simulation'!C3378)*'DCF Simulation'!D3378)/('DCF Simulation'!E3378-'DCF Simulation'!F3378))</f>
        <v>15346.7529430101</v>
      </c>
      <c r="H3378" s="302">
        <f ca="1">+G3378-'DCF Analysis'!$C$37+'DCF Analysis'!$C$38+'DCF Analysis'!$C$40-'DCF Analysis'!$C$39</f>
        <v>16259.082943010102</v>
      </c>
      <c r="I3378" s="303">
        <f ca="1">+H3378/'Historical Data'!$L$34</f>
        <v>1020.8356358165065</v>
      </c>
    </row>
    <row r="3379" spans="2:9">
      <c r="B3379" s="300">
        <f t="shared" si="264"/>
        <v>3367</v>
      </c>
      <c r="C3379" s="275">
        <f t="shared" ca="1" si="260"/>
        <v>9.2614646089256819E-2</v>
      </c>
      <c r="D3379" s="275">
        <f t="shared" ca="1" si="261"/>
        <v>0.18773702299014927</v>
      </c>
      <c r="E3379" s="275">
        <f t="shared" ca="1" si="262"/>
        <v>0.10770768600453581</v>
      </c>
      <c r="F3379" s="275">
        <f t="shared" ca="1" si="263"/>
        <v>3.8784783007049933E-2</v>
      </c>
      <c r="G3379" s="301">
        <f t="array" aca="1" ref="G3379" ca="1">IF(E3379&gt;F3379,('3-Statement Model'!$G$8*(1+'DCF Simulation'!C3379)*'DCF Simulation'!D3379)/('DCF Simulation'!E3379-'DCF Simulation'!F3379))</f>
        <v>14375.828479806802</v>
      </c>
      <c r="H3379" s="302">
        <f ca="1">+G3379-'DCF Analysis'!$C$37+'DCF Analysis'!$C$38+'DCF Analysis'!$C$40-'DCF Analysis'!$C$39</f>
        <v>15288.158479806803</v>
      </c>
      <c r="I3379" s="303">
        <f ca="1">+H3379/'Historical Data'!$L$34</f>
        <v>959.87559918971488</v>
      </c>
    </row>
    <row r="3380" spans="2:9">
      <c r="B3380" s="300">
        <f t="shared" si="264"/>
        <v>3368</v>
      </c>
      <c r="C3380" s="275">
        <f t="shared" ca="1" si="260"/>
        <v>0.28414775204726661</v>
      </c>
      <c r="D3380" s="275">
        <f t="shared" ca="1" si="261"/>
        <v>0.14057953303603776</v>
      </c>
      <c r="E3380" s="275">
        <f t="shared" ca="1" si="262"/>
        <v>0.10100032751225584</v>
      </c>
      <c r="F3380" s="275">
        <f t="shared" ca="1" si="263"/>
        <v>4.3684130512118433E-2</v>
      </c>
      <c r="G3380" s="301">
        <f t="array" aca="1" ref="G3380" ca="1">IF(E3380&gt;F3380,('3-Statement Model'!$G$8*(1+'DCF Simulation'!C3380)*'DCF Simulation'!D3380)/('DCF Simulation'!E3380-'DCF Simulation'!F3380))</f>
        <v>15213.853321300203</v>
      </c>
      <c r="H3380" s="302">
        <f ca="1">+G3380-'DCF Analysis'!$C$37+'DCF Analysis'!$C$38+'DCF Analysis'!$C$40-'DCF Analysis'!$C$39</f>
        <v>16126.183321300205</v>
      </c>
      <c r="I3380" s="303">
        <f ca="1">+H3380/'Historical Data'!$L$34</f>
        <v>1012.4914585770196</v>
      </c>
    </row>
    <row r="3381" spans="2:9">
      <c r="B3381" s="300">
        <f t="shared" si="264"/>
        <v>3369</v>
      </c>
      <c r="C3381" s="275">
        <f t="shared" ca="1" si="260"/>
        <v>5.7004069216568642E-2</v>
      </c>
      <c r="D3381" s="275">
        <f t="shared" ca="1" si="261"/>
        <v>0.1795623041492807</v>
      </c>
      <c r="E3381" s="275">
        <f t="shared" ca="1" si="262"/>
        <v>0.10825292423254701</v>
      </c>
      <c r="F3381" s="275">
        <f t="shared" ca="1" si="263"/>
        <v>2.715747053853839E-2</v>
      </c>
      <c r="G3381" s="301">
        <f t="array" aca="1" ref="G3381" ca="1">IF(E3381&gt;F3381,('3-Statement Model'!$G$8*(1+'DCF Simulation'!C3381)*'DCF Simulation'!D3381)/('DCF Simulation'!E3381-'DCF Simulation'!F3381))</f>
        <v>11305.11072717987</v>
      </c>
      <c r="H3381" s="302">
        <f ca="1">+G3381-'DCF Analysis'!$C$37+'DCF Analysis'!$C$38+'DCF Analysis'!$C$40-'DCF Analysis'!$C$39</f>
        <v>12217.440727179872</v>
      </c>
      <c r="I3381" s="303">
        <f ca="1">+H3381/'Historical Data'!$L$34</f>
        <v>767.07886394927027</v>
      </c>
    </row>
    <row r="3382" spans="2:9">
      <c r="B3382" s="300">
        <f t="shared" si="264"/>
        <v>3370</v>
      </c>
      <c r="C3382" s="275">
        <f t="shared" ca="1" si="260"/>
        <v>0.10392731441805506</v>
      </c>
      <c r="D3382" s="275">
        <f t="shared" ca="1" si="261"/>
        <v>0.1451779993960356</v>
      </c>
      <c r="E3382" s="275">
        <f t="shared" ca="1" si="262"/>
        <v>0.10350881204808107</v>
      </c>
      <c r="F3382" s="275">
        <f t="shared" ca="1" si="263"/>
        <v>4.4039615023963578E-2</v>
      </c>
      <c r="G3382" s="301">
        <f t="array" aca="1" ref="G3382" ca="1">IF(E3382&gt;F3382,('3-Statement Model'!$G$8*(1+'DCF Simulation'!C3382)*'DCF Simulation'!D3382)/('DCF Simulation'!E3382-'DCF Simulation'!F3382))</f>
        <v>13017.533721414597</v>
      </c>
      <c r="H3382" s="302">
        <f ca="1">+G3382-'DCF Analysis'!$C$37+'DCF Analysis'!$C$38+'DCF Analysis'!$C$40-'DCF Analysis'!$C$39</f>
        <v>13929.863721414598</v>
      </c>
      <c r="I3382" s="303">
        <f ca="1">+H3382/'Historical Data'!$L$34</f>
        <v>874.59430145787428</v>
      </c>
    </row>
    <row r="3383" spans="2:9">
      <c r="B3383" s="300">
        <f t="shared" si="264"/>
        <v>3371</v>
      </c>
      <c r="C3383" s="275">
        <f t="shared" ca="1" si="260"/>
        <v>0.13948939250698675</v>
      </c>
      <c r="D3383" s="275">
        <f t="shared" ca="1" si="261"/>
        <v>0.17128824672616333</v>
      </c>
      <c r="E3383" s="275">
        <f t="shared" ca="1" si="262"/>
        <v>0.10928837937729416</v>
      </c>
      <c r="F3383" s="275">
        <f t="shared" ca="1" si="263"/>
        <v>3.4548164258837999E-2</v>
      </c>
      <c r="G3383" s="301">
        <f t="array" aca="1" ref="G3383" ca="1">IF(E3383&gt;F3383,('3-Statement Model'!$G$8*(1+'DCF Simulation'!C3383)*'DCF Simulation'!D3383)/('DCF Simulation'!E3383-'DCF Simulation'!F3383))</f>
        <v>12614.295676152355</v>
      </c>
      <c r="H3383" s="302">
        <f ca="1">+G3383-'DCF Analysis'!$C$37+'DCF Analysis'!$C$38+'DCF Analysis'!$C$40-'DCF Analysis'!$C$39</f>
        <v>13526.625676152356</v>
      </c>
      <c r="I3383" s="303">
        <f ca="1">+H3383/'Historical Data'!$L$34</f>
        <v>849.27677477057409</v>
      </c>
    </row>
    <row r="3384" spans="2:9">
      <c r="B3384" s="300">
        <f t="shared" si="264"/>
        <v>3372</v>
      </c>
      <c r="C3384" s="275">
        <f t="shared" ca="1" si="260"/>
        <v>0.24276112778242703</v>
      </c>
      <c r="D3384" s="275">
        <f t="shared" ca="1" si="261"/>
        <v>0.18472374268558756</v>
      </c>
      <c r="E3384" s="275">
        <f t="shared" ca="1" si="262"/>
        <v>0.10117423414976413</v>
      </c>
      <c r="F3384" s="275">
        <f t="shared" ca="1" si="263"/>
        <v>3.0092011681548091E-2</v>
      </c>
      <c r="G3384" s="301">
        <f t="array" aca="1" ref="G3384" ca="1">IF(E3384&gt;F3384,('3-Statement Model'!$G$8*(1+'DCF Simulation'!C3384)*'DCF Simulation'!D3384)/('DCF Simulation'!E3384-'DCF Simulation'!F3384))</f>
        <v>15600.153835619783</v>
      </c>
      <c r="H3384" s="302">
        <f ca="1">+G3384-'DCF Analysis'!$C$37+'DCF Analysis'!$C$38+'DCF Analysis'!$C$40-'DCF Analysis'!$C$39</f>
        <v>16512.483835619783</v>
      </c>
      <c r="I3384" s="303">
        <f ca="1">+H3384/'Historical Data'!$L$34</f>
        <v>1036.7455528905739</v>
      </c>
    </row>
    <row r="3385" spans="2:9">
      <c r="B3385" s="300">
        <f t="shared" si="264"/>
        <v>3373</v>
      </c>
      <c r="C3385" s="275">
        <f t="shared" ca="1" si="260"/>
        <v>1.8414050292208911E-2</v>
      </c>
      <c r="D3385" s="275">
        <f t="shared" ca="1" si="261"/>
        <v>0.1874281487081628</v>
      </c>
      <c r="E3385" s="275">
        <f t="shared" ca="1" si="262"/>
        <v>0.1071378049722702</v>
      </c>
      <c r="F3385" s="275">
        <f t="shared" ca="1" si="263"/>
        <v>5.2717304295687495E-2</v>
      </c>
      <c r="G3385" s="301">
        <f t="array" aca="1" ref="G3385" ca="1">IF(E3385&gt;F3385,('3-Statement Model'!$G$8*(1+'DCF Simulation'!C3385)*'DCF Simulation'!D3385)/('DCF Simulation'!E3385-'DCF Simulation'!F3385))</f>
        <v>16942.448107880631</v>
      </c>
      <c r="H3385" s="302">
        <f ca="1">+G3385-'DCF Analysis'!$C$37+'DCF Analysis'!$C$38+'DCF Analysis'!$C$40-'DCF Analysis'!$C$39</f>
        <v>17854.778107880629</v>
      </c>
      <c r="I3385" s="303">
        <f ca="1">+H3385/'Historical Data'!$L$34</f>
        <v>1121.0222511323614</v>
      </c>
    </row>
    <row r="3386" spans="2:9">
      <c r="B3386" s="300">
        <f t="shared" si="264"/>
        <v>3374</v>
      </c>
      <c r="C3386" s="275">
        <f t="shared" ca="1" si="260"/>
        <v>0.14961001318629966</v>
      </c>
      <c r="D3386" s="275">
        <f t="shared" ca="1" si="261"/>
        <v>0.14293058717255877</v>
      </c>
      <c r="E3386" s="275">
        <f t="shared" ca="1" si="262"/>
        <v>0.10983777852055943</v>
      </c>
      <c r="F3386" s="275">
        <f t="shared" ca="1" si="263"/>
        <v>5.987365997412622E-2</v>
      </c>
      <c r="G3386" s="301">
        <f t="array" aca="1" ref="G3386" ca="1">IF(E3386&gt;F3386,('3-Statement Model'!$G$8*(1+'DCF Simulation'!C3386)*'DCF Simulation'!D3386)/('DCF Simulation'!E3386-'DCF Simulation'!F3386))</f>
        <v>15885.357202186016</v>
      </c>
      <c r="H3386" s="302">
        <f ca="1">+G3386-'DCF Analysis'!$C$37+'DCF Analysis'!$C$38+'DCF Analysis'!$C$40-'DCF Analysis'!$C$39</f>
        <v>16797.687202186014</v>
      </c>
      <c r="I3386" s="303">
        <f ca="1">+H3386/'Historical Data'!$L$34</f>
        <v>1054.6522061173362</v>
      </c>
    </row>
    <row r="3387" spans="2:9">
      <c r="B3387" s="300">
        <f t="shared" si="264"/>
        <v>3375</v>
      </c>
      <c r="C3387" s="275">
        <f t="shared" ca="1" si="260"/>
        <v>0.23491391998359556</v>
      </c>
      <c r="D3387" s="275">
        <f t="shared" ca="1" si="261"/>
        <v>0.17894620075653883</v>
      </c>
      <c r="E3387" s="275">
        <f t="shared" ca="1" si="262"/>
        <v>0.10229546544380315</v>
      </c>
      <c r="F3387" s="275">
        <f t="shared" ca="1" si="263"/>
        <v>5.2137329100267235E-2</v>
      </c>
      <c r="G3387" s="301">
        <f t="array" aca="1" ref="G3387" ca="1">IF(E3387&gt;F3387,('3-Statement Model'!$G$8*(1+'DCF Simulation'!C3387)*'DCF Simulation'!D3387)/('DCF Simulation'!E3387-'DCF Simulation'!F3387))</f>
        <v>21281.256975250883</v>
      </c>
      <c r="H3387" s="302">
        <f ca="1">+G3387-'DCF Analysis'!$C$37+'DCF Analysis'!$C$38+'DCF Analysis'!$C$40-'DCF Analysis'!$C$39</f>
        <v>22193.586975250881</v>
      </c>
      <c r="I3387" s="303">
        <f ca="1">+H3387/'Historical Data'!$L$34</f>
        <v>1393.4367977788779</v>
      </c>
    </row>
    <row r="3388" spans="2:9">
      <c r="B3388" s="300">
        <f t="shared" si="264"/>
        <v>3376</v>
      </c>
      <c r="C3388" s="275">
        <f t="shared" ca="1" si="260"/>
        <v>0.31101486365957631</v>
      </c>
      <c r="D3388" s="275">
        <f t="shared" ca="1" si="261"/>
        <v>0.1691952982157181</v>
      </c>
      <c r="E3388" s="275">
        <f t="shared" ca="1" si="262"/>
        <v>0.10985279298139364</v>
      </c>
      <c r="F3388" s="275">
        <f t="shared" ca="1" si="263"/>
        <v>3.3219465924360134E-2</v>
      </c>
      <c r="G3388" s="301">
        <f t="array" aca="1" ref="G3388" ca="1">IF(E3388&gt;F3388,('3-Statement Model'!$G$8*(1+'DCF Simulation'!C3388)*'DCF Simulation'!D3388)/('DCF Simulation'!E3388-'DCF Simulation'!F3388))</f>
        <v>13981.627392892902</v>
      </c>
      <c r="H3388" s="302">
        <f ca="1">+G3388-'DCF Analysis'!$C$37+'DCF Analysis'!$C$38+'DCF Analysis'!$C$40-'DCF Analysis'!$C$39</f>
        <v>14893.957392892904</v>
      </c>
      <c r="I3388" s="303">
        <f ca="1">+H3388/'Historical Data'!$L$34</f>
        <v>935.12546299754365</v>
      </c>
    </row>
    <row r="3389" spans="2:9">
      <c r="B3389" s="300">
        <f t="shared" si="264"/>
        <v>3377</v>
      </c>
      <c r="C3389" s="275">
        <f t="shared" ca="1" si="260"/>
        <v>0.24033837056874008</v>
      </c>
      <c r="D3389" s="275">
        <f t="shared" ca="1" si="261"/>
        <v>0.1462370598514896</v>
      </c>
      <c r="E3389" s="275">
        <f t="shared" ca="1" si="262"/>
        <v>0.10060041838398165</v>
      </c>
      <c r="F3389" s="275">
        <f t="shared" ca="1" si="263"/>
        <v>2.4503182315535232E-2</v>
      </c>
      <c r="G3389" s="301">
        <f t="array" aca="1" ref="G3389" ca="1">IF(E3389&gt;F3389,('3-Statement Model'!$G$8*(1+'DCF Simulation'!C3389)*'DCF Simulation'!D3389)/('DCF Simulation'!E3389-'DCF Simulation'!F3389))</f>
        <v>11513.523246800829</v>
      </c>
      <c r="H3389" s="302">
        <f ca="1">+G3389-'DCF Analysis'!$C$37+'DCF Analysis'!$C$38+'DCF Analysis'!$C$40-'DCF Analysis'!$C$39</f>
        <v>12425.853246800831</v>
      </c>
      <c r="I3389" s="303">
        <f ca="1">+H3389/'Historical Data'!$L$34</f>
        <v>780.16416080919225</v>
      </c>
    </row>
    <row r="3390" spans="2:9">
      <c r="B3390" s="300">
        <f t="shared" si="264"/>
        <v>3378</v>
      </c>
      <c r="C3390" s="275">
        <f t="shared" ca="1" si="260"/>
        <v>0.22817645039079026</v>
      </c>
      <c r="D3390" s="275">
        <f t="shared" ca="1" si="261"/>
        <v>0.19169748574617934</v>
      </c>
      <c r="E3390" s="275">
        <f t="shared" ca="1" si="262"/>
        <v>0.10388877134307239</v>
      </c>
      <c r="F3390" s="275">
        <f t="shared" ca="1" si="263"/>
        <v>3.3195058090489782E-2</v>
      </c>
      <c r="G3390" s="301">
        <f t="array" aca="1" ref="G3390" ca="1">IF(E3390&gt;F3390,('3-Statement Model'!$G$8*(1+'DCF Simulation'!C3390)*'DCF Simulation'!D3390)/('DCF Simulation'!E3390-'DCF Simulation'!F3390))</f>
        <v>16087.030600732467</v>
      </c>
      <c r="H3390" s="302">
        <f ca="1">+G3390-'DCF Analysis'!$C$37+'DCF Analysis'!$C$38+'DCF Analysis'!$C$40-'DCF Analysis'!$C$39</f>
        <v>16999.360600732467</v>
      </c>
      <c r="I3390" s="303">
        <f ca="1">+H3390/'Historical Data'!$L$34</f>
        <v>1067.3143834833081</v>
      </c>
    </row>
    <row r="3391" spans="2:9">
      <c r="B3391" s="300">
        <f t="shared" si="264"/>
        <v>3379</v>
      </c>
      <c r="C3391" s="275">
        <f t="shared" ca="1" si="260"/>
        <v>0.14057942374701801</v>
      </c>
      <c r="D3391" s="275">
        <f t="shared" ca="1" si="261"/>
        <v>0.17829119000528654</v>
      </c>
      <c r="E3391" s="275">
        <f t="shared" ca="1" si="262"/>
        <v>0.10257687933958391</v>
      </c>
      <c r="F3391" s="275">
        <f t="shared" ca="1" si="263"/>
        <v>2.9982221900392941E-2</v>
      </c>
      <c r="G3391" s="301">
        <f t="array" aca="1" ref="G3391" ca="1">IF(E3391&gt;F3391,('3-Statement Model'!$G$8*(1+'DCF Simulation'!C3391)*'DCF Simulation'!D3391)/('DCF Simulation'!E3391-'DCF Simulation'!F3391))</f>
        <v>13531.011256936925</v>
      </c>
      <c r="H3391" s="302">
        <f ca="1">+G3391-'DCF Analysis'!$C$37+'DCF Analysis'!$C$38+'DCF Analysis'!$C$40-'DCF Analysis'!$C$39</f>
        <v>14443.341256936927</v>
      </c>
      <c r="I3391" s="303">
        <f ca="1">+H3391/'Historical Data'!$L$34</f>
        <v>906.83327633054853</v>
      </c>
    </row>
    <row r="3392" spans="2:9">
      <c r="B3392" s="300">
        <f t="shared" si="264"/>
        <v>3380</v>
      </c>
      <c r="C3392" s="275">
        <f t="shared" ca="1" si="260"/>
        <v>0.10007942308056471</v>
      </c>
      <c r="D3392" s="275">
        <f t="shared" ca="1" si="261"/>
        <v>0.16855932212487668</v>
      </c>
      <c r="E3392" s="275">
        <f t="shared" ca="1" si="262"/>
        <v>0.1045465921627689</v>
      </c>
      <c r="F3392" s="275">
        <f t="shared" ca="1" si="263"/>
        <v>2.8326995844972544E-2</v>
      </c>
      <c r="G3392" s="301">
        <f t="array" aca="1" ref="G3392" ca="1">IF(E3392&gt;F3392,('3-Statement Model'!$G$8*(1+'DCF Simulation'!C3392)*'DCF Simulation'!D3392)/('DCF Simulation'!E3392-'DCF Simulation'!F3392))</f>
        <v>11751.40170847899</v>
      </c>
      <c r="H3392" s="302">
        <f ca="1">+G3392-'DCF Analysis'!$C$37+'DCF Analysis'!$C$38+'DCF Analysis'!$C$40-'DCF Analysis'!$C$39</f>
        <v>12663.731708478992</v>
      </c>
      <c r="I3392" s="303">
        <f ca="1">+H3392/'Historical Data'!$L$34</f>
        <v>795.09949335687907</v>
      </c>
    </row>
    <row r="3393" spans="2:9">
      <c r="B3393" s="300">
        <f t="shared" si="264"/>
        <v>3381</v>
      </c>
      <c r="C3393" s="275">
        <f t="shared" ca="1" si="260"/>
        <v>2.0616184443136881E-2</v>
      </c>
      <c r="D3393" s="275">
        <f t="shared" ca="1" si="261"/>
        <v>0.17023092689649041</v>
      </c>
      <c r="E3393" s="275">
        <f t="shared" ca="1" si="262"/>
        <v>0.10103642268096548</v>
      </c>
      <c r="F3393" s="275">
        <f t="shared" ca="1" si="263"/>
        <v>2.0762067393710146E-2</v>
      </c>
      <c r="G3393" s="301">
        <f t="array" aca="1" ref="G3393" ca="1">IF(E3393&gt;F3393,('3-Statement Model'!$G$8*(1+'DCF Simulation'!C3393)*'DCF Simulation'!D3393)/('DCF Simulation'!E3393-'DCF Simulation'!F3393))</f>
        <v>10454.507723261888</v>
      </c>
      <c r="H3393" s="302">
        <f ca="1">+G3393-'DCF Analysis'!$C$37+'DCF Analysis'!$C$38+'DCF Analysis'!$C$40-'DCF Analysis'!$C$39</f>
        <v>11366.83772326189</v>
      </c>
      <c r="I3393" s="303">
        <f ca="1">+H3393/'Historical Data'!$L$34</f>
        <v>713.67327758405997</v>
      </c>
    </row>
    <row r="3394" spans="2:9">
      <c r="B3394" s="300">
        <f t="shared" si="264"/>
        <v>3382</v>
      </c>
      <c r="C3394" s="275">
        <f t="shared" ca="1" si="260"/>
        <v>0.32833560993224042</v>
      </c>
      <c r="D3394" s="275">
        <f t="shared" ca="1" si="261"/>
        <v>0.17491573143331912</v>
      </c>
      <c r="E3394" s="275">
        <f t="shared" ca="1" si="262"/>
        <v>0.1076053779477352</v>
      </c>
      <c r="F3394" s="275">
        <f t="shared" ca="1" si="263"/>
        <v>2.5737564954951761E-2</v>
      </c>
      <c r="G3394" s="301">
        <f t="array" aca="1" ref="G3394" ca="1">IF(E3394&gt;F3394,('3-Statement Model'!$G$8*(1+'DCF Simulation'!C3394)*'DCF Simulation'!D3394)/('DCF Simulation'!E3394-'DCF Simulation'!F3394))</f>
        <v>13708.912241617241</v>
      </c>
      <c r="H3394" s="302">
        <f ca="1">+G3394-'DCF Analysis'!$C$37+'DCF Analysis'!$C$38+'DCF Analysis'!$C$40-'DCF Analysis'!$C$39</f>
        <v>14621.242241617243</v>
      </c>
      <c r="I3394" s="303">
        <f ca="1">+H3394/'Historical Data'!$L$34</f>
        <v>918.00288936746267</v>
      </c>
    </row>
    <row r="3395" spans="2:9">
      <c r="B3395" s="300">
        <f t="shared" si="264"/>
        <v>3383</v>
      </c>
      <c r="C3395" s="275">
        <f t="shared" ca="1" si="260"/>
        <v>0.21229006755883059</v>
      </c>
      <c r="D3395" s="275">
        <f t="shared" ca="1" si="261"/>
        <v>0.14549348690745995</v>
      </c>
      <c r="E3395" s="275">
        <f t="shared" ca="1" si="262"/>
        <v>0.10572253780347371</v>
      </c>
      <c r="F3395" s="275">
        <f t="shared" ca="1" si="263"/>
        <v>3.291826726136677E-2</v>
      </c>
      <c r="G3395" s="301">
        <f t="array" aca="1" ref="G3395" ca="1">IF(E3395&gt;F3395,('3-Statement Model'!$G$8*(1+'DCF Simulation'!C3395)*'DCF Simulation'!D3395)/('DCF Simulation'!E3395-'DCF Simulation'!F3395))</f>
        <v>11702.340857028134</v>
      </c>
      <c r="H3395" s="302">
        <f ca="1">+G3395-'DCF Analysis'!$C$37+'DCF Analysis'!$C$38+'DCF Analysis'!$C$40-'DCF Analysis'!$C$39</f>
        <v>12614.670857028135</v>
      </c>
      <c r="I3395" s="303">
        <f ca="1">+H3395/'Historical Data'!$L$34</f>
        <v>792.01918029985848</v>
      </c>
    </row>
    <row r="3396" spans="2:9">
      <c r="B3396" s="300">
        <f t="shared" si="264"/>
        <v>3384</v>
      </c>
      <c r="C3396" s="275">
        <f t="shared" ca="1" si="260"/>
        <v>0.25271941035089052</v>
      </c>
      <c r="D3396" s="275">
        <f t="shared" ca="1" si="261"/>
        <v>0.16061332069503104</v>
      </c>
      <c r="E3396" s="275">
        <f t="shared" ca="1" si="262"/>
        <v>0.10796329059718532</v>
      </c>
      <c r="F3396" s="275">
        <f t="shared" ca="1" si="263"/>
        <v>5.3950530166144775E-2</v>
      </c>
      <c r="G3396" s="301">
        <f t="array" aca="1" ref="G3396" ca="1">IF(E3396&gt;F3396,('3-Statement Model'!$G$8*(1+'DCF Simulation'!C3396)*'DCF Simulation'!D3396)/('DCF Simulation'!E3396-'DCF Simulation'!F3396))</f>
        <v>17993.617902648264</v>
      </c>
      <c r="H3396" s="302">
        <f ca="1">+G3396-'DCF Analysis'!$C$37+'DCF Analysis'!$C$38+'DCF Analysis'!$C$40-'DCF Analysis'!$C$39</f>
        <v>18905.947902648262</v>
      </c>
      <c r="I3396" s="303">
        <f ca="1">+H3396/'Historical Data'!$L$34</f>
        <v>1187.0205358790447</v>
      </c>
    </row>
    <row r="3397" spans="2:9">
      <c r="B3397" s="300">
        <f t="shared" si="264"/>
        <v>3385</v>
      </c>
      <c r="C3397" s="275">
        <f t="shared" ca="1" si="260"/>
        <v>0.24677644177752847</v>
      </c>
      <c r="D3397" s="275">
        <f t="shared" ca="1" si="261"/>
        <v>0.19299493231504528</v>
      </c>
      <c r="E3397" s="275">
        <f t="shared" ca="1" si="262"/>
        <v>0.10025696977680593</v>
      </c>
      <c r="F3397" s="275">
        <f t="shared" ca="1" si="263"/>
        <v>4.0325625854260583E-2</v>
      </c>
      <c r="G3397" s="301">
        <f t="array" aca="1" ref="G3397" ca="1">IF(E3397&gt;F3397,('3-Statement Model'!$G$8*(1+'DCF Simulation'!C3397)*'DCF Simulation'!D3397)/('DCF Simulation'!E3397-'DCF Simulation'!F3397))</f>
        <v>19393.668849979051</v>
      </c>
      <c r="H3397" s="302">
        <f ca="1">+G3397-'DCF Analysis'!$C$37+'DCF Analysis'!$C$38+'DCF Analysis'!$C$40-'DCF Analysis'!$C$39</f>
        <v>20305.998849979049</v>
      </c>
      <c r="I3397" s="303">
        <f ca="1">+H3397/'Historical Data'!$L$34</f>
        <v>1274.9235193377988</v>
      </c>
    </row>
    <row r="3398" spans="2:9">
      <c r="B3398" s="300">
        <f t="shared" si="264"/>
        <v>3386</v>
      </c>
      <c r="C3398" s="275">
        <f t="shared" ca="1" si="260"/>
        <v>0.20966401997665751</v>
      </c>
      <c r="D3398" s="275">
        <f t="shared" ca="1" si="261"/>
        <v>0.1745407750165992</v>
      </c>
      <c r="E3398" s="275">
        <f t="shared" ca="1" si="262"/>
        <v>0.10120653746505262</v>
      </c>
      <c r="F3398" s="275">
        <f t="shared" ca="1" si="263"/>
        <v>3.8176438234501203E-2</v>
      </c>
      <c r="G3398" s="301">
        <f t="array" aca="1" ref="G3398" ca="1">IF(E3398&gt;F3398,('3-Statement Model'!$G$8*(1+'DCF Simulation'!C3398)*'DCF Simulation'!D3398)/('DCF Simulation'!E3398-'DCF Simulation'!F3398))</f>
        <v>16180.545974669412</v>
      </c>
      <c r="H3398" s="302">
        <f ca="1">+G3398-'DCF Analysis'!$C$37+'DCF Analysis'!$C$38+'DCF Analysis'!$C$40-'DCF Analysis'!$C$39</f>
        <v>17092.875974669412</v>
      </c>
      <c r="I3398" s="303">
        <f ca="1">+H3398/'Historical Data'!$L$34</f>
        <v>1073.1857986514422</v>
      </c>
    </row>
    <row r="3399" spans="2:9">
      <c r="B3399" s="300">
        <f t="shared" si="264"/>
        <v>3387</v>
      </c>
      <c r="C3399" s="275">
        <f t="shared" ca="1" si="260"/>
        <v>0.31139658494117789</v>
      </c>
      <c r="D3399" s="275">
        <f t="shared" ca="1" si="261"/>
        <v>0.17354774820285751</v>
      </c>
      <c r="E3399" s="275">
        <f t="shared" ca="1" si="262"/>
        <v>0.10443740051229862</v>
      </c>
      <c r="F3399" s="275">
        <f t="shared" ca="1" si="263"/>
        <v>4.1415703001632331E-2</v>
      </c>
      <c r="G3399" s="301">
        <f t="array" aca="1" ref="G3399" ca="1">IF(E3399&gt;F3399,('3-Statement Model'!$G$8*(1+'DCF Simulation'!C3399)*'DCF Simulation'!D3399)/('DCF Simulation'!E3399-'DCF Simulation'!F3399))</f>
        <v>17443.853628982608</v>
      </c>
      <c r="H3399" s="302">
        <f ca="1">+G3399-'DCF Analysis'!$C$37+'DCF Analysis'!$C$38+'DCF Analysis'!$C$40-'DCF Analysis'!$C$39</f>
        <v>18356.183628982606</v>
      </c>
      <c r="I3399" s="303">
        <f ca="1">+H3399/'Historical Data'!$L$34</f>
        <v>1152.5032778132722</v>
      </c>
    </row>
    <row r="3400" spans="2:9">
      <c r="B3400" s="300">
        <f t="shared" si="264"/>
        <v>3388</v>
      </c>
      <c r="C3400" s="275">
        <f t="shared" ca="1" si="260"/>
        <v>2.6618382501903647E-2</v>
      </c>
      <c r="D3400" s="275">
        <f t="shared" ca="1" si="261"/>
        <v>0.17754797588775373</v>
      </c>
      <c r="E3400" s="275">
        <f t="shared" ca="1" si="262"/>
        <v>0.10672816596128983</v>
      </c>
      <c r="F3400" s="275">
        <f t="shared" ca="1" si="263"/>
        <v>4.1113471024862597E-2</v>
      </c>
      <c r="G3400" s="301">
        <f t="array" aca="1" ref="G3400" ca="1">IF(E3400&gt;F3400,('3-Statement Model'!$G$8*(1+'DCF Simulation'!C3400)*'DCF Simulation'!D3400)/('DCF Simulation'!E3400-'DCF Simulation'!F3400))</f>
        <v>13418.474564589624</v>
      </c>
      <c r="H3400" s="302">
        <f ca="1">+G3400-'DCF Analysis'!$C$37+'DCF Analysis'!$C$38+'DCF Analysis'!$C$40-'DCF Analysis'!$C$39</f>
        <v>14330.804564589625</v>
      </c>
      <c r="I3400" s="303">
        <f ca="1">+H3400/'Historical Data'!$L$34</f>
        <v>899.76759702454365</v>
      </c>
    </row>
    <row r="3401" spans="2:9">
      <c r="B3401" s="300">
        <f t="shared" si="264"/>
        <v>3389</v>
      </c>
      <c r="C3401" s="275">
        <f t="shared" ca="1" si="260"/>
        <v>0.26733123197010955</v>
      </c>
      <c r="D3401" s="275">
        <f t="shared" ca="1" si="261"/>
        <v>0.15552945376729804</v>
      </c>
      <c r="E3401" s="275">
        <f t="shared" ca="1" si="262"/>
        <v>0.10615461367893621</v>
      </c>
      <c r="F3401" s="275">
        <f t="shared" ca="1" si="263"/>
        <v>4.6106684030177217E-2</v>
      </c>
      <c r="G3401" s="301">
        <f t="array" aca="1" ref="G3401" ca="1">IF(E3401&gt;F3401,('3-Statement Model'!$G$8*(1+'DCF Simulation'!C3401)*'DCF Simulation'!D3401)/('DCF Simulation'!E3401-'DCF Simulation'!F3401))</f>
        <v>15855.657116567285</v>
      </c>
      <c r="H3401" s="302">
        <f ca="1">+G3401-'DCF Analysis'!$C$37+'DCF Analysis'!$C$38+'DCF Analysis'!$C$40-'DCF Analysis'!$C$39</f>
        <v>16767.987116567285</v>
      </c>
      <c r="I3401" s="303">
        <f ca="1">+H3401/'Historical Data'!$L$34</f>
        <v>1052.7874695948231</v>
      </c>
    </row>
    <row r="3402" spans="2:9">
      <c r="B3402" s="300">
        <f t="shared" si="264"/>
        <v>3390</v>
      </c>
      <c r="C3402" s="275">
        <f t="shared" ca="1" si="260"/>
        <v>0.16311585092694553</v>
      </c>
      <c r="D3402" s="275">
        <f t="shared" ca="1" si="261"/>
        <v>0.17499219025034851</v>
      </c>
      <c r="E3402" s="275">
        <f t="shared" ca="1" si="262"/>
        <v>0.10173189651512551</v>
      </c>
      <c r="F3402" s="275">
        <f t="shared" ca="1" si="263"/>
        <v>4.7226980145800304E-2</v>
      </c>
      <c r="G3402" s="301">
        <f t="array" aca="1" ref="G3402" ca="1">IF(E3402&gt;F3402,('3-Statement Model'!$G$8*(1+'DCF Simulation'!C3402)*'DCF Simulation'!D3402)/('DCF Simulation'!E3402-'DCF Simulation'!F3402))</f>
        <v>18037.878736736533</v>
      </c>
      <c r="H3402" s="302">
        <f ca="1">+G3402-'DCF Analysis'!$C$37+'DCF Analysis'!$C$38+'DCF Analysis'!$C$40-'DCF Analysis'!$C$39</f>
        <v>18950.208736736531</v>
      </c>
      <c r="I3402" s="303">
        <f ca="1">+H3402/'Historical Data'!$L$34</f>
        <v>1189.7994771555386</v>
      </c>
    </row>
    <row r="3403" spans="2:9">
      <c r="B3403" s="300">
        <f t="shared" si="264"/>
        <v>3391</v>
      </c>
      <c r="C3403" s="275">
        <f t="shared" ca="1" si="260"/>
        <v>0.20484798590247255</v>
      </c>
      <c r="D3403" s="275">
        <f t="shared" ca="1" si="261"/>
        <v>0.15131009084915295</v>
      </c>
      <c r="E3403" s="275">
        <f t="shared" ca="1" si="262"/>
        <v>0.10610852364260706</v>
      </c>
      <c r="F3403" s="275">
        <f t="shared" ca="1" si="263"/>
        <v>2.6324742159100536E-2</v>
      </c>
      <c r="G3403" s="301">
        <f t="array" aca="1" ref="G3403" ca="1">IF(E3403&gt;F3403,('3-Statement Model'!$G$8*(1+'DCF Simulation'!C3403)*'DCF Simulation'!D3403)/('DCF Simulation'!E3403-'DCF Simulation'!F3403))</f>
        <v>11037.355497564806</v>
      </c>
      <c r="H3403" s="302">
        <f ca="1">+G3403-'DCF Analysis'!$C$37+'DCF Analysis'!$C$38+'DCF Analysis'!$C$40-'DCF Analysis'!$C$39</f>
        <v>11949.685497564808</v>
      </c>
      <c r="I3403" s="303">
        <f ca="1">+H3403/'Historical Data'!$L$34</f>
        <v>750.26770178069307</v>
      </c>
    </row>
    <row r="3404" spans="2:9">
      <c r="B3404" s="300">
        <f t="shared" si="264"/>
        <v>3392</v>
      </c>
      <c r="C3404" s="275">
        <f t="shared" ca="1" si="260"/>
        <v>0.15802470516410375</v>
      </c>
      <c r="D3404" s="275">
        <f t="shared" ca="1" si="261"/>
        <v>0.13804766022153012</v>
      </c>
      <c r="E3404" s="275">
        <f t="shared" ca="1" si="262"/>
        <v>0.10126316907671232</v>
      </c>
      <c r="F3404" s="275">
        <f t="shared" ca="1" si="263"/>
        <v>2.101616319407108E-2</v>
      </c>
      <c r="G3404" s="301">
        <f t="array" aca="1" ref="G3404" ca="1">IF(E3404&gt;F3404,('3-Statement Model'!$G$8*(1+'DCF Simulation'!C3404)*'DCF Simulation'!D3404)/('DCF Simulation'!E3404-'DCF Simulation'!F3404))</f>
        <v>9622.713084452158</v>
      </c>
      <c r="H3404" s="302">
        <f ca="1">+G3404-'DCF Analysis'!$C$37+'DCF Analysis'!$C$38+'DCF Analysis'!$C$40-'DCF Analysis'!$C$39</f>
        <v>10535.04308445216</v>
      </c>
      <c r="I3404" s="303">
        <f ca="1">+H3404/'Historical Data'!$L$34</f>
        <v>661.44858496428719</v>
      </c>
    </row>
    <row r="3405" spans="2:9">
      <c r="B3405" s="300">
        <f t="shared" si="264"/>
        <v>3393</v>
      </c>
      <c r="C3405" s="275">
        <f t="shared" ca="1" si="260"/>
        <v>2.2504163064432287E-2</v>
      </c>
      <c r="D3405" s="275">
        <f t="shared" ca="1" si="261"/>
        <v>0.15472736913124732</v>
      </c>
      <c r="E3405" s="275">
        <f t="shared" ca="1" si="262"/>
        <v>0.10600291356205938</v>
      </c>
      <c r="F3405" s="275">
        <f t="shared" ca="1" si="263"/>
        <v>5.4003663191401624E-2</v>
      </c>
      <c r="G3405" s="301">
        <f t="array" aca="1" ref="G3405" ca="1">IF(E3405&gt;F3405,('3-Statement Model'!$G$8*(1+'DCF Simulation'!C3405)*'DCF Simulation'!D3405)/('DCF Simulation'!E3405-'DCF Simulation'!F3405))</f>
        <v>14696.524485825932</v>
      </c>
      <c r="H3405" s="302">
        <f ca="1">+G3405-'DCF Analysis'!$C$37+'DCF Analysis'!$C$38+'DCF Analysis'!$C$40-'DCF Analysis'!$C$39</f>
        <v>15608.854485825934</v>
      </c>
      <c r="I3405" s="303">
        <f ca="1">+H3405/'Historical Data'!$L$34</f>
        <v>980.01067767820336</v>
      </c>
    </row>
    <row r="3406" spans="2:9">
      <c r="B3406" s="300">
        <f t="shared" si="264"/>
        <v>3394</v>
      </c>
      <c r="C3406" s="275">
        <f t="shared" ref="C3406:C3469" ca="1" si="265">RAND()*($E$6-$D$6)+$D$6</f>
        <v>0.30880027245056174</v>
      </c>
      <c r="D3406" s="275">
        <f t="shared" ref="D3406:D3469" ca="1" si="266">RAND()*($E$7-$D$7)+$D$7</f>
        <v>0.19138173057036761</v>
      </c>
      <c r="E3406" s="275">
        <f t="shared" ref="E3406:E3469" ca="1" si="267">RAND()*($E$8-$D$8)+$D$8</f>
        <v>0.10702913989425097</v>
      </c>
      <c r="F3406" s="275">
        <f t="shared" ref="F3406:F3469" ca="1" si="268">RAND()*($E$9-$D$9)+$D$9</f>
        <v>2.8996363685010663E-2</v>
      </c>
      <c r="G3406" s="301">
        <f t="array" aca="1" ref="G3406" ca="1">IF(E3406&gt;F3406,('3-Statement Model'!$G$8*(1+'DCF Simulation'!C3406)*'DCF Simulation'!D3406)/('DCF Simulation'!E3406-'DCF Simulation'!F3406))</f>
        <v>15505.161534883069</v>
      </c>
      <c r="H3406" s="302">
        <f ca="1">+G3406-'DCF Analysis'!$C$37+'DCF Analysis'!$C$38+'DCF Analysis'!$C$40-'DCF Analysis'!$C$39</f>
        <v>16417.491534883069</v>
      </c>
      <c r="I3406" s="303">
        <f ca="1">+H3406/'Historical Data'!$L$34</f>
        <v>1030.7814080454966</v>
      </c>
    </row>
    <row r="3407" spans="2:9">
      <c r="B3407" s="300">
        <f t="shared" ref="B3407:B3470" si="269">+B3406+1</f>
        <v>3395</v>
      </c>
      <c r="C3407" s="275">
        <f t="shared" ca="1" si="265"/>
        <v>0.14696753240539559</v>
      </c>
      <c r="D3407" s="275">
        <f t="shared" ca="1" si="266"/>
        <v>0.1898415237585982</v>
      </c>
      <c r="E3407" s="275">
        <f t="shared" ca="1" si="267"/>
        <v>0.10333442005229883</v>
      </c>
      <c r="F3407" s="275">
        <f t="shared" ca="1" si="268"/>
        <v>4.3385950404421114E-2</v>
      </c>
      <c r="G3407" s="301">
        <f t="array" aca="1" ref="G3407" ca="1">IF(E3407&gt;F3407,('3-Statement Model'!$G$8*(1+'DCF Simulation'!C3407)*'DCF Simulation'!D3407)/('DCF Simulation'!E3407-'DCF Simulation'!F3407))</f>
        <v>17544.610608064129</v>
      </c>
      <c r="H3407" s="302">
        <f ca="1">+G3407-'DCF Analysis'!$C$37+'DCF Analysis'!$C$38+'DCF Analysis'!$C$40-'DCF Analysis'!$C$39</f>
        <v>18456.940608064127</v>
      </c>
      <c r="I3407" s="303">
        <f ca="1">+H3407/'Historical Data'!$L$34</f>
        <v>1158.8293612193388</v>
      </c>
    </row>
    <row r="3408" spans="2:9">
      <c r="B3408" s="300">
        <f t="shared" si="269"/>
        <v>3396</v>
      </c>
      <c r="C3408" s="275">
        <f t="shared" ca="1" si="265"/>
        <v>6.5756950549289359E-2</v>
      </c>
      <c r="D3408" s="275">
        <f t="shared" ca="1" si="266"/>
        <v>0.1748655200281018</v>
      </c>
      <c r="E3408" s="275">
        <f t="shared" ca="1" si="267"/>
        <v>0.1043939935560087</v>
      </c>
      <c r="F3408" s="275">
        <f t="shared" ca="1" si="268"/>
        <v>4.2547282786133914E-2</v>
      </c>
      <c r="G3408" s="301">
        <f t="array" aca="1" ref="G3408" ca="1">IF(E3408&gt;F3408,('3-Statement Model'!$G$8*(1+'DCF Simulation'!C3408)*'DCF Simulation'!D3408)/('DCF Simulation'!E3408-'DCF Simulation'!F3408))</f>
        <v>14555.437021916743</v>
      </c>
      <c r="H3408" s="302">
        <f ca="1">+G3408-'DCF Analysis'!$C$37+'DCF Analysis'!$C$38+'DCF Analysis'!$C$40-'DCF Analysis'!$C$39</f>
        <v>15467.767021916745</v>
      </c>
      <c r="I3408" s="303">
        <f ca="1">+H3408/'Historical Data'!$L$34</f>
        <v>971.1524221769364</v>
      </c>
    </row>
    <row r="3409" spans="2:9">
      <c r="B3409" s="300">
        <f t="shared" si="269"/>
        <v>3397</v>
      </c>
      <c r="C3409" s="275">
        <f t="shared" ca="1" si="265"/>
        <v>0.14694897370294624</v>
      </c>
      <c r="D3409" s="275">
        <f t="shared" ca="1" si="266"/>
        <v>0.17545589638795531</v>
      </c>
      <c r="E3409" s="275">
        <f t="shared" ca="1" si="267"/>
        <v>0.10612016352156829</v>
      </c>
      <c r="F3409" s="275">
        <f t="shared" ca="1" si="268"/>
        <v>4.6995017847347997E-2</v>
      </c>
      <c r="G3409" s="301">
        <f t="array" aca="1" ref="G3409" ca="1">IF(E3409&gt;F3409,('3-Statement Model'!$G$8*(1+'DCF Simulation'!C3409)*'DCF Simulation'!D3409)/('DCF Simulation'!E3409-'DCF Simulation'!F3409))</f>
        <v>16440.663496941364</v>
      </c>
      <c r="H3409" s="302">
        <f ca="1">+G3409-'DCF Analysis'!$C$37+'DCF Analysis'!$C$38+'DCF Analysis'!$C$40-'DCF Analysis'!$C$39</f>
        <v>17352.993496941363</v>
      </c>
      <c r="I3409" s="303">
        <f ca="1">+H3409/'Historical Data'!$L$34</f>
        <v>1089.517423083536</v>
      </c>
    </row>
    <row r="3410" spans="2:9">
      <c r="B3410" s="300">
        <f t="shared" si="269"/>
        <v>3398</v>
      </c>
      <c r="C3410" s="275">
        <f t="shared" ca="1" si="265"/>
        <v>0.19929835991113279</v>
      </c>
      <c r="D3410" s="275">
        <f t="shared" ca="1" si="266"/>
        <v>0.13809249231004569</v>
      </c>
      <c r="E3410" s="275">
        <f t="shared" ca="1" si="267"/>
        <v>0.10769505671621445</v>
      </c>
      <c r="F3410" s="275">
        <f t="shared" ca="1" si="268"/>
        <v>5.2052577539463588E-2</v>
      </c>
      <c r="G3410" s="301">
        <f t="array" aca="1" ref="G3410" ca="1">IF(E3410&gt;F3410,('3-Statement Model'!$G$8*(1+'DCF Simulation'!C3410)*'DCF Simulation'!D3410)/('DCF Simulation'!E3410-'DCF Simulation'!F3410))</f>
        <v>14377.068270622482</v>
      </c>
      <c r="H3410" s="302">
        <f ca="1">+G3410-'DCF Analysis'!$C$37+'DCF Analysis'!$C$38+'DCF Analysis'!$C$40-'DCF Analysis'!$C$39</f>
        <v>15289.398270622483</v>
      </c>
      <c r="I3410" s="303">
        <f ca="1">+H3410/'Historical Data'!$L$34</f>
        <v>959.95344015098192</v>
      </c>
    </row>
    <row r="3411" spans="2:9">
      <c r="B3411" s="300">
        <f t="shared" si="269"/>
        <v>3399</v>
      </c>
      <c r="C3411" s="275">
        <f t="shared" ca="1" si="265"/>
        <v>9.4832947486055946E-2</v>
      </c>
      <c r="D3411" s="275">
        <f t="shared" ca="1" si="266"/>
        <v>0.1377237512730716</v>
      </c>
      <c r="E3411" s="275">
        <f t="shared" ca="1" si="267"/>
        <v>0.10936690304149267</v>
      </c>
      <c r="F3411" s="275">
        <f t="shared" ca="1" si="268"/>
        <v>2.270515846877922E-2</v>
      </c>
      <c r="G3411" s="301">
        <f t="array" aca="1" ref="G3411" ca="1">IF(E3411&gt;F3411,('3-Statement Model'!$G$8*(1+'DCF Simulation'!C3411)*'DCF Simulation'!D3411)/('DCF Simulation'!E3411-'DCF Simulation'!F3411))</f>
        <v>8404.4398557205914</v>
      </c>
      <c r="H3411" s="302">
        <f ca="1">+G3411-'DCF Analysis'!$C$37+'DCF Analysis'!$C$38+'DCF Analysis'!$C$40-'DCF Analysis'!$C$39</f>
        <v>9316.7698557205931</v>
      </c>
      <c r="I3411" s="303">
        <f ca="1">+H3411/'Historical Data'!$L$34</f>
        <v>584.95861745446075</v>
      </c>
    </row>
    <row r="3412" spans="2:9">
      <c r="B3412" s="300">
        <f t="shared" si="269"/>
        <v>3400</v>
      </c>
      <c r="C3412" s="275">
        <f t="shared" ca="1" si="265"/>
        <v>1.3980309506596997E-2</v>
      </c>
      <c r="D3412" s="275">
        <f t="shared" ca="1" si="266"/>
        <v>0.16616338967350094</v>
      </c>
      <c r="E3412" s="275">
        <f t="shared" ca="1" si="267"/>
        <v>0.10394848890112968</v>
      </c>
      <c r="F3412" s="275">
        <f t="shared" ca="1" si="268"/>
        <v>2.1038389417036459E-2</v>
      </c>
      <c r="G3412" s="301">
        <f t="array" aca="1" ref="G3412" ca="1">IF(E3412&gt;F3412,('3-Statement Model'!$G$8*(1+'DCF Simulation'!C3412)*'DCF Simulation'!D3412)/('DCF Simulation'!E3412-'DCF Simulation'!F3412))</f>
        <v>9816.0537464050267</v>
      </c>
      <c r="H3412" s="302">
        <f ca="1">+G3412-'DCF Analysis'!$C$37+'DCF Analysis'!$C$38+'DCF Analysis'!$C$40-'DCF Analysis'!$C$39</f>
        <v>10728.383746405028</v>
      </c>
      <c r="I3412" s="303">
        <f ca="1">+H3412/'Historical Data'!$L$34</f>
        <v>673.58758679272012</v>
      </c>
    </row>
    <row r="3413" spans="2:9">
      <c r="B3413" s="300">
        <f t="shared" si="269"/>
        <v>3401</v>
      </c>
      <c r="C3413" s="275">
        <f t="shared" ca="1" si="265"/>
        <v>0.22968563588378174</v>
      </c>
      <c r="D3413" s="275">
        <f t="shared" ca="1" si="266"/>
        <v>0.16816834263676989</v>
      </c>
      <c r="E3413" s="275">
        <f t="shared" ca="1" si="267"/>
        <v>0.10650823545568505</v>
      </c>
      <c r="F3413" s="275">
        <f t="shared" ca="1" si="268"/>
        <v>2.9567362675539933E-2</v>
      </c>
      <c r="G3413" s="301">
        <f t="array" aca="1" ref="G3413" ca="1">IF(E3413&gt;F3413,('3-Statement Model'!$G$8*(1+'DCF Simulation'!C3413)*'DCF Simulation'!D3413)/('DCF Simulation'!E3413-'DCF Simulation'!F3413))</f>
        <v>12982.571855001688</v>
      </c>
      <c r="H3413" s="302">
        <f ca="1">+G3413-'DCF Analysis'!$C$37+'DCF Analysis'!$C$38+'DCF Analysis'!$C$40-'DCF Analysis'!$C$39</f>
        <v>13894.90185500169</v>
      </c>
      <c r="I3413" s="303">
        <f ca="1">+H3413/'Historical Data'!$L$34</f>
        <v>872.39920107896296</v>
      </c>
    </row>
    <row r="3414" spans="2:9">
      <c r="B3414" s="300">
        <f t="shared" si="269"/>
        <v>3402</v>
      </c>
      <c r="C3414" s="275">
        <f t="shared" ca="1" si="265"/>
        <v>0.14796994657122781</v>
      </c>
      <c r="D3414" s="275">
        <f t="shared" ca="1" si="266"/>
        <v>0.17051632767703873</v>
      </c>
      <c r="E3414" s="275">
        <f t="shared" ca="1" si="267"/>
        <v>0.10296278610881407</v>
      </c>
      <c r="F3414" s="275">
        <f t="shared" ca="1" si="268"/>
        <v>4.1434957261328204E-2</v>
      </c>
      <c r="G3414" s="301">
        <f t="array" aca="1" ref="G3414" ca="1">IF(E3414&gt;F3414,('3-Statement Model'!$G$8*(1+'DCF Simulation'!C3414)*'DCF Simulation'!D3414)/('DCF Simulation'!E3414-'DCF Simulation'!F3414))</f>
        <v>15367.541637525934</v>
      </c>
      <c r="H3414" s="302">
        <f ca="1">+G3414-'DCF Analysis'!$C$37+'DCF Analysis'!$C$38+'DCF Analysis'!$C$40-'DCF Analysis'!$C$39</f>
        <v>16279.871637525936</v>
      </c>
      <c r="I3414" s="303">
        <f ca="1">+H3414/'Historical Data'!$L$34</f>
        <v>1022.1408656537766</v>
      </c>
    </row>
    <row r="3415" spans="2:9">
      <c r="B3415" s="300">
        <f t="shared" si="269"/>
        <v>3403</v>
      </c>
      <c r="C3415" s="275">
        <f t="shared" ca="1" si="265"/>
        <v>0.3244790831638818</v>
      </c>
      <c r="D3415" s="275">
        <f t="shared" ca="1" si="266"/>
        <v>0.15496325286239865</v>
      </c>
      <c r="E3415" s="275">
        <f t="shared" ca="1" si="267"/>
        <v>0.10123767822021422</v>
      </c>
      <c r="F3415" s="275">
        <f t="shared" ca="1" si="268"/>
        <v>3.6866197191023783E-2</v>
      </c>
      <c r="G3415" s="301">
        <f t="array" aca="1" ref="G3415" ca="1">IF(E3415&gt;F3415,('3-Statement Model'!$G$8*(1+'DCF Simulation'!C3415)*'DCF Simulation'!D3415)/('DCF Simulation'!E3415-'DCF Simulation'!F3415))</f>
        <v>15401.386734218348</v>
      </c>
      <c r="H3415" s="302">
        <f ca="1">+G3415-'DCF Analysis'!$C$37+'DCF Analysis'!$C$38+'DCF Analysis'!$C$40-'DCF Analysis'!$C$39</f>
        <v>16313.716734218349</v>
      </c>
      <c r="I3415" s="303">
        <f ca="1">+H3415/'Historical Data'!$L$34</f>
        <v>1024.2658490198357</v>
      </c>
    </row>
    <row r="3416" spans="2:9">
      <c r="B3416" s="300">
        <f t="shared" si="269"/>
        <v>3404</v>
      </c>
      <c r="C3416" s="275">
        <f t="shared" ca="1" si="265"/>
        <v>0.21994030758668887</v>
      </c>
      <c r="D3416" s="275">
        <f t="shared" ca="1" si="266"/>
        <v>0.17517684760246652</v>
      </c>
      <c r="E3416" s="275">
        <f t="shared" ca="1" si="267"/>
        <v>0.10694418674997191</v>
      </c>
      <c r="F3416" s="275">
        <f t="shared" ca="1" si="268"/>
        <v>2.8198235867084684E-2</v>
      </c>
      <c r="G3416" s="301">
        <f t="array" aca="1" ref="G3416" ca="1">IF(E3416&gt;F3416,('3-Statement Model'!$G$8*(1+'DCF Simulation'!C3416)*'DCF Simulation'!D3416)/('DCF Simulation'!E3416-'DCF Simulation'!F3416))</f>
        <v>13108.909201242683</v>
      </c>
      <c r="H3416" s="302">
        <f ca="1">+G3416-'DCF Analysis'!$C$37+'DCF Analysis'!$C$38+'DCF Analysis'!$C$40-'DCF Analysis'!$C$39</f>
        <v>14021.239201242684</v>
      </c>
      <c r="I3416" s="303">
        <f ca="1">+H3416/'Historical Data'!$L$34</f>
        <v>880.33136217496997</v>
      </c>
    </row>
    <row r="3417" spans="2:9">
      <c r="B3417" s="300">
        <f t="shared" si="269"/>
        <v>3405</v>
      </c>
      <c r="C3417" s="275">
        <f t="shared" ca="1" si="265"/>
        <v>0.19919284189760589</v>
      </c>
      <c r="D3417" s="275">
        <f t="shared" ca="1" si="266"/>
        <v>0.16025121146161256</v>
      </c>
      <c r="E3417" s="275">
        <f t="shared" ca="1" si="267"/>
        <v>0.10185046637866396</v>
      </c>
      <c r="F3417" s="275">
        <f t="shared" ca="1" si="268"/>
        <v>4.6936513341143599E-2</v>
      </c>
      <c r="G3417" s="301">
        <f t="array" aca="1" ref="G3417" ca="1">IF(E3417&gt;F3417,('3-Statement Model'!$G$8*(1+'DCF Simulation'!C3417)*'DCF Simulation'!D3417)/('DCF Simulation'!E3417-'DCF Simulation'!F3417))</f>
        <v>16903.908771736082</v>
      </c>
      <c r="H3417" s="302">
        <f ca="1">+G3417-'DCF Analysis'!$C$37+'DCF Analysis'!$C$38+'DCF Analysis'!$C$40-'DCF Analysis'!$C$39</f>
        <v>17816.23877173608</v>
      </c>
      <c r="I3417" s="303">
        <f ca="1">+H3417/'Historical Data'!$L$34</f>
        <v>1118.602537311172</v>
      </c>
    </row>
    <row r="3418" spans="2:9">
      <c r="B3418" s="300">
        <f t="shared" si="269"/>
        <v>3406</v>
      </c>
      <c r="C3418" s="275">
        <f t="shared" ca="1" si="265"/>
        <v>0.15815945205434059</v>
      </c>
      <c r="D3418" s="275">
        <f t="shared" ca="1" si="266"/>
        <v>0.19387342958297399</v>
      </c>
      <c r="E3418" s="275">
        <f t="shared" ca="1" si="267"/>
        <v>0.1065457239328217</v>
      </c>
      <c r="F3418" s="275">
        <f t="shared" ca="1" si="268"/>
        <v>2.9063330382503645E-2</v>
      </c>
      <c r="G3418" s="301">
        <f t="array" aca="1" ref="G3418" ca="1">IF(E3418&gt;F3418,('3-Statement Model'!$G$8*(1+'DCF Simulation'!C3418)*'DCF Simulation'!D3418)/('DCF Simulation'!E3418-'DCF Simulation'!F3418))</f>
        <v>13997.907519504759</v>
      </c>
      <c r="H3418" s="302">
        <f ca="1">+G3418-'DCF Analysis'!$C$37+'DCF Analysis'!$C$38+'DCF Analysis'!$C$40-'DCF Analysis'!$C$39</f>
        <v>14910.237519504761</v>
      </c>
      <c r="I3418" s="303">
        <f ca="1">+H3418/'Historical Data'!$L$34</f>
        <v>936.14761987190366</v>
      </c>
    </row>
    <row r="3419" spans="2:9">
      <c r="B3419" s="300">
        <f t="shared" si="269"/>
        <v>3407</v>
      </c>
      <c r="C3419" s="275">
        <f t="shared" ca="1" si="265"/>
        <v>0.32846971248167561</v>
      </c>
      <c r="D3419" s="275">
        <f t="shared" ca="1" si="266"/>
        <v>0.17743909255849644</v>
      </c>
      <c r="E3419" s="275">
        <f t="shared" ca="1" si="267"/>
        <v>0.10738233230554842</v>
      </c>
      <c r="F3419" s="275">
        <f t="shared" ca="1" si="268"/>
        <v>4.4487575158142605E-2</v>
      </c>
      <c r="G3419" s="301">
        <f t="array" aca="1" ref="G3419" ca="1">IF(E3419&gt;F3419,('3-Statement Model'!$G$8*(1+'DCF Simulation'!C3419)*'DCF Simulation'!D3419)/('DCF Simulation'!E3419-'DCF Simulation'!F3419))</f>
        <v>18103.644800495516</v>
      </c>
      <c r="H3419" s="302">
        <f ca="1">+G3419-'DCF Analysis'!$C$37+'DCF Analysis'!$C$38+'DCF Analysis'!$C$40-'DCF Analysis'!$C$39</f>
        <v>19015.974800495515</v>
      </c>
      <c r="I3419" s="303">
        <f ca="1">+H3419/'Historical Data'!$L$34</f>
        <v>1193.9286363306205</v>
      </c>
    </row>
    <row r="3420" spans="2:9">
      <c r="B3420" s="300">
        <f t="shared" si="269"/>
        <v>3408</v>
      </c>
      <c r="C3420" s="275">
        <f t="shared" ca="1" si="265"/>
        <v>0.20727203149758205</v>
      </c>
      <c r="D3420" s="275">
        <f t="shared" ca="1" si="266"/>
        <v>0.16558148677529511</v>
      </c>
      <c r="E3420" s="275">
        <f t="shared" ca="1" si="267"/>
        <v>0.10114597163070191</v>
      </c>
      <c r="F3420" s="275">
        <f t="shared" ca="1" si="268"/>
        <v>2.8338826538032501E-2</v>
      </c>
      <c r="G3420" s="301">
        <f t="array" aca="1" ref="G3420" ca="1">IF(E3420&gt;F3420,('3-Statement Model'!$G$8*(1+'DCF Simulation'!C3420)*'DCF Simulation'!D3420)/('DCF Simulation'!E3420-'DCF Simulation'!F3420))</f>
        <v>13262.408935225263</v>
      </c>
      <c r="H3420" s="302">
        <f ca="1">+G3420-'DCF Analysis'!$C$37+'DCF Analysis'!$C$38+'DCF Analysis'!$C$40-'DCF Analysis'!$C$39</f>
        <v>14174.738935225265</v>
      </c>
      <c r="I3420" s="303">
        <f ca="1">+H3420/'Historical Data'!$L$34</f>
        <v>889.96892900989019</v>
      </c>
    </row>
    <row r="3421" spans="2:9">
      <c r="B3421" s="300">
        <f t="shared" si="269"/>
        <v>3409</v>
      </c>
      <c r="C3421" s="275">
        <f t="shared" ca="1" si="265"/>
        <v>5.3325466338630612E-2</v>
      </c>
      <c r="D3421" s="275">
        <f t="shared" ca="1" si="266"/>
        <v>0.14799946634358643</v>
      </c>
      <c r="E3421" s="275">
        <f t="shared" ca="1" si="267"/>
        <v>0.10957880289289312</v>
      </c>
      <c r="F3421" s="275">
        <f t="shared" ca="1" si="268"/>
        <v>5.8204403664778193E-2</v>
      </c>
      <c r="G3421" s="301">
        <f t="array" aca="1" ref="G3421" ca="1">IF(E3421&gt;F3421,('3-Statement Model'!$G$8*(1+'DCF Simulation'!C3421)*'DCF Simulation'!D3421)/('DCF Simulation'!E3421-'DCF Simulation'!F3421))</f>
        <v>14657.350618979302</v>
      </c>
      <c r="H3421" s="302">
        <f ca="1">+G3421-'DCF Analysis'!$C$37+'DCF Analysis'!$C$38+'DCF Analysis'!$C$40-'DCF Analysis'!$C$39</f>
        <v>15569.680618979304</v>
      </c>
      <c r="I3421" s="303">
        <f ca="1">+H3421/'Historical Data'!$L$34</f>
        <v>977.55112449122839</v>
      </c>
    </row>
    <row r="3422" spans="2:9">
      <c r="B3422" s="300">
        <f t="shared" si="269"/>
        <v>3410</v>
      </c>
      <c r="C3422" s="275">
        <f t="shared" ca="1" si="265"/>
        <v>0.24966881214635067</v>
      </c>
      <c r="D3422" s="275">
        <f t="shared" ca="1" si="266"/>
        <v>0.1377859372741356</v>
      </c>
      <c r="E3422" s="275">
        <f t="shared" ca="1" si="267"/>
        <v>0.10464213504245698</v>
      </c>
      <c r="F3422" s="275">
        <f t="shared" ca="1" si="268"/>
        <v>2.2222829747411976E-2</v>
      </c>
      <c r="G3422" s="301">
        <f t="array" aca="1" ref="G3422" ca="1">IF(E3422&gt;F3422,('3-Statement Model'!$G$8*(1+'DCF Simulation'!C3422)*'DCF Simulation'!D3422)/('DCF Simulation'!E3422-'DCF Simulation'!F3422))</f>
        <v>10091.3757162818</v>
      </c>
      <c r="H3422" s="302">
        <f ca="1">+G3422-'DCF Analysis'!$C$37+'DCF Analysis'!$C$38+'DCF Analysis'!$C$40-'DCF Analysis'!$C$39</f>
        <v>11003.705716281802</v>
      </c>
      <c r="I3422" s="303">
        <f ca="1">+H3422/'Historical Data'!$L$34</f>
        <v>690.87383098979751</v>
      </c>
    </row>
    <row r="3423" spans="2:9">
      <c r="B3423" s="300">
        <f t="shared" si="269"/>
        <v>3411</v>
      </c>
      <c r="C3423" s="275">
        <f t="shared" ca="1" si="265"/>
        <v>7.6292282074977472E-2</v>
      </c>
      <c r="D3423" s="275">
        <f t="shared" ca="1" si="266"/>
        <v>0.15857832811351402</v>
      </c>
      <c r="E3423" s="275">
        <f t="shared" ca="1" si="267"/>
        <v>0.10387303658029566</v>
      </c>
      <c r="F3423" s="275">
        <f t="shared" ca="1" si="268"/>
        <v>5.073835039347506E-2</v>
      </c>
      <c r="G3423" s="301">
        <f t="array" aca="1" ref="G3423" ca="1">IF(E3423&gt;F3423,('3-Statement Model'!$G$8*(1+'DCF Simulation'!C3423)*'DCF Simulation'!D3423)/('DCF Simulation'!E3423-'DCF Simulation'!F3423))</f>
        <v>15515.845275570091</v>
      </c>
      <c r="H3423" s="302">
        <f ca="1">+G3423-'DCF Analysis'!$C$37+'DCF Analysis'!$C$38+'DCF Analysis'!$C$40-'DCF Analysis'!$C$39</f>
        <v>16428.175275570091</v>
      </c>
      <c r="I3423" s="303">
        <f ca="1">+H3423/'Historical Data'!$L$34</f>
        <v>1031.4521926927835</v>
      </c>
    </row>
    <row r="3424" spans="2:9">
      <c r="B3424" s="300">
        <f t="shared" si="269"/>
        <v>3412</v>
      </c>
      <c r="C3424" s="275">
        <f t="shared" ca="1" si="265"/>
        <v>4.8959299870802664E-2</v>
      </c>
      <c r="D3424" s="275">
        <f t="shared" ca="1" si="266"/>
        <v>0.17817841938943244</v>
      </c>
      <c r="E3424" s="275">
        <f t="shared" ca="1" si="267"/>
        <v>0.1056340672071991</v>
      </c>
      <c r="F3424" s="275">
        <f t="shared" ca="1" si="268"/>
        <v>3.3444555311607477E-2</v>
      </c>
      <c r="G3424" s="301">
        <f t="array" aca="1" ref="G3424" ca="1">IF(E3424&gt;F3424,('3-Statement Model'!$G$8*(1+'DCF Simulation'!C3424)*'DCF Simulation'!D3424)/('DCF Simulation'!E3424-'DCF Simulation'!F3424))</f>
        <v>12506.020425213002</v>
      </c>
      <c r="H3424" s="302">
        <f ca="1">+G3424-'DCF Analysis'!$C$37+'DCF Analysis'!$C$38+'DCF Analysis'!$C$40-'DCF Analysis'!$C$39</f>
        <v>13418.350425213004</v>
      </c>
      <c r="I3424" s="303">
        <f ca="1">+H3424/'Historical Data'!$L$34</f>
        <v>842.47865245191133</v>
      </c>
    </row>
    <row r="3425" spans="2:9">
      <c r="B3425" s="300">
        <f t="shared" si="269"/>
        <v>3413</v>
      </c>
      <c r="C3425" s="275">
        <f t="shared" ca="1" si="265"/>
        <v>0.17368436333093792</v>
      </c>
      <c r="D3425" s="275">
        <f t="shared" ca="1" si="266"/>
        <v>0.16616142383330176</v>
      </c>
      <c r="E3425" s="275">
        <f t="shared" ca="1" si="267"/>
        <v>0.10384599629725659</v>
      </c>
      <c r="F3425" s="275">
        <f t="shared" ca="1" si="268"/>
        <v>2.7773079358726228E-2</v>
      </c>
      <c r="G3425" s="301">
        <f t="array" aca="1" ref="G3425" ca="1">IF(E3425&gt;F3425,('3-Statement Model'!$G$8*(1+'DCF Simulation'!C3425)*'DCF Simulation'!D3425)/('DCF Simulation'!E3425-'DCF Simulation'!F3425))</f>
        <v>12383.144871573541</v>
      </c>
      <c r="H3425" s="302">
        <f ca="1">+G3425-'DCF Analysis'!$C$37+'DCF Analysis'!$C$38+'DCF Analysis'!$C$40-'DCF Analysis'!$C$39</f>
        <v>13295.474871573542</v>
      </c>
      <c r="I3425" s="303">
        <f ca="1">+H3425/'Historical Data'!$L$34</f>
        <v>834.76384194473133</v>
      </c>
    </row>
    <row r="3426" spans="2:9">
      <c r="B3426" s="300">
        <f t="shared" si="269"/>
        <v>3414</v>
      </c>
      <c r="C3426" s="275">
        <f t="shared" ca="1" si="265"/>
        <v>0.24604750533050904</v>
      </c>
      <c r="D3426" s="275">
        <f t="shared" ca="1" si="266"/>
        <v>0.19192788482397777</v>
      </c>
      <c r="E3426" s="275">
        <f t="shared" ca="1" si="267"/>
        <v>0.10964648740907575</v>
      </c>
      <c r="F3426" s="275">
        <f t="shared" ca="1" si="268"/>
        <v>3.2911996592442733E-2</v>
      </c>
      <c r="G3426" s="301">
        <f t="array" aca="1" ref="G3426" ca="1">IF(E3426&gt;F3426,('3-Statement Model'!$G$8*(1+'DCF Simulation'!C3426)*'DCF Simulation'!D3426)/('DCF Simulation'!E3426-'DCF Simulation'!F3426))</f>
        <v>15054.334472632474</v>
      </c>
      <c r="H3426" s="302">
        <f ca="1">+G3426-'DCF Analysis'!$C$37+'DCF Analysis'!$C$38+'DCF Analysis'!$C$40-'DCF Analysis'!$C$39</f>
        <v>15966.664472632476</v>
      </c>
      <c r="I3426" s="303">
        <f ca="1">+H3426/'Historical Data'!$L$34</f>
        <v>1002.4759782528697</v>
      </c>
    </row>
    <row r="3427" spans="2:9">
      <c r="B3427" s="300">
        <f t="shared" si="269"/>
        <v>3415</v>
      </c>
      <c r="C3427" s="275">
        <f t="shared" ca="1" si="265"/>
        <v>0.11730042746932644</v>
      </c>
      <c r="D3427" s="275">
        <f t="shared" ca="1" si="266"/>
        <v>0.16937377705044115</v>
      </c>
      <c r="E3427" s="275">
        <f t="shared" ca="1" si="267"/>
        <v>0.10578577130004024</v>
      </c>
      <c r="F3427" s="275">
        <f t="shared" ca="1" si="268"/>
        <v>5.7694748947499416E-2</v>
      </c>
      <c r="G3427" s="301">
        <f t="array" aca="1" ref="G3427" ca="1">IF(E3427&gt;F3427,('3-Statement Model'!$G$8*(1+'DCF Simulation'!C3427)*'DCF Simulation'!D3427)/('DCF Simulation'!E3427-'DCF Simulation'!F3427))</f>
        <v>19007.790077913203</v>
      </c>
      <c r="H3427" s="302">
        <f ca="1">+G3427-'DCF Analysis'!$C$37+'DCF Analysis'!$C$38+'DCF Analysis'!$C$40-'DCF Analysis'!$C$39</f>
        <v>19920.120077913201</v>
      </c>
      <c r="I3427" s="303">
        <f ca="1">+H3427/'Historical Data'!$L$34</f>
        <v>1250.6959043480319</v>
      </c>
    </row>
    <row r="3428" spans="2:9">
      <c r="B3428" s="300">
        <f t="shared" si="269"/>
        <v>3416</v>
      </c>
      <c r="C3428" s="275">
        <f t="shared" ca="1" si="265"/>
        <v>0.15357608991383789</v>
      </c>
      <c r="D3428" s="275">
        <f t="shared" ca="1" si="266"/>
        <v>0.14101090145589956</v>
      </c>
      <c r="E3428" s="275">
        <f t="shared" ca="1" si="267"/>
        <v>0.10522121545080926</v>
      </c>
      <c r="F3428" s="275">
        <f t="shared" ca="1" si="268"/>
        <v>3.5351236809132158E-2</v>
      </c>
      <c r="G3428" s="301">
        <f t="array" aca="1" ref="G3428" ca="1">IF(E3428&gt;F3428,('3-Statement Model'!$G$8*(1+'DCF Simulation'!C3428)*'DCF Simulation'!D3428)/('DCF Simulation'!E3428-'DCF Simulation'!F3428))</f>
        <v>11245.734438041454</v>
      </c>
      <c r="H3428" s="302">
        <f ca="1">+G3428-'DCF Analysis'!$C$37+'DCF Analysis'!$C$38+'DCF Analysis'!$C$40-'DCF Analysis'!$C$39</f>
        <v>12158.064438041456</v>
      </c>
      <c r="I3428" s="303">
        <f ca="1">+H3428/'Historical Data'!$L$34</f>
        <v>763.35089035521844</v>
      </c>
    </row>
    <row r="3429" spans="2:9">
      <c r="B3429" s="300">
        <f t="shared" si="269"/>
        <v>3417</v>
      </c>
      <c r="C3429" s="275">
        <f t="shared" ca="1" si="265"/>
        <v>0.33015497778376396</v>
      </c>
      <c r="D3429" s="275">
        <f t="shared" ca="1" si="266"/>
        <v>0.18654872052157789</v>
      </c>
      <c r="E3429" s="275">
        <f t="shared" ca="1" si="267"/>
        <v>0.10794462241746779</v>
      </c>
      <c r="F3429" s="275">
        <f t="shared" ca="1" si="268"/>
        <v>2.386108554044402E-2</v>
      </c>
      <c r="G3429" s="301">
        <f t="array" aca="1" ref="G3429" ca="1">IF(E3429&gt;F3429,('3-Statement Model'!$G$8*(1+'DCF Simulation'!C3429)*'DCF Simulation'!D3429)/('DCF Simulation'!E3429-'DCF Simulation'!F3429))</f>
        <v>14254.862960022743</v>
      </c>
      <c r="H3429" s="302">
        <f ca="1">+G3429-'DCF Analysis'!$C$37+'DCF Analysis'!$C$38+'DCF Analysis'!$C$40-'DCF Analysis'!$C$39</f>
        <v>15167.192960022745</v>
      </c>
      <c r="I3429" s="303">
        <f ca="1">+H3429/'Historical Data'!$L$34</f>
        <v>952.28071122872313</v>
      </c>
    </row>
    <row r="3430" spans="2:9">
      <c r="B3430" s="300">
        <f t="shared" si="269"/>
        <v>3418</v>
      </c>
      <c r="C3430" s="275">
        <f t="shared" ca="1" si="265"/>
        <v>6.6641642618640848E-2</v>
      </c>
      <c r="D3430" s="275">
        <f t="shared" ca="1" si="266"/>
        <v>0.17722129837120038</v>
      </c>
      <c r="E3430" s="275">
        <f t="shared" ca="1" si="267"/>
        <v>0.10619081409006427</v>
      </c>
      <c r="F3430" s="275">
        <f t="shared" ca="1" si="268"/>
        <v>3.0843880595394578E-2</v>
      </c>
      <c r="G3430" s="301">
        <f t="array" aca="1" ref="G3430" ca="1">IF(E3430&gt;F3430,('3-Statement Model'!$G$8*(1+'DCF Simulation'!C3430)*'DCF Simulation'!D3430)/('DCF Simulation'!E3430-'DCF Simulation'!F3430))</f>
        <v>12118.486024367372</v>
      </c>
      <c r="H3430" s="302">
        <f ca="1">+G3430-'DCF Analysis'!$C$37+'DCF Analysis'!$C$38+'DCF Analysis'!$C$40-'DCF Analysis'!$C$39</f>
        <v>13030.816024367374</v>
      </c>
      <c r="I3430" s="303">
        <f ca="1">+H3430/'Historical Data'!$L$34</f>
        <v>818.14708788122357</v>
      </c>
    </row>
    <row r="3431" spans="2:9">
      <c r="B3431" s="300">
        <f t="shared" si="269"/>
        <v>3419</v>
      </c>
      <c r="C3431" s="275">
        <f t="shared" ca="1" si="265"/>
        <v>0.18117234684385197</v>
      </c>
      <c r="D3431" s="275">
        <f t="shared" ca="1" si="266"/>
        <v>0.17665226988019411</v>
      </c>
      <c r="E3431" s="275">
        <f t="shared" ca="1" si="267"/>
        <v>0.10088887874408746</v>
      </c>
      <c r="F3431" s="275">
        <f t="shared" ca="1" si="268"/>
        <v>3.6032354917876638E-2</v>
      </c>
      <c r="G3431" s="301">
        <f t="array" aca="1" ref="G3431" ca="1">IF(E3431&gt;F3431,('3-Statement Model'!$G$8*(1+'DCF Simulation'!C3431)*'DCF Simulation'!D3431)/('DCF Simulation'!E3431-'DCF Simulation'!F3431))</f>
        <v>15540.26158010447</v>
      </c>
      <c r="H3431" s="302">
        <f ca="1">+G3431-'DCF Analysis'!$C$37+'DCF Analysis'!$C$38+'DCF Analysis'!$C$40-'DCF Analysis'!$C$39</f>
        <v>16452.591580104468</v>
      </c>
      <c r="I3431" s="303">
        <f ca="1">+H3431/'Historical Data'!$L$34</f>
        <v>1032.9851840583485</v>
      </c>
    </row>
    <row r="3432" spans="2:9">
      <c r="B3432" s="300">
        <f t="shared" si="269"/>
        <v>3420</v>
      </c>
      <c r="C3432" s="275">
        <f t="shared" ca="1" si="265"/>
        <v>0.32675759708105828</v>
      </c>
      <c r="D3432" s="275">
        <f t="shared" ca="1" si="266"/>
        <v>0.14343550131142102</v>
      </c>
      <c r="E3432" s="275">
        <f t="shared" ca="1" si="267"/>
        <v>0.10996769488841708</v>
      </c>
      <c r="F3432" s="275">
        <f t="shared" ca="1" si="268"/>
        <v>4.9578684638759023E-2</v>
      </c>
      <c r="G3432" s="301">
        <f t="array" aca="1" ref="G3432" ca="1">IF(E3432&gt;F3432,('3-Statement Model'!$G$8*(1+'DCF Simulation'!C3432)*'DCF Simulation'!D3432)/('DCF Simulation'!E3432-'DCF Simulation'!F3432))</f>
        <v>15221.933709316672</v>
      </c>
      <c r="H3432" s="302">
        <f ca="1">+G3432-'DCF Analysis'!$C$37+'DCF Analysis'!$C$38+'DCF Analysis'!$C$40-'DCF Analysis'!$C$39</f>
        <v>16134.263709316674</v>
      </c>
      <c r="I3432" s="303">
        <f ca="1">+H3432/'Historical Data'!$L$34</f>
        <v>1012.9987902677028</v>
      </c>
    </row>
    <row r="3433" spans="2:9">
      <c r="B3433" s="300">
        <f t="shared" si="269"/>
        <v>3421</v>
      </c>
      <c r="C3433" s="275">
        <f t="shared" ca="1" si="265"/>
        <v>9.9728875574132375E-2</v>
      </c>
      <c r="D3433" s="275">
        <f t="shared" ca="1" si="266"/>
        <v>0.19093750579551702</v>
      </c>
      <c r="E3433" s="275">
        <f t="shared" ca="1" si="267"/>
        <v>0.10690194451081288</v>
      </c>
      <c r="F3433" s="275">
        <f t="shared" ca="1" si="268"/>
        <v>4.2519203790005011E-2</v>
      </c>
      <c r="G3433" s="301">
        <f t="array" aca="1" ref="G3433" ca="1">IF(E3433&gt;F3433,('3-Statement Model'!$G$8*(1+'DCF Simulation'!C3433)*'DCF Simulation'!D3433)/('DCF Simulation'!E3433-'DCF Simulation'!F3433))</f>
        <v>15753.857493071242</v>
      </c>
      <c r="H3433" s="302">
        <f ca="1">+G3433-'DCF Analysis'!$C$37+'DCF Analysis'!$C$38+'DCF Analysis'!$C$40-'DCF Analysis'!$C$39</f>
        <v>16666.18749307124</v>
      </c>
      <c r="I3433" s="303">
        <f ca="1">+H3433/'Historical Data'!$L$34</f>
        <v>1046.395923174787</v>
      </c>
    </row>
    <row r="3434" spans="2:9">
      <c r="B3434" s="300">
        <f t="shared" si="269"/>
        <v>3422</v>
      </c>
      <c r="C3434" s="275">
        <f t="shared" ca="1" si="265"/>
        <v>5.8868235350132747E-2</v>
      </c>
      <c r="D3434" s="275">
        <f t="shared" ca="1" si="266"/>
        <v>0.13566292942567668</v>
      </c>
      <c r="E3434" s="275">
        <f t="shared" ca="1" si="267"/>
        <v>0.10558311894584846</v>
      </c>
      <c r="F3434" s="275">
        <f t="shared" ca="1" si="268"/>
        <v>5.0055255529720052E-2</v>
      </c>
      <c r="G3434" s="301">
        <f t="array" aca="1" ref="G3434" ca="1">IF(E3434&gt;F3434,('3-Statement Model'!$G$8*(1+'DCF Simulation'!C3434)*'DCF Simulation'!D3434)/('DCF Simulation'!E3434-'DCF Simulation'!F3434))</f>
        <v>12496.018144635958</v>
      </c>
      <c r="H3434" s="302">
        <f ca="1">+G3434-'DCF Analysis'!$C$37+'DCF Analysis'!$C$38+'DCF Analysis'!$C$40-'DCF Analysis'!$C$39</f>
        <v>13408.34814463596</v>
      </c>
      <c r="I3434" s="303">
        <f ca="1">+H3434/'Historical Data'!$L$34</f>
        <v>841.85065365958883</v>
      </c>
    </row>
    <row r="3435" spans="2:9">
      <c r="B3435" s="300">
        <f t="shared" si="269"/>
        <v>3423</v>
      </c>
      <c r="C3435" s="275">
        <f t="shared" ca="1" si="265"/>
        <v>0.29279061912197624</v>
      </c>
      <c r="D3435" s="275">
        <f t="shared" ca="1" si="266"/>
        <v>0.1444145561774407</v>
      </c>
      <c r="E3435" s="275">
        <f t="shared" ca="1" si="267"/>
        <v>0.10129176391558785</v>
      </c>
      <c r="F3435" s="275">
        <f t="shared" ca="1" si="268"/>
        <v>2.446031332591719E-2</v>
      </c>
      <c r="G3435" s="301">
        <f t="array" aca="1" ref="G3435" ca="1">IF(E3435&gt;F3435,('3-Statement Model'!$G$8*(1+'DCF Simulation'!C3435)*'DCF Simulation'!D3435)/('DCF Simulation'!E3435-'DCF Simulation'!F3435))</f>
        <v>11737.608733683695</v>
      </c>
      <c r="H3435" s="302">
        <f ca="1">+G3435-'DCF Analysis'!$C$37+'DCF Analysis'!$C$38+'DCF Analysis'!$C$40-'DCF Analysis'!$C$39</f>
        <v>12649.938733683697</v>
      </c>
      <c r="I3435" s="303">
        <f ca="1">+H3435/'Historical Data'!$L$34</f>
        <v>794.23349370337405</v>
      </c>
    </row>
    <row r="3436" spans="2:9">
      <c r="B3436" s="300">
        <f t="shared" si="269"/>
        <v>3424</v>
      </c>
      <c r="C3436" s="275">
        <f t="shared" ca="1" si="265"/>
        <v>0.31887070151054142</v>
      </c>
      <c r="D3436" s="275">
        <f t="shared" ca="1" si="266"/>
        <v>0.1763536127580784</v>
      </c>
      <c r="E3436" s="275">
        <f t="shared" ca="1" si="267"/>
        <v>0.10150957122551584</v>
      </c>
      <c r="F3436" s="275">
        <f t="shared" ca="1" si="268"/>
        <v>5.0580973496809303E-2</v>
      </c>
      <c r="G3436" s="301">
        <f t="array" aca="1" ref="G3436" ca="1">IF(E3436&gt;F3436,('3-Statement Model'!$G$8*(1+'DCF Simulation'!C3436)*'DCF Simulation'!D3436)/('DCF Simulation'!E3436-'DCF Simulation'!F3436))</f>
        <v>22059.941806781051</v>
      </c>
      <c r="H3436" s="302">
        <f ca="1">+G3436-'DCF Analysis'!$C$37+'DCF Analysis'!$C$38+'DCF Analysis'!$C$40-'DCF Analysis'!$C$39</f>
        <v>22972.271806781049</v>
      </c>
      <c r="I3436" s="303">
        <f ca="1">+H3436/'Historical Data'!$L$34</f>
        <v>1442.3269613804791</v>
      </c>
    </row>
    <row r="3437" spans="2:9">
      <c r="B3437" s="300">
        <f t="shared" si="269"/>
        <v>3425</v>
      </c>
      <c r="C3437" s="275">
        <f t="shared" ca="1" si="265"/>
        <v>0.12743918476855168</v>
      </c>
      <c r="D3437" s="275">
        <f t="shared" ca="1" si="266"/>
        <v>0.16968500965987784</v>
      </c>
      <c r="E3437" s="275">
        <f t="shared" ca="1" si="267"/>
        <v>0.10065704809795735</v>
      </c>
      <c r="F3437" s="275">
        <f t="shared" ca="1" si="268"/>
        <v>2.5428902442009758E-2</v>
      </c>
      <c r="G3437" s="301">
        <f t="array" aca="1" ref="G3437" ca="1">IF(E3437&gt;F3437,('3-Statement Model'!$G$8*(1+'DCF Simulation'!C3437)*'DCF Simulation'!D3437)/('DCF Simulation'!E3437-'DCF Simulation'!F3437))</f>
        <v>12283.885083724961</v>
      </c>
      <c r="H3437" s="302">
        <f ca="1">+G3437-'DCF Analysis'!$C$37+'DCF Analysis'!$C$38+'DCF Analysis'!$C$40-'DCF Analysis'!$C$39</f>
        <v>13196.215083724963</v>
      </c>
      <c r="I3437" s="303">
        <f ca="1">+H3437/'Historical Data'!$L$34</f>
        <v>828.53176052940296</v>
      </c>
    </row>
    <row r="3438" spans="2:9">
      <c r="B3438" s="300">
        <f t="shared" si="269"/>
        <v>3426</v>
      </c>
      <c r="C3438" s="275">
        <f t="shared" ca="1" si="265"/>
        <v>9.9497219859717101E-2</v>
      </c>
      <c r="D3438" s="275">
        <f t="shared" ca="1" si="266"/>
        <v>0.16998515364903921</v>
      </c>
      <c r="E3438" s="275">
        <f t="shared" ca="1" si="267"/>
        <v>0.10035704659094695</v>
      </c>
      <c r="F3438" s="275">
        <f t="shared" ca="1" si="268"/>
        <v>4.4112070465223578E-2</v>
      </c>
      <c r="G3438" s="301">
        <f t="array" aca="1" ref="G3438" ca="1">IF(E3438&gt;F3438,('3-Statement Model'!$G$8*(1+'DCF Simulation'!C3438)*'DCF Simulation'!D3438)/('DCF Simulation'!E3438-'DCF Simulation'!F3438))</f>
        <v>16050.95548361265</v>
      </c>
      <c r="H3438" s="302">
        <f ca="1">+G3438-'DCF Analysis'!$C$37+'DCF Analysis'!$C$38+'DCF Analysis'!$C$40-'DCF Analysis'!$C$39</f>
        <v>16963.28548361265</v>
      </c>
      <c r="I3438" s="303">
        <f ca="1">+H3438/'Historical Data'!$L$34</f>
        <v>1065.0493870347848</v>
      </c>
    </row>
    <row r="3439" spans="2:9">
      <c r="B3439" s="300">
        <f t="shared" si="269"/>
        <v>3427</v>
      </c>
      <c r="C3439" s="275">
        <f t="shared" ca="1" si="265"/>
        <v>0.27937396583527663</v>
      </c>
      <c r="D3439" s="275">
        <f t="shared" ca="1" si="266"/>
        <v>0.14068601938763911</v>
      </c>
      <c r="E3439" s="275">
        <f t="shared" ca="1" si="267"/>
        <v>0.1045436554579548</v>
      </c>
      <c r="F3439" s="275">
        <f t="shared" ca="1" si="268"/>
        <v>4.1534783557341692E-2</v>
      </c>
      <c r="G3439" s="301">
        <f t="array" aca="1" ref="G3439" ca="1">IF(E3439&gt;F3439,('3-Statement Model'!$G$8*(1+'DCF Simulation'!C3439)*'DCF Simulation'!D3439)/('DCF Simulation'!E3439-'DCF Simulation'!F3439))</f>
        <v>13798.321058574491</v>
      </c>
      <c r="H3439" s="302">
        <f ca="1">+G3439-'DCF Analysis'!$C$37+'DCF Analysis'!$C$38+'DCF Analysis'!$C$40-'DCF Analysis'!$C$39</f>
        <v>14710.651058574493</v>
      </c>
      <c r="I3439" s="303">
        <f ca="1">+H3439/'Historical Data'!$L$34</f>
        <v>923.61647205389534</v>
      </c>
    </row>
    <row r="3440" spans="2:9">
      <c r="B3440" s="300">
        <f t="shared" si="269"/>
        <v>3428</v>
      </c>
      <c r="C3440" s="275">
        <f t="shared" ca="1" si="265"/>
        <v>0.14135655535009858</v>
      </c>
      <c r="D3440" s="275">
        <f t="shared" ca="1" si="266"/>
        <v>0.18449730945896731</v>
      </c>
      <c r="E3440" s="275">
        <f t="shared" ca="1" si="267"/>
        <v>0.10982115291310926</v>
      </c>
      <c r="F3440" s="275">
        <f t="shared" ca="1" si="268"/>
        <v>2.8425913415890788E-2</v>
      </c>
      <c r="G3440" s="301">
        <f t="array" aca="1" ref="G3440" ca="1">IF(E3440&gt;F3440,('3-Statement Model'!$G$8*(1+'DCF Simulation'!C3440)*'DCF Simulation'!D3440)/('DCF Simulation'!E3440-'DCF Simulation'!F3440))</f>
        <v>12496.59999461846</v>
      </c>
      <c r="H3440" s="302">
        <f ca="1">+G3440-'DCF Analysis'!$C$37+'DCF Analysis'!$C$38+'DCF Analysis'!$C$40-'DCF Analysis'!$C$39</f>
        <v>13408.929994618462</v>
      </c>
      <c r="I3440" s="303">
        <f ca="1">+H3440/'Historical Data'!$L$34</f>
        <v>841.88718543686798</v>
      </c>
    </row>
    <row r="3441" spans="2:9">
      <c r="B3441" s="300">
        <f t="shared" si="269"/>
        <v>3429</v>
      </c>
      <c r="C3441" s="275">
        <f t="shared" ca="1" si="265"/>
        <v>0.20717726864032945</v>
      </c>
      <c r="D3441" s="275">
        <f t="shared" ca="1" si="266"/>
        <v>0.15747464354711793</v>
      </c>
      <c r="E3441" s="275">
        <f t="shared" ca="1" si="267"/>
        <v>0.10977063499149377</v>
      </c>
      <c r="F3441" s="275">
        <f t="shared" ca="1" si="268"/>
        <v>2.3438236528964894E-2</v>
      </c>
      <c r="G3441" s="301">
        <f t="array" aca="1" ref="G3441" ca="1">IF(E3441&gt;F3441,('3-Statement Model'!$G$8*(1+'DCF Simulation'!C3441)*'DCF Simulation'!D3441)/('DCF Simulation'!E3441-'DCF Simulation'!F3441))</f>
        <v>10636.221568703795</v>
      </c>
      <c r="H3441" s="302">
        <f ca="1">+G3441-'DCF Analysis'!$C$37+'DCF Analysis'!$C$38+'DCF Analysis'!$C$40-'DCF Analysis'!$C$39</f>
        <v>11548.551568703797</v>
      </c>
      <c r="I3441" s="303">
        <f ca="1">+H3441/'Historical Data'!$L$34</f>
        <v>725.08228322100456</v>
      </c>
    </row>
    <row r="3442" spans="2:9">
      <c r="B3442" s="300">
        <f t="shared" si="269"/>
        <v>3430</v>
      </c>
      <c r="C3442" s="275">
        <f t="shared" ca="1" si="265"/>
        <v>0.22306780661520018</v>
      </c>
      <c r="D3442" s="275">
        <f t="shared" ca="1" si="266"/>
        <v>0.15526231545606317</v>
      </c>
      <c r="E3442" s="275">
        <f t="shared" ca="1" si="267"/>
        <v>0.10267050922108883</v>
      </c>
      <c r="F3442" s="275">
        <f t="shared" ca="1" si="268"/>
        <v>5.0536168774347766E-2</v>
      </c>
      <c r="G3442" s="301">
        <f t="array" aca="1" ref="G3442" ca="1">IF(E3442&gt;F3442,('3-Statement Model'!$G$8*(1+'DCF Simulation'!C3442)*'DCF Simulation'!D3442)/('DCF Simulation'!E3442-'DCF Simulation'!F3442))</f>
        <v>17594.30876389458</v>
      </c>
      <c r="H3442" s="302">
        <f ca="1">+G3442-'DCF Analysis'!$C$37+'DCF Analysis'!$C$38+'DCF Analysis'!$C$40-'DCF Analysis'!$C$39</f>
        <v>18506.638763894578</v>
      </c>
      <c r="I3442" s="303">
        <f ca="1">+H3442/'Historical Data'!$L$34</f>
        <v>1161.9496877890422</v>
      </c>
    </row>
    <row r="3443" spans="2:9">
      <c r="B3443" s="300">
        <f t="shared" si="269"/>
        <v>3431</v>
      </c>
      <c r="C3443" s="275">
        <f t="shared" ca="1" si="265"/>
        <v>3.4829398398776773E-2</v>
      </c>
      <c r="D3443" s="275">
        <f t="shared" ca="1" si="266"/>
        <v>0.18725434862399176</v>
      </c>
      <c r="E3443" s="275">
        <f t="shared" ca="1" si="267"/>
        <v>0.10463378274723725</v>
      </c>
      <c r="F3443" s="275">
        <f t="shared" ca="1" si="268"/>
        <v>4.6037256863878724E-2</v>
      </c>
      <c r="G3443" s="301">
        <f t="array" aca="1" ref="G3443" ca="1">IF(E3443&gt;F3443,('3-Statement Model'!$G$8*(1+'DCF Simulation'!C3443)*'DCF Simulation'!D3443)/('DCF Simulation'!E3443-'DCF Simulation'!F3443))</f>
        <v>15973.802169855337</v>
      </c>
      <c r="H3443" s="302">
        <f ca="1">+G3443-'DCF Analysis'!$C$37+'DCF Analysis'!$C$38+'DCF Analysis'!$C$40-'DCF Analysis'!$C$39</f>
        <v>16886.132169855337</v>
      </c>
      <c r="I3443" s="303">
        <f ca="1">+H3443/'Historical Data'!$L$34</f>
        <v>1060.2052729859874</v>
      </c>
    </row>
    <row r="3444" spans="2:9">
      <c r="B3444" s="300">
        <f t="shared" si="269"/>
        <v>3432</v>
      </c>
      <c r="C3444" s="275">
        <f t="shared" ca="1" si="265"/>
        <v>1.3691467411828818E-2</v>
      </c>
      <c r="D3444" s="275">
        <f t="shared" ca="1" si="266"/>
        <v>0.16410094407677292</v>
      </c>
      <c r="E3444" s="275">
        <f t="shared" ca="1" si="267"/>
        <v>0.10600125287651811</v>
      </c>
      <c r="F3444" s="275">
        <f t="shared" ca="1" si="268"/>
        <v>5.3434939740269305E-2</v>
      </c>
      <c r="G3444" s="301">
        <f t="array" aca="1" ref="G3444" ca="1">IF(E3444&gt;F3444,('3-Statement Model'!$G$8*(1+'DCF Simulation'!C3444)*'DCF Simulation'!D3444)/('DCF Simulation'!E3444-'DCF Simulation'!F3444))</f>
        <v>15285.82389954574</v>
      </c>
      <c r="H3444" s="302">
        <f ca="1">+G3444-'DCF Analysis'!$C$37+'DCF Analysis'!$C$38+'DCF Analysis'!$C$40-'DCF Analysis'!$C$39</f>
        <v>16198.153899545741</v>
      </c>
      <c r="I3444" s="303">
        <f ca="1">+H3444/'Historical Data'!$L$34</f>
        <v>1017.0101716717793</v>
      </c>
    </row>
    <row r="3445" spans="2:9">
      <c r="B3445" s="300">
        <f t="shared" si="269"/>
        <v>3433</v>
      </c>
      <c r="C3445" s="275">
        <f t="shared" ca="1" si="265"/>
        <v>0.13433177716525901</v>
      </c>
      <c r="D3445" s="275">
        <f t="shared" ca="1" si="266"/>
        <v>0.17377833230155623</v>
      </c>
      <c r="E3445" s="275">
        <f t="shared" ca="1" si="267"/>
        <v>0.10373367274570933</v>
      </c>
      <c r="F3445" s="275">
        <f t="shared" ca="1" si="268"/>
        <v>5.6428704460117302E-2</v>
      </c>
      <c r="G3445" s="301">
        <f t="array" aca="1" ref="G3445" ca="1">IF(E3445&gt;F3445,('3-Statement Model'!$G$8*(1+'DCF Simulation'!C3445)*'DCF Simulation'!D3445)/('DCF Simulation'!E3445-'DCF Simulation'!F3445))</f>
        <v>20128.363525560482</v>
      </c>
      <c r="H3445" s="302">
        <f ca="1">+G3445-'DCF Analysis'!$C$37+'DCF Analysis'!$C$38+'DCF Analysis'!$C$40-'DCF Analysis'!$C$39</f>
        <v>21040.69352556048</v>
      </c>
      <c r="I3445" s="303">
        <f ca="1">+H3445/'Historical Data'!$L$34</f>
        <v>1321.0517363416122</v>
      </c>
    </row>
    <row r="3446" spans="2:9">
      <c r="B3446" s="300">
        <f t="shared" si="269"/>
        <v>3434</v>
      </c>
      <c r="C3446" s="275">
        <f t="shared" ca="1" si="265"/>
        <v>1.2151324825637893E-2</v>
      </c>
      <c r="D3446" s="275">
        <f t="shared" ca="1" si="266"/>
        <v>0.15583162157748565</v>
      </c>
      <c r="E3446" s="275">
        <f t="shared" ca="1" si="267"/>
        <v>0.10511522678392543</v>
      </c>
      <c r="F3446" s="275">
        <f t="shared" ca="1" si="268"/>
        <v>4.7601462001142403E-2</v>
      </c>
      <c r="G3446" s="301">
        <f t="array" aca="1" ref="G3446" ca="1">IF(E3446&gt;F3446,('3-Statement Model'!$G$8*(1+'DCF Simulation'!C3446)*'DCF Simulation'!D3446)/('DCF Simulation'!E3446-'DCF Simulation'!F3446))</f>
        <v>13246.731701722549</v>
      </c>
      <c r="H3446" s="302">
        <f ca="1">+G3446-'DCF Analysis'!$C$37+'DCF Analysis'!$C$38+'DCF Analysis'!$C$40-'DCF Analysis'!$C$39</f>
        <v>14159.06170172255</v>
      </c>
      <c r="I3446" s="303">
        <f ca="1">+H3446/'Historical Data'!$L$34</f>
        <v>888.98462511731009</v>
      </c>
    </row>
    <row r="3447" spans="2:9">
      <c r="B3447" s="300">
        <f t="shared" si="269"/>
        <v>3435</v>
      </c>
      <c r="C3447" s="275">
        <f t="shared" ca="1" si="265"/>
        <v>3.8060333377095475E-2</v>
      </c>
      <c r="D3447" s="275">
        <f t="shared" ca="1" si="266"/>
        <v>0.1566732444739333</v>
      </c>
      <c r="E3447" s="275">
        <f t="shared" ca="1" si="267"/>
        <v>0.10069720199839126</v>
      </c>
      <c r="F3447" s="275">
        <f t="shared" ca="1" si="268"/>
        <v>2.1008773205493686E-2</v>
      </c>
      <c r="G3447" s="301">
        <f t="array" aca="1" ref="G3447" ca="1">IF(E3447&gt;F3447,('3-Statement Model'!$G$8*(1+'DCF Simulation'!C3447)*'DCF Simulation'!D3447)/('DCF Simulation'!E3447-'DCF Simulation'!F3447))</f>
        <v>9858.2917902139634</v>
      </c>
      <c r="H3447" s="302">
        <f ca="1">+G3447-'DCF Analysis'!$C$37+'DCF Analysis'!$C$38+'DCF Analysis'!$C$40-'DCF Analysis'!$C$39</f>
        <v>10770.621790213965</v>
      </c>
      <c r="I3447" s="303">
        <f ca="1">+H3447/'Historical Data'!$L$34</f>
        <v>676.23952604774911</v>
      </c>
    </row>
    <row r="3448" spans="2:9">
      <c r="B3448" s="300">
        <f t="shared" si="269"/>
        <v>3436</v>
      </c>
      <c r="C3448" s="275">
        <f t="shared" ca="1" si="265"/>
        <v>0.33155888914179266</v>
      </c>
      <c r="D3448" s="275">
        <f t="shared" ca="1" si="266"/>
        <v>0.14468612536352221</v>
      </c>
      <c r="E3448" s="275">
        <f t="shared" ca="1" si="267"/>
        <v>0.10807688464588854</v>
      </c>
      <c r="F3448" s="275">
        <f t="shared" ca="1" si="268"/>
        <v>5.9900227010937224E-2</v>
      </c>
      <c r="G3448" s="301">
        <f t="array" aca="1" ref="G3448" ca="1">IF(E3448&gt;F3448,('3-Statement Model'!$G$8*(1+'DCF Simulation'!C3448)*'DCF Simulation'!D3448)/('DCF Simulation'!E3448-'DCF Simulation'!F3448))</f>
        <v>19316.573793907242</v>
      </c>
      <c r="H3448" s="302">
        <f ca="1">+G3448-'DCF Analysis'!$C$37+'DCF Analysis'!$C$38+'DCF Analysis'!$C$40-'DCF Analysis'!$C$39</f>
        <v>20228.90379390724</v>
      </c>
      <c r="I3448" s="303">
        <f ca="1">+H3448/'Historical Data'!$L$34</f>
        <v>1270.0830630304392</v>
      </c>
    </row>
    <row r="3449" spans="2:9">
      <c r="B3449" s="300">
        <f t="shared" si="269"/>
        <v>3437</v>
      </c>
      <c r="C3449" s="275">
        <f t="shared" ca="1" si="265"/>
        <v>0.12278167751779173</v>
      </c>
      <c r="D3449" s="275">
        <f t="shared" ca="1" si="266"/>
        <v>0.17135025638822315</v>
      </c>
      <c r="E3449" s="275">
        <f t="shared" ca="1" si="267"/>
        <v>0.10480373255652138</v>
      </c>
      <c r="F3449" s="275">
        <f t="shared" ca="1" si="268"/>
        <v>5.9736573189711414E-2</v>
      </c>
      <c r="G3449" s="301">
        <f t="array" aca="1" ref="G3449" ca="1">IF(E3449&gt;F3449,('3-Statement Model'!$G$8*(1+'DCF Simulation'!C3449)*'DCF Simulation'!D3449)/('DCF Simulation'!E3449-'DCF Simulation'!F3449))</f>
        <v>20620.509408878726</v>
      </c>
      <c r="H3449" s="302">
        <f ca="1">+G3449-'DCF Analysis'!$C$37+'DCF Analysis'!$C$38+'DCF Analysis'!$C$40-'DCF Analysis'!$C$39</f>
        <v>21532.839408878724</v>
      </c>
      <c r="I3449" s="303">
        <f ca="1">+H3449/'Historical Data'!$L$34</f>
        <v>1351.9513914742308</v>
      </c>
    </row>
    <row r="3450" spans="2:9">
      <c r="B3450" s="300">
        <f t="shared" si="269"/>
        <v>3438</v>
      </c>
      <c r="C3450" s="275">
        <f t="shared" ca="1" si="265"/>
        <v>0.16945625082250895</v>
      </c>
      <c r="D3450" s="275">
        <f t="shared" ca="1" si="266"/>
        <v>0.18056291724966447</v>
      </c>
      <c r="E3450" s="275">
        <f t="shared" ca="1" si="267"/>
        <v>0.10828338268561979</v>
      </c>
      <c r="F3450" s="275">
        <f t="shared" ca="1" si="268"/>
        <v>4.9208943298040556E-2</v>
      </c>
      <c r="G3450" s="301">
        <f t="array" aca="1" ref="G3450" ca="1">IF(E3450&gt;F3450,('3-Statement Model'!$G$8*(1+'DCF Simulation'!C3450)*'DCF Simulation'!D3450)/('DCF Simulation'!E3450-'DCF Simulation'!F3450))</f>
        <v>17266.027677451992</v>
      </c>
      <c r="H3450" s="302">
        <f ca="1">+G3450-'DCF Analysis'!$C$37+'DCF Analysis'!$C$38+'DCF Analysis'!$C$40-'DCF Analysis'!$C$39</f>
        <v>18178.35767745199</v>
      </c>
      <c r="I3450" s="303">
        <f ca="1">+H3450/'Historical Data'!$L$34</f>
        <v>1141.3383757747181</v>
      </c>
    </row>
    <row r="3451" spans="2:9">
      <c r="B3451" s="300">
        <f t="shared" si="269"/>
        <v>3439</v>
      </c>
      <c r="C3451" s="275">
        <f t="shared" ca="1" si="265"/>
        <v>2.9776351564105005E-2</v>
      </c>
      <c r="D3451" s="275">
        <f t="shared" ca="1" si="266"/>
        <v>0.15362978670550612</v>
      </c>
      <c r="E3451" s="275">
        <f t="shared" ca="1" si="267"/>
        <v>0.10190257504542587</v>
      </c>
      <c r="F3451" s="275">
        <f t="shared" ca="1" si="268"/>
        <v>3.77025743907769E-2</v>
      </c>
      <c r="G3451" s="301">
        <f t="array" aca="1" ref="G3451" ca="1">IF(E3451&gt;F3451,('3-Statement Model'!$G$8*(1+'DCF Simulation'!C3451)*'DCF Simulation'!D3451)/('DCF Simulation'!E3451-'DCF Simulation'!F3451))</f>
        <v>11903.174725504787</v>
      </c>
      <c r="H3451" s="302">
        <f ca="1">+G3451-'DCF Analysis'!$C$37+'DCF Analysis'!$C$38+'DCF Analysis'!$C$40-'DCF Analysis'!$C$39</f>
        <v>12815.504725504788</v>
      </c>
      <c r="I3451" s="303">
        <f ca="1">+H3451/'Historical Data'!$L$34</f>
        <v>804.62864729984028</v>
      </c>
    </row>
    <row r="3452" spans="2:9">
      <c r="B3452" s="300">
        <f t="shared" si="269"/>
        <v>3440</v>
      </c>
      <c r="C3452" s="275">
        <f t="shared" ca="1" si="265"/>
        <v>9.9716333510776467E-2</v>
      </c>
      <c r="D3452" s="275">
        <f t="shared" ca="1" si="266"/>
        <v>0.14605060085308849</v>
      </c>
      <c r="E3452" s="275">
        <f t="shared" ca="1" si="267"/>
        <v>0.10914250208379653</v>
      </c>
      <c r="F3452" s="275">
        <f t="shared" ca="1" si="268"/>
        <v>4.0759424793711224E-2</v>
      </c>
      <c r="G3452" s="301">
        <f t="array" aca="1" ref="G3452" ca="1">IF(E3452&gt;F3452,('3-Statement Model'!$G$8*(1+'DCF Simulation'!C3452)*'DCF Simulation'!D3452)/('DCF Simulation'!E3452-'DCF Simulation'!F3452))</f>
        <v>11345.271212365309</v>
      </c>
      <c r="H3452" s="302">
        <f ca="1">+G3452-'DCF Analysis'!$C$37+'DCF Analysis'!$C$38+'DCF Analysis'!$C$40-'DCF Analysis'!$C$39</f>
        <v>12257.601212365311</v>
      </c>
      <c r="I3452" s="303">
        <f ca="1">+H3452/'Historical Data'!$L$34</f>
        <v>769.60036252164832</v>
      </c>
    </row>
    <row r="3453" spans="2:9">
      <c r="B3453" s="300">
        <f t="shared" si="269"/>
        <v>3441</v>
      </c>
      <c r="C3453" s="275">
        <f t="shared" ca="1" si="265"/>
        <v>6.0077670157583085E-2</v>
      </c>
      <c r="D3453" s="275">
        <f t="shared" ca="1" si="266"/>
        <v>0.15435852882883169</v>
      </c>
      <c r="E3453" s="275">
        <f t="shared" ca="1" si="267"/>
        <v>0.10629062220437097</v>
      </c>
      <c r="F3453" s="275">
        <f t="shared" ca="1" si="268"/>
        <v>5.4388320652866404E-2</v>
      </c>
      <c r="G3453" s="301">
        <f t="array" aca="1" ref="G3453" ca="1">IF(E3453&gt;F3453,('3-Statement Model'!$G$8*(1+'DCF Simulation'!C3453)*'DCF Simulation'!D3453)/('DCF Simulation'!E3453-'DCF Simulation'!F3453))</f>
        <v>15228.642794611827</v>
      </c>
      <c r="H3453" s="302">
        <f ca="1">+G3453-'DCF Analysis'!$C$37+'DCF Analysis'!$C$38+'DCF Analysis'!$C$40-'DCF Analysis'!$C$39</f>
        <v>16140.972794611829</v>
      </c>
      <c r="I3453" s="303">
        <f ca="1">+H3453/'Historical Data'!$L$34</f>
        <v>1013.4200239484112</v>
      </c>
    </row>
    <row r="3454" spans="2:9">
      <c r="B3454" s="300">
        <f t="shared" si="269"/>
        <v>3442</v>
      </c>
      <c r="C3454" s="275">
        <f t="shared" ca="1" si="265"/>
        <v>0.28471402260433898</v>
      </c>
      <c r="D3454" s="275">
        <f t="shared" ca="1" si="266"/>
        <v>0.18696037090655501</v>
      </c>
      <c r="E3454" s="275">
        <f t="shared" ca="1" si="267"/>
        <v>0.107550402608771</v>
      </c>
      <c r="F3454" s="275">
        <f t="shared" ca="1" si="268"/>
        <v>2.9337389771517758E-2</v>
      </c>
      <c r="G3454" s="301">
        <f t="array" aca="1" ref="G3454" ca="1">IF(E3454&gt;F3454,('3-Statement Model'!$G$8*(1+'DCF Simulation'!C3454)*'DCF Simulation'!D3454)/('DCF Simulation'!E3454-'DCF Simulation'!F3454))</f>
        <v>14833.939694650209</v>
      </c>
      <c r="H3454" s="302">
        <f ca="1">+G3454-'DCF Analysis'!$C$37+'DCF Analysis'!$C$38+'DCF Analysis'!$C$40-'DCF Analysis'!$C$39</f>
        <v>15746.269694650211</v>
      </c>
      <c r="I3454" s="303">
        <f ca="1">+H3454/'Historical Data'!$L$34</f>
        <v>988.6383685856598</v>
      </c>
    </row>
    <row r="3455" spans="2:9">
      <c r="B3455" s="300">
        <f t="shared" si="269"/>
        <v>3443</v>
      </c>
      <c r="C3455" s="275">
        <f t="shared" ca="1" si="265"/>
        <v>0.26314319204486036</v>
      </c>
      <c r="D3455" s="275">
        <f t="shared" ca="1" si="266"/>
        <v>0.14749511825483033</v>
      </c>
      <c r="E3455" s="275">
        <f t="shared" ca="1" si="267"/>
        <v>0.10360290631531531</v>
      </c>
      <c r="F3455" s="275">
        <f t="shared" ca="1" si="268"/>
        <v>4.9214246414022056E-2</v>
      </c>
      <c r="G3455" s="301">
        <f t="array" aca="1" ref="G3455" ca="1">IF(E3455&gt;F3455,('3-Statement Model'!$G$8*(1+'DCF Simulation'!C3455)*'DCF Simulation'!D3455)/('DCF Simulation'!E3455-'DCF Simulation'!F3455))</f>
        <v>16546.318248544179</v>
      </c>
      <c r="H3455" s="302">
        <f ca="1">+G3455-'DCF Analysis'!$C$37+'DCF Analysis'!$C$38+'DCF Analysis'!$C$40-'DCF Analysis'!$C$39</f>
        <v>17458.648248544177</v>
      </c>
      <c r="I3455" s="303">
        <f ca="1">+H3455/'Historical Data'!$L$34</f>
        <v>1096.1510158825604</v>
      </c>
    </row>
    <row r="3456" spans="2:9">
      <c r="B3456" s="300">
        <f t="shared" si="269"/>
        <v>3444</v>
      </c>
      <c r="C3456" s="275">
        <f t="shared" ca="1" si="265"/>
        <v>6.1197607347102445E-2</v>
      </c>
      <c r="D3456" s="275">
        <f t="shared" ca="1" si="266"/>
        <v>0.14828200071307268</v>
      </c>
      <c r="E3456" s="275">
        <f t="shared" ca="1" si="267"/>
        <v>0.10033611466623697</v>
      </c>
      <c r="F3456" s="275">
        <f t="shared" ca="1" si="268"/>
        <v>5.5646672346972903E-2</v>
      </c>
      <c r="G3456" s="301">
        <f t="array" aca="1" ref="G3456" ca="1">IF(E3456&gt;F3456,('3-Statement Model'!$G$8*(1+'DCF Simulation'!C3456)*'DCF Simulation'!D3456)/('DCF Simulation'!E3456-'DCF Simulation'!F3456))</f>
        <v>17008.235614475441</v>
      </c>
      <c r="H3456" s="302">
        <f ca="1">+G3456-'DCF Analysis'!$C$37+'DCF Analysis'!$C$38+'DCF Analysis'!$C$40-'DCF Analysis'!$C$39</f>
        <v>17920.565614475439</v>
      </c>
      <c r="I3456" s="303">
        <f ca="1">+H3456/'Historical Data'!$L$34</f>
        <v>1125.1527566079096</v>
      </c>
    </row>
    <row r="3457" spans="2:9">
      <c r="B3457" s="300">
        <f t="shared" si="269"/>
        <v>3445</v>
      </c>
      <c r="C3457" s="275">
        <f t="shared" ca="1" si="265"/>
        <v>0.13370559671042037</v>
      </c>
      <c r="D3457" s="275">
        <f t="shared" ca="1" si="266"/>
        <v>0.15456566418053388</v>
      </c>
      <c r="E3457" s="275">
        <f t="shared" ca="1" si="267"/>
        <v>0.10748461945596313</v>
      </c>
      <c r="F3457" s="275">
        <f t="shared" ca="1" si="268"/>
        <v>4.1348752144560047E-2</v>
      </c>
      <c r="G3457" s="301">
        <f t="array" aca="1" ref="G3457" ca="1">IF(E3457&gt;F3457,('3-Statement Model'!$G$8*(1+'DCF Simulation'!C3457)*'DCF Simulation'!D3457)/('DCF Simulation'!E3457-'DCF Simulation'!F3457))</f>
        <v>12798.402405027227</v>
      </c>
      <c r="H3457" s="302">
        <f ca="1">+G3457-'DCF Analysis'!$C$37+'DCF Analysis'!$C$38+'DCF Analysis'!$C$40-'DCF Analysis'!$C$39</f>
        <v>13710.732405027229</v>
      </c>
      <c r="I3457" s="303">
        <f ca="1">+H3457/'Historical Data'!$L$34</f>
        <v>860.83601893507205</v>
      </c>
    </row>
    <row r="3458" spans="2:9">
      <c r="B3458" s="300">
        <f t="shared" si="269"/>
        <v>3446</v>
      </c>
      <c r="C3458" s="275">
        <f t="shared" ca="1" si="265"/>
        <v>0.19438558772033754</v>
      </c>
      <c r="D3458" s="275">
        <f t="shared" ca="1" si="266"/>
        <v>0.16322312906435768</v>
      </c>
      <c r="E3458" s="275">
        <f t="shared" ca="1" si="267"/>
        <v>0.10437571517150476</v>
      </c>
      <c r="F3458" s="275">
        <f t="shared" ca="1" si="268"/>
        <v>3.1728067647446734E-2</v>
      </c>
      <c r="G3458" s="301">
        <f t="array" aca="1" ref="G3458" ca="1">IF(E3458&gt;F3458,('3-Statement Model'!$G$8*(1+'DCF Simulation'!C3458)*'DCF Simulation'!D3458)/('DCF Simulation'!E3458-'DCF Simulation'!F3458))</f>
        <v>12962.363535052262</v>
      </c>
      <c r="H3458" s="302">
        <f ca="1">+G3458-'DCF Analysis'!$C$37+'DCF Analysis'!$C$38+'DCF Analysis'!$C$40-'DCF Analysis'!$C$39</f>
        <v>13874.693535052264</v>
      </c>
      <c r="I3458" s="303">
        <f ca="1">+H3458/'Historical Data'!$L$34</f>
        <v>871.13041038414553</v>
      </c>
    </row>
    <row r="3459" spans="2:9">
      <c r="B3459" s="300">
        <f t="shared" si="269"/>
        <v>3447</v>
      </c>
      <c r="C3459" s="275">
        <f t="shared" ca="1" si="265"/>
        <v>9.3396849989485956E-2</v>
      </c>
      <c r="D3459" s="275">
        <f t="shared" ca="1" si="266"/>
        <v>0.14380810138768804</v>
      </c>
      <c r="E3459" s="275">
        <f t="shared" ca="1" si="267"/>
        <v>0.10118919184007315</v>
      </c>
      <c r="F3459" s="275">
        <f t="shared" ca="1" si="268"/>
        <v>4.3206778756278326E-2</v>
      </c>
      <c r="G3459" s="301">
        <f t="array" aca="1" ref="G3459" ca="1">IF(E3459&gt;F3459,('3-Statement Model'!$G$8*(1+'DCF Simulation'!C3459)*'DCF Simulation'!D3459)/('DCF Simulation'!E3459-'DCF Simulation'!F3459))</f>
        <v>13099.188284910906</v>
      </c>
      <c r="H3459" s="302">
        <f ca="1">+G3459-'DCF Analysis'!$C$37+'DCF Analysis'!$C$38+'DCF Analysis'!$C$40-'DCF Analysis'!$C$39</f>
        <v>14011.518284910908</v>
      </c>
      <c r="I3459" s="303">
        <f ca="1">+H3459/'Historical Data'!$L$34</f>
        <v>879.72102899449158</v>
      </c>
    </row>
    <row r="3460" spans="2:9">
      <c r="B3460" s="300">
        <f t="shared" si="269"/>
        <v>3448</v>
      </c>
      <c r="C3460" s="275">
        <f t="shared" ca="1" si="265"/>
        <v>0.26060748488934077</v>
      </c>
      <c r="D3460" s="275">
        <f t="shared" ca="1" si="266"/>
        <v>0.15903845072563835</v>
      </c>
      <c r="E3460" s="275">
        <f t="shared" ca="1" si="267"/>
        <v>0.10719908841517828</v>
      </c>
      <c r="F3460" s="275">
        <f t="shared" ca="1" si="268"/>
        <v>4.1358699486786735E-2</v>
      </c>
      <c r="G3460" s="301">
        <f t="array" aca="1" ref="G3460" ca="1">IF(E3460&gt;F3460,('3-Statement Model'!$G$8*(1+'DCF Simulation'!C3460)*'DCF Simulation'!D3460)/('DCF Simulation'!E3460-'DCF Simulation'!F3460))</f>
        <v>14708.525219864343</v>
      </c>
      <c r="H3460" s="302">
        <f ca="1">+G3460-'DCF Analysis'!$C$37+'DCF Analysis'!$C$38+'DCF Analysis'!$C$40-'DCF Analysis'!$C$39</f>
        <v>15620.855219864345</v>
      </c>
      <c r="I3460" s="303">
        <f ca="1">+H3460/'Historical Data'!$L$34</f>
        <v>980.76415049123386</v>
      </c>
    </row>
    <row r="3461" spans="2:9">
      <c r="B3461" s="300">
        <f t="shared" si="269"/>
        <v>3449</v>
      </c>
      <c r="C3461" s="275">
        <f t="shared" ca="1" si="265"/>
        <v>0.32328124655007073</v>
      </c>
      <c r="D3461" s="275">
        <f t="shared" ca="1" si="266"/>
        <v>0.16159423567242376</v>
      </c>
      <c r="E3461" s="275">
        <f t="shared" ca="1" si="267"/>
        <v>0.10530124632138219</v>
      </c>
      <c r="F3461" s="275">
        <f t="shared" ca="1" si="268"/>
        <v>5.2817811979405341E-2</v>
      </c>
      <c r="G3461" s="301">
        <f t="array" aca="1" ref="G3461" ca="1">IF(E3461&gt;F3461,('3-Statement Model'!$G$8*(1+'DCF Simulation'!C3461)*'DCF Simulation'!D3461)/('DCF Simulation'!E3461-'DCF Simulation'!F3461))</f>
        <v>19680.461384031558</v>
      </c>
      <c r="H3461" s="302">
        <f ca="1">+G3461-'DCF Analysis'!$C$37+'DCF Analysis'!$C$38+'DCF Analysis'!$C$40-'DCF Analysis'!$C$39</f>
        <v>20592.791384031556</v>
      </c>
      <c r="I3461" s="303">
        <f ca="1">+H3461/'Historical Data'!$L$34</f>
        <v>1292.9299493359174</v>
      </c>
    </row>
    <row r="3462" spans="2:9">
      <c r="B3462" s="300">
        <f t="shared" si="269"/>
        <v>3450</v>
      </c>
      <c r="C3462" s="275">
        <f t="shared" ca="1" si="265"/>
        <v>8.3612465314247833E-2</v>
      </c>
      <c r="D3462" s="275">
        <f t="shared" ca="1" si="266"/>
        <v>0.13587611344714517</v>
      </c>
      <c r="E3462" s="275">
        <f t="shared" ca="1" si="267"/>
        <v>0.10100975666094664</v>
      </c>
      <c r="F3462" s="275">
        <f t="shared" ca="1" si="268"/>
        <v>3.2689588716183875E-2</v>
      </c>
      <c r="G3462" s="301">
        <f t="array" aca="1" ref="G3462" ca="1">IF(E3462&gt;F3462,('3-Statement Model'!$G$8*(1+'DCF Simulation'!C3462)*'DCF Simulation'!D3462)/('DCF Simulation'!E3462-'DCF Simulation'!F3462))</f>
        <v>10409.92695913961</v>
      </c>
      <c r="H3462" s="302">
        <f ca="1">+G3462-'DCF Analysis'!$C$37+'DCF Analysis'!$C$38+'DCF Analysis'!$C$40-'DCF Analysis'!$C$39</f>
        <v>11322.256959139611</v>
      </c>
      <c r="I3462" s="303">
        <f ca="1">+H3462/'Historical Data'!$L$34</f>
        <v>710.87424932105966</v>
      </c>
    </row>
    <row r="3463" spans="2:9">
      <c r="B3463" s="300">
        <f t="shared" si="269"/>
        <v>3451</v>
      </c>
      <c r="C3463" s="275">
        <f t="shared" ca="1" si="265"/>
        <v>0.31781777536947114</v>
      </c>
      <c r="D3463" s="275">
        <f t="shared" ca="1" si="266"/>
        <v>0.16503205002688207</v>
      </c>
      <c r="E3463" s="275">
        <f t="shared" ca="1" si="267"/>
        <v>0.10787601648365196</v>
      </c>
      <c r="F3463" s="275">
        <f t="shared" ca="1" si="268"/>
        <v>5.8574631835280597E-2</v>
      </c>
      <c r="G3463" s="301">
        <f t="array" aca="1" ref="G3463" ca="1">IF(E3463&gt;F3463,('3-Statement Model'!$G$8*(1+'DCF Simulation'!C3463)*'DCF Simulation'!D3463)/('DCF Simulation'!E3463-'DCF Simulation'!F3463))</f>
        <v>21308.066243849687</v>
      </c>
      <c r="H3463" s="302">
        <f ca="1">+G3463-'DCF Analysis'!$C$37+'DCF Analysis'!$C$38+'DCF Analysis'!$C$40-'DCF Analysis'!$C$39</f>
        <v>22220.396243849686</v>
      </c>
      <c r="I3463" s="303">
        <f ca="1">+H3463/'Historical Data'!$L$34</f>
        <v>1395.1200327344879</v>
      </c>
    </row>
    <row r="3464" spans="2:9">
      <c r="B3464" s="300">
        <f t="shared" si="269"/>
        <v>3452</v>
      </c>
      <c r="C3464" s="275">
        <f t="shared" ca="1" si="265"/>
        <v>0.2913901741797153</v>
      </c>
      <c r="D3464" s="275">
        <f t="shared" ca="1" si="266"/>
        <v>0.13787423159199061</v>
      </c>
      <c r="E3464" s="275">
        <f t="shared" ca="1" si="267"/>
        <v>0.10137255624093103</v>
      </c>
      <c r="F3464" s="275">
        <f t="shared" ca="1" si="268"/>
        <v>4.3635893803274636E-2</v>
      </c>
      <c r="G3464" s="301">
        <f t="array" aca="1" ref="G3464" ca="1">IF(E3464&gt;F3464,('3-Statement Model'!$G$8*(1+'DCF Simulation'!C3464)*'DCF Simulation'!D3464)/('DCF Simulation'!E3464-'DCF Simulation'!F3464))</f>
        <v>14895.956892616106</v>
      </c>
      <c r="H3464" s="302">
        <f ca="1">+G3464-'DCF Analysis'!$C$37+'DCF Analysis'!$C$38+'DCF Analysis'!$C$40-'DCF Analysis'!$C$39</f>
        <v>15808.286892616108</v>
      </c>
      <c r="I3464" s="303">
        <f ca="1">+H3464/'Historical Data'!$L$34</f>
        <v>992.53215312067823</v>
      </c>
    </row>
    <row r="3465" spans="2:9">
      <c r="B3465" s="300">
        <f t="shared" si="269"/>
        <v>3453</v>
      </c>
      <c r="C3465" s="275">
        <f t="shared" ca="1" si="265"/>
        <v>0.25611149676383022</v>
      </c>
      <c r="D3465" s="275">
        <f t="shared" ca="1" si="266"/>
        <v>0.16610071780195762</v>
      </c>
      <c r="E3465" s="275">
        <f t="shared" ca="1" si="267"/>
        <v>0.10799403790113427</v>
      </c>
      <c r="F3465" s="275">
        <f t="shared" ca="1" si="268"/>
        <v>5.3404405676395997E-2</v>
      </c>
      <c r="G3465" s="301">
        <f t="array" aca="1" ref="G3465" ca="1">IF(E3465&gt;F3465,('3-Statement Model'!$G$8*(1+'DCF Simulation'!C3465)*'DCF Simulation'!D3465)/('DCF Simulation'!E3465-'DCF Simulation'!F3465))</f>
        <v>18461.586977993247</v>
      </c>
      <c r="H3465" s="302">
        <f ca="1">+G3465-'DCF Analysis'!$C$37+'DCF Analysis'!$C$38+'DCF Analysis'!$C$40-'DCF Analysis'!$C$39</f>
        <v>19373.916977993245</v>
      </c>
      <c r="I3465" s="303">
        <f ca="1">+H3465/'Historical Data'!$L$34</f>
        <v>1216.4022365719263</v>
      </c>
    </row>
    <row r="3466" spans="2:9">
      <c r="B3466" s="300">
        <f t="shared" si="269"/>
        <v>3454</v>
      </c>
      <c r="C3466" s="275">
        <f t="shared" ca="1" si="265"/>
        <v>5.6446739711537047E-2</v>
      </c>
      <c r="D3466" s="275">
        <f t="shared" ca="1" si="266"/>
        <v>0.19485916241124152</v>
      </c>
      <c r="E3466" s="275">
        <f t="shared" ca="1" si="267"/>
        <v>0.10471149292536208</v>
      </c>
      <c r="F3466" s="275">
        <f t="shared" ca="1" si="268"/>
        <v>3.6933601470239497E-2</v>
      </c>
      <c r="G3466" s="301">
        <f t="array" aca="1" ref="G3466" ca="1">IF(E3466&gt;F3466,('3-Statement Model'!$G$8*(1+'DCF Simulation'!C3466)*'DCF Simulation'!D3466)/('DCF Simulation'!E3466-'DCF Simulation'!F3466))</f>
        <v>14671.005636933311</v>
      </c>
      <c r="H3466" s="302">
        <f ca="1">+G3466-'DCF Analysis'!$C$37+'DCF Analysis'!$C$38+'DCF Analysis'!$C$40-'DCF Analysis'!$C$39</f>
        <v>15583.335636933312</v>
      </c>
      <c r="I3466" s="303">
        <f ca="1">+H3466/'Historical Data'!$L$34</f>
        <v>978.40846244712827</v>
      </c>
    </row>
    <row r="3467" spans="2:9">
      <c r="B3467" s="300">
        <f t="shared" si="269"/>
        <v>3455</v>
      </c>
      <c r="C3467" s="275">
        <f t="shared" ca="1" si="265"/>
        <v>2.0478785748224135E-2</v>
      </c>
      <c r="D3467" s="275">
        <f t="shared" ca="1" si="266"/>
        <v>0.17473154560858145</v>
      </c>
      <c r="E3467" s="275">
        <f t="shared" ca="1" si="267"/>
        <v>0.10713822410306169</v>
      </c>
      <c r="F3467" s="275">
        <f t="shared" ca="1" si="268"/>
        <v>4.1749159019467241E-2</v>
      </c>
      <c r="G3467" s="301">
        <f t="array" aca="1" ref="G3467" ca="1">IF(E3467&gt;F3467,('3-Statement Model'!$G$8*(1+'DCF Simulation'!C3467)*'DCF Simulation'!D3467)/('DCF Simulation'!E3467-'DCF Simulation'!F3467))</f>
        <v>13171.937783150452</v>
      </c>
      <c r="H3467" s="302">
        <f ca="1">+G3467-'DCF Analysis'!$C$37+'DCF Analysis'!$C$38+'DCF Analysis'!$C$40-'DCF Analysis'!$C$39</f>
        <v>14084.267783150453</v>
      </c>
      <c r="I3467" s="303">
        <f ca="1">+H3467/'Historical Data'!$L$34</f>
        <v>884.28864701766099</v>
      </c>
    </row>
    <row r="3468" spans="2:9">
      <c r="B3468" s="300">
        <f t="shared" si="269"/>
        <v>3456</v>
      </c>
      <c r="C3468" s="275">
        <f t="shared" ca="1" si="265"/>
        <v>9.9385236629439794E-2</v>
      </c>
      <c r="D3468" s="275">
        <f t="shared" ca="1" si="266"/>
        <v>0.16562268354072293</v>
      </c>
      <c r="E3468" s="275">
        <f t="shared" ca="1" si="267"/>
        <v>0.10356799363501992</v>
      </c>
      <c r="F3468" s="275">
        <f t="shared" ca="1" si="268"/>
        <v>3.347520354289843E-2</v>
      </c>
      <c r="G3468" s="301">
        <f t="array" aca="1" ref="G3468" ca="1">IF(E3468&gt;F3468,('3-Statement Model'!$G$8*(1+'DCF Simulation'!C3468)*'DCF Simulation'!D3468)/('DCF Simulation'!E3468-'DCF Simulation'!F3468))</f>
        <v>12548.039275038585</v>
      </c>
      <c r="H3468" s="302">
        <f ca="1">+G3468-'DCF Analysis'!$C$37+'DCF Analysis'!$C$38+'DCF Analysis'!$C$40-'DCF Analysis'!$C$39</f>
        <v>13460.369275038587</v>
      </c>
      <c r="I3468" s="303">
        <f ca="1">+H3468/'Historical Data'!$L$34</f>
        <v>845.11682948983696</v>
      </c>
    </row>
    <row r="3469" spans="2:9">
      <c r="B3469" s="300">
        <f t="shared" si="269"/>
        <v>3457</v>
      </c>
      <c r="C3469" s="275">
        <f t="shared" ca="1" si="265"/>
        <v>8.1398885633464854E-2</v>
      </c>
      <c r="D3469" s="275">
        <f t="shared" ca="1" si="266"/>
        <v>0.17636551439465603</v>
      </c>
      <c r="E3469" s="275">
        <f t="shared" ca="1" si="267"/>
        <v>0.10790595067087159</v>
      </c>
      <c r="F3469" s="275">
        <f t="shared" ca="1" si="268"/>
        <v>4.1201109944078974E-2</v>
      </c>
      <c r="G3469" s="301">
        <f t="array" aca="1" ref="G3469" ca="1">IF(E3469&gt;F3469,('3-Statement Model'!$G$8*(1+'DCF Simulation'!C3469)*'DCF Simulation'!D3469)/('DCF Simulation'!E3469-'DCF Simulation'!F3469))</f>
        <v>13810.892182941803</v>
      </c>
      <c r="H3469" s="302">
        <f ca="1">+G3469-'DCF Analysis'!$C$37+'DCF Analysis'!$C$38+'DCF Analysis'!$C$40-'DCF Analysis'!$C$39</f>
        <v>14723.222182941805</v>
      </c>
      <c r="I3469" s="303">
        <f ca="1">+H3469/'Historical Data'!$L$34</f>
        <v>924.40575714343061</v>
      </c>
    </row>
    <row r="3470" spans="2:9">
      <c r="B3470" s="300">
        <f t="shared" si="269"/>
        <v>3458</v>
      </c>
      <c r="C3470" s="275">
        <f t="shared" ref="C3470:C3533" ca="1" si="270">RAND()*($E$6-$D$6)+$D$6</f>
        <v>0.2431395948160722</v>
      </c>
      <c r="D3470" s="275">
        <f t="shared" ref="D3470:D3533" ca="1" si="271">RAND()*($E$7-$D$7)+$D$7</f>
        <v>0.18591442109935399</v>
      </c>
      <c r="E3470" s="275">
        <f t="shared" ref="E3470:E3533" ca="1" si="272">RAND()*($E$8-$D$8)+$D$8</f>
        <v>0.10079634200015274</v>
      </c>
      <c r="F3470" s="275">
        <f t="shared" ref="F3470:F3533" ca="1" si="273">RAND()*($E$9-$D$9)+$D$9</f>
        <v>4.9919985446827325E-2</v>
      </c>
      <c r="G3470" s="301">
        <f t="array" aca="1" ref="G3470" ca="1">IF(E3470&gt;F3470,('3-Statement Model'!$G$8*(1+'DCF Simulation'!C3470)*'DCF Simulation'!D3470)/('DCF Simulation'!E3470-'DCF Simulation'!F3470))</f>
        <v>21943.023837759942</v>
      </c>
      <c r="H3470" s="302">
        <f ca="1">+G3470-'DCF Analysis'!$C$37+'DCF Analysis'!$C$38+'DCF Analysis'!$C$40-'DCF Analysis'!$C$39</f>
        <v>22855.35383775994</v>
      </c>
      <c r="I3470" s="303">
        <f ca="1">+H3470/'Historical Data'!$L$34</f>
        <v>1434.9862011627972</v>
      </c>
    </row>
    <row r="3471" spans="2:9">
      <c r="B3471" s="300">
        <f t="shared" ref="B3471:B3534" si="274">+B3470+1</f>
        <v>3459</v>
      </c>
      <c r="C3471" s="275">
        <f t="shared" ca="1" si="270"/>
        <v>0.20236974302926064</v>
      </c>
      <c r="D3471" s="275">
        <f t="shared" ca="1" si="271"/>
        <v>0.19264127511541013</v>
      </c>
      <c r="E3471" s="275">
        <f t="shared" ca="1" si="272"/>
        <v>0.10237527812620645</v>
      </c>
      <c r="F3471" s="275">
        <f t="shared" ca="1" si="273"/>
        <v>3.9167968726226403E-2</v>
      </c>
      <c r="G3471" s="301">
        <f t="array" aca="1" ref="G3471" ca="1">IF(E3471&gt;F3471,('3-Statement Model'!$G$8*(1+'DCF Simulation'!C3471)*'DCF Simulation'!D3471)/('DCF Simulation'!E3471-'DCF Simulation'!F3471))</f>
        <v>17701.072414006172</v>
      </c>
      <c r="H3471" s="302">
        <f ca="1">+G3471-'DCF Analysis'!$C$37+'DCF Analysis'!$C$38+'DCF Analysis'!$C$40-'DCF Analysis'!$C$39</f>
        <v>18613.40241400617</v>
      </c>
      <c r="I3471" s="303">
        <f ca="1">+H3471/'Historical Data'!$L$34</f>
        <v>1168.6529034024795</v>
      </c>
    </row>
    <row r="3472" spans="2:9">
      <c r="B3472" s="300">
        <f t="shared" si="274"/>
        <v>3460</v>
      </c>
      <c r="C3472" s="275">
        <f t="shared" ca="1" si="270"/>
        <v>0.32876561999215748</v>
      </c>
      <c r="D3472" s="275">
        <f t="shared" ca="1" si="271"/>
        <v>0.18950265034457892</v>
      </c>
      <c r="E3472" s="275">
        <f t="shared" ca="1" si="272"/>
        <v>0.10309431948684027</v>
      </c>
      <c r="F3472" s="275">
        <f t="shared" ca="1" si="273"/>
        <v>4.5115114710726378E-2</v>
      </c>
      <c r="G3472" s="301">
        <f t="array" aca="1" ref="G3472" ca="1">IF(E3472&gt;F3472,('3-Statement Model'!$G$8*(1+'DCF Simulation'!C3472)*'DCF Simulation'!D3472)/('DCF Simulation'!E3472-'DCF Simulation'!F3472))</f>
        <v>20978.330154694617</v>
      </c>
      <c r="H3472" s="302">
        <f ca="1">+G3472-'DCF Analysis'!$C$37+'DCF Analysis'!$C$38+'DCF Analysis'!$C$40-'DCF Analysis'!$C$39</f>
        <v>21890.660154694615</v>
      </c>
      <c r="I3472" s="303">
        <f ca="1">+H3472/'Historical Data'!$L$34</f>
        <v>1374.4173675593297</v>
      </c>
    </row>
    <row r="3473" spans="2:9">
      <c r="B3473" s="300">
        <f t="shared" si="274"/>
        <v>3461</v>
      </c>
      <c r="C3473" s="275">
        <f t="shared" ca="1" si="270"/>
        <v>7.9997209918156759E-2</v>
      </c>
      <c r="D3473" s="275">
        <f t="shared" ca="1" si="271"/>
        <v>0.16947031356933462</v>
      </c>
      <c r="E3473" s="275">
        <f t="shared" ca="1" si="272"/>
        <v>0.10251819548354166</v>
      </c>
      <c r="F3473" s="275">
        <f t="shared" ca="1" si="273"/>
        <v>2.7590574227464942E-2</v>
      </c>
      <c r="G3473" s="301">
        <f t="array" aca="1" ref="G3473" ca="1">IF(E3473&gt;F3473,('3-Statement Model'!$G$8*(1+'DCF Simulation'!C3473)*'DCF Simulation'!D3473)/('DCF Simulation'!E3473-'DCF Simulation'!F3473))</f>
        <v>11799.234180558942</v>
      </c>
      <c r="H3473" s="302">
        <f ca="1">+G3473-'DCF Analysis'!$C$37+'DCF Analysis'!$C$38+'DCF Analysis'!$C$40-'DCF Analysis'!$C$39</f>
        <v>12711.564180558944</v>
      </c>
      <c r="I3473" s="303">
        <f ca="1">+H3473/'Historical Data'!$L$34</f>
        <v>798.10268192658896</v>
      </c>
    </row>
    <row r="3474" spans="2:9">
      <c r="B3474" s="300">
        <f t="shared" si="274"/>
        <v>3462</v>
      </c>
      <c r="C3474" s="275">
        <f t="shared" ca="1" si="270"/>
        <v>0.186591153777244</v>
      </c>
      <c r="D3474" s="275">
        <f t="shared" ca="1" si="271"/>
        <v>0.15298998455414806</v>
      </c>
      <c r="E3474" s="275">
        <f t="shared" ca="1" si="272"/>
        <v>0.10821044357206464</v>
      </c>
      <c r="F3474" s="275">
        <f t="shared" ca="1" si="273"/>
        <v>4.0294390571552069E-2</v>
      </c>
      <c r="G3474" s="301">
        <f t="array" aca="1" ref="G3474" ca="1">IF(E3474&gt;F3474,('3-Statement Model'!$G$8*(1+'DCF Simulation'!C3474)*'DCF Simulation'!D3474)/('DCF Simulation'!E3474-'DCF Simulation'!F3474))</f>
        <v>12911.335542557406</v>
      </c>
      <c r="H3474" s="302">
        <f ca="1">+G3474-'DCF Analysis'!$C$37+'DCF Analysis'!$C$38+'DCF Analysis'!$C$40-'DCF Analysis'!$C$39</f>
        <v>13823.665542557408</v>
      </c>
      <c r="I3474" s="303">
        <f ca="1">+H3474/'Historical Data'!$L$34</f>
        <v>867.92658927409207</v>
      </c>
    </row>
    <row r="3475" spans="2:9">
      <c r="B3475" s="300">
        <f t="shared" si="274"/>
        <v>3463</v>
      </c>
      <c r="C3475" s="275">
        <f t="shared" ca="1" si="270"/>
        <v>0.23480654444563961</v>
      </c>
      <c r="D3475" s="275">
        <f t="shared" ca="1" si="271"/>
        <v>0.1892364820688604</v>
      </c>
      <c r="E3475" s="275">
        <f t="shared" ca="1" si="272"/>
        <v>0.10273913123428738</v>
      </c>
      <c r="F3475" s="275">
        <f t="shared" ca="1" si="273"/>
        <v>2.7988846192088759E-2</v>
      </c>
      <c r="G3475" s="301">
        <f t="array" aca="1" ref="G3475" ca="1">IF(E3475&gt;F3475,('3-Statement Model'!$G$8*(1+'DCF Simulation'!C3475)*'DCF Simulation'!D3475)/('DCF Simulation'!E3475-'DCF Simulation'!F3475))</f>
        <v>15099.773564073254</v>
      </c>
      <c r="H3475" s="302">
        <f ca="1">+G3475-'DCF Analysis'!$C$37+'DCF Analysis'!$C$38+'DCF Analysis'!$C$40-'DCF Analysis'!$C$39</f>
        <v>16012.103564073255</v>
      </c>
      <c r="I3475" s="303">
        <f ca="1">+H3475/'Historical Data'!$L$34</f>
        <v>1005.3288970776558</v>
      </c>
    </row>
    <row r="3476" spans="2:9">
      <c r="B3476" s="300">
        <f t="shared" si="274"/>
        <v>3464</v>
      </c>
      <c r="C3476" s="275">
        <f t="shared" ca="1" si="270"/>
        <v>0.24808790309610912</v>
      </c>
      <c r="D3476" s="275">
        <f t="shared" ca="1" si="271"/>
        <v>0.14698790373410536</v>
      </c>
      <c r="E3476" s="275">
        <f t="shared" ca="1" si="272"/>
        <v>0.10402727486358222</v>
      </c>
      <c r="F3476" s="275">
        <f t="shared" ca="1" si="273"/>
        <v>4.090822425861624E-2</v>
      </c>
      <c r="G3476" s="301">
        <f t="array" aca="1" ref="G3476" ca="1">IF(E3476&gt;F3476,('3-Statement Model'!$G$8*(1+'DCF Simulation'!C3476)*'DCF Simulation'!D3476)/('DCF Simulation'!E3476-'DCF Simulation'!F3476))</f>
        <v>14039.311546508634</v>
      </c>
      <c r="H3476" s="302">
        <f ca="1">+G3476-'DCF Analysis'!$C$37+'DCF Analysis'!$C$38+'DCF Analysis'!$C$40-'DCF Analysis'!$C$39</f>
        <v>14951.641546508636</v>
      </c>
      <c r="I3476" s="303">
        <f ca="1">+H3476/'Historical Data'!$L$34</f>
        <v>938.74719491435928</v>
      </c>
    </row>
    <row r="3477" spans="2:9">
      <c r="B3477" s="300">
        <f t="shared" si="274"/>
        <v>3465</v>
      </c>
      <c r="C3477" s="275">
        <f t="shared" ca="1" si="270"/>
        <v>0.16575963038571251</v>
      </c>
      <c r="D3477" s="275">
        <f t="shared" ca="1" si="271"/>
        <v>0.14752554863858322</v>
      </c>
      <c r="E3477" s="275">
        <f t="shared" ca="1" si="272"/>
        <v>0.10935398172503441</v>
      </c>
      <c r="F3477" s="275">
        <f t="shared" ca="1" si="273"/>
        <v>5.8272843531278443E-2</v>
      </c>
      <c r="G3477" s="301">
        <f t="array" aca="1" ref="G3477" ca="1">IF(E3477&gt;F3477,('3-Statement Model'!$G$8*(1+'DCF Simulation'!C3477)*'DCF Simulation'!D3477)/('DCF Simulation'!E3477-'DCF Simulation'!F3477))</f>
        <v>16262.794864421283</v>
      </c>
      <c r="H3477" s="302">
        <f ca="1">+G3477-'DCF Analysis'!$C$37+'DCF Analysis'!$C$38+'DCF Analysis'!$C$40-'DCF Analysis'!$C$39</f>
        <v>17175.124864421283</v>
      </c>
      <c r="I3477" s="303">
        <f ca="1">+H3477/'Historical Data'!$L$34</f>
        <v>1078.3498412951358</v>
      </c>
    </row>
    <row r="3478" spans="2:9">
      <c r="B3478" s="300">
        <f t="shared" si="274"/>
        <v>3466</v>
      </c>
      <c r="C3478" s="275">
        <f t="shared" ca="1" si="270"/>
        <v>0.27943070204610782</v>
      </c>
      <c r="D3478" s="275">
        <f t="shared" ca="1" si="271"/>
        <v>0.18302340333841854</v>
      </c>
      <c r="E3478" s="275">
        <f t="shared" ca="1" si="272"/>
        <v>0.10543627020888489</v>
      </c>
      <c r="F3478" s="275">
        <f t="shared" ca="1" si="273"/>
        <v>4.6110733263008671E-2</v>
      </c>
      <c r="G3478" s="301">
        <f t="array" aca="1" ref="G3478" ca="1">IF(E3478&gt;F3478,('3-Statement Model'!$G$8*(1+'DCF Simulation'!C3478)*'DCF Simulation'!D3478)/('DCF Simulation'!E3478-'DCF Simulation'!F3478))</f>
        <v>19066.07146909838</v>
      </c>
      <c r="H3478" s="302">
        <f ca="1">+G3478-'DCF Analysis'!$C$37+'DCF Analysis'!$C$38+'DCF Analysis'!$C$40-'DCF Analysis'!$C$39</f>
        <v>19978.401469098379</v>
      </c>
      <c r="I3478" s="303">
        <f ca="1">+H3478/'Historical Data'!$L$34</f>
        <v>1254.3551341603977</v>
      </c>
    </row>
    <row r="3479" spans="2:9">
      <c r="B3479" s="300">
        <f t="shared" si="274"/>
        <v>3467</v>
      </c>
      <c r="C3479" s="275">
        <f t="shared" ca="1" si="270"/>
        <v>2.0857213641519018E-2</v>
      </c>
      <c r="D3479" s="275">
        <f t="shared" ca="1" si="271"/>
        <v>0.17740992843230133</v>
      </c>
      <c r="E3479" s="275">
        <f t="shared" ca="1" si="272"/>
        <v>0.10411921999301141</v>
      </c>
      <c r="F3479" s="275">
        <f t="shared" ca="1" si="273"/>
        <v>4.599623529487952E-2</v>
      </c>
      <c r="G3479" s="301">
        <f t="array" aca="1" ref="G3479" ca="1">IF(E3479&gt;F3479,('3-Statement Model'!$G$8*(1+'DCF Simulation'!C3479)*'DCF Simulation'!D3479)/('DCF Simulation'!E3479-'DCF Simulation'!F3479))</f>
        <v>15051.317398617693</v>
      </c>
      <c r="H3479" s="302">
        <f ca="1">+G3479-'DCF Analysis'!$C$37+'DCF Analysis'!$C$38+'DCF Analysis'!$C$40-'DCF Analysis'!$C$39</f>
        <v>15963.647398617695</v>
      </c>
      <c r="I3479" s="303">
        <f ca="1">+H3479/'Historical Data'!$L$34</f>
        <v>1002.2865495697773</v>
      </c>
    </row>
    <row r="3480" spans="2:9">
      <c r="B3480" s="300">
        <f t="shared" si="274"/>
        <v>3468</v>
      </c>
      <c r="C3480" s="275">
        <f t="shared" ca="1" si="270"/>
        <v>0.13460457095578737</v>
      </c>
      <c r="D3480" s="275">
        <f t="shared" ca="1" si="271"/>
        <v>0.18730842736061201</v>
      </c>
      <c r="E3480" s="275">
        <f t="shared" ca="1" si="272"/>
        <v>0.10824786101952578</v>
      </c>
      <c r="F3480" s="275">
        <f t="shared" ca="1" si="273"/>
        <v>4.871496686180754E-2</v>
      </c>
      <c r="G3480" s="301">
        <f t="array" aca="1" ref="G3480" ca="1">IF(E3480&gt;F3480,('3-Statement Model'!$G$8*(1+'DCF Simulation'!C3480)*'DCF Simulation'!D3480)/('DCF Simulation'!E3480-'DCF Simulation'!F3480))</f>
        <v>17243.457449129775</v>
      </c>
      <c r="H3480" s="302">
        <f ca="1">+G3480-'DCF Analysis'!$C$37+'DCF Analysis'!$C$38+'DCF Analysis'!$C$40-'DCF Analysis'!$C$39</f>
        <v>18155.787449129773</v>
      </c>
      <c r="I3480" s="303">
        <f ca="1">+H3480/'Historical Data'!$L$34</f>
        <v>1139.9212913388621</v>
      </c>
    </row>
    <row r="3481" spans="2:9">
      <c r="B3481" s="300">
        <f t="shared" si="274"/>
        <v>3469</v>
      </c>
      <c r="C3481" s="275">
        <f t="shared" ca="1" si="270"/>
        <v>0.19760357579507379</v>
      </c>
      <c r="D3481" s="275">
        <f t="shared" ca="1" si="271"/>
        <v>0.13887556012266838</v>
      </c>
      <c r="E3481" s="275">
        <f t="shared" ca="1" si="272"/>
        <v>0.10319311891477038</v>
      </c>
      <c r="F3481" s="275">
        <f t="shared" ca="1" si="273"/>
        <v>5.6768141715288115E-2</v>
      </c>
      <c r="G3481" s="301">
        <f t="array" aca="1" ref="G3481" ca="1">IF(E3481&gt;F3481,('3-Statement Model'!$G$8*(1+'DCF Simulation'!C3481)*'DCF Simulation'!D3481)/('DCF Simulation'!E3481-'DCF Simulation'!F3481))</f>
        <v>17304.804921941697</v>
      </c>
      <c r="H3481" s="302">
        <f ca="1">+G3481-'DCF Analysis'!$C$37+'DCF Analysis'!$C$38+'DCF Analysis'!$C$40-'DCF Analysis'!$C$39</f>
        <v>18217.134921941695</v>
      </c>
      <c r="I3481" s="303">
        <f ca="1">+H3481/'Historical Data'!$L$34</f>
        <v>1143.7730268047062</v>
      </c>
    </row>
    <row r="3482" spans="2:9">
      <c r="B3482" s="300">
        <f t="shared" si="274"/>
        <v>3470</v>
      </c>
      <c r="C3482" s="275">
        <f t="shared" ca="1" si="270"/>
        <v>9.7026599763631691E-2</v>
      </c>
      <c r="D3482" s="275">
        <f t="shared" ca="1" si="271"/>
        <v>0.13742007320045496</v>
      </c>
      <c r="E3482" s="275">
        <f t="shared" ca="1" si="272"/>
        <v>0.10925345185181275</v>
      </c>
      <c r="F3482" s="275">
        <f t="shared" ca="1" si="273"/>
        <v>4.5589301310696037E-2</v>
      </c>
      <c r="G3482" s="301">
        <f t="array" aca="1" ref="G3482" ca="1">IF(E3482&gt;F3482,('3-Statement Model'!$G$8*(1+'DCF Simulation'!C3482)*'DCF Simulation'!D3482)/('DCF Simulation'!E3482-'DCF Simulation'!F3482))</f>
        <v>11438.047196334723</v>
      </c>
      <c r="H3482" s="302">
        <f ca="1">+G3482-'DCF Analysis'!$C$37+'DCF Analysis'!$C$38+'DCF Analysis'!$C$40-'DCF Analysis'!$C$39</f>
        <v>12350.377196334724</v>
      </c>
      <c r="I3482" s="303">
        <f ca="1">+H3482/'Historical Data'!$L$34</f>
        <v>775.4253546762418</v>
      </c>
    </row>
    <row r="3483" spans="2:9">
      <c r="B3483" s="300">
        <f t="shared" si="274"/>
        <v>3471</v>
      </c>
      <c r="C3483" s="275">
        <f t="shared" ca="1" si="270"/>
        <v>9.5275993951480981E-2</v>
      </c>
      <c r="D3483" s="275">
        <f t="shared" ca="1" si="271"/>
        <v>0.16369213953613443</v>
      </c>
      <c r="E3483" s="275">
        <f t="shared" ca="1" si="272"/>
        <v>0.10955388189986713</v>
      </c>
      <c r="F3483" s="275">
        <f t="shared" ca="1" si="273"/>
        <v>5.1947970780912886E-2</v>
      </c>
      <c r="G3483" s="301">
        <f t="array" aca="1" ref="G3483" ca="1">IF(E3483&gt;F3483,('3-Statement Model'!$G$8*(1+'DCF Simulation'!C3483)*'DCF Simulation'!D3483)/('DCF Simulation'!E3483-'DCF Simulation'!F3483))</f>
        <v>15033.629518298634</v>
      </c>
      <c r="H3483" s="302">
        <f ca="1">+G3483-'DCF Analysis'!$C$37+'DCF Analysis'!$C$38+'DCF Analysis'!$C$40-'DCF Analysis'!$C$39</f>
        <v>15945.959518298636</v>
      </c>
      <c r="I3483" s="303">
        <f ca="1">+H3483/'Historical Data'!$L$34</f>
        <v>1001.1760060898625</v>
      </c>
    </row>
    <row r="3484" spans="2:9">
      <c r="B3484" s="300">
        <f t="shared" si="274"/>
        <v>3472</v>
      </c>
      <c r="C3484" s="275">
        <f t="shared" ca="1" si="270"/>
        <v>0.22167955098176537</v>
      </c>
      <c r="D3484" s="275">
        <f t="shared" ca="1" si="271"/>
        <v>0.18615212266157696</v>
      </c>
      <c r="E3484" s="275">
        <f t="shared" ca="1" si="272"/>
        <v>0.10902002305038422</v>
      </c>
      <c r="F3484" s="275">
        <f t="shared" ca="1" si="273"/>
        <v>2.6407769881991051E-2</v>
      </c>
      <c r="G3484" s="301">
        <f t="array" aca="1" ref="G3484" ca="1">IF(E3484&gt;F3484,('3-Statement Model'!$G$8*(1+'DCF Simulation'!C3484)*'DCF Simulation'!D3484)/('DCF Simulation'!E3484-'DCF Simulation'!F3484))</f>
        <v>13297.203931584363</v>
      </c>
      <c r="H3484" s="302">
        <f ca="1">+G3484-'DCF Analysis'!$C$37+'DCF Analysis'!$C$38+'DCF Analysis'!$C$40-'DCF Analysis'!$C$39</f>
        <v>14209.533931584365</v>
      </c>
      <c r="I3484" s="303">
        <f ca="1">+H3484/'Historical Data'!$L$34</f>
        <v>892.15355235894231</v>
      </c>
    </row>
    <row r="3485" spans="2:9">
      <c r="B3485" s="300">
        <f t="shared" si="274"/>
        <v>3473</v>
      </c>
      <c r="C3485" s="275">
        <f t="shared" ca="1" si="270"/>
        <v>0.20023805302461417</v>
      </c>
      <c r="D3485" s="275">
        <f t="shared" ca="1" si="271"/>
        <v>0.179740209514618</v>
      </c>
      <c r="E3485" s="275">
        <f t="shared" ca="1" si="272"/>
        <v>0.10008432320147315</v>
      </c>
      <c r="F3485" s="275">
        <f t="shared" ca="1" si="273"/>
        <v>5.6850347363053777E-2</v>
      </c>
      <c r="G3485" s="301">
        <f t="array" aca="1" ref="G3485" ca="1">IF(E3485&gt;F3485,('3-Statement Model'!$G$8*(1+'DCF Simulation'!C3485)*'DCF Simulation'!D3485)/('DCF Simulation'!E3485-'DCF Simulation'!F3485))</f>
        <v>24102.770145610935</v>
      </c>
      <c r="H3485" s="302">
        <f ca="1">+G3485-'DCF Analysis'!$C$37+'DCF Analysis'!$C$38+'DCF Analysis'!$C$40-'DCF Analysis'!$C$39</f>
        <v>25015.100145610933</v>
      </c>
      <c r="I3485" s="303">
        <f ca="1">+H3485/'Historical Data'!$L$34</f>
        <v>1570.5870836421661</v>
      </c>
    </row>
    <row r="3486" spans="2:9">
      <c r="B3486" s="300">
        <f t="shared" si="274"/>
        <v>3474</v>
      </c>
      <c r="C3486" s="275">
        <f t="shared" ca="1" si="270"/>
        <v>0.15299305232875765</v>
      </c>
      <c r="D3486" s="275">
        <f t="shared" ca="1" si="271"/>
        <v>0.16418039776125792</v>
      </c>
      <c r="E3486" s="275">
        <f t="shared" ca="1" si="272"/>
        <v>0.10244292956997837</v>
      </c>
      <c r="F3486" s="275">
        <f t="shared" ca="1" si="273"/>
        <v>5.7926584971442097E-2</v>
      </c>
      <c r="G3486" s="301">
        <f t="array" aca="1" ref="G3486" ca="1">IF(E3486&gt;F3486,('3-Statement Model'!$G$8*(1+'DCF Simulation'!C3486)*'DCF Simulation'!D3486)/('DCF Simulation'!E3486-'DCF Simulation'!F3486))</f>
        <v>20540.357473654665</v>
      </c>
      <c r="H3486" s="302">
        <f ca="1">+G3486-'DCF Analysis'!$C$37+'DCF Analysis'!$C$38+'DCF Analysis'!$C$40-'DCF Analysis'!$C$39</f>
        <v>21452.687473654663</v>
      </c>
      <c r="I3486" s="303">
        <f ca="1">+H3486/'Historical Data'!$L$34</f>
        <v>1346.919007295912</v>
      </c>
    </row>
    <row r="3487" spans="2:9">
      <c r="B3487" s="300">
        <f t="shared" si="274"/>
        <v>3475</v>
      </c>
      <c r="C3487" s="275">
        <f t="shared" ca="1" si="270"/>
        <v>0.10174327146337778</v>
      </c>
      <c r="D3487" s="275">
        <f t="shared" ca="1" si="271"/>
        <v>0.14376096898515375</v>
      </c>
      <c r="E3487" s="275">
        <f t="shared" ca="1" si="272"/>
        <v>0.10735724603573793</v>
      </c>
      <c r="F3487" s="275">
        <f t="shared" ca="1" si="273"/>
        <v>2.3488517769303375E-2</v>
      </c>
      <c r="G3487" s="301">
        <f t="array" aca="1" ref="G3487" ca="1">IF(E3487&gt;F3487,('3-Statement Model'!$G$8*(1+'DCF Simulation'!C3487)*'DCF Simulation'!D3487)/('DCF Simulation'!E3487-'DCF Simulation'!F3487))</f>
        <v>9122.2262591049439</v>
      </c>
      <c r="H3487" s="302">
        <f ca="1">+G3487-'DCF Analysis'!$C$37+'DCF Analysis'!$C$38+'DCF Analysis'!$C$40-'DCF Analysis'!$C$39</f>
        <v>10034.556259104946</v>
      </c>
      <c r="I3487" s="303">
        <f ca="1">+H3487/'Historical Data'!$L$34</f>
        <v>630.02523911126946</v>
      </c>
    </row>
    <row r="3488" spans="2:9">
      <c r="B3488" s="300">
        <f t="shared" si="274"/>
        <v>3476</v>
      </c>
      <c r="C3488" s="275">
        <f t="shared" ca="1" si="270"/>
        <v>0.26087868017589338</v>
      </c>
      <c r="D3488" s="275">
        <f t="shared" ca="1" si="271"/>
        <v>0.16655820214725389</v>
      </c>
      <c r="E3488" s="275">
        <f t="shared" ca="1" si="272"/>
        <v>0.1089365622625872</v>
      </c>
      <c r="F3488" s="275">
        <f t="shared" ca="1" si="273"/>
        <v>2.577564954251477E-2</v>
      </c>
      <c r="G3488" s="301">
        <f t="array" aca="1" ref="G3488" ca="1">IF(E3488&gt;F3488,('3-Statement Model'!$G$8*(1+'DCF Simulation'!C3488)*'DCF Simulation'!D3488)/('DCF Simulation'!E3488-'DCF Simulation'!F3488))</f>
        <v>12198.3075239305</v>
      </c>
      <c r="H3488" s="302">
        <f ca="1">+G3488-'DCF Analysis'!$C$37+'DCF Analysis'!$C$38+'DCF Analysis'!$C$40-'DCF Analysis'!$C$39</f>
        <v>13110.637523930502</v>
      </c>
      <c r="I3488" s="303">
        <f ca="1">+H3488/'Historical Data'!$L$34</f>
        <v>823.15872547136109</v>
      </c>
    </row>
    <row r="3489" spans="2:9">
      <c r="B3489" s="300">
        <f t="shared" si="274"/>
        <v>3477</v>
      </c>
      <c r="C3489" s="275">
        <f t="shared" ca="1" si="270"/>
        <v>0.19012383995898277</v>
      </c>
      <c r="D3489" s="275">
        <f t="shared" ca="1" si="271"/>
        <v>0.17717645668624596</v>
      </c>
      <c r="E3489" s="275">
        <f t="shared" ca="1" si="272"/>
        <v>0.10745136947822484</v>
      </c>
      <c r="F3489" s="275">
        <f t="shared" ca="1" si="273"/>
        <v>5.2736043000760957E-2</v>
      </c>
      <c r="G3489" s="301">
        <f t="array" aca="1" ref="G3489" ca="1">IF(E3489&gt;F3489,('3-Statement Model'!$G$8*(1+'DCF Simulation'!C3489)*'DCF Simulation'!D3489)/('DCF Simulation'!E3489-'DCF Simulation'!F3489))</f>
        <v>18615.241350600663</v>
      </c>
      <c r="H3489" s="302">
        <f ca="1">+G3489-'DCF Analysis'!$C$37+'DCF Analysis'!$C$38+'DCF Analysis'!$C$40-'DCF Analysis'!$C$39</f>
        <v>19527.571350600661</v>
      </c>
      <c r="I3489" s="303">
        <f ca="1">+H3489/'Historical Data'!$L$34</f>
        <v>1226.0495124795821</v>
      </c>
    </row>
    <row r="3490" spans="2:9">
      <c r="B3490" s="300">
        <f t="shared" si="274"/>
        <v>3478</v>
      </c>
      <c r="C3490" s="275">
        <f t="shared" ca="1" si="270"/>
        <v>0.3011648145700388</v>
      </c>
      <c r="D3490" s="275">
        <f t="shared" ca="1" si="271"/>
        <v>0.15287902611003762</v>
      </c>
      <c r="E3490" s="275">
        <f t="shared" ca="1" si="272"/>
        <v>0.10173098751412021</v>
      </c>
      <c r="F3490" s="275">
        <f t="shared" ca="1" si="273"/>
        <v>3.4630078488586333E-2</v>
      </c>
      <c r="G3490" s="301">
        <f t="array" aca="1" ref="G3490" ca="1">IF(E3490&gt;F3490,('3-Statement Model'!$G$8*(1+'DCF Simulation'!C3490)*'DCF Simulation'!D3490)/('DCF Simulation'!E3490-'DCF Simulation'!F3490))</f>
        <v>14319.614087257727</v>
      </c>
      <c r="H3490" s="302">
        <f ca="1">+G3490-'DCF Analysis'!$C$37+'DCF Analysis'!$C$38+'DCF Analysis'!$C$40-'DCF Analysis'!$C$39</f>
        <v>15231.944087257729</v>
      </c>
      <c r="I3490" s="303">
        <f ca="1">+H3490/'Historical Data'!$L$34</f>
        <v>956.34614704527246</v>
      </c>
    </row>
    <row r="3491" spans="2:9">
      <c r="B3491" s="300">
        <f t="shared" si="274"/>
        <v>3479</v>
      </c>
      <c r="C3491" s="275">
        <f t="shared" ca="1" si="270"/>
        <v>9.08384944020105E-2</v>
      </c>
      <c r="D3491" s="275">
        <f t="shared" ca="1" si="271"/>
        <v>0.14081172003772124</v>
      </c>
      <c r="E3491" s="275">
        <f t="shared" ca="1" si="272"/>
        <v>0.10461169985988034</v>
      </c>
      <c r="F3491" s="275">
        <f t="shared" ca="1" si="273"/>
        <v>3.3023248949057227E-2</v>
      </c>
      <c r="G3491" s="301">
        <f t="array" aca="1" ref="G3491" ca="1">IF(E3491&gt;F3491,('3-Statement Model'!$G$8*(1+'DCF Simulation'!C3491)*'DCF Simulation'!D3491)/('DCF Simulation'!E3491-'DCF Simulation'!F3491))</f>
        <v>10364.200194151992</v>
      </c>
      <c r="H3491" s="302">
        <f ca="1">+G3491-'DCF Analysis'!$C$37+'DCF Analysis'!$C$38+'DCF Analysis'!$C$40-'DCF Analysis'!$C$39</f>
        <v>11276.530194151994</v>
      </c>
      <c r="I3491" s="303">
        <f ca="1">+H3491/'Historical Data'!$L$34</f>
        <v>708.00326875139376</v>
      </c>
    </row>
    <row r="3492" spans="2:9">
      <c r="B3492" s="300">
        <f t="shared" si="274"/>
        <v>3480</v>
      </c>
      <c r="C3492" s="275">
        <f t="shared" ca="1" si="270"/>
        <v>0.17917252320867258</v>
      </c>
      <c r="D3492" s="275">
        <f t="shared" ca="1" si="271"/>
        <v>0.1567755117871516</v>
      </c>
      <c r="E3492" s="275">
        <f t="shared" ca="1" si="272"/>
        <v>0.10171553975256335</v>
      </c>
      <c r="F3492" s="275">
        <f t="shared" ca="1" si="273"/>
        <v>4.0918994719893673E-2</v>
      </c>
      <c r="G3492" s="301">
        <f t="array" aca="1" ref="G3492" ca="1">IF(E3492&gt;F3492,('3-Statement Model'!$G$8*(1+'DCF Simulation'!C3492)*'DCF Simulation'!D3492)/('DCF Simulation'!E3492-'DCF Simulation'!F3492))</f>
        <v>14687.78063333112</v>
      </c>
      <c r="H3492" s="302">
        <f ca="1">+G3492-'DCF Analysis'!$C$37+'DCF Analysis'!$C$38+'DCF Analysis'!$C$40-'DCF Analysis'!$C$39</f>
        <v>15600.110633331122</v>
      </c>
      <c r="I3492" s="303">
        <f ca="1">+H3492/'Historical Data'!$L$34</f>
        <v>979.4616899983746</v>
      </c>
    </row>
    <row r="3493" spans="2:9">
      <c r="B3493" s="300">
        <f t="shared" si="274"/>
        <v>3481</v>
      </c>
      <c r="C3493" s="275">
        <f t="shared" ca="1" si="270"/>
        <v>4.9944366820491318E-2</v>
      </c>
      <c r="D3493" s="275">
        <f t="shared" ca="1" si="271"/>
        <v>0.15527013943150852</v>
      </c>
      <c r="E3493" s="275">
        <f t="shared" ca="1" si="272"/>
        <v>0.10173285789776551</v>
      </c>
      <c r="F3493" s="275">
        <f t="shared" ca="1" si="273"/>
        <v>4.6111438989431548E-2</v>
      </c>
      <c r="G3493" s="301">
        <f t="array" aca="1" ref="G3493" ca="1">IF(E3493&gt;F3493,('3-Statement Model'!$G$8*(1+'DCF Simulation'!C3493)*'DCF Simulation'!D3493)/('DCF Simulation'!E3493-'DCF Simulation'!F3493))</f>
        <v>14157.666133240882</v>
      </c>
      <c r="H3493" s="302">
        <f ca="1">+G3493-'DCF Analysis'!$C$37+'DCF Analysis'!$C$38+'DCF Analysis'!$C$40-'DCF Analysis'!$C$39</f>
        <v>15069.996133240884</v>
      </c>
      <c r="I3493" s="303">
        <f ca="1">+H3493/'Historical Data'!$L$34</f>
        <v>946.1781539802613</v>
      </c>
    </row>
    <row r="3494" spans="2:9">
      <c r="B3494" s="300">
        <f t="shared" si="274"/>
        <v>3482</v>
      </c>
      <c r="C3494" s="275">
        <f t="shared" ca="1" si="270"/>
        <v>1.5848766148707911E-2</v>
      </c>
      <c r="D3494" s="275">
        <f t="shared" ca="1" si="271"/>
        <v>0.18612672499152894</v>
      </c>
      <c r="E3494" s="275">
        <f t="shared" ca="1" si="272"/>
        <v>0.10287607759118313</v>
      </c>
      <c r="F3494" s="275">
        <f t="shared" ca="1" si="273"/>
        <v>5.8809117989427354E-2</v>
      </c>
      <c r="G3494" s="301">
        <f t="array" aca="1" ref="G3494" ca="1">IF(E3494&gt;F3494,('3-Statement Model'!$G$8*(1+'DCF Simulation'!C3494)*'DCF Simulation'!D3494)/('DCF Simulation'!E3494-'DCF Simulation'!F3494))</f>
        <v>20725.461271048473</v>
      </c>
      <c r="H3494" s="302">
        <f ca="1">+G3494-'DCF Analysis'!$C$37+'DCF Analysis'!$C$38+'DCF Analysis'!$C$40-'DCF Analysis'!$C$39</f>
        <v>21637.791271048471</v>
      </c>
      <c r="I3494" s="303">
        <f ca="1">+H3494/'Historical Data'!$L$34</f>
        <v>1358.5408529662297</v>
      </c>
    </row>
    <row r="3495" spans="2:9">
      <c r="B3495" s="300">
        <f t="shared" si="274"/>
        <v>3483</v>
      </c>
      <c r="C3495" s="275">
        <f t="shared" ca="1" si="270"/>
        <v>4.8224105888087301E-2</v>
      </c>
      <c r="D3495" s="275">
        <f t="shared" ca="1" si="271"/>
        <v>0.15722750923352408</v>
      </c>
      <c r="E3495" s="275">
        <f t="shared" ca="1" si="272"/>
        <v>0.10730973336224861</v>
      </c>
      <c r="F3495" s="275">
        <f t="shared" ca="1" si="273"/>
        <v>2.3035415949969999E-2</v>
      </c>
      <c r="G3495" s="301">
        <f t="array" aca="1" ref="G3495" ca="1">IF(E3495&gt;F3495,('3-Statement Model'!$G$8*(1+'DCF Simulation'!C3495)*'DCF Simulation'!D3495)/('DCF Simulation'!E3495-'DCF Simulation'!F3495))</f>
        <v>9446.413086002387</v>
      </c>
      <c r="H3495" s="302">
        <f ca="1">+G3495-'DCF Analysis'!$C$37+'DCF Analysis'!$C$38+'DCF Analysis'!$C$40-'DCF Analysis'!$C$39</f>
        <v>10358.743086002389</v>
      </c>
      <c r="I3495" s="303">
        <f ca="1">+H3495/'Historical Data'!$L$34</f>
        <v>650.37949074521305</v>
      </c>
    </row>
    <row r="3496" spans="2:9">
      <c r="B3496" s="300">
        <f t="shared" si="274"/>
        <v>3484</v>
      </c>
      <c r="C3496" s="275">
        <f t="shared" ca="1" si="270"/>
        <v>0.27582135948015252</v>
      </c>
      <c r="D3496" s="275">
        <f t="shared" ca="1" si="271"/>
        <v>0.15267319442063704</v>
      </c>
      <c r="E3496" s="275">
        <f t="shared" ca="1" si="272"/>
        <v>0.10665383294020095</v>
      </c>
      <c r="F3496" s="275">
        <f t="shared" ca="1" si="273"/>
        <v>3.5156642711657873E-2</v>
      </c>
      <c r="G3496" s="301">
        <f t="array" aca="1" ref="G3496" ca="1">IF(E3496&gt;F3496,('3-Statement Model'!$G$8*(1+'DCF Simulation'!C3496)*'DCF Simulation'!D3496)/('DCF Simulation'!E3496-'DCF Simulation'!F3496))</f>
        <v>13159.615064922071</v>
      </c>
      <c r="H3496" s="302">
        <f ca="1">+G3496-'DCF Analysis'!$C$37+'DCF Analysis'!$C$38+'DCF Analysis'!$C$40-'DCF Analysis'!$C$39</f>
        <v>14071.945064922073</v>
      </c>
      <c r="I3496" s="303">
        <f ca="1">+H3496/'Historical Data'!$L$34</f>
        <v>883.51495824679057</v>
      </c>
    </row>
    <row r="3497" spans="2:9">
      <c r="B3497" s="300">
        <f t="shared" si="274"/>
        <v>3485</v>
      </c>
      <c r="C3497" s="275">
        <f t="shared" ca="1" si="270"/>
        <v>0.24246394222240308</v>
      </c>
      <c r="D3497" s="275">
        <f t="shared" ca="1" si="271"/>
        <v>0.19268084833868654</v>
      </c>
      <c r="E3497" s="275">
        <f t="shared" ca="1" si="272"/>
        <v>0.1023293981486141</v>
      </c>
      <c r="F3497" s="275">
        <f t="shared" ca="1" si="273"/>
        <v>2.0272546773278922E-2</v>
      </c>
      <c r="G3497" s="301">
        <f t="array" aca="1" ref="G3497" ca="1">IF(E3497&gt;F3497,('3-Statement Model'!$G$8*(1+'DCF Simulation'!C3497)*'DCF Simulation'!D3497)/('DCF Simulation'!E3497-'DCF Simulation'!F3497))</f>
        <v>14092.465958145534</v>
      </c>
      <c r="H3497" s="302">
        <f ca="1">+G3497-'DCF Analysis'!$C$37+'DCF Analysis'!$C$38+'DCF Analysis'!$C$40-'DCF Analysis'!$C$39</f>
        <v>15004.795958145536</v>
      </c>
      <c r="I3497" s="303">
        <f ca="1">+H3497/'Historical Data'!$L$34</f>
        <v>942.08452444210707</v>
      </c>
    </row>
    <row r="3498" spans="2:9">
      <c r="B3498" s="300">
        <f t="shared" si="274"/>
        <v>3486</v>
      </c>
      <c r="C3498" s="275">
        <f t="shared" ca="1" si="270"/>
        <v>0.22085569851322423</v>
      </c>
      <c r="D3498" s="275">
        <f t="shared" ca="1" si="271"/>
        <v>0.1725940567593994</v>
      </c>
      <c r="E3498" s="275">
        <f t="shared" ca="1" si="272"/>
        <v>0.10088718289437247</v>
      </c>
      <c r="F3498" s="275">
        <f t="shared" ca="1" si="273"/>
        <v>5.9786095199176645E-2</v>
      </c>
      <c r="G3498" s="301">
        <f t="array" aca="1" ref="G3498" ca="1">IF(E3498&gt;F3498,('3-Statement Model'!$G$8*(1+'DCF Simulation'!C3498)*'DCF Simulation'!D3498)/('DCF Simulation'!E3498-'DCF Simulation'!F3498))</f>
        <v>24763.74684372573</v>
      </c>
      <c r="H3498" s="302">
        <f ca="1">+G3498-'DCF Analysis'!$C$37+'DCF Analysis'!$C$38+'DCF Analysis'!$C$40-'DCF Analysis'!$C$39</f>
        <v>25676.076843725728</v>
      </c>
      <c r="I3498" s="303">
        <f ca="1">+H3498/'Historical Data'!$L$34</f>
        <v>1612.0868761117033</v>
      </c>
    </row>
    <row r="3499" spans="2:9">
      <c r="B3499" s="300">
        <f t="shared" si="274"/>
        <v>3487</v>
      </c>
      <c r="C3499" s="275">
        <f t="shared" ca="1" si="270"/>
        <v>0.32235679038518605</v>
      </c>
      <c r="D3499" s="275">
        <f t="shared" ca="1" si="271"/>
        <v>0.15231379132763384</v>
      </c>
      <c r="E3499" s="275">
        <f t="shared" ca="1" si="272"/>
        <v>0.10776235813129695</v>
      </c>
      <c r="F3499" s="275">
        <f t="shared" ca="1" si="273"/>
        <v>4.943486748873295E-2</v>
      </c>
      <c r="G3499" s="301">
        <f t="array" aca="1" ref="G3499" ca="1">IF(E3499&gt;F3499,('3-Statement Model'!$G$8*(1+'DCF Simulation'!C3499)*'DCF Simulation'!D3499)/('DCF Simulation'!E3499-'DCF Simulation'!F3499))</f>
        <v>16679.924667137726</v>
      </c>
      <c r="H3499" s="302">
        <f ca="1">+G3499-'DCF Analysis'!$C$37+'DCF Analysis'!$C$38+'DCF Analysis'!$C$40-'DCF Analysis'!$C$39</f>
        <v>17592.254667137724</v>
      </c>
      <c r="I3499" s="303">
        <f ca="1">+H3499/'Historical Data'!$L$34</f>
        <v>1104.5395697605479</v>
      </c>
    </row>
    <row r="3500" spans="2:9">
      <c r="B3500" s="300">
        <f t="shared" si="274"/>
        <v>3488</v>
      </c>
      <c r="C3500" s="275">
        <f t="shared" ca="1" si="270"/>
        <v>0.20198742070386957</v>
      </c>
      <c r="D3500" s="275">
        <f t="shared" ca="1" si="271"/>
        <v>0.14206469432547328</v>
      </c>
      <c r="E3500" s="275">
        <f t="shared" ca="1" si="272"/>
        <v>0.10404449164806982</v>
      </c>
      <c r="F3500" s="275">
        <f t="shared" ca="1" si="273"/>
        <v>2.8573337876253734E-2</v>
      </c>
      <c r="G3500" s="301">
        <f t="array" aca="1" ref="G3500" ca="1">IF(E3500&gt;F3500,('3-Statement Model'!$G$8*(1+'DCF Simulation'!C3500)*'DCF Simulation'!D3500)/('DCF Simulation'!E3500-'DCF Simulation'!F3500))</f>
        <v>10929.104883912511</v>
      </c>
      <c r="H3500" s="302">
        <f ca="1">+G3500-'DCF Analysis'!$C$37+'DCF Analysis'!$C$38+'DCF Analysis'!$C$40-'DCF Analysis'!$C$39</f>
        <v>11841.434883912512</v>
      </c>
      <c r="I3500" s="303">
        <f ca="1">+H3500/'Historical Data'!$L$34</f>
        <v>743.47112632790754</v>
      </c>
    </row>
    <row r="3501" spans="2:9">
      <c r="B3501" s="300">
        <f t="shared" si="274"/>
        <v>3489</v>
      </c>
      <c r="C3501" s="275">
        <f t="shared" ca="1" si="270"/>
        <v>0.13229093659739566</v>
      </c>
      <c r="D3501" s="275">
        <f t="shared" ca="1" si="271"/>
        <v>0.18172800219705332</v>
      </c>
      <c r="E3501" s="275">
        <f t="shared" ca="1" si="272"/>
        <v>0.10839855787177291</v>
      </c>
      <c r="F3501" s="275">
        <f t="shared" ca="1" si="273"/>
        <v>5.3298675187881492E-2</v>
      </c>
      <c r="G3501" s="301">
        <f t="array" aca="1" ref="G3501" ca="1">IF(E3501&gt;F3501,('3-Statement Model'!$G$8*(1+'DCF Simulation'!C3501)*'DCF Simulation'!D3501)/('DCF Simulation'!E3501-'DCF Simulation'!F3501))</f>
        <v>18038.844233687701</v>
      </c>
      <c r="H3501" s="302">
        <f ca="1">+G3501-'DCF Analysis'!$C$37+'DCF Analysis'!$C$38+'DCF Analysis'!$C$40-'DCF Analysis'!$C$39</f>
        <v>18951.1742336877</v>
      </c>
      <c r="I3501" s="303">
        <f ca="1">+H3501/'Historical Data'!$L$34</f>
        <v>1189.8600964227801</v>
      </c>
    </row>
    <row r="3502" spans="2:9">
      <c r="B3502" s="300">
        <f t="shared" si="274"/>
        <v>3490</v>
      </c>
      <c r="C3502" s="275">
        <f t="shared" ca="1" si="270"/>
        <v>0.27647760058630422</v>
      </c>
      <c r="D3502" s="275">
        <f t="shared" ca="1" si="271"/>
        <v>0.15452562649177481</v>
      </c>
      <c r="E3502" s="275">
        <f t="shared" ca="1" si="272"/>
        <v>0.1042138036786722</v>
      </c>
      <c r="F3502" s="275">
        <f t="shared" ca="1" si="273"/>
        <v>3.4762876949500851E-2</v>
      </c>
      <c r="G3502" s="301">
        <f t="array" aca="1" ref="G3502" ca="1">IF(E3502&gt;F3502,('3-Statement Model'!$G$8*(1+'DCF Simulation'!C3502)*'DCF Simulation'!D3502)/('DCF Simulation'!E3502-'DCF Simulation'!F3502))</f>
        <v>13718.769695956527</v>
      </c>
      <c r="H3502" s="302">
        <f ca="1">+G3502-'DCF Analysis'!$C$37+'DCF Analysis'!$C$38+'DCF Analysis'!$C$40-'DCF Analysis'!$C$39</f>
        <v>14631.099695956529</v>
      </c>
      <c r="I3502" s="303">
        <f ca="1">+H3502/'Historical Data'!$L$34</f>
        <v>918.62179516327217</v>
      </c>
    </row>
    <row r="3503" spans="2:9">
      <c r="B3503" s="300">
        <f t="shared" si="274"/>
        <v>3491</v>
      </c>
      <c r="C3503" s="275">
        <f t="shared" ca="1" si="270"/>
        <v>7.3383372108115144E-2</v>
      </c>
      <c r="D3503" s="275">
        <f t="shared" ca="1" si="271"/>
        <v>0.186223786653849</v>
      </c>
      <c r="E3503" s="275">
        <f t="shared" ca="1" si="272"/>
        <v>0.10728535227618707</v>
      </c>
      <c r="F3503" s="275">
        <f t="shared" ca="1" si="273"/>
        <v>3.6668108029820304E-2</v>
      </c>
      <c r="G3503" s="301">
        <f t="array" aca="1" ref="G3503" ca="1">IF(E3503&gt;F3503,('3-Statement Model'!$G$8*(1+'DCF Simulation'!C3503)*'DCF Simulation'!D3503)/('DCF Simulation'!E3503-'DCF Simulation'!F3503))</f>
        <v>13672.840581954992</v>
      </c>
      <c r="H3503" s="302">
        <f ca="1">+G3503-'DCF Analysis'!$C$37+'DCF Analysis'!$C$38+'DCF Analysis'!$C$40-'DCF Analysis'!$C$39</f>
        <v>14585.170581954993</v>
      </c>
      <c r="I3503" s="303">
        <f ca="1">+H3503/'Historical Data'!$L$34</f>
        <v>915.73810999735065</v>
      </c>
    </row>
    <row r="3504" spans="2:9">
      <c r="B3504" s="300">
        <f t="shared" si="274"/>
        <v>3492</v>
      </c>
      <c r="C3504" s="275">
        <f t="shared" ca="1" si="270"/>
        <v>9.8817297528795797E-2</v>
      </c>
      <c r="D3504" s="275">
        <f t="shared" ca="1" si="271"/>
        <v>0.1906432583036175</v>
      </c>
      <c r="E3504" s="275">
        <f t="shared" ca="1" si="272"/>
        <v>0.1099803434100481</v>
      </c>
      <c r="F3504" s="275">
        <f t="shared" ca="1" si="273"/>
        <v>2.0634312832150774E-2</v>
      </c>
      <c r="G3504" s="301">
        <f t="array" aca="1" ref="G3504" ca="1">IF(E3504&gt;F3504,('3-Statement Model'!$G$8*(1+'DCF Simulation'!C3504)*'DCF Simulation'!D3504)/('DCF Simulation'!E3504-'DCF Simulation'!F3504))</f>
        <v>11325.338101101808</v>
      </c>
      <c r="H3504" s="302">
        <f ca="1">+G3504-'DCF Analysis'!$C$37+'DCF Analysis'!$C$38+'DCF Analysis'!$C$40-'DCF Analysis'!$C$39</f>
        <v>12237.66810110181</v>
      </c>
      <c r="I3504" s="303">
        <f ca="1">+H3504/'Historical Data'!$L$34</f>
        <v>768.34885095843163</v>
      </c>
    </row>
    <row r="3505" spans="2:9">
      <c r="B3505" s="300">
        <f t="shared" si="274"/>
        <v>3493</v>
      </c>
      <c r="C3505" s="275">
        <f t="shared" ca="1" si="270"/>
        <v>0.23347756676421741</v>
      </c>
      <c r="D3505" s="275">
        <f t="shared" ca="1" si="271"/>
        <v>0.16420245824575963</v>
      </c>
      <c r="E3505" s="275">
        <f t="shared" ca="1" si="272"/>
        <v>0.10303075107805269</v>
      </c>
      <c r="F3505" s="275">
        <f t="shared" ca="1" si="273"/>
        <v>2.3977322469964722E-2</v>
      </c>
      <c r="G3505" s="301">
        <f t="array" aca="1" ref="G3505" ca="1">IF(E3505&gt;F3505,('3-Statement Model'!$G$8*(1+'DCF Simulation'!C3505)*'DCF Simulation'!D3505)/('DCF Simulation'!E3505-'DCF Simulation'!F3505))</f>
        <v>12375.69788737421</v>
      </c>
      <c r="H3505" s="302">
        <f ca="1">+G3505-'DCF Analysis'!$C$37+'DCF Analysis'!$C$38+'DCF Analysis'!$C$40-'DCF Analysis'!$C$39</f>
        <v>13288.027887374212</v>
      </c>
      <c r="I3505" s="303">
        <f ca="1">+H3505/'Historical Data'!$L$34</f>
        <v>834.29627886773096</v>
      </c>
    </row>
    <row r="3506" spans="2:9">
      <c r="B3506" s="300">
        <f t="shared" si="274"/>
        <v>3494</v>
      </c>
      <c r="C3506" s="275">
        <f t="shared" ca="1" si="270"/>
        <v>0.15992699580599512</v>
      </c>
      <c r="D3506" s="275">
        <f t="shared" ca="1" si="271"/>
        <v>0.1533987327656165</v>
      </c>
      <c r="E3506" s="275">
        <f t="shared" ca="1" si="272"/>
        <v>0.10870677638684127</v>
      </c>
      <c r="F3506" s="275">
        <f t="shared" ca="1" si="273"/>
        <v>4.074229959827956E-2</v>
      </c>
      <c r="G3506" s="301">
        <f t="array" aca="1" ref="G3506" ca="1">IF(E3506&gt;F3506,('3-Statement Model'!$G$8*(1+'DCF Simulation'!C3506)*'DCF Simulation'!D3506)/('DCF Simulation'!E3506-'DCF Simulation'!F3506))</f>
        <v>12645.906006540545</v>
      </c>
      <c r="H3506" s="302">
        <f ca="1">+G3506-'DCF Analysis'!$C$37+'DCF Analysis'!$C$38+'DCF Analysis'!$C$40-'DCF Analysis'!$C$39</f>
        <v>13558.236006540546</v>
      </c>
      <c r="I3506" s="303">
        <f ca="1">+H3506/'Historical Data'!$L$34</f>
        <v>851.2614470816327</v>
      </c>
    </row>
    <row r="3507" spans="2:9">
      <c r="B3507" s="300">
        <f t="shared" si="274"/>
        <v>3495</v>
      </c>
      <c r="C3507" s="275">
        <f t="shared" ca="1" si="270"/>
        <v>0.11366411382232237</v>
      </c>
      <c r="D3507" s="275">
        <f t="shared" ca="1" si="271"/>
        <v>0.18542900440466842</v>
      </c>
      <c r="E3507" s="275">
        <f t="shared" ca="1" si="272"/>
        <v>0.10372697625726487</v>
      </c>
      <c r="F3507" s="275">
        <f t="shared" ca="1" si="273"/>
        <v>4.905644421741244E-2</v>
      </c>
      <c r="G3507" s="301">
        <f t="array" aca="1" ref="G3507" ca="1">IF(E3507&gt;F3507,('3-Statement Model'!$G$8*(1+'DCF Simulation'!C3507)*'DCF Simulation'!D3507)/('DCF Simulation'!E3507-'DCF Simulation'!F3507))</f>
        <v>18245.597535027937</v>
      </c>
      <c r="H3507" s="302">
        <f ca="1">+G3507-'DCF Analysis'!$C$37+'DCF Analysis'!$C$38+'DCF Analysis'!$C$40-'DCF Analysis'!$C$39</f>
        <v>19157.927535027935</v>
      </c>
      <c r="I3507" s="303">
        <f ca="1">+H3507/'Historical Data'!$L$34</f>
        <v>1202.8412183329526</v>
      </c>
    </row>
    <row r="3508" spans="2:9">
      <c r="B3508" s="300">
        <f t="shared" si="274"/>
        <v>3496</v>
      </c>
      <c r="C3508" s="275">
        <f t="shared" ca="1" si="270"/>
        <v>5.9235918722535544E-2</v>
      </c>
      <c r="D3508" s="275">
        <f t="shared" ca="1" si="271"/>
        <v>0.18530840614375174</v>
      </c>
      <c r="E3508" s="275">
        <f t="shared" ca="1" si="272"/>
        <v>0.10849856853012224</v>
      </c>
      <c r="F3508" s="275">
        <f t="shared" ca="1" si="273"/>
        <v>4.1786880724815401E-2</v>
      </c>
      <c r="G3508" s="301">
        <f t="array" aca="1" ref="G3508" ca="1">IF(E3508&gt;F3508,('3-Statement Model'!$G$8*(1+'DCF Simulation'!C3508)*'DCF Simulation'!D3508)/('DCF Simulation'!E3508-'DCF Simulation'!F3508))</f>
        <v>14212.333530741031</v>
      </c>
      <c r="H3508" s="302">
        <f ca="1">+G3508-'DCF Analysis'!$C$37+'DCF Analysis'!$C$38+'DCF Analysis'!$C$40-'DCF Analysis'!$C$39</f>
        <v>15124.663530741032</v>
      </c>
      <c r="I3508" s="303">
        <f ca="1">+H3508/'Historical Data'!$L$34</f>
        <v>949.61047717346389</v>
      </c>
    </row>
    <row r="3509" spans="2:9">
      <c r="B3509" s="300">
        <f t="shared" si="274"/>
        <v>3497</v>
      </c>
      <c r="C3509" s="275">
        <f t="shared" ca="1" si="270"/>
        <v>2.1755798997604579E-2</v>
      </c>
      <c r="D3509" s="275">
        <f t="shared" ca="1" si="271"/>
        <v>0.19472942200583881</v>
      </c>
      <c r="E3509" s="275">
        <f t="shared" ca="1" si="272"/>
        <v>0.1044497795390477</v>
      </c>
      <c r="F3509" s="275">
        <f t="shared" ca="1" si="273"/>
        <v>4.7806639793173691E-2</v>
      </c>
      <c r="G3509" s="301">
        <f t="array" aca="1" ref="G3509" ca="1">IF(E3509&gt;F3509,('3-Statement Model'!$G$8*(1+'DCF Simulation'!C3509)*'DCF Simulation'!D3509)/('DCF Simulation'!E3509-'DCF Simulation'!F3509))</f>
        <v>16967.226872350933</v>
      </c>
      <c r="H3509" s="302">
        <f ca="1">+G3509-'DCF Analysis'!$C$37+'DCF Analysis'!$C$38+'DCF Analysis'!$C$40-'DCF Analysis'!$C$39</f>
        <v>17879.556872350931</v>
      </c>
      <c r="I3509" s="303">
        <f ca="1">+H3509/'Historical Data'!$L$34</f>
        <v>1122.5779997481627</v>
      </c>
    </row>
    <row r="3510" spans="2:9">
      <c r="B3510" s="300">
        <f t="shared" si="274"/>
        <v>3498</v>
      </c>
      <c r="C3510" s="275">
        <f t="shared" ca="1" si="270"/>
        <v>6.0609549233641188E-2</v>
      </c>
      <c r="D3510" s="275">
        <f t="shared" ca="1" si="271"/>
        <v>0.14024975644009455</v>
      </c>
      <c r="E3510" s="275">
        <f t="shared" ca="1" si="272"/>
        <v>0.10655795551299821</v>
      </c>
      <c r="F3510" s="275">
        <f t="shared" ca="1" si="273"/>
        <v>5.2183836110543252E-2</v>
      </c>
      <c r="G3510" s="301">
        <f t="array" aca="1" ref="G3510" ca="1">IF(E3510&gt;F3510,('3-Statement Model'!$G$8*(1+'DCF Simulation'!C3510)*'DCF Simulation'!D3510)/('DCF Simulation'!E3510-'DCF Simulation'!F3510))</f>
        <v>13214.322797439509</v>
      </c>
      <c r="H3510" s="302">
        <f ca="1">+G3510-'DCF Analysis'!$C$37+'DCF Analysis'!$C$38+'DCF Analysis'!$C$40-'DCF Analysis'!$C$39</f>
        <v>14126.65279743951</v>
      </c>
      <c r="I3510" s="303">
        <f ca="1">+H3510/'Historical Data'!$L$34</f>
        <v>886.94981389666145</v>
      </c>
    </row>
    <row r="3511" spans="2:9">
      <c r="B3511" s="300">
        <f t="shared" si="274"/>
        <v>3499</v>
      </c>
      <c r="C3511" s="275">
        <f t="shared" ca="1" si="270"/>
        <v>4.8970790228449884E-2</v>
      </c>
      <c r="D3511" s="275">
        <f t="shared" ca="1" si="271"/>
        <v>0.15191503545423024</v>
      </c>
      <c r="E3511" s="275">
        <f t="shared" ca="1" si="272"/>
        <v>0.10759986818233576</v>
      </c>
      <c r="F3511" s="275">
        <f t="shared" ca="1" si="273"/>
        <v>2.599730950441434E-2</v>
      </c>
      <c r="G3511" s="301">
        <f t="array" aca="1" ref="G3511" ca="1">IF(E3511&gt;F3511,('3-Statement Model'!$G$8*(1+'DCF Simulation'!C3511)*'DCF Simulation'!D3511)/('DCF Simulation'!E3511-'DCF Simulation'!F3511))</f>
        <v>9432.7837275384281</v>
      </c>
      <c r="H3511" s="302">
        <f ca="1">+G3511-'DCF Analysis'!$C$37+'DCF Analysis'!$C$38+'DCF Analysis'!$C$40-'DCF Analysis'!$C$39</f>
        <v>10345.11372753843</v>
      </c>
      <c r="I3511" s="303">
        <f ca="1">+H3511/'Historical Data'!$L$34</f>
        <v>649.52376383477815</v>
      </c>
    </row>
    <row r="3512" spans="2:9">
      <c r="B3512" s="300">
        <f t="shared" si="274"/>
        <v>3500</v>
      </c>
      <c r="C3512" s="275">
        <f t="shared" ca="1" si="270"/>
        <v>0.15542835982248135</v>
      </c>
      <c r="D3512" s="275">
        <f t="shared" ca="1" si="271"/>
        <v>0.14994757867894809</v>
      </c>
      <c r="E3512" s="275">
        <f t="shared" ca="1" si="272"/>
        <v>0.10430126617175273</v>
      </c>
      <c r="F3512" s="275">
        <f t="shared" ca="1" si="273"/>
        <v>3.1267884739853369E-2</v>
      </c>
      <c r="G3512" s="301">
        <f t="array" aca="1" ref="G3512" ca="1">IF(E3512&gt;F3512,('3-Statement Model'!$G$8*(1+'DCF Simulation'!C3512)*'DCF Simulation'!D3512)/('DCF Simulation'!E3512-'DCF Simulation'!F3512))</f>
        <v>11458.837766358385</v>
      </c>
      <c r="H3512" s="302">
        <f ca="1">+G3512-'DCF Analysis'!$C$37+'DCF Analysis'!$C$38+'DCF Analysis'!$C$40-'DCF Analysis'!$C$39</f>
        <v>12371.167766358387</v>
      </c>
      <c r="I3512" s="303">
        <f ca="1">+H3512/'Historical Data'!$L$34</f>
        <v>776.73070226832215</v>
      </c>
    </row>
    <row r="3513" spans="2:9">
      <c r="B3513" s="300">
        <f t="shared" si="274"/>
        <v>3501</v>
      </c>
      <c r="C3513" s="275">
        <f t="shared" ca="1" si="270"/>
        <v>0.1327980299471018</v>
      </c>
      <c r="D3513" s="275">
        <f t="shared" ca="1" si="271"/>
        <v>0.17453553068515931</v>
      </c>
      <c r="E3513" s="275">
        <f t="shared" ca="1" si="272"/>
        <v>0.10696103038402803</v>
      </c>
      <c r="F3513" s="275">
        <f t="shared" ca="1" si="273"/>
        <v>5.2767123795035661E-2</v>
      </c>
      <c r="G3513" s="301">
        <f t="array" aca="1" ref="G3513" ca="1">IF(E3513&gt;F3513,('3-Statement Model'!$G$8*(1+'DCF Simulation'!C3513)*'DCF Simulation'!D3513)/('DCF Simulation'!E3513-'DCF Simulation'!F3513))</f>
        <v>17622.413065379391</v>
      </c>
      <c r="H3513" s="302">
        <f ca="1">+G3513-'DCF Analysis'!$C$37+'DCF Analysis'!$C$38+'DCF Analysis'!$C$40-'DCF Analysis'!$C$39</f>
        <v>18534.743065379389</v>
      </c>
      <c r="I3513" s="303">
        <f ca="1">+H3513/'Historical Data'!$L$34</f>
        <v>1163.7142321102679</v>
      </c>
    </row>
    <row r="3514" spans="2:9">
      <c r="B3514" s="300">
        <f t="shared" si="274"/>
        <v>3502</v>
      </c>
      <c r="C3514" s="275">
        <f t="shared" ca="1" si="270"/>
        <v>0.20286918170471874</v>
      </c>
      <c r="D3514" s="275">
        <f t="shared" ca="1" si="271"/>
        <v>0.17201013603052173</v>
      </c>
      <c r="E3514" s="275">
        <f t="shared" ca="1" si="272"/>
        <v>0.10376978768375553</v>
      </c>
      <c r="F3514" s="275">
        <f t="shared" ca="1" si="273"/>
        <v>3.9188993876753599E-2</v>
      </c>
      <c r="G3514" s="301">
        <f t="array" aca="1" ref="G3514" ca="1">IF(E3514&gt;F3514,('3-Statement Model'!$G$8*(1+'DCF Simulation'!C3514)*'DCF Simulation'!D3514)/('DCF Simulation'!E3514-'DCF Simulation'!F3514))</f>
        <v>15475.637839452043</v>
      </c>
      <c r="H3514" s="302">
        <f ca="1">+G3514-'DCF Analysis'!$C$37+'DCF Analysis'!$C$38+'DCF Analysis'!$C$40-'DCF Analysis'!$C$39</f>
        <v>16387.967839452042</v>
      </c>
      <c r="I3514" s="303">
        <f ca="1">+H3514/'Historical Data'!$L$34</f>
        <v>1028.9277462797854</v>
      </c>
    </row>
    <row r="3515" spans="2:9">
      <c r="B3515" s="300">
        <f t="shared" si="274"/>
        <v>3503</v>
      </c>
      <c r="C3515" s="275">
        <f t="shared" ca="1" si="270"/>
        <v>3.9022231939342691E-2</v>
      </c>
      <c r="D3515" s="275">
        <f t="shared" ca="1" si="271"/>
        <v>0.1553108170689626</v>
      </c>
      <c r="E3515" s="275">
        <f t="shared" ca="1" si="272"/>
        <v>0.10616956699561698</v>
      </c>
      <c r="F3515" s="275">
        <f t="shared" ca="1" si="273"/>
        <v>2.5711828917546906E-2</v>
      </c>
      <c r="G3515" s="301">
        <f t="array" aca="1" ref="G3515" ca="1">IF(E3515&gt;F3515,('3-Statement Model'!$G$8*(1+'DCF Simulation'!C3515)*'DCF Simulation'!D3515)/('DCF Simulation'!E3515-'DCF Simulation'!F3515))</f>
        <v>9688.0913469885872</v>
      </c>
      <c r="H3515" s="302">
        <f ca="1">+G3515-'DCF Analysis'!$C$37+'DCF Analysis'!$C$38+'DCF Analysis'!$C$40-'DCF Analysis'!$C$39</f>
        <v>10600.421346988589</v>
      </c>
      <c r="I3515" s="303">
        <f ca="1">+H3515/'Historical Data'!$L$34</f>
        <v>665.55339582224804</v>
      </c>
    </row>
    <row r="3516" spans="2:9">
      <c r="B3516" s="300">
        <f t="shared" si="274"/>
        <v>3504</v>
      </c>
      <c r="C3516" s="275">
        <f t="shared" ca="1" si="270"/>
        <v>0.24867597939101538</v>
      </c>
      <c r="D3516" s="275">
        <f t="shared" ca="1" si="271"/>
        <v>0.17308819062117908</v>
      </c>
      <c r="E3516" s="275">
        <f t="shared" ca="1" si="272"/>
        <v>0.10103735904701712</v>
      </c>
      <c r="F3516" s="275">
        <f t="shared" ca="1" si="273"/>
        <v>2.7327970861091892E-2</v>
      </c>
      <c r="G3516" s="301">
        <f t="array" aca="1" ref="G3516" ca="1">IF(E3516&gt;F3516,('3-Statement Model'!$G$8*(1+'DCF Simulation'!C3516)*'DCF Simulation'!D3516)/('DCF Simulation'!E3516-'DCF Simulation'!F3516))</f>
        <v>14163.607667782149</v>
      </c>
      <c r="H3516" s="302">
        <f ca="1">+G3516-'DCF Analysis'!$C$37+'DCF Analysis'!$C$38+'DCF Analysis'!$C$40-'DCF Analysis'!$C$39</f>
        <v>15075.937667782151</v>
      </c>
      <c r="I3516" s="303">
        <f ca="1">+H3516/'Historical Data'!$L$34</f>
        <v>946.55119655667352</v>
      </c>
    </row>
    <row r="3517" spans="2:9">
      <c r="B3517" s="300">
        <f t="shared" si="274"/>
        <v>3505</v>
      </c>
      <c r="C3517" s="275">
        <f t="shared" ca="1" si="270"/>
        <v>0.22211424309555161</v>
      </c>
      <c r="D3517" s="275">
        <f t="shared" ca="1" si="271"/>
        <v>0.165965202318098</v>
      </c>
      <c r="E3517" s="275">
        <f t="shared" ca="1" si="272"/>
        <v>0.10422509808869013</v>
      </c>
      <c r="F3517" s="275">
        <f t="shared" ca="1" si="273"/>
        <v>3.0974464482685149E-2</v>
      </c>
      <c r="G3517" s="301">
        <f t="array" aca="1" ref="G3517" ca="1">IF(E3517&gt;F3517,('3-Statement Model'!$G$8*(1+'DCF Simulation'!C3517)*'DCF Simulation'!D3517)/('DCF Simulation'!E3517-'DCF Simulation'!F3517))</f>
        <v>13375.097574845195</v>
      </c>
      <c r="H3517" s="302">
        <f ca="1">+G3517-'DCF Analysis'!$C$37+'DCF Analysis'!$C$38+'DCF Analysis'!$C$40-'DCF Analysis'!$C$39</f>
        <v>14287.427574845196</v>
      </c>
      <c r="I3517" s="303">
        <f ca="1">+H3517/'Historical Data'!$L$34</f>
        <v>897.04414841057383</v>
      </c>
    </row>
    <row r="3518" spans="2:9">
      <c r="B3518" s="300">
        <f t="shared" si="274"/>
        <v>3506</v>
      </c>
      <c r="C3518" s="275">
        <f t="shared" ca="1" si="270"/>
        <v>0.12589084109656323</v>
      </c>
      <c r="D3518" s="275">
        <f t="shared" ca="1" si="271"/>
        <v>0.17286716741408767</v>
      </c>
      <c r="E3518" s="275">
        <f t="shared" ca="1" si="272"/>
        <v>0.10520479695785895</v>
      </c>
      <c r="F3518" s="275">
        <f t="shared" ca="1" si="273"/>
        <v>2.9738691927681277E-2</v>
      </c>
      <c r="G3518" s="301">
        <f t="array" aca="1" ref="G3518" ca="1">IF(E3518&gt;F3518,('3-Statement Model'!$G$8*(1+'DCF Simulation'!C3518)*'DCF Simulation'!D3518)/('DCF Simulation'!E3518-'DCF Simulation'!F3518))</f>
        <v>12457.656898642779</v>
      </c>
      <c r="H3518" s="302">
        <f ca="1">+G3518-'DCF Analysis'!$C$37+'DCF Analysis'!$C$38+'DCF Analysis'!$C$40-'DCF Analysis'!$C$39</f>
        <v>13369.986898642781</v>
      </c>
      <c r="I3518" s="303">
        <f ca="1">+H3518/'Historical Data'!$L$34</f>
        <v>839.44212132837299</v>
      </c>
    </row>
    <row r="3519" spans="2:9">
      <c r="B3519" s="300">
        <f t="shared" si="274"/>
        <v>3507</v>
      </c>
      <c r="C3519" s="275">
        <f t="shared" ca="1" si="270"/>
        <v>0.18411772991174127</v>
      </c>
      <c r="D3519" s="275">
        <f t="shared" ca="1" si="271"/>
        <v>0.14347346430031549</v>
      </c>
      <c r="E3519" s="275">
        <f t="shared" ca="1" si="272"/>
        <v>0.10547775155371422</v>
      </c>
      <c r="F3519" s="275">
        <f t="shared" ca="1" si="273"/>
        <v>5.2276479342409019E-2</v>
      </c>
      <c r="G3519" s="301">
        <f t="array" aca="1" ref="G3519" ca="1">IF(E3519&gt;F3519,('3-Statement Model'!$G$8*(1+'DCF Simulation'!C3519)*'DCF Simulation'!D3519)/('DCF Simulation'!E3519-'DCF Simulation'!F3519))</f>
        <v>15424.956584039754</v>
      </c>
      <c r="H3519" s="302">
        <f ca="1">+G3519-'DCF Analysis'!$C$37+'DCF Analysis'!$C$38+'DCF Analysis'!$C$40-'DCF Analysis'!$C$39</f>
        <v>16337.286584039755</v>
      </c>
      <c r="I3519" s="303">
        <f ca="1">+H3519/'Historical Data'!$L$34</f>
        <v>1025.7456952518078</v>
      </c>
    </row>
    <row r="3520" spans="2:9">
      <c r="B3520" s="300">
        <f t="shared" si="274"/>
        <v>3508</v>
      </c>
      <c r="C3520" s="275">
        <f t="shared" ca="1" si="270"/>
        <v>6.4296470617875953E-2</v>
      </c>
      <c r="D3520" s="275">
        <f t="shared" ca="1" si="271"/>
        <v>0.15451180733668449</v>
      </c>
      <c r="E3520" s="275">
        <f t="shared" ca="1" si="272"/>
        <v>0.10258195114631083</v>
      </c>
      <c r="F3520" s="275">
        <f t="shared" ca="1" si="273"/>
        <v>4.9189955641724584E-2</v>
      </c>
      <c r="G3520" s="301">
        <f t="array" aca="1" ref="G3520" ca="1">IF(E3520&gt;F3520,('3-Statement Model'!$G$8*(1+'DCF Simulation'!C3520)*'DCF Simulation'!D3520)/('DCF Simulation'!E3520-'DCF Simulation'!F3520))</f>
        <v>14877.420597710969</v>
      </c>
      <c r="H3520" s="302">
        <f ca="1">+G3520-'DCF Analysis'!$C$37+'DCF Analysis'!$C$38+'DCF Analysis'!$C$40-'DCF Analysis'!$C$39</f>
        <v>15789.75059771097</v>
      </c>
      <c r="I3520" s="303">
        <f ca="1">+H3520/'Historical Data'!$L$34</f>
        <v>991.36834145543901</v>
      </c>
    </row>
    <row r="3521" spans="2:9">
      <c r="B3521" s="300">
        <f t="shared" si="274"/>
        <v>3509</v>
      </c>
      <c r="C3521" s="275">
        <f t="shared" ca="1" si="270"/>
        <v>0.33161077776963194</v>
      </c>
      <c r="D3521" s="275">
        <f t="shared" ca="1" si="271"/>
        <v>0.17579768825336928</v>
      </c>
      <c r="E3521" s="275">
        <f t="shared" ca="1" si="272"/>
        <v>0.1081346007781466</v>
      </c>
      <c r="F3521" s="275">
        <f t="shared" ca="1" si="273"/>
        <v>2.3611922494491355E-2</v>
      </c>
      <c r="G3521" s="301">
        <f t="array" aca="1" ref="G3521" ca="1">IF(E3521&gt;F3521,('3-Statement Model'!$G$8*(1+'DCF Simulation'!C3521)*'DCF Simulation'!D3521)/('DCF Simulation'!E3521-'DCF Simulation'!F3521))</f>
        <v>13378.170005691169</v>
      </c>
      <c r="H3521" s="302">
        <f ca="1">+G3521-'DCF Analysis'!$C$37+'DCF Analysis'!$C$38+'DCF Analysis'!$C$40-'DCF Analysis'!$C$39</f>
        <v>14290.50000569117</v>
      </c>
      <c r="I3521" s="303">
        <f ca="1">+H3521/'Historical Data'!$L$34</f>
        <v>897.23705270334028</v>
      </c>
    </row>
    <row r="3522" spans="2:9">
      <c r="B3522" s="300">
        <f t="shared" si="274"/>
        <v>3510</v>
      </c>
      <c r="C3522" s="275">
        <f t="shared" ca="1" si="270"/>
        <v>0.29393167499391815</v>
      </c>
      <c r="D3522" s="275">
        <f t="shared" ca="1" si="271"/>
        <v>0.15770006416919363</v>
      </c>
      <c r="E3522" s="275">
        <f t="shared" ca="1" si="272"/>
        <v>0.10093456726012966</v>
      </c>
      <c r="F3522" s="275">
        <f t="shared" ca="1" si="273"/>
        <v>4.7124151739364434E-2</v>
      </c>
      <c r="G3522" s="301">
        <f t="array" aca="1" ref="G3522" ca="1">IF(E3522&gt;F3522,('3-Statement Model'!$G$8*(1+'DCF Simulation'!C3522)*'DCF Simulation'!D3522)/('DCF Simulation'!E3522-'DCF Simulation'!F3522))</f>
        <v>18317.085309143265</v>
      </c>
      <c r="H3522" s="302">
        <f ca="1">+G3522-'DCF Analysis'!$C$37+'DCF Analysis'!$C$38+'DCF Analysis'!$C$40-'DCF Analysis'!$C$39</f>
        <v>19229.415309143264</v>
      </c>
      <c r="I3522" s="303">
        <f ca="1">+H3522/'Historical Data'!$L$34</f>
        <v>1207.3296182997849</v>
      </c>
    </row>
    <row r="3523" spans="2:9">
      <c r="B3523" s="300">
        <f t="shared" si="274"/>
        <v>3511</v>
      </c>
      <c r="C3523" s="275">
        <f t="shared" ca="1" si="270"/>
        <v>0.29501386698242393</v>
      </c>
      <c r="D3523" s="275">
        <f t="shared" ca="1" si="271"/>
        <v>0.17365662556857603</v>
      </c>
      <c r="E3523" s="275">
        <f t="shared" ca="1" si="272"/>
        <v>0.10549277893307457</v>
      </c>
      <c r="F3523" s="275">
        <f t="shared" ca="1" si="273"/>
        <v>4.53595494744964E-2</v>
      </c>
      <c r="G3523" s="301">
        <f t="array" aca="1" ref="G3523" ca="1">IF(E3523&gt;F3523,('3-Statement Model'!$G$8*(1+'DCF Simulation'!C3523)*'DCF Simulation'!D3523)/('DCF Simulation'!E3523-'DCF Simulation'!F3523))</f>
        <v>18064.699749123462</v>
      </c>
      <c r="H3523" s="302">
        <f ca="1">+G3523-'DCF Analysis'!$C$37+'DCF Analysis'!$C$38+'DCF Analysis'!$C$40-'DCF Analysis'!$C$39</f>
        <v>18977.02974912346</v>
      </c>
      <c r="I3523" s="303">
        <f ca="1">+H3523/'Historical Data'!$L$34</f>
        <v>1191.4834494514682</v>
      </c>
    </row>
    <row r="3524" spans="2:9">
      <c r="B3524" s="300">
        <f t="shared" si="274"/>
        <v>3512</v>
      </c>
      <c r="C3524" s="275">
        <f t="shared" ca="1" si="270"/>
        <v>0.2352784373148222</v>
      </c>
      <c r="D3524" s="275">
        <f t="shared" ca="1" si="271"/>
        <v>0.13798100468108501</v>
      </c>
      <c r="E3524" s="275">
        <f t="shared" ca="1" si="272"/>
        <v>0.10400529374748696</v>
      </c>
      <c r="F3524" s="275">
        <f t="shared" ca="1" si="273"/>
        <v>5.8081494949896756E-2</v>
      </c>
      <c r="G3524" s="301">
        <f t="array" aca="1" ref="G3524" ca="1">IF(E3524&gt;F3524,('3-Statement Model'!$G$8*(1+'DCF Simulation'!C3524)*'DCF Simulation'!D3524)/('DCF Simulation'!E3524-'DCF Simulation'!F3524))</f>
        <v>17927.752881444467</v>
      </c>
      <c r="H3524" s="302">
        <f ca="1">+G3524-'DCF Analysis'!$C$37+'DCF Analysis'!$C$38+'DCF Analysis'!$C$40-'DCF Analysis'!$C$39</f>
        <v>18840.082881444465</v>
      </c>
      <c r="I3524" s="303">
        <f ca="1">+H3524/'Historical Data'!$L$34</f>
        <v>1182.8851636053241</v>
      </c>
    </row>
    <row r="3525" spans="2:9">
      <c r="B3525" s="300">
        <f t="shared" si="274"/>
        <v>3513</v>
      </c>
      <c r="C3525" s="275">
        <f t="shared" ca="1" si="270"/>
        <v>2.5171065282612454E-2</v>
      </c>
      <c r="D3525" s="275">
        <f t="shared" ca="1" si="271"/>
        <v>0.15831576220649152</v>
      </c>
      <c r="E3525" s="275">
        <f t="shared" ca="1" si="272"/>
        <v>0.10111791240592834</v>
      </c>
      <c r="F3525" s="275">
        <f t="shared" ca="1" si="273"/>
        <v>5.2539398573433191E-2</v>
      </c>
      <c r="G3525" s="301">
        <f t="array" aca="1" ref="G3525" ca="1">IF(E3525&gt;F3525,('3-Statement Model'!$G$8*(1+'DCF Simulation'!C3525)*'DCF Simulation'!D3525)/('DCF Simulation'!E3525-'DCF Simulation'!F3525))</f>
        <v>16138.225190867894</v>
      </c>
      <c r="H3525" s="302">
        <f ca="1">+G3525-'DCF Analysis'!$C$37+'DCF Analysis'!$C$38+'DCF Analysis'!$C$40-'DCF Analysis'!$C$39</f>
        <v>17050.555190867894</v>
      </c>
      <c r="I3525" s="303">
        <f ca="1">+H3525/'Historical Data'!$L$34</f>
        <v>1070.5286645196031</v>
      </c>
    </row>
    <row r="3526" spans="2:9">
      <c r="B3526" s="300">
        <f t="shared" si="274"/>
        <v>3514</v>
      </c>
      <c r="C3526" s="275">
        <f t="shared" ca="1" si="270"/>
        <v>0.26029400480142961</v>
      </c>
      <c r="D3526" s="275">
        <f t="shared" ca="1" si="271"/>
        <v>0.1927745809265925</v>
      </c>
      <c r="E3526" s="275">
        <f t="shared" ca="1" si="272"/>
        <v>0.10670373509817052</v>
      </c>
      <c r="F3526" s="275">
        <f t="shared" ca="1" si="273"/>
        <v>4.1428808031847258E-2</v>
      </c>
      <c r="G3526" s="301">
        <f t="array" aca="1" ref="G3526" ca="1">IF(E3526&gt;F3526,('3-Statement Model'!$G$8*(1+'DCF Simulation'!C3526)*'DCF Simulation'!D3526)/('DCF Simulation'!E3526-'DCF Simulation'!F3526))</f>
        <v>17978.553305700178</v>
      </c>
      <c r="H3526" s="302">
        <f ca="1">+G3526-'DCF Analysis'!$C$37+'DCF Analysis'!$C$38+'DCF Analysis'!$C$40-'DCF Analysis'!$C$39</f>
        <v>18890.883305700176</v>
      </c>
      <c r="I3526" s="303">
        <f ca="1">+H3526/'Historical Data'!$L$34</f>
        <v>1186.0746967159307</v>
      </c>
    </row>
    <row r="3527" spans="2:9">
      <c r="B3527" s="300">
        <f t="shared" si="274"/>
        <v>3515</v>
      </c>
      <c r="C3527" s="275">
        <f t="shared" ca="1" si="270"/>
        <v>1.7651350120727018E-2</v>
      </c>
      <c r="D3527" s="275">
        <f t="shared" ca="1" si="271"/>
        <v>0.14452778312149941</v>
      </c>
      <c r="E3527" s="275">
        <f t="shared" ca="1" si="272"/>
        <v>0.10375866632034593</v>
      </c>
      <c r="F3527" s="275">
        <f t="shared" ca="1" si="273"/>
        <v>3.6528797971734882E-2</v>
      </c>
      <c r="G3527" s="301">
        <f t="array" aca="1" ref="G3527" ca="1">IF(E3527&gt;F3527,('3-Statement Model'!$G$8*(1+'DCF Simulation'!C3527)*'DCF Simulation'!D3527)/('DCF Simulation'!E3527-'DCF Simulation'!F3527))</f>
        <v>10567.386521115002</v>
      </c>
      <c r="H3527" s="302">
        <f ca="1">+G3527-'DCF Analysis'!$C$37+'DCF Analysis'!$C$38+'DCF Analysis'!$C$40-'DCF Analysis'!$C$39</f>
        <v>11479.716521115004</v>
      </c>
      <c r="I3527" s="303">
        <f ca="1">+H3527/'Historical Data'!$L$34</f>
        <v>720.76043617599794</v>
      </c>
    </row>
    <row r="3528" spans="2:9">
      <c r="B3528" s="300">
        <f t="shared" si="274"/>
        <v>3516</v>
      </c>
      <c r="C3528" s="275">
        <f t="shared" ca="1" si="270"/>
        <v>8.9807438993780811E-2</v>
      </c>
      <c r="D3528" s="275">
        <f t="shared" ca="1" si="271"/>
        <v>0.19404139900161654</v>
      </c>
      <c r="E3528" s="275">
        <f t="shared" ca="1" si="272"/>
        <v>0.10567408899330537</v>
      </c>
      <c r="F3528" s="275">
        <f t="shared" ca="1" si="273"/>
        <v>5.708820931363523E-2</v>
      </c>
      <c r="G3528" s="301">
        <f t="array" aca="1" ref="G3528" ca="1">IF(E3528&gt;F3528,('3-Statement Model'!$G$8*(1+'DCF Simulation'!C3528)*'DCF Simulation'!D3528)/('DCF Simulation'!E3528-'DCF Simulation'!F3528))</f>
        <v>21023.915105253487</v>
      </c>
      <c r="H3528" s="302">
        <f ca="1">+G3528-'DCF Analysis'!$C$37+'DCF Analysis'!$C$38+'DCF Analysis'!$C$40-'DCF Analysis'!$C$39</f>
        <v>21936.245105253485</v>
      </c>
      <c r="I3528" s="303">
        <f ca="1">+H3528/'Historical Data'!$L$34</f>
        <v>1377.2794442305994</v>
      </c>
    </row>
    <row r="3529" spans="2:9">
      <c r="B3529" s="300">
        <f t="shared" si="274"/>
        <v>3517</v>
      </c>
      <c r="C3529" s="275">
        <f t="shared" ca="1" si="270"/>
        <v>0.104066035749802</v>
      </c>
      <c r="D3529" s="275">
        <f t="shared" ca="1" si="271"/>
        <v>0.17830853873592289</v>
      </c>
      <c r="E3529" s="275">
        <f t="shared" ca="1" si="272"/>
        <v>0.10601262263544037</v>
      </c>
      <c r="F3529" s="275">
        <f t="shared" ca="1" si="273"/>
        <v>2.7273976338133298E-2</v>
      </c>
      <c r="G3529" s="301">
        <f t="array" aca="1" ref="G3529" ca="1">IF(E3529&gt;F3529,('3-Statement Model'!$G$8*(1+'DCF Simulation'!C3529)*'DCF Simulation'!D3529)/('DCF Simulation'!E3529-'DCF Simulation'!F3529))</f>
        <v>12076.991098514591</v>
      </c>
      <c r="H3529" s="302">
        <f ca="1">+G3529-'DCF Analysis'!$C$37+'DCF Analysis'!$C$38+'DCF Analysis'!$C$40-'DCF Analysis'!$C$39</f>
        <v>12989.321098514592</v>
      </c>
      <c r="I3529" s="303">
        <f ca="1">+H3529/'Historical Data'!$L$34</f>
        <v>815.54180570359051</v>
      </c>
    </row>
    <row r="3530" spans="2:9">
      <c r="B3530" s="300">
        <f t="shared" si="274"/>
        <v>3518</v>
      </c>
      <c r="C3530" s="275">
        <f t="shared" ca="1" si="270"/>
        <v>0.1134924038543942</v>
      </c>
      <c r="D3530" s="275">
        <f t="shared" ca="1" si="271"/>
        <v>0.16827502611664374</v>
      </c>
      <c r="E3530" s="275">
        <f t="shared" ca="1" si="272"/>
        <v>0.10498078435259499</v>
      </c>
      <c r="F3530" s="275">
        <f t="shared" ca="1" si="273"/>
        <v>5.4190078335046493E-2</v>
      </c>
      <c r="G3530" s="301">
        <f t="array" aca="1" ref="G3530" ca="1">IF(E3530&gt;F3530,('3-Statement Model'!$G$8*(1+'DCF Simulation'!C3530)*'DCF Simulation'!D3530)/('DCF Simulation'!E3530-'DCF Simulation'!F3530))</f>
        <v>17819.773304250328</v>
      </c>
      <c r="H3530" s="302">
        <f ca="1">+G3530-'DCF Analysis'!$C$37+'DCF Analysis'!$C$38+'DCF Analysis'!$C$40-'DCF Analysis'!$C$39</f>
        <v>18732.103304250326</v>
      </c>
      <c r="I3530" s="303">
        <f ca="1">+H3530/'Historical Data'!$L$34</f>
        <v>1176.1056053284804</v>
      </c>
    </row>
    <row r="3531" spans="2:9">
      <c r="B3531" s="300">
        <f t="shared" si="274"/>
        <v>3519</v>
      </c>
      <c r="C3531" s="275">
        <f t="shared" ca="1" si="270"/>
        <v>7.4812641076476935E-2</v>
      </c>
      <c r="D3531" s="275">
        <f t="shared" ca="1" si="271"/>
        <v>0.14894089996122012</v>
      </c>
      <c r="E3531" s="275">
        <f t="shared" ca="1" si="272"/>
        <v>0.10543259951606998</v>
      </c>
      <c r="F3531" s="275">
        <f t="shared" ca="1" si="273"/>
        <v>3.6146364424742304E-2</v>
      </c>
      <c r="G3531" s="301">
        <f t="array" aca="1" ref="G3531" ca="1">IF(E3531&gt;F3531,('3-Statement Model'!$G$8*(1+'DCF Simulation'!C3531)*'DCF Simulation'!D3531)/('DCF Simulation'!E3531-'DCF Simulation'!F3531))</f>
        <v>11160.38753978249</v>
      </c>
      <c r="H3531" s="302">
        <f ca="1">+G3531-'DCF Analysis'!$C$37+'DCF Analysis'!$C$38+'DCF Analysis'!$C$40-'DCF Analysis'!$C$39</f>
        <v>12072.717539782492</v>
      </c>
      <c r="I3531" s="303">
        <f ca="1">+H3531/'Historical Data'!$L$34</f>
        <v>757.99233751096892</v>
      </c>
    </row>
    <row r="3532" spans="2:9">
      <c r="B3532" s="300">
        <f t="shared" si="274"/>
        <v>3520</v>
      </c>
      <c r="C3532" s="275">
        <f t="shared" ca="1" si="270"/>
        <v>5.6794405872139159E-2</v>
      </c>
      <c r="D3532" s="275">
        <f t="shared" ca="1" si="271"/>
        <v>0.16758197675201106</v>
      </c>
      <c r="E3532" s="275">
        <f t="shared" ca="1" si="272"/>
        <v>0.10139727214995307</v>
      </c>
      <c r="F3532" s="275">
        <f t="shared" ca="1" si="273"/>
        <v>5.342063096059585E-2</v>
      </c>
      <c r="G3532" s="301">
        <f t="array" aca="1" ref="G3532" ca="1">IF(E3532&gt;F3532,('3-Statement Model'!$G$8*(1+'DCF Simulation'!C3532)*'DCF Simulation'!D3532)/('DCF Simulation'!E3532-'DCF Simulation'!F3532))</f>
        <v>17830.662260245106</v>
      </c>
      <c r="H3532" s="302">
        <f ca="1">+G3532-'DCF Analysis'!$C$37+'DCF Analysis'!$C$38+'DCF Analysis'!$C$40-'DCF Analysis'!$C$39</f>
        <v>18742.992260245104</v>
      </c>
      <c r="I3532" s="303">
        <f ca="1">+H3532/'Historical Data'!$L$34</f>
        <v>1176.7892745338881</v>
      </c>
    </row>
    <row r="3533" spans="2:9">
      <c r="B3533" s="300">
        <f t="shared" si="274"/>
        <v>3521</v>
      </c>
      <c r="C3533" s="275">
        <f t="shared" ca="1" si="270"/>
        <v>0.17637905861297248</v>
      </c>
      <c r="D3533" s="275">
        <f t="shared" ca="1" si="271"/>
        <v>0.18583375370617664</v>
      </c>
      <c r="E3533" s="275">
        <f t="shared" ca="1" si="272"/>
        <v>0.10660633972682411</v>
      </c>
      <c r="F3533" s="275">
        <f t="shared" ca="1" si="273"/>
        <v>5.779633469262356E-2</v>
      </c>
      <c r="G3533" s="301">
        <f t="array" aca="1" ref="G3533" ca="1">IF(E3533&gt;F3533,('3-Statement Model'!$G$8*(1+'DCF Simulation'!C3533)*'DCF Simulation'!D3533)/('DCF Simulation'!E3533-'DCF Simulation'!F3533))</f>
        <v>21634.284226209413</v>
      </c>
      <c r="H3533" s="302">
        <f ca="1">+G3533-'DCF Analysis'!$C$37+'DCF Analysis'!$C$38+'DCF Analysis'!$C$40-'DCF Analysis'!$C$39</f>
        <v>22546.614226209411</v>
      </c>
      <c r="I3533" s="303">
        <f ca="1">+H3533/'Historical Data'!$L$34</f>
        <v>1415.6018116025964</v>
      </c>
    </row>
    <row r="3534" spans="2:9">
      <c r="B3534" s="300">
        <f t="shared" si="274"/>
        <v>3522</v>
      </c>
      <c r="C3534" s="275">
        <f t="shared" ref="C3534:C3597" ca="1" si="275">RAND()*($E$6-$D$6)+$D$6</f>
        <v>0.31299254982890262</v>
      </c>
      <c r="D3534" s="275">
        <f t="shared" ref="D3534:D3597" ca="1" si="276">RAND()*($E$7-$D$7)+$D$7</f>
        <v>0.13640479977336287</v>
      </c>
      <c r="E3534" s="275">
        <f t="shared" ref="E3534:E3597" ca="1" si="277">RAND()*($E$8-$D$8)+$D$8</f>
        <v>0.10540608386453892</v>
      </c>
      <c r="F3534" s="275">
        <f t="shared" ref="F3534:F3597" ca="1" si="278">RAND()*($E$9-$D$9)+$D$9</f>
        <v>4.2098862786131092E-2</v>
      </c>
      <c r="G3534" s="301">
        <f t="array" aca="1" ref="G3534" ca="1">IF(E3534&gt;F3534,('3-Statement Model'!$G$8*(1+'DCF Simulation'!C3534)*'DCF Simulation'!D3534)/('DCF Simulation'!E3534-'DCF Simulation'!F3534))</f>
        <v>13665.268312809434</v>
      </c>
      <c r="H3534" s="302">
        <f ca="1">+G3534-'DCF Analysis'!$C$37+'DCF Analysis'!$C$38+'DCF Analysis'!$C$40-'DCF Analysis'!$C$39</f>
        <v>14577.598312809436</v>
      </c>
      <c r="I3534" s="303">
        <f ca="1">+H3534/'Historical Data'!$L$34</f>
        <v>915.26268083477896</v>
      </c>
    </row>
    <row r="3535" spans="2:9">
      <c r="B3535" s="300">
        <f t="shared" ref="B3535:B3598" si="279">+B3534+1</f>
        <v>3523</v>
      </c>
      <c r="C3535" s="275">
        <f t="shared" ca="1" si="275"/>
        <v>0.10641748693758281</v>
      </c>
      <c r="D3535" s="275">
        <f t="shared" ca="1" si="276"/>
        <v>0.1507114621418614</v>
      </c>
      <c r="E3535" s="275">
        <f t="shared" ca="1" si="277"/>
        <v>0.10989025387646757</v>
      </c>
      <c r="F3535" s="275">
        <f t="shared" ca="1" si="278"/>
        <v>4.1510774973720493E-2</v>
      </c>
      <c r="G3535" s="301">
        <f t="array" aca="1" ref="G3535" ca="1">IF(E3535&gt;F3535,('3-Statement Model'!$G$8*(1+'DCF Simulation'!C3535)*'DCF Simulation'!D3535)/('DCF Simulation'!E3535-'DCF Simulation'!F3535))</f>
        <v>11779.287635808523</v>
      </c>
      <c r="H3535" s="302">
        <f ca="1">+G3535-'DCF Analysis'!$C$37+'DCF Analysis'!$C$38+'DCF Analysis'!$C$40-'DCF Analysis'!$C$39</f>
        <v>12691.617635808525</v>
      </c>
      <c r="I3535" s="303">
        <f ca="1">+H3535/'Historical Data'!$L$34</f>
        <v>796.85032693436654</v>
      </c>
    </row>
    <row r="3536" spans="2:9">
      <c r="B3536" s="300">
        <f t="shared" si="279"/>
        <v>3524</v>
      </c>
      <c r="C3536" s="275">
        <f t="shared" ca="1" si="275"/>
        <v>0.27307392061184088</v>
      </c>
      <c r="D3536" s="275">
        <f t="shared" ca="1" si="276"/>
        <v>0.16814640077875601</v>
      </c>
      <c r="E3536" s="275">
        <f t="shared" ca="1" si="277"/>
        <v>0.10203143064476868</v>
      </c>
      <c r="F3536" s="275">
        <f t="shared" ca="1" si="278"/>
        <v>2.0812405484602486E-2</v>
      </c>
      <c r="G3536" s="301">
        <f t="array" aca="1" ref="G3536" ca="1">IF(E3536&gt;F3536,('3-Statement Model'!$G$8*(1+'DCF Simulation'!C3536)*'DCF Simulation'!D3536)/('DCF Simulation'!E3536-'DCF Simulation'!F3536))</f>
        <v>12731.011894615074</v>
      </c>
      <c r="H3536" s="302">
        <f ca="1">+G3536-'DCF Analysis'!$C$37+'DCF Analysis'!$C$38+'DCF Analysis'!$C$40-'DCF Analysis'!$C$39</f>
        <v>13643.341894615076</v>
      </c>
      <c r="I3536" s="303">
        <f ca="1">+H3536/'Historical Data'!$L$34</f>
        <v>856.60486796636599</v>
      </c>
    </row>
    <row r="3537" spans="2:9">
      <c r="B3537" s="300">
        <f t="shared" si="279"/>
        <v>3525</v>
      </c>
      <c r="C3537" s="275">
        <f t="shared" ca="1" si="275"/>
        <v>0.19607447598517611</v>
      </c>
      <c r="D3537" s="275">
        <f t="shared" ca="1" si="276"/>
        <v>0.14490261908522126</v>
      </c>
      <c r="E3537" s="275">
        <f t="shared" ca="1" si="277"/>
        <v>0.1067576801038036</v>
      </c>
      <c r="F3537" s="275">
        <f t="shared" ca="1" si="278"/>
        <v>2.9656182937190353E-2</v>
      </c>
      <c r="G3537" s="301">
        <f t="array" aca="1" ref="G3537" ca="1">IF(E3537&gt;F3537,('3-Statement Model'!$G$8*(1+'DCF Simulation'!C3537)*'DCF Simulation'!D3537)/('DCF Simulation'!E3537-'DCF Simulation'!F3537))</f>
        <v>10858.032720055808</v>
      </c>
      <c r="H3537" s="302">
        <f ca="1">+G3537-'DCF Analysis'!$C$37+'DCF Analysis'!$C$38+'DCF Analysis'!$C$40-'DCF Analysis'!$C$39</f>
        <v>11770.362720055809</v>
      </c>
      <c r="I3537" s="303">
        <f ca="1">+H3537/'Historical Data'!$L$34</f>
        <v>739.00882068411329</v>
      </c>
    </row>
    <row r="3538" spans="2:9">
      <c r="B3538" s="300">
        <f t="shared" si="279"/>
        <v>3526</v>
      </c>
      <c r="C3538" s="275">
        <f t="shared" ca="1" si="275"/>
        <v>9.469399551036578E-2</v>
      </c>
      <c r="D3538" s="275">
        <f t="shared" ca="1" si="276"/>
        <v>0.18829747214881681</v>
      </c>
      <c r="E3538" s="275">
        <f t="shared" ca="1" si="277"/>
        <v>0.10748445468667771</v>
      </c>
      <c r="F3538" s="275">
        <f t="shared" ca="1" si="278"/>
        <v>4.638297331492218E-2</v>
      </c>
      <c r="G3538" s="301">
        <f t="array" aca="1" ref="G3538" ca="1">IF(E3538&gt;F3538,('3-Statement Model'!$G$8*(1+'DCF Simulation'!C3538)*'DCF Simulation'!D3538)/('DCF Simulation'!E3538-'DCF Simulation'!F3538))</f>
        <v>16295.398497061435</v>
      </c>
      <c r="H3538" s="302">
        <f ca="1">+G3538-'DCF Analysis'!$C$37+'DCF Analysis'!$C$38+'DCF Analysis'!$C$40-'DCF Analysis'!$C$39</f>
        <v>17207.728497061435</v>
      </c>
      <c r="I3538" s="303">
        <f ca="1">+H3538/'Historical Data'!$L$34</f>
        <v>1080.3968786448311</v>
      </c>
    </row>
    <row r="3539" spans="2:9">
      <c r="B3539" s="300">
        <f t="shared" si="279"/>
        <v>3527</v>
      </c>
      <c r="C3539" s="275">
        <f t="shared" ca="1" si="275"/>
        <v>4.1454515780361099E-2</v>
      </c>
      <c r="D3539" s="275">
        <f t="shared" ca="1" si="276"/>
        <v>0.18127512433449774</v>
      </c>
      <c r="E3539" s="275">
        <f t="shared" ca="1" si="277"/>
        <v>0.10310322455335698</v>
      </c>
      <c r="F3539" s="275">
        <f t="shared" ca="1" si="278"/>
        <v>2.0541559473972276E-2</v>
      </c>
      <c r="G3539" s="301">
        <f t="array" aca="1" ref="G3539" ca="1">IF(E3539&gt;F3539,('3-Statement Model'!$G$8*(1+'DCF Simulation'!C3539)*'DCF Simulation'!D3539)/('DCF Simulation'!E3539-'DCF Simulation'!F3539))</f>
        <v>11045.352369914262</v>
      </c>
      <c r="H3539" s="302">
        <f ca="1">+G3539-'DCF Analysis'!$C$37+'DCF Analysis'!$C$38+'DCF Analysis'!$C$40-'DCF Analysis'!$C$39</f>
        <v>11957.682369914264</v>
      </c>
      <c r="I3539" s="303">
        <f ca="1">+H3539/'Historical Data'!$L$34</f>
        <v>750.76978989341228</v>
      </c>
    </row>
    <row r="3540" spans="2:9">
      <c r="B3540" s="300">
        <f t="shared" si="279"/>
        <v>3528</v>
      </c>
      <c r="C3540" s="275">
        <f t="shared" ca="1" si="275"/>
        <v>0.3132464604115926</v>
      </c>
      <c r="D3540" s="275">
        <f t="shared" ca="1" si="276"/>
        <v>0.18880016220422111</v>
      </c>
      <c r="E3540" s="275">
        <f t="shared" ca="1" si="277"/>
        <v>0.10532262008991294</v>
      </c>
      <c r="F3540" s="275">
        <f t="shared" ca="1" si="278"/>
        <v>3.8992501059188708E-2</v>
      </c>
      <c r="G3540" s="301">
        <f t="array" aca="1" ref="G3540" ca="1">IF(E3540&gt;F3540,('3-Statement Model'!$G$8*(1+'DCF Simulation'!C3540)*'DCF Simulation'!D3540)/('DCF Simulation'!E3540-'DCF Simulation'!F3540))</f>
        <v>18055.824494310396</v>
      </c>
      <c r="H3540" s="302">
        <f ca="1">+G3540-'DCF Analysis'!$C$37+'DCF Analysis'!$C$38+'DCF Analysis'!$C$40-'DCF Analysis'!$C$39</f>
        <v>18968.154494310395</v>
      </c>
      <c r="I3540" s="303">
        <f ca="1">+H3540/'Historical Data'!$L$34</f>
        <v>1190.9262116034367</v>
      </c>
    </row>
    <row r="3541" spans="2:9">
      <c r="B3541" s="300">
        <f t="shared" si="279"/>
        <v>3529</v>
      </c>
      <c r="C3541" s="275">
        <f t="shared" ca="1" si="275"/>
        <v>0.22551194272072833</v>
      </c>
      <c r="D3541" s="275">
        <f t="shared" ca="1" si="276"/>
        <v>0.13637076018562258</v>
      </c>
      <c r="E3541" s="275">
        <f t="shared" ca="1" si="277"/>
        <v>0.10478008444572241</v>
      </c>
      <c r="F3541" s="275">
        <f t="shared" ca="1" si="278"/>
        <v>5.4768046862887221E-2</v>
      </c>
      <c r="G3541" s="301">
        <f t="array" aca="1" ref="G3541" ca="1">IF(E3541&gt;F3541,('3-Statement Model'!$G$8*(1+'DCF Simulation'!C3541)*'DCF Simulation'!D3541)/('DCF Simulation'!E3541-'DCF Simulation'!F3541))</f>
        <v>16141.495141772886</v>
      </c>
      <c r="H3541" s="302">
        <f ca="1">+G3541-'DCF Analysis'!$C$37+'DCF Analysis'!$C$38+'DCF Analysis'!$C$40-'DCF Analysis'!$C$39</f>
        <v>17053.825141772886</v>
      </c>
      <c r="I3541" s="303">
        <f ca="1">+H3541/'Historical Data'!$L$34</f>
        <v>1070.7339702199852</v>
      </c>
    </row>
    <row r="3542" spans="2:9">
      <c r="B3542" s="300">
        <f t="shared" si="279"/>
        <v>3530</v>
      </c>
      <c r="C3542" s="275">
        <f t="shared" ca="1" si="275"/>
        <v>0.30518062711871413</v>
      </c>
      <c r="D3542" s="275">
        <f t="shared" ca="1" si="276"/>
        <v>0.14682853760018547</v>
      </c>
      <c r="E3542" s="275">
        <f t="shared" ca="1" si="277"/>
        <v>0.10738038035226249</v>
      </c>
      <c r="F3542" s="275">
        <f t="shared" ca="1" si="278"/>
        <v>4.987388570851186E-2</v>
      </c>
      <c r="G3542" s="301">
        <f t="array" aca="1" ref="G3542" ca="1">IF(E3542&gt;F3542,('3-Statement Model'!$G$8*(1+'DCF Simulation'!C3542)*'DCF Simulation'!D3542)/('DCF Simulation'!E3542-'DCF Simulation'!F3542))</f>
        <v>16096.953736713249</v>
      </c>
      <c r="H3542" s="302">
        <f ca="1">+G3542-'DCF Analysis'!$C$37+'DCF Analysis'!$C$38+'DCF Analysis'!$C$40-'DCF Analysis'!$C$39</f>
        <v>17009.283736713249</v>
      </c>
      <c r="I3542" s="303">
        <f ca="1">+H3542/'Historical Data'!$L$34</f>
        <v>1067.9374131377936</v>
      </c>
    </row>
    <row r="3543" spans="2:9">
      <c r="B3543" s="300">
        <f t="shared" si="279"/>
        <v>3531</v>
      </c>
      <c r="C3543" s="275">
        <f t="shared" ca="1" si="275"/>
        <v>0.24060886372039306</v>
      </c>
      <c r="D3543" s="275">
        <f t="shared" ca="1" si="276"/>
        <v>0.14381886709591257</v>
      </c>
      <c r="E3543" s="275">
        <f t="shared" ca="1" si="277"/>
        <v>0.10527674006730114</v>
      </c>
      <c r="F3543" s="275">
        <f t="shared" ca="1" si="278"/>
        <v>2.5575144230724937E-2</v>
      </c>
      <c r="G3543" s="301">
        <f t="array" aca="1" ref="G3543" ca="1">IF(E3543&gt;F3543,('3-Statement Model'!$G$8*(1+'DCF Simulation'!C3543)*'DCF Simulation'!D3543)/('DCF Simulation'!E3543-'DCF Simulation'!F3543))</f>
        <v>10813.423824801526</v>
      </c>
      <c r="H3543" s="302">
        <f ca="1">+G3543-'DCF Analysis'!$C$37+'DCF Analysis'!$C$38+'DCF Analysis'!$C$40-'DCF Analysis'!$C$39</f>
        <v>11725.753824801528</v>
      </c>
      <c r="I3543" s="303">
        <f ca="1">+H3543/'Historical Data'!$L$34</f>
        <v>736.20802619222263</v>
      </c>
    </row>
    <row r="3544" spans="2:9">
      <c r="B3544" s="300">
        <f t="shared" si="279"/>
        <v>3532</v>
      </c>
      <c r="C3544" s="275">
        <f t="shared" ca="1" si="275"/>
        <v>0.28820035693422125</v>
      </c>
      <c r="D3544" s="275">
        <f t="shared" ca="1" si="276"/>
        <v>0.13874021251103319</v>
      </c>
      <c r="E3544" s="275">
        <f t="shared" ca="1" si="277"/>
        <v>0.10387111170508596</v>
      </c>
      <c r="F3544" s="275">
        <f t="shared" ca="1" si="278"/>
        <v>2.3651659775475141E-2</v>
      </c>
      <c r="G3544" s="301">
        <f t="array" aca="1" ref="G3544" ca="1">IF(E3544&gt;F3544,('3-Statement Model'!$G$8*(1+'DCF Simulation'!C3544)*'DCF Simulation'!D3544)/('DCF Simulation'!E3544-'DCF Simulation'!F3544))</f>
        <v>10761.816419518242</v>
      </c>
      <c r="H3544" s="302">
        <f ca="1">+G3544-'DCF Analysis'!$C$37+'DCF Analysis'!$C$38+'DCF Analysis'!$C$40-'DCF Analysis'!$C$39</f>
        <v>11674.146419518243</v>
      </c>
      <c r="I3544" s="303">
        <f ca="1">+H3544/'Historical Data'!$L$34</f>
        <v>732.96782632548593</v>
      </c>
    </row>
    <row r="3545" spans="2:9">
      <c r="B3545" s="300">
        <f t="shared" si="279"/>
        <v>3533</v>
      </c>
      <c r="C3545" s="275">
        <f t="shared" ca="1" si="275"/>
        <v>0.16211694249150438</v>
      </c>
      <c r="D3545" s="275">
        <f t="shared" ca="1" si="276"/>
        <v>0.1820168707748252</v>
      </c>
      <c r="E3545" s="275">
        <f t="shared" ca="1" si="277"/>
        <v>0.10058294926813684</v>
      </c>
      <c r="F3545" s="275">
        <f t="shared" ca="1" si="278"/>
        <v>3.8029760422417569E-2</v>
      </c>
      <c r="G3545" s="301">
        <f t="array" aca="1" ref="G3545" ca="1">IF(E3545&gt;F3545,('3-Statement Model'!$G$8*(1+'DCF Simulation'!C3545)*'DCF Simulation'!D3545)/('DCF Simulation'!E3545-'DCF Simulation'!F3545))</f>
        <v>16333.961279332934</v>
      </c>
      <c r="H3545" s="302">
        <f ca="1">+G3545-'DCF Analysis'!$C$37+'DCF Analysis'!$C$38+'DCF Analysis'!$C$40-'DCF Analysis'!$C$39</f>
        <v>17246.291279332934</v>
      </c>
      <c r="I3545" s="303">
        <f ca="1">+H3545/'Historical Data'!$L$34</f>
        <v>1082.8180645442426</v>
      </c>
    </row>
    <row r="3546" spans="2:9">
      <c r="B3546" s="300">
        <f t="shared" si="279"/>
        <v>3534</v>
      </c>
      <c r="C3546" s="275">
        <f t="shared" ca="1" si="275"/>
        <v>0.30872312321290096</v>
      </c>
      <c r="D3546" s="275">
        <f t="shared" ca="1" si="276"/>
        <v>0.14768048410730042</v>
      </c>
      <c r="E3546" s="275">
        <f t="shared" ca="1" si="277"/>
        <v>0.10532742954499225</v>
      </c>
      <c r="F3546" s="275">
        <f t="shared" ca="1" si="278"/>
        <v>2.9666153199772373E-2</v>
      </c>
      <c r="G3546" s="301">
        <f t="array" aca="1" ref="G3546" ca="1">IF(E3546&gt;F3546,('3-Statement Model'!$G$8*(1+'DCF Simulation'!C3546)*'DCF Simulation'!D3546)/('DCF Simulation'!E3546-'DCF Simulation'!F3546))</f>
        <v>12338.90780557678</v>
      </c>
      <c r="H3546" s="302">
        <f ca="1">+G3546-'DCF Analysis'!$C$37+'DCF Analysis'!$C$38+'DCF Analysis'!$C$40-'DCF Analysis'!$C$39</f>
        <v>13251.237805576782</v>
      </c>
      <c r="I3546" s="303">
        <f ca="1">+H3546/'Historical Data'!$L$34</f>
        <v>831.98639296118506</v>
      </c>
    </row>
    <row r="3547" spans="2:9">
      <c r="B3547" s="300">
        <f t="shared" si="279"/>
        <v>3535</v>
      </c>
      <c r="C3547" s="275">
        <f t="shared" ca="1" si="275"/>
        <v>2.3717166651105907E-2</v>
      </c>
      <c r="D3547" s="275">
        <f t="shared" ca="1" si="276"/>
        <v>0.14987900793281428</v>
      </c>
      <c r="E3547" s="275">
        <f t="shared" ca="1" si="277"/>
        <v>0.10210445325168442</v>
      </c>
      <c r="F3547" s="275">
        <f t="shared" ca="1" si="278"/>
        <v>2.6589592993169906E-2</v>
      </c>
      <c r="G3547" s="301">
        <f t="array" aca="1" ref="G3547" ca="1">IF(E3547&gt;F3547,('3-Statement Model'!$G$8*(1+'DCF Simulation'!C3547)*'DCF Simulation'!D3547)/('DCF Simulation'!E3547-'DCF Simulation'!F3547))</f>
        <v>9814.4930552590868</v>
      </c>
      <c r="H3547" s="302">
        <f ca="1">+G3547-'DCF Analysis'!$C$37+'DCF Analysis'!$C$38+'DCF Analysis'!$C$40-'DCF Analysis'!$C$39</f>
        <v>10726.823055259089</v>
      </c>
      <c r="I3547" s="303">
        <f ca="1">+H3547/'Historical Data'!$L$34</f>
        <v>673.48959792435255</v>
      </c>
    </row>
    <row r="3548" spans="2:9">
      <c r="B3548" s="300">
        <f t="shared" si="279"/>
        <v>3536</v>
      </c>
      <c r="C3548" s="275">
        <f t="shared" ca="1" si="275"/>
        <v>8.206929253666978E-2</v>
      </c>
      <c r="D3548" s="275">
        <f t="shared" ca="1" si="276"/>
        <v>0.14510924978095296</v>
      </c>
      <c r="E3548" s="275">
        <f t="shared" ca="1" si="277"/>
        <v>0.10994714694046107</v>
      </c>
      <c r="F3548" s="275">
        <f t="shared" ca="1" si="278"/>
        <v>4.3179659475272074E-2</v>
      </c>
      <c r="G3548" s="301">
        <f t="array" aca="1" ref="G3548" ca="1">IF(E3548&gt;F3548,('3-Statement Model'!$G$8*(1+'DCF Simulation'!C3548)*'DCF Simulation'!D3548)/('DCF Simulation'!E3548-'DCF Simulation'!F3548))</f>
        <v>11359.641748875962</v>
      </c>
      <c r="H3548" s="302">
        <f ca="1">+G3548-'DCF Analysis'!$C$37+'DCF Analysis'!$C$38+'DCF Analysis'!$C$40-'DCF Analysis'!$C$39</f>
        <v>12271.971748875963</v>
      </c>
      <c r="I3548" s="303">
        <f ca="1">+H3548/'Historical Data'!$L$34</f>
        <v>770.50262471117628</v>
      </c>
    </row>
    <row r="3549" spans="2:9">
      <c r="B3549" s="300">
        <f t="shared" si="279"/>
        <v>3537</v>
      </c>
      <c r="C3549" s="275">
        <f t="shared" ca="1" si="275"/>
        <v>0.28697782667379912</v>
      </c>
      <c r="D3549" s="275">
        <f t="shared" ca="1" si="276"/>
        <v>0.17726975465675732</v>
      </c>
      <c r="E3549" s="275">
        <f t="shared" ca="1" si="277"/>
        <v>0.10464968495004924</v>
      </c>
      <c r="F3549" s="275">
        <f t="shared" ca="1" si="278"/>
        <v>2.573194098282117E-2</v>
      </c>
      <c r="G3549" s="301">
        <f t="array" aca="1" ref="G3549" ca="1">IF(E3549&gt;F3549,('3-Statement Model'!$G$8*(1+'DCF Simulation'!C3549)*'DCF Simulation'!D3549)/('DCF Simulation'!E3549-'DCF Simulation'!F3549))</f>
        <v>13964.022693957617</v>
      </c>
      <c r="H3549" s="302">
        <f ca="1">+G3549-'DCF Analysis'!$C$37+'DCF Analysis'!$C$38+'DCF Analysis'!$C$40-'DCF Analysis'!$C$39</f>
        <v>14876.352693957619</v>
      </c>
      <c r="I3549" s="303">
        <f ca="1">+H3549/'Historical Data'!$L$34</f>
        <v>934.02014210743243</v>
      </c>
    </row>
    <row r="3550" spans="2:9">
      <c r="B3550" s="300">
        <f t="shared" si="279"/>
        <v>3538</v>
      </c>
      <c r="C3550" s="275">
        <f t="shared" ca="1" si="275"/>
        <v>0.19661424364287672</v>
      </c>
      <c r="D3550" s="275">
        <f t="shared" ca="1" si="276"/>
        <v>0.17957170632348335</v>
      </c>
      <c r="E3550" s="275">
        <f t="shared" ca="1" si="277"/>
        <v>0.10113653780990402</v>
      </c>
      <c r="F3550" s="275">
        <f t="shared" ca="1" si="278"/>
        <v>3.6322397259275288E-2</v>
      </c>
      <c r="G3550" s="301">
        <f t="array" aca="1" ref="G3550" ca="1">IF(E3550&gt;F3550,('3-Statement Model'!$G$8*(1+'DCF Simulation'!C3550)*'DCF Simulation'!D3550)/('DCF Simulation'!E3550-'DCF Simulation'!F3550))</f>
        <v>16014.07323358601</v>
      </c>
      <c r="H3550" s="302">
        <f ca="1">+G3550-'DCF Analysis'!$C$37+'DCF Analysis'!$C$38+'DCF Analysis'!$C$40-'DCF Analysis'!$C$39</f>
        <v>16926.40323358601</v>
      </c>
      <c r="I3550" s="303">
        <f ca="1">+H3550/'Historical Data'!$L$34</f>
        <v>1062.7337142943074</v>
      </c>
    </row>
    <row r="3551" spans="2:9">
      <c r="B3551" s="300">
        <f t="shared" si="279"/>
        <v>3539</v>
      </c>
      <c r="C3551" s="275">
        <f t="shared" ca="1" si="275"/>
        <v>0.24600158547125203</v>
      </c>
      <c r="D3551" s="275">
        <f t="shared" ca="1" si="276"/>
        <v>0.16351095205058955</v>
      </c>
      <c r="E3551" s="275">
        <f t="shared" ca="1" si="277"/>
        <v>0.1002915741613386</v>
      </c>
      <c r="F3551" s="275">
        <f t="shared" ca="1" si="278"/>
        <v>2.7324013877506003E-2</v>
      </c>
      <c r="G3551" s="301">
        <f t="array" aca="1" ref="G3551" ca="1">IF(E3551&gt;F3551,('3-Statement Model'!$G$8*(1+'DCF Simulation'!C3551)*'DCF Simulation'!D3551)/('DCF Simulation'!E3551-'DCF Simulation'!F3551))</f>
        <v>13486.992497600191</v>
      </c>
      <c r="H3551" s="302">
        <f ca="1">+G3551-'DCF Analysis'!$C$37+'DCF Analysis'!$C$38+'DCF Analysis'!$C$40-'DCF Analysis'!$C$39</f>
        <v>14399.322497600193</v>
      </c>
      <c r="I3551" s="303">
        <f ca="1">+H3551/'Historical Data'!$L$34</f>
        <v>904.06953385301313</v>
      </c>
    </row>
    <row r="3552" spans="2:9">
      <c r="B3552" s="300">
        <f t="shared" si="279"/>
        <v>3540</v>
      </c>
      <c r="C3552" s="275">
        <f t="shared" ca="1" si="275"/>
        <v>0.15593059227151856</v>
      </c>
      <c r="D3552" s="275">
        <f t="shared" ca="1" si="276"/>
        <v>0.1393309255643789</v>
      </c>
      <c r="E3552" s="275">
        <f t="shared" ca="1" si="277"/>
        <v>0.10803541417785374</v>
      </c>
      <c r="F3552" s="275">
        <f t="shared" ca="1" si="278"/>
        <v>5.3560058088239437E-2</v>
      </c>
      <c r="G3552" s="301">
        <f t="array" aca="1" ref="G3552" ca="1">IF(E3552&gt;F3552,('3-Statement Model'!$G$8*(1+'DCF Simulation'!C3552)*'DCF Simulation'!D3552)/('DCF Simulation'!E3552-'DCF Simulation'!F3552))</f>
        <v>14281.002702598824</v>
      </c>
      <c r="H3552" s="302">
        <f ca="1">+G3552-'DCF Analysis'!$C$37+'DCF Analysis'!$C$38+'DCF Analysis'!$C$40-'DCF Analysis'!$C$39</f>
        <v>15193.332702598826</v>
      </c>
      <c r="I3552" s="303">
        <f ca="1">+H3552/'Historical Data'!$L$34</f>
        <v>953.92190961772599</v>
      </c>
    </row>
    <row r="3553" spans="2:9">
      <c r="B3553" s="300">
        <f t="shared" si="279"/>
        <v>3541</v>
      </c>
      <c r="C3553" s="275">
        <f t="shared" ca="1" si="275"/>
        <v>0.31603251391955206</v>
      </c>
      <c r="D3553" s="275">
        <f t="shared" ca="1" si="276"/>
        <v>0.16322780916491181</v>
      </c>
      <c r="E3553" s="275">
        <f t="shared" ca="1" si="277"/>
        <v>0.10017302661998231</v>
      </c>
      <c r="F3553" s="275">
        <f t="shared" ca="1" si="278"/>
        <v>5.4188879750013116E-2</v>
      </c>
      <c r="G3553" s="301">
        <f t="array" aca="1" ref="G3553" ca="1">IF(E3553&gt;F3553,('3-Statement Model'!$G$8*(1+'DCF Simulation'!C3553)*'DCF Simulation'!D3553)/('DCF Simulation'!E3553-'DCF Simulation'!F3553))</f>
        <v>22564.833662125038</v>
      </c>
      <c r="H3553" s="302">
        <f ca="1">+G3553-'DCF Analysis'!$C$37+'DCF Analysis'!$C$38+'DCF Analysis'!$C$40-'DCF Analysis'!$C$39</f>
        <v>23477.163662125036</v>
      </c>
      <c r="I3553" s="303">
        <f ca="1">+H3553/'Historical Data'!$L$34</f>
        <v>1474.02687951087</v>
      </c>
    </row>
    <row r="3554" spans="2:9">
      <c r="B3554" s="300">
        <f t="shared" si="279"/>
        <v>3542</v>
      </c>
      <c r="C3554" s="275">
        <f t="shared" ca="1" si="275"/>
        <v>0.19409160615255569</v>
      </c>
      <c r="D3554" s="275">
        <f t="shared" ca="1" si="276"/>
        <v>0.13814248726277856</v>
      </c>
      <c r="E3554" s="275">
        <f t="shared" ca="1" si="277"/>
        <v>0.10210828660770935</v>
      </c>
      <c r="F3554" s="275">
        <f t="shared" ca="1" si="278"/>
        <v>3.9306044499102244E-2</v>
      </c>
      <c r="G3554" s="301">
        <f t="array" aca="1" ref="G3554" ca="1">IF(E3554&gt;F3554,('3-Statement Model'!$G$8*(1+'DCF Simulation'!C3554)*'DCF Simulation'!D3554)/('DCF Simulation'!E3554-'DCF Simulation'!F3554))</f>
        <v>12687.301696143097</v>
      </c>
      <c r="H3554" s="302">
        <f ca="1">+G3554-'DCF Analysis'!$C$37+'DCF Analysis'!$C$38+'DCF Analysis'!$C$40-'DCF Analysis'!$C$39</f>
        <v>13599.631696143098</v>
      </c>
      <c r="I3554" s="303">
        <f ca="1">+H3554/'Historical Data'!$L$34</f>
        <v>853.86049865567315</v>
      </c>
    </row>
    <row r="3555" spans="2:9">
      <c r="B3555" s="300">
        <f t="shared" si="279"/>
        <v>3543</v>
      </c>
      <c r="C3555" s="275">
        <f t="shared" ca="1" si="275"/>
        <v>9.8610241634072365E-2</v>
      </c>
      <c r="D3555" s="275">
        <f t="shared" ca="1" si="276"/>
        <v>0.17659819727306206</v>
      </c>
      <c r="E3555" s="275">
        <f t="shared" ca="1" si="277"/>
        <v>0.10452924949045846</v>
      </c>
      <c r="F3555" s="275">
        <f t="shared" ca="1" si="278"/>
        <v>4.1851580260306963E-2</v>
      </c>
      <c r="G3555" s="301">
        <f t="array" aca="1" ref="G3555" ca="1">IF(E3555&gt;F3555,('3-Statement Model'!$G$8*(1+'DCF Simulation'!C3555)*'DCF Simulation'!D3555)/('DCF Simulation'!E3555-'DCF Simulation'!F3555))</f>
        <v>14951.906427658163</v>
      </c>
      <c r="H3555" s="302">
        <f ca="1">+G3555-'DCF Analysis'!$C$37+'DCF Analysis'!$C$38+'DCF Analysis'!$C$40-'DCF Analysis'!$C$39</f>
        <v>15864.236427658165</v>
      </c>
      <c r="I3555" s="303">
        <f ca="1">+H3555/'Historical Data'!$L$34</f>
        <v>996.04497603808954</v>
      </c>
    </row>
    <row r="3556" spans="2:9">
      <c r="B3556" s="300">
        <f t="shared" si="279"/>
        <v>3544</v>
      </c>
      <c r="C3556" s="275">
        <f t="shared" ca="1" si="275"/>
        <v>0.22941342666507367</v>
      </c>
      <c r="D3556" s="275">
        <f t="shared" ca="1" si="276"/>
        <v>0.18817865058653738</v>
      </c>
      <c r="E3556" s="275">
        <f t="shared" ca="1" si="277"/>
        <v>0.10020196679684171</v>
      </c>
      <c r="F3556" s="275">
        <f t="shared" ca="1" si="278"/>
        <v>4.7173150614044174E-2</v>
      </c>
      <c r="G3556" s="301">
        <f t="array" aca="1" ref="G3556" ca="1">IF(E3556&gt;F3556,('3-Statement Model'!$G$8*(1+'DCF Simulation'!C3556)*'DCF Simulation'!D3556)/('DCF Simulation'!E3556-'DCF Simulation'!F3556))</f>
        <v>21073.461059210527</v>
      </c>
      <c r="H3556" s="302">
        <f ca="1">+G3556-'DCF Analysis'!$C$37+'DCF Analysis'!$C$38+'DCF Analysis'!$C$40-'DCF Analysis'!$C$39</f>
        <v>21985.791059210525</v>
      </c>
      <c r="I3556" s="303">
        <f ca="1">+H3556/'Historical Data'!$L$34</f>
        <v>1380.3902147203712</v>
      </c>
    </row>
    <row r="3557" spans="2:9">
      <c r="B3557" s="300">
        <f t="shared" si="279"/>
        <v>3545</v>
      </c>
      <c r="C3557" s="275">
        <f t="shared" ca="1" si="275"/>
        <v>0.15182734453761215</v>
      </c>
      <c r="D3557" s="275">
        <f t="shared" ca="1" si="276"/>
        <v>0.15471338098889331</v>
      </c>
      <c r="E3557" s="275">
        <f t="shared" ca="1" si="277"/>
        <v>0.10997971832228859</v>
      </c>
      <c r="F3557" s="275">
        <f t="shared" ca="1" si="278"/>
        <v>4.317068496966496E-2</v>
      </c>
      <c r="G3557" s="301">
        <f t="array" aca="1" ref="G3557" ca="1">IF(E3557&gt;F3557,('3-Statement Model'!$G$8*(1+'DCF Simulation'!C3557)*'DCF Simulation'!D3557)/('DCF Simulation'!E3557-'DCF Simulation'!F3557))</f>
        <v>12884.262746984594</v>
      </c>
      <c r="H3557" s="302">
        <f ca="1">+G3557-'DCF Analysis'!$C$37+'DCF Analysis'!$C$38+'DCF Analysis'!$C$40-'DCF Analysis'!$C$39</f>
        <v>13796.592746984596</v>
      </c>
      <c r="I3557" s="303">
        <f ca="1">+H3557/'Historical Data'!$L$34</f>
        <v>866.22680862971174</v>
      </c>
    </row>
    <row r="3558" spans="2:9">
      <c r="B3558" s="300">
        <f t="shared" si="279"/>
        <v>3546</v>
      </c>
      <c r="C3558" s="275">
        <f t="shared" ca="1" si="275"/>
        <v>6.8331410231950593E-2</v>
      </c>
      <c r="D3558" s="275">
        <f t="shared" ca="1" si="276"/>
        <v>0.14354931500941909</v>
      </c>
      <c r="E3558" s="275">
        <f t="shared" ca="1" si="277"/>
        <v>0.10109383660405989</v>
      </c>
      <c r="F3558" s="275">
        <f t="shared" ca="1" si="278"/>
        <v>5.8665410555652053E-2</v>
      </c>
      <c r="G3558" s="301">
        <f t="array" aca="1" ref="G3558" ca="1">IF(E3558&gt;F3558,('3-Statement Model'!$G$8*(1+'DCF Simulation'!C3558)*'DCF Simulation'!D3558)/('DCF Simulation'!E3558-'DCF Simulation'!F3558))</f>
        <v>17459.415479308638</v>
      </c>
      <c r="H3558" s="302">
        <f ca="1">+G3558-'DCF Analysis'!$C$37+'DCF Analysis'!$C$38+'DCF Analysis'!$C$40-'DCF Analysis'!$C$39</f>
        <v>18371.745479308636</v>
      </c>
      <c r="I3558" s="303">
        <f ca="1">+H3558/'Historical Data'!$L$34</f>
        <v>1153.4803373084317</v>
      </c>
    </row>
    <row r="3559" spans="2:9">
      <c r="B3559" s="300">
        <f t="shared" si="279"/>
        <v>3547</v>
      </c>
      <c r="C3559" s="275">
        <f t="shared" ca="1" si="275"/>
        <v>0.26215136956647556</v>
      </c>
      <c r="D3559" s="275">
        <f t="shared" ca="1" si="276"/>
        <v>0.19062896307696961</v>
      </c>
      <c r="E3559" s="275">
        <f t="shared" ca="1" si="277"/>
        <v>0.10800346949089321</v>
      </c>
      <c r="F3559" s="275">
        <f t="shared" ca="1" si="278"/>
        <v>2.6346947282276323E-2</v>
      </c>
      <c r="G3559" s="301">
        <f t="array" aca="1" ref="G3559" ca="1">IF(E3559&gt;F3559,('3-Statement Model'!$G$8*(1+'DCF Simulation'!C3559)*'DCF Simulation'!D3559)/('DCF Simulation'!E3559-'DCF Simulation'!F3559))</f>
        <v>14232.754181495855</v>
      </c>
      <c r="H3559" s="302">
        <f ca="1">+G3559-'DCF Analysis'!$C$37+'DCF Analysis'!$C$38+'DCF Analysis'!$C$40-'DCF Analysis'!$C$39</f>
        <v>15145.084181495857</v>
      </c>
      <c r="I3559" s="303">
        <f ca="1">+H3559/'Historical Data'!$L$34</f>
        <v>950.89259917690993</v>
      </c>
    </row>
    <row r="3560" spans="2:9">
      <c r="B3560" s="300">
        <f t="shared" si="279"/>
        <v>3548</v>
      </c>
      <c r="C3560" s="275">
        <f t="shared" ca="1" si="275"/>
        <v>0.25938450238069111</v>
      </c>
      <c r="D3560" s="275">
        <f t="shared" ca="1" si="276"/>
        <v>0.15460281125315939</v>
      </c>
      <c r="E3560" s="275">
        <f t="shared" ca="1" si="277"/>
        <v>0.10188713184914627</v>
      </c>
      <c r="F3560" s="275">
        <f t="shared" ca="1" si="278"/>
        <v>5.650091344048673E-2</v>
      </c>
      <c r="G3560" s="301">
        <f t="array" aca="1" ref="G3560" ca="1">IF(E3560&gt;F3560,('3-Statement Model'!$G$8*(1+'DCF Simulation'!C3560)*'DCF Simulation'!D3560)/('DCF Simulation'!E3560-'DCF Simulation'!F3560))</f>
        <v>20721.979133091238</v>
      </c>
      <c r="H3560" s="302">
        <f ca="1">+G3560-'DCF Analysis'!$C$37+'DCF Analysis'!$C$38+'DCF Analysis'!$C$40-'DCF Analysis'!$C$39</f>
        <v>21634.309133091236</v>
      </c>
      <c r="I3560" s="303">
        <f ca="1">+H3560/'Historical Data'!$L$34</f>
        <v>1358.3222249828414</v>
      </c>
    </row>
    <row r="3561" spans="2:9">
      <c r="B3561" s="300">
        <f t="shared" si="279"/>
        <v>3549</v>
      </c>
      <c r="C3561" s="275">
        <f t="shared" ca="1" si="275"/>
        <v>5.8128839496622828E-2</v>
      </c>
      <c r="D3561" s="275">
        <f t="shared" ca="1" si="276"/>
        <v>0.17062228226896484</v>
      </c>
      <c r="E3561" s="275">
        <f t="shared" ca="1" si="277"/>
        <v>0.10872082965869176</v>
      </c>
      <c r="F3561" s="275">
        <f t="shared" ca="1" si="278"/>
        <v>4.6489179514892107E-2</v>
      </c>
      <c r="G3561" s="301">
        <f t="array" aca="1" ref="G3561" ca="1">IF(E3561&gt;F3561,('3-Statement Model'!$G$8*(1+'DCF Simulation'!C3561)*'DCF Simulation'!D3561)/('DCF Simulation'!E3561-'DCF Simulation'!F3561))</f>
        <v>14013.366500505754</v>
      </c>
      <c r="H3561" s="302">
        <f ca="1">+G3561-'DCF Analysis'!$C$37+'DCF Analysis'!$C$38+'DCF Analysis'!$C$40-'DCF Analysis'!$C$39</f>
        <v>14925.696500505755</v>
      </c>
      <c r="I3561" s="303">
        <f ca="1">+H3561/'Historical Data'!$L$34</f>
        <v>937.11822065883246</v>
      </c>
    </row>
    <row r="3562" spans="2:9">
      <c r="B3562" s="300">
        <f t="shared" si="279"/>
        <v>3550</v>
      </c>
      <c r="C3562" s="275">
        <f t="shared" ca="1" si="275"/>
        <v>0.30103728597374185</v>
      </c>
      <c r="D3562" s="275">
        <f t="shared" ca="1" si="276"/>
        <v>0.13618276242866362</v>
      </c>
      <c r="E3562" s="275">
        <f t="shared" ca="1" si="277"/>
        <v>0.10587718656514863</v>
      </c>
      <c r="F3562" s="275">
        <f t="shared" ca="1" si="278"/>
        <v>2.0387003731743333E-2</v>
      </c>
      <c r="G3562" s="301">
        <f t="array" aca="1" ref="G3562" ca="1">IF(E3562&gt;F3562,('3-Statement Model'!$G$8*(1+'DCF Simulation'!C3562)*'DCF Simulation'!D3562)/('DCF Simulation'!E3562-'DCF Simulation'!F3562))</f>
        <v>10010.946396158863</v>
      </c>
      <c r="H3562" s="302">
        <f ca="1">+G3562-'DCF Analysis'!$C$37+'DCF Analysis'!$C$38+'DCF Analysis'!$C$40-'DCF Analysis'!$C$39</f>
        <v>10923.276396158864</v>
      </c>
      <c r="I3562" s="303">
        <f ca="1">+H3562/'Historical Data'!$L$34</f>
        <v>685.82403104512809</v>
      </c>
    </row>
    <row r="3563" spans="2:9">
      <c r="B3563" s="300">
        <f t="shared" si="279"/>
        <v>3551</v>
      </c>
      <c r="C3563" s="275">
        <f t="shared" ca="1" si="275"/>
        <v>0.20900327632722535</v>
      </c>
      <c r="D3563" s="275">
        <f t="shared" ca="1" si="276"/>
        <v>0.16231281517736965</v>
      </c>
      <c r="E3563" s="275">
        <f t="shared" ca="1" si="277"/>
        <v>0.10934012660890009</v>
      </c>
      <c r="F3563" s="275">
        <f t="shared" ca="1" si="278"/>
        <v>5.5352330765553154E-2</v>
      </c>
      <c r="G3563" s="301">
        <f t="array" aca="1" ref="G3563" ca="1">IF(E3563&gt;F3563,('3-Statement Model'!$G$8*(1+'DCF Simulation'!C3563)*'DCF Simulation'!D3563)/('DCF Simulation'!E3563-'DCF Simulation'!F3563))</f>
        <v>17557.561182170826</v>
      </c>
      <c r="H3563" s="302">
        <f ca="1">+G3563-'DCF Analysis'!$C$37+'DCF Analysis'!$C$38+'DCF Analysis'!$C$40-'DCF Analysis'!$C$39</f>
        <v>18469.891182170824</v>
      </c>
      <c r="I3563" s="303">
        <f ca="1">+H3563/'Historical Data'!$L$34</f>
        <v>1159.6424702734432</v>
      </c>
    </row>
    <row r="3564" spans="2:9">
      <c r="B3564" s="300">
        <f t="shared" si="279"/>
        <v>3552</v>
      </c>
      <c r="C3564" s="275">
        <f t="shared" ca="1" si="275"/>
        <v>0.18336379966585034</v>
      </c>
      <c r="D3564" s="275">
        <f t="shared" ca="1" si="276"/>
        <v>0.1641970034706618</v>
      </c>
      <c r="E3564" s="275">
        <f t="shared" ca="1" si="277"/>
        <v>0.10600121202225131</v>
      </c>
      <c r="F3564" s="275">
        <f t="shared" ca="1" si="278"/>
        <v>4.6681342073992396E-2</v>
      </c>
      <c r="G3564" s="301">
        <f t="array" aca="1" ref="G3564" ca="1">IF(E3564&gt;F3564,('3-Statement Model'!$G$8*(1+'DCF Simulation'!C3564)*'DCF Simulation'!D3564)/('DCF Simulation'!E3564-'DCF Simulation'!F3564))</f>
        <v>15822.052304909521</v>
      </c>
      <c r="H3564" s="302">
        <f ca="1">+G3564-'DCF Analysis'!$C$37+'DCF Analysis'!$C$38+'DCF Analysis'!$C$40-'DCF Analysis'!$C$39</f>
        <v>16734.382304909519</v>
      </c>
      <c r="I3564" s="303">
        <f ca="1">+H3564/'Historical Data'!$L$34</f>
        <v>1050.6775726593444</v>
      </c>
    </row>
    <row r="3565" spans="2:9">
      <c r="B3565" s="300">
        <f t="shared" si="279"/>
        <v>3553</v>
      </c>
      <c r="C3565" s="275">
        <f t="shared" ca="1" si="275"/>
        <v>0.29630156974680749</v>
      </c>
      <c r="D3565" s="275">
        <f t="shared" ca="1" si="276"/>
        <v>0.15355027909884145</v>
      </c>
      <c r="E3565" s="275">
        <f t="shared" ca="1" si="277"/>
        <v>0.10361150693580432</v>
      </c>
      <c r="F3565" s="275">
        <f t="shared" ca="1" si="278"/>
        <v>5.8227579627101872E-2</v>
      </c>
      <c r="G3565" s="301">
        <f t="array" aca="1" ref="G3565" ca="1">IF(E3565&gt;F3565,('3-Statement Model'!$G$8*(1+'DCF Simulation'!C3565)*'DCF Simulation'!D3565)/('DCF Simulation'!E3565-'DCF Simulation'!F3565))</f>
        <v>21185.273812283034</v>
      </c>
      <c r="H3565" s="302">
        <f ca="1">+G3565-'DCF Analysis'!$C$37+'DCF Analysis'!$C$38+'DCF Analysis'!$C$40-'DCF Analysis'!$C$39</f>
        <v>22097.603812283032</v>
      </c>
      <c r="I3565" s="303">
        <f ca="1">+H3565/'Historical Data'!$L$34</f>
        <v>1387.4104410932393</v>
      </c>
    </row>
    <row r="3566" spans="2:9">
      <c r="B3566" s="300">
        <f t="shared" si="279"/>
        <v>3554</v>
      </c>
      <c r="C3566" s="275">
        <f t="shared" ca="1" si="275"/>
        <v>5.9449280005246519E-2</v>
      </c>
      <c r="D3566" s="275">
        <f t="shared" ca="1" si="276"/>
        <v>0.18842733251779956</v>
      </c>
      <c r="E3566" s="275">
        <f t="shared" ca="1" si="277"/>
        <v>0.10031880782909133</v>
      </c>
      <c r="F3566" s="275">
        <f t="shared" ca="1" si="278"/>
        <v>5.1827941740994934E-2</v>
      </c>
      <c r="G3566" s="301">
        <f t="array" aca="1" ref="G3566" ca="1">IF(E3566&gt;F3566,('3-Statement Model'!$G$8*(1+'DCF Simulation'!C3566)*'DCF Simulation'!D3566)/('DCF Simulation'!E3566-'DCF Simulation'!F3566))</f>
        <v>19885.825699760593</v>
      </c>
      <c r="H3566" s="302">
        <f ca="1">+G3566-'DCF Analysis'!$C$37+'DCF Analysis'!$C$38+'DCF Analysis'!$C$40-'DCF Analysis'!$C$39</f>
        <v>20798.155699760591</v>
      </c>
      <c r="I3566" s="303">
        <f ca="1">+H3566/'Historical Data'!$L$34</f>
        <v>1305.8238630059623</v>
      </c>
    </row>
    <row r="3567" spans="2:9">
      <c r="B3567" s="300">
        <f t="shared" si="279"/>
        <v>3555</v>
      </c>
      <c r="C3567" s="275">
        <f t="shared" ca="1" si="275"/>
        <v>0.28999622060700869</v>
      </c>
      <c r="D3567" s="275">
        <f t="shared" ca="1" si="276"/>
        <v>0.19379946126933914</v>
      </c>
      <c r="E3567" s="275">
        <f t="shared" ca="1" si="277"/>
        <v>0.1051191563803885</v>
      </c>
      <c r="F3567" s="275">
        <f t="shared" ca="1" si="278"/>
        <v>5.0502155082615588E-2</v>
      </c>
      <c r="G3567" s="301">
        <f t="array" aca="1" ref="G3567" ca="1">IF(E3567&gt;F3567,('3-Statement Model'!$G$8*(1+'DCF Simulation'!C3567)*'DCF Simulation'!D3567)/('DCF Simulation'!E3567-'DCF Simulation'!F3567))</f>
        <v>22110.198969860932</v>
      </c>
      <c r="H3567" s="302">
        <f ca="1">+G3567-'DCF Analysis'!$C$37+'DCF Analysis'!$C$38+'DCF Analysis'!$C$40-'DCF Analysis'!$C$39</f>
        <v>23022.52896986093</v>
      </c>
      <c r="I3567" s="303">
        <f ca="1">+H3567/'Historical Data'!$L$34</f>
        <v>1445.4823855336624</v>
      </c>
    </row>
    <row r="3568" spans="2:9">
      <c r="B3568" s="300">
        <f t="shared" si="279"/>
        <v>3556</v>
      </c>
      <c r="C3568" s="275">
        <f t="shared" ca="1" si="275"/>
        <v>0.20480978447345752</v>
      </c>
      <c r="D3568" s="275">
        <f t="shared" ca="1" si="276"/>
        <v>0.19323622432668414</v>
      </c>
      <c r="E3568" s="275">
        <f t="shared" ca="1" si="277"/>
        <v>0.10167349270869351</v>
      </c>
      <c r="F3568" s="275">
        <f t="shared" ca="1" si="278"/>
        <v>5.6226043681827861E-2</v>
      </c>
      <c r="G3568" s="301">
        <f t="array" aca="1" ref="G3568" ca="1">IF(E3568&gt;F3568,('3-Statement Model'!$G$8*(1+'DCF Simulation'!C3568)*'DCF Simulation'!D3568)/('DCF Simulation'!E3568-'DCF Simulation'!F3568))</f>
        <v>24744.405102941597</v>
      </c>
      <c r="H3568" s="302">
        <f ca="1">+G3568-'DCF Analysis'!$C$37+'DCF Analysis'!$C$38+'DCF Analysis'!$C$40-'DCF Analysis'!$C$39</f>
        <v>25656.735102941595</v>
      </c>
      <c r="I3568" s="303">
        <f ca="1">+H3568/'Historical Data'!$L$34</f>
        <v>1610.8724940754976</v>
      </c>
    </row>
    <row r="3569" spans="2:9">
      <c r="B3569" s="300">
        <f t="shared" si="279"/>
        <v>3557</v>
      </c>
      <c r="C3569" s="275">
        <f t="shared" ca="1" si="275"/>
        <v>0.32514324408383249</v>
      </c>
      <c r="D3569" s="275">
        <f t="shared" ca="1" si="276"/>
        <v>0.1634597935587552</v>
      </c>
      <c r="E3569" s="275">
        <f t="shared" ca="1" si="277"/>
        <v>0.10290175346340731</v>
      </c>
      <c r="F3569" s="275">
        <f t="shared" ca="1" si="278"/>
        <v>4.9419203838203973E-2</v>
      </c>
      <c r="G3569" s="301">
        <f t="array" aca="1" ref="G3569" ca="1">IF(E3569&gt;F3569,('3-Statement Model'!$G$8*(1+'DCF Simulation'!C3569)*'DCF Simulation'!D3569)/('DCF Simulation'!E3569-'DCF Simulation'!F3569))</f>
        <v>19563.257411292536</v>
      </c>
      <c r="H3569" s="302">
        <f ca="1">+G3569-'DCF Analysis'!$C$37+'DCF Analysis'!$C$38+'DCF Analysis'!$C$40-'DCF Analysis'!$C$39</f>
        <v>20475.587411292534</v>
      </c>
      <c r="I3569" s="303">
        <f ca="1">+H3569/'Historical Data'!$L$34</f>
        <v>1285.5712322145009</v>
      </c>
    </row>
    <row r="3570" spans="2:9">
      <c r="B3570" s="300">
        <f t="shared" si="279"/>
        <v>3558</v>
      </c>
      <c r="C3570" s="275">
        <f t="shared" ca="1" si="275"/>
        <v>6.1248241552918414E-2</v>
      </c>
      <c r="D3570" s="275">
        <f t="shared" ca="1" si="276"/>
        <v>0.13569556164290186</v>
      </c>
      <c r="E3570" s="275">
        <f t="shared" ca="1" si="277"/>
        <v>0.10204278701241108</v>
      </c>
      <c r="F3570" s="275">
        <f t="shared" ca="1" si="278"/>
        <v>2.4516730385789817E-2</v>
      </c>
      <c r="G3570" s="301">
        <f t="array" aca="1" ref="G3570" ca="1">IF(E3570&gt;F3570,('3-Statement Model'!$G$8*(1+'DCF Simulation'!C3570)*'DCF Simulation'!D3570)/('DCF Simulation'!E3570-'DCF Simulation'!F3570))</f>
        <v>8972.5199322762946</v>
      </c>
      <c r="H3570" s="302">
        <f ca="1">+G3570-'DCF Analysis'!$C$37+'DCF Analysis'!$C$38+'DCF Analysis'!$C$40-'DCF Analysis'!$C$39</f>
        <v>9884.8499322762964</v>
      </c>
      <c r="I3570" s="303">
        <f ca="1">+H3570/'Historical Data'!$L$34</f>
        <v>620.62584347071902</v>
      </c>
    </row>
    <row r="3571" spans="2:9">
      <c r="B3571" s="300">
        <f t="shared" si="279"/>
        <v>3559</v>
      </c>
      <c r="C3571" s="275">
        <f t="shared" ca="1" si="275"/>
        <v>0.29316245439615973</v>
      </c>
      <c r="D3571" s="275">
        <f t="shared" ca="1" si="276"/>
        <v>0.17388607419314253</v>
      </c>
      <c r="E3571" s="275">
        <f t="shared" ca="1" si="277"/>
        <v>0.10178000501939187</v>
      </c>
      <c r="F3571" s="275">
        <f t="shared" ca="1" si="278"/>
        <v>4.0407608582873927E-2</v>
      </c>
      <c r="G3571" s="301">
        <f t="array" aca="1" ref="G3571" ca="1">IF(E3571&gt;F3571,('3-Statement Model'!$G$8*(1+'DCF Simulation'!C3571)*'DCF Simulation'!D3571)/('DCF Simulation'!E3571-'DCF Simulation'!F3571))</f>
        <v>17698.00473742736</v>
      </c>
      <c r="H3571" s="302">
        <f ca="1">+G3571-'DCF Analysis'!$C$37+'DCF Analysis'!$C$38+'DCF Analysis'!$C$40-'DCF Analysis'!$C$39</f>
        <v>18610.334737427358</v>
      </c>
      <c r="I3571" s="303">
        <f ca="1">+H3571/'Historical Data'!$L$34</f>
        <v>1168.4602976090416</v>
      </c>
    </row>
    <row r="3572" spans="2:9">
      <c r="B3572" s="300">
        <f t="shared" si="279"/>
        <v>3560</v>
      </c>
      <c r="C3572" s="275">
        <f t="shared" ca="1" si="275"/>
        <v>0.28058199809822537</v>
      </c>
      <c r="D3572" s="275">
        <f t="shared" ca="1" si="276"/>
        <v>0.17097972742090073</v>
      </c>
      <c r="E3572" s="275">
        <f t="shared" ca="1" si="277"/>
        <v>0.10681716825678285</v>
      </c>
      <c r="F3572" s="275">
        <f t="shared" ca="1" si="278"/>
        <v>4.7862816226966656E-2</v>
      </c>
      <c r="G3572" s="301">
        <f t="array" aca="1" ref="G3572" ca="1">IF(E3572&gt;F3572,('3-Statement Model'!$G$8*(1+'DCF Simulation'!C3572)*'DCF Simulation'!D3572)/('DCF Simulation'!E3572-'DCF Simulation'!F3572))</f>
        <v>17939.719229821247</v>
      </c>
      <c r="H3572" s="302">
        <f ca="1">+G3572-'DCF Analysis'!$C$37+'DCF Analysis'!$C$38+'DCF Analysis'!$C$40-'DCF Analysis'!$C$39</f>
        <v>18852.049229821245</v>
      </c>
      <c r="I3572" s="303">
        <f ca="1">+H3572/'Historical Data'!$L$34</f>
        <v>1183.6364774953161</v>
      </c>
    </row>
    <row r="3573" spans="2:9">
      <c r="B3573" s="300">
        <f t="shared" si="279"/>
        <v>3561</v>
      </c>
      <c r="C3573" s="275">
        <f t="shared" ca="1" si="275"/>
        <v>0.12546298179249726</v>
      </c>
      <c r="D3573" s="275">
        <f t="shared" ca="1" si="276"/>
        <v>0.17311080405659418</v>
      </c>
      <c r="E3573" s="275">
        <f t="shared" ca="1" si="277"/>
        <v>0.10476637150155263</v>
      </c>
      <c r="F3573" s="275">
        <f t="shared" ca="1" si="278"/>
        <v>5.0203154353520102E-2</v>
      </c>
      <c r="G3573" s="301">
        <f t="array" aca="1" ref="G3573" ca="1">IF(E3573&gt;F3573,('3-Statement Model'!$G$8*(1+'DCF Simulation'!C3573)*'DCF Simulation'!D3573)/('DCF Simulation'!E3573-'DCF Simulation'!F3573))</f>
        <v>17247.848096166053</v>
      </c>
      <c r="H3573" s="302">
        <f ca="1">+G3573-'DCF Analysis'!$C$37+'DCF Analysis'!$C$38+'DCF Analysis'!$C$40-'DCF Analysis'!$C$39</f>
        <v>18160.178096166052</v>
      </c>
      <c r="I3573" s="303">
        <f ca="1">+H3573/'Historical Data'!$L$34</f>
        <v>1140.1969605739989</v>
      </c>
    </row>
    <row r="3574" spans="2:9">
      <c r="B3574" s="300">
        <f t="shared" si="279"/>
        <v>3562</v>
      </c>
      <c r="C3574" s="275">
        <f t="shared" ca="1" si="275"/>
        <v>1.9332230049960736E-2</v>
      </c>
      <c r="D3574" s="275">
        <f t="shared" ca="1" si="276"/>
        <v>0.18025629313721633</v>
      </c>
      <c r="E3574" s="275">
        <f t="shared" ca="1" si="277"/>
        <v>0.10977027338066558</v>
      </c>
      <c r="F3574" s="275">
        <f t="shared" ca="1" si="278"/>
        <v>3.6505906325456125E-2</v>
      </c>
      <c r="G3574" s="301">
        <f t="array" aca="1" ref="G3574" ca="1">IF(E3574&gt;F3574,('3-Statement Model'!$G$8*(1+'DCF Simulation'!C3574)*'DCF Simulation'!D3574)/('DCF Simulation'!E3574-'DCF Simulation'!F3574))</f>
        <v>12114.148397057925</v>
      </c>
      <c r="H3574" s="302">
        <f ca="1">+G3574-'DCF Analysis'!$C$37+'DCF Analysis'!$C$38+'DCF Analysis'!$C$40-'DCF Analysis'!$C$39</f>
        <v>13026.478397057926</v>
      </c>
      <c r="I3574" s="303">
        <f ca="1">+H3574/'Historical Data'!$L$34</f>
        <v>817.8747475193536</v>
      </c>
    </row>
    <row r="3575" spans="2:9">
      <c r="B3575" s="300">
        <f t="shared" si="279"/>
        <v>3563</v>
      </c>
      <c r="C3575" s="275">
        <f t="shared" ca="1" si="275"/>
        <v>0.15180168139362946</v>
      </c>
      <c r="D3575" s="275">
        <f t="shared" ca="1" si="276"/>
        <v>0.18205620147891094</v>
      </c>
      <c r="E3575" s="275">
        <f t="shared" ca="1" si="277"/>
        <v>0.10632309186914166</v>
      </c>
      <c r="F3575" s="275">
        <f t="shared" ca="1" si="278"/>
        <v>2.8234916810135818E-2</v>
      </c>
      <c r="G3575" s="301">
        <f t="array" aca="1" ref="G3575" ca="1">IF(E3575&gt;F3575,('3-Statement Model'!$G$8*(1+'DCF Simulation'!C3575)*'DCF Simulation'!D3575)/('DCF Simulation'!E3575-'DCF Simulation'!F3575))</f>
        <v>12971.118031856038</v>
      </c>
      <c r="H3575" s="302">
        <f ca="1">+G3575-'DCF Analysis'!$C$37+'DCF Analysis'!$C$38+'DCF Analysis'!$C$40-'DCF Analysis'!$C$39</f>
        <v>13883.44803185604</v>
      </c>
      <c r="I3575" s="303">
        <f ca="1">+H3575/'Historical Data'!$L$34</f>
        <v>871.68006637287874</v>
      </c>
    </row>
    <row r="3576" spans="2:9">
      <c r="B3576" s="300">
        <f t="shared" si="279"/>
        <v>3564</v>
      </c>
      <c r="C3576" s="275">
        <f t="shared" ca="1" si="275"/>
        <v>0.32350425795922516</v>
      </c>
      <c r="D3576" s="275">
        <f t="shared" ca="1" si="276"/>
        <v>0.16862045704935816</v>
      </c>
      <c r="E3576" s="275">
        <f t="shared" ca="1" si="277"/>
        <v>0.10708207881508293</v>
      </c>
      <c r="F3576" s="275">
        <f t="shared" ca="1" si="278"/>
        <v>2.9769115868906279E-2</v>
      </c>
      <c r="G3576" s="301">
        <f t="array" aca="1" ref="G3576" ca="1">IF(E3576&gt;F3576,('3-Statement Model'!$G$8*(1+'DCF Simulation'!C3576)*'DCF Simulation'!D3576)/('DCF Simulation'!E3576-'DCF Simulation'!F3576))</f>
        <v>13943.210591229488</v>
      </c>
      <c r="H3576" s="302">
        <f ca="1">+G3576-'DCF Analysis'!$C$37+'DCF Analysis'!$C$38+'DCF Analysis'!$C$40-'DCF Analysis'!$C$39</f>
        <v>14855.54059122949</v>
      </c>
      <c r="I3576" s="303">
        <f ca="1">+H3576/'Historical Data'!$L$34</f>
        <v>932.713442572433</v>
      </c>
    </row>
    <row r="3577" spans="2:9">
      <c r="B3577" s="300">
        <f t="shared" si="279"/>
        <v>3565</v>
      </c>
      <c r="C3577" s="275">
        <f t="shared" ca="1" si="275"/>
        <v>0.26668633806388459</v>
      </c>
      <c r="D3577" s="275">
        <f t="shared" ca="1" si="276"/>
        <v>0.15119103546227466</v>
      </c>
      <c r="E3577" s="275">
        <f t="shared" ca="1" si="277"/>
        <v>0.10581376946335237</v>
      </c>
      <c r="F3577" s="275">
        <f t="shared" ca="1" si="278"/>
        <v>3.0859380038509462E-2</v>
      </c>
      <c r="G3577" s="301">
        <f t="array" aca="1" ref="G3577" ca="1">IF(E3577&gt;F3577,('3-Statement Model'!$G$8*(1+'DCF Simulation'!C3577)*'DCF Simulation'!D3577)/('DCF Simulation'!E3577-'DCF Simulation'!F3577))</f>
        <v>12341.773061330656</v>
      </c>
      <c r="H3577" s="302">
        <f ca="1">+G3577-'DCF Analysis'!$C$37+'DCF Analysis'!$C$38+'DCF Analysis'!$C$40-'DCF Analysis'!$C$39</f>
        <v>13254.103061330658</v>
      </c>
      <c r="I3577" s="303">
        <f ca="1">+H3577/'Historical Data'!$L$34</f>
        <v>832.16628964967208</v>
      </c>
    </row>
    <row r="3578" spans="2:9">
      <c r="B3578" s="300">
        <f t="shared" si="279"/>
        <v>3566</v>
      </c>
      <c r="C3578" s="275">
        <f t="shared" ca="1" si="275"/>
        <v>0.17612736100836363</v>
      </c>
      <c r="D3578" s="275">
        <f t="shared" ca="1" si="276"/>
        <v>0.15365559670953069</v>
      </c>
      <c r="E3578" s="275">
        <f t="shared" ca="1" si="277"/>
        <v>0.10913300960945937</v>
      </c>
      <c r="F3578" s="275">
        <f t="shared" ca="1" si="278"/>
        <v>2.3283061263824675E-2</v>
      </c>
      <c r="G3578" s="301">
        <f t="array" aca="1" ref="G3578" ca="1">IF(E3578&gt;F3578,('3-Statement Model'!$G$8*(1+'DCF Simulation'!C3578)*'DCF Simulation'!D3578)/('DCF Simulation'!E3578-'DCF Simulation'!F3578))</f>
        <v>10168.155940248475</v>
      </c>
      <c r="H3578" s="302">
        <f ca="1">+G3578-'DCF Analysis'!$C$37+'DCF Analysis'!$C$38+'DCF Analysis'!$C$40-'DCF Analysis'!$C$39</f>
        <v>11080.485940248476</v>
      </c>
      <c r="I3578" s="303">
        <f ca="1">+H3578/'Historical Data'!$L$34</f>
        <v>695.69452038697227</v>
      </c>
    </row>
    <row r="3579" spans="2:9">
      <c r="B3579" s="300">
        <f t="shared" si="279"/>
        <v>3567</v>
      </c>
      <c r="C3579" s="275">
        <f t="shared" ca="1" si="275"/>
        <v>0.24656161941489718</v>
      </c>
      <c r="D3579" s="275">
        <f t="shared" ca="1" si="276"/>
        <v>0.1541684176551672</v>
      </c>
      <c r="E3579" s="275">
        <f t="shared" ca="1" si="277"/>
        <v>0.10084445513060326</v>
      </c>
      <c r="F3579" s="275">
        <f t="shared" ca="1" si="278"/>
        <v>3.2322975673951398E-2</v>
      </c>
      <c r="G3579" s="301">
        <f t="array" aca="1" ref="G3579" ca="1">IF(E3579&gt;F3579,('3-Statement Model'!$G$8*(1+'DCF Simulation'!C3579)*'DCF Simulation'!D3579)/('DCF Simulation'!E3579-'DCF Simulation'!F3579))</f>
        <v>13547.586547857289</v>
      </c>
      <c r="H3579" s="302">
        <f ca="1">+G3579-'DCF Analysis'!$C$37+'DCF Analysis'!$C$38+'DCF Analysis'!$C$40-'DCF Analysis'!$C$39</f>
        <v>14459.91654785729</v>
      </c>
      <c r="I3579" s="303">
        <f ca="1">+H3579/'Historical Data'!$L$34</f>
        <v>907.87396526145824</v>
      </c>
    </row>
    <row r="3580" spans="2:9">
      <c r="B3580" s="300">
        <f t="shared" si="279"/>
        <v>3568</v>
      </c>
      <c r="C3580" s="275">
        <f t="shared" ca="1" si="275"/>
        <v>0.27440764783856092</v>
      </c>
      <c r="D3580" s="275">
        <f t="shared" ca="1" si="276"/>
        <v>0.16376422743296881</v>
      </c>
      <c r="E3580" s="275">
        <f t="shared" ca="1" si="277"/>
        <v>0.10679898950048063</v>
      </c>
      <c r="F3580" s="275">
        <f t="shared" ca="1" si="278"/>
        <v>5.7900342792851014E-2</v>
      </c>
      <c r="G3580" s="301">
        <f t="array" aca="1" ref="G3580" ca="1">IF(E3580&gt;F3580,('3-Statement Model'!$G$8*(1+'DCF Simulation'!C3580)*'DCF Simulation'!D3580)/('DCF Simulation'!E3580-'DCF Simulation'!F3580))</f>
        <v>20616.268851782905</v>
      </c>
      <c r="H3580" s="302">
        <f ca="1">+G3580-'DCF Analysis'!$C$37+'DCF Analysis'!$C$38+'DCF Analysis'!$C$40-'DCF Analysis'!$C$39</f>
        <v>21528.598851782903</v>
      </c>
      <c r="I3580" s="303">
        <f ca="1">+H3580/'Historical Data'!$L$34</f>
        <v>1351.6851457201315</v>
      </c>
    </row>
    <row r="3581" spans="2:9">
      <c r="B3581" s="300">
        <f t="shared" si="279"/>
        <v>3569</v>
      </c>
      <c r="C3581" s="275">
        <f t="shared" ca="1" si="275"/>
        <v>0.13527344853545534</v>
      </c>
      <c r="D3581" s="275">
        <f t="shared" ca="1" si="276"/>
        <v>0.14378690917014345</v>
      </c>
      <c r="E3581" s="275">
        <f t="shared" ca="1" si="277"/>
        <v>0.10002201776403531</v>
      </c>
      <c r="F3581" s="275">
        <f t="shared" ca="1" si="278"/>
        <v>4.6973252999314694E-2</v>
      </c>
      <c r="G3581" s="301">
        <f t="array" aca="1" ref="G3581" ca="1">IF(E3581&gt;F3581,('3-Statement Model'!$G$8*(1+'DCF Simulation'!C3581)*'DCF Simulation'!D3581)/('DCF Simulation'!E3581-'DCF Simulation'!F3581))</f>
        <v>14863.601478437111</v>
      </c>
      <c r="H3581" s="302">
        <f ca="1">+G3581-'DCF Analysis'!$C$37+'DCF Analysis'!$C$38+'DCF Analysis'!$C$40-'DCF Analysis'!$C$39</f>
        <v>15775.931478437113</v>
      </c>
      <c r="I3581" s="303">
        <f ca="1">+H3581/'Historical Data'!$L$34</f>
        <v>990.50070030619338</v>
      </c>
    </row>
    <row r="3582" spans="2:9">
      <c r="B3582" s="300">
        <f t="shared" si="279"/>
        <v>3570</v>
      </c>
      <c r="C3582" s="275">
        <f t="shared" ca="1" si="275"/>
        <v>1.4145708376339251E-2</v>
      </c>
      <c r="D3582" s="275">
        <f t="shared" ca="1" si="276"/>
        <v>0.16277139512095665</v>
      </c>
      <c r="E3582" s="275">
        <f t="shared" ca="1" si="277"/>
        <v>0.10597966010718905</v>
      </c>
      <c r="F3582" s="275">
        <f t="shared" ca="1" si="278"/>
        <v>5.054886888163089E-2</v>
      </c>
      <c r="G3582" s="301">
        <f t="array" aca="1" ref="G3582" ca="1">IF(E3582&gt;F3582,('3-Statement Model'!$G$8*(1+'DCF Simulation'!C3582)*'DCF Simulation'!D3582)/('DCF Simulation'!E3582-'DCF Simulation'!F3582))</f>
        <v>14384.900576250808</v>
      </c>
      <c r="H3582" s="302">
        <f ca="1">+G3582-'DCF Analysis'!$C$37+'DCF Analysis'!$C$38+'DCF Analysis'!$C$40-'DCF Analysis'!$C$39</f>
        <v>15297.230576250809</v>
      </c>
      <c r="I3582" s="303">
        <f ca="1">+H3582/'Historical Data'!$L$34</f>
        <v>960.44519584987506</v>
      </c>
    </row>
    <row r="3583" spans="2:9">
      <c r="B3583" s="300">
        <f t="shared" si="279"/>
        <v>3571</v>
      </c>
      <c r="C3583" s="275">
        <f t="shared" ca="1" si="275"/>
        <v>0.2018020298477505</v>
      </c>
      <c r="D3583" s="275">
        <f t="shared" ca="1" si="276"/>
        <v>0.16615520673060566</v>
      </c>
      <c r="E3583" s="275">
        <f t="shared" ca="1" si="277"/>
        <v>0.10597467360238433</v>
      </c>
      <c r="F3583" s="275">
        <f t="shared" ca="1" si="278"/>
        <v>3.3051791209149403E-2</v>
      </c>
      <c r="G3583" s="301">
        <f t="array" aca="1" ref="G3583" ca="1">IF(E3583&gt;F3583,('3-Statement Model'!$G$8*(1+'DCF Simulation'!C3583)*'DCF Simulation'!D3583)/('DCF Simulation'!E3583-'DCF Simulation'!F3583))</f>
        <v>13227.036778783289</v>
      </c>
      <c r="H3583" s="302">
        <f ca="1">+G3583-'DCF Analysis'!$C$37+'DCF Analysis'!$C$38+'DCF Analysis'!$C$40-'DCF Analysis'!$C$39</f>
        <v>14139.366778783291</v>
      </c>
      <c r="I3583" s="303">
        <f ca="1">+H3583/'Historical Data'!$L$34</f>
        <v>887.74806834153583</v>
      </c>
    </row>
    <row r="3584" spans="2:9">
      <c r="B3584" s="300">
        <f t="shared" si="279"/>
        <v>3572</v>
      </c>
      <c r="C3584" s="275">
        <f t="shared" ca="1" si="275"/>
        <v>0.26981730651705782</v>
      </c>
      <c r="D3584" s="275">
        <f t="shared" ca="1" si="276"/>
        <v>0.1723907128370277</v>
      </c>
      <c r="E3584" s="275">
        <f t="shared" ca="1" si="277"/>
        <v>0.10081544013141409</v>
      </c>
      <c r="F3584" s="275">
        <f t="shared" ca="1" si="278"/>
        <v>2.2503327277197914E-2</v>
      </c>
      <c r="G3584" s="301">
        <f t="array" aca="1" ref="G3584" ca="1">IF(E3584&gt;F3584,('3-Statement Model'!$G$8*(1+'DCF Simulation'!C3584)*'DCF Simulation'!D3584)/('DCF Simulation'!E3584-'DCF Simulation'!F3584))</f>
        <v>13502.23508936904</v>
      </c>
      <c r="H3584" s="302">
        <f ca="1">+G3584-'DCF Analysis'!$C$37+'DCF Analysis'!$C$38+'DCF Analysis'!$C$40-'DCF Analysis'!$C$39</f>
        <v>14414.565089369042</v>
      </c>
      <c r="I3584" s="303">
        <f ca="1">+H3584/'Historical Data'!$L$34</f>
        <v>905.0265485207151</v>
      </c>
    </row>
    <row r="3585" spans="2:9">
      <c r="B3585" s="300">
        <f t="shared" si="279"/>
        <v>3573</v>
      </c>
      <c r="C3585" s="275">
        <f t="shared" ca="1" si="275"/>
        <v>0.31762481988805746</v>
      </c>
      <c r="D3585" s="275">
        <f t="shared" ca="1" si="276"/>
        <v>0.18070683981913821</v>
      </c>
      <c r="E3585" s="275">
        <f t="shared" ca="1" si="277"/>
        <v>0.10870852129076147</v>
      </c>
      <c r="F3585" s="275">
        <f t="shared" ca="1" si="278"/>
        <v>3.7204175557951948E-2</v>
      </c>
      <c r="G3585" s="301">
        <f t="array" aca="1" ref="G3585" ca="1">IF(E3585&gt;F3585,('3-Statement Model'!$G$8*(1+'DCF Simulation'!C3585)*'DCF Simulation'!D3585)/('DCF Simulation'!E3585-'DCF Simulation'!F3585))</f>
        <v>16084.716851788149</v>
      </c>
      <c r="H3585" s="302">
        <f ca="1">+G3585-'DCF Analysis'!$C$37+'DCF Analysis'!$C$38+'DCF Analysis'!$C$40-'DCF Analysis'!$C$39</f>
        <v>16997.046851788149</v>
      </c>
      <c r="I3585" s="303">
        <f ca="1">+H3585/'Historical Data'!$L$34</f>
        <v>1067.1691134589794</v>
      </c>
    </row>
    <row r="3586" spans="2:9">
      <c r="B3586" s="300">
        <f t="shared" si="279"/>
        <v>3574</v>
      </c>
      <c r="C3586" s="275">
        <f t="shared" ca="1" si="275"/>
        <v>0.26367788271094295</v>
      </c>
      <c r="D3586" s="275">
        <f t="shared" ca="1" si="276"/>
        <v>0.14276424890098857</v>
      </c>
      <c r="E3586" s="275">
        <f t="shared" ca="1" si="277"/>
        <v>0.10836915946550002</v>
      </c>
      <c r="F3586" s="275">
        <f t="shared" ca="1" si="278"/>
        <v>4.2606739751156419E-2</v>
      </c>
      <c r="G3586" s="301">
        <f t="array" aca="1" ref="G3586" ca="1">IF(E3586&gt;F3586,('3-Statement Model'!$G$8*(1+'DCF Simulation'!C3586)*'DCF Simulation'!D3586)/('DCF Simulation'!E3586-'DCF Simulation'!F3586))</f>
        <v>13251.271858938644</v>
      </c>
      <c r="H3586" s="302">
        <f ca="1">+G3586-'DCF Analysis'!$C$37+'DCF Analysis'!$C$38+'DCF Analysis'!$C$40-'DCF Analysis'!$C$39</f>
        <v>14163.601858938646</v>
      </c>
      <c r="I3586" s="303">
        <f ca="1">+H3586/'Historical Data'!$L$34</f>
        <v>889.26968143288741</v>
      </c>
    </row>
    <row r="3587" spans="2:9">
      <c r="B3587" s="300">
        <f t="shared" si="279"/>
        <v>3575</v>
      </c>
      <c r="C3587" s="275">
        <f t="shared" ca="1" si="275"/>
        <v>0.12587844690028524</v>
      </c>
      <c r="D3587" s="275">
        <f t="shared" ca="1" si="276"/>
        <v>0.18365178572169305</v>
      </c>
      <c r="E3587" s="275">
        <f t="shared" ca="1" si="277"/>
        <v>0.10912939835342916</v>
      </c>
      <c r="F3587" s="275">
        <f t="shared" ca="1" si="278"/>
        <v>3.1732170339654121E-2</v>
      </c>
      <c r="G3587" s="301">
        <f t="array" aca="1" ref="G3587" ca="1">IF(E3587&gt;F3587,('3-Statement Model'!$G$8*(1+'DCF Simulation'!C3587)*'DCF Simulation'!D3587)/('DCF Simulation'!E3587-'DCF Simulation'!F3587))</f>
        <v>12904.487269625244</v>
      </c>
      <c r="H3587" s="302">
        <f ca="1">+G3587-'DCF Analysis'!$C$37+'DCF Analysis'!$C$38+'DCF Analysis'!$C$40-'DCF Analysis'!$C$39</f>
        <v>13816.817269625246</v>
      </c>
      <c r="I3587" s="303">
        <f ca="1">+H3587/'Historical Data'!$L$34</f>
        <v>867.4966166195793</v>
      </c>
    </row>
    <row r="3588" spans="2:9">
      <c r="B3588" s="300">
        <f t="shared" si="279"/>
        <v>3576</v>
      </c>
      <c r="C3588" s="275">
        <f t="shared" ca="1" si="275"/>
        <v>7.9311659066141224E-2</v>
      </c>
      <c r="D3588" s="275">
        <f t="shared" ca="1" si="276"/>
        <v>0.1358995398293904</v>
      </c>
      <c r="E3588" s="275">
        <f t="shared" ca="1" si="277"/>
        <v>0.10142463526043226</v>
      </c>
      <c r="F3588" s="275">
        <f t="shared" ca="1" si="278"/>
        <v>5.7550798088482027E-2</v>
      </c>
      <c r="G3588" s="301">
        <f t="array" aca="1" ref="G3588" ca="1">IF(E3588&gt;F3588,('3-Statement Model'!$G$8*(1+'DCF Simulation'!C3588)*'DCF Simulation'!D3588)/('DCF Simulation'!E3588-'DCF Simulation'!F3588))</f>
        <v>16148.743440424885</v>
      </c>
      <c r="H3588" s="302">
        <f ca="1">+G3588-'DCF Analysis'!$C$37+'DCF Analysis'!$C$38+'DCF Analysis'!$C$40-'DCF Analysis'!$C$39</f>
        <v>17061.073440424883</v>
      </c>
      <c r="I3588" s="303">
        <f ca="1">+H3588/'Historical Data'!$L$34</f>
        <v>1071.1890587135329</v>
      </c>
    </row>
    <row r="3589" spans="2:9">
      <c r="B3589" s="300">
        <f t="shared" si="279"/>
        <v>3577</v>
      </c>
      <c r="C3589" s="275">
        <f t="shared" ca="1" si="275"/>
        <v>0.27324212964479722</v>
      </c>
      <c r="D3589" s="275">
        <f t="shared" ca="1" si="276"/>
        <v>0.17984687794504528</v>
      </c>
      <c r="E3589" s="275">
        <f t="shared" ca="1" si="277"/>
        <v>0.1041195586483047</v>
      </c>
      <c r="F3589" s="275">
        <f t="shared" ca="1" si="278"/>
        <v>5.925783579021697E-2</v>
      </c>
      <c r="G3589" s="301">
        <f t="array" aca="1" ref="G3589" ca="1">IF(E3589&gt;F3589,('3-Statement Model'!$G$8*(1+'DCF Simulation'!C3589)*'DCF Simulation'!D3589)/('DCF Simulation'!E3589-'DCF Simulation'!F3589))</f>
        <v>24655.70667238997</v>
      </c>
      <c r="H3589" s="302">
        <f ca="1">+G3589-'DCF Analysis'!$C$37+'DCF Analysis'!$C$38+'DCF Analysis'!$C$40-'DCF Analysis'!$C$39</f>
        <v>25568.036672389968</v>
      </c>
      <c r="I3589" s="303">
        <f ca="1">+H3589/'Historical Data'!$L$34</f>
        <v>1605.3035133977146</v>
      </c>
    </row>
    <row r="3590" spans="2:9">
      <c r="B3590" s="300">
        <f t="shared" si="279"/>
        <v>3578</v>
      </c>
      <c r="C3590" s="275">
        <f t="shared" ca="1" si="275"/>
        <v>1.3061475997188418E-2</v>
      </c>
      <c r="D3590" s="275">
        <f t="shared" ca="1" si="276"/>
        <v>0.15150931605706774</v>
      </c>
      <c r="E3590" s="275">
        <f t="shared" ca="1" si="277"/>
        <v>0.10594684023252474</v>
      </c>
      <c r="F3590" s="275">
        <f t="shared" ca="1" si="278"/>
        <v>3.7454810441576017E-2</v>
      </c>
      <c r="G3590" s="301">
        <f t="array" aca="1" ref="G3590" ca="1">IF(E3590&gt;F3590,('3-Statement Model'!$G$8*(1+'DCF Simulation'!C3590)*'DCF Simulation'!D3590)/('DCF Simulation'!E3590-'DCF Simulation'!F3590))</f>
        <v>10824.668389359005</v>
      </c>
      <c r="H3590" s="302">
        <f ca="1">+G3590-'DCF Analysis'!$C$37+'DCF Analysis'!$C$38+'DCF Analysis'!$C$40-'DCF Analysis'!$C$39</f>
        <v>11736.998389359007</v>
      </c>
      <c r="I3590" s="303">
        <f ca="1">+H3590/'Historical Data'!$L$34</f>
        <v>736.91402248055874</v>
      </c>
    </row>
    <row r="3591" spans="2:9">
      <c r="B3591" s="300">
        <f t="shared" si="279"/>
        <v>3579</v>
      </c>
      <c r="C3591" s="275">
        <f t="shared" ca="1" si="275"/>
        <v>0.10701708639662777</v>
      </c>
      <c r="D3591" s="275">
        <f t="shared" ca="1" si="276"/>
        <v>0.13774530907013757</v>
      </c>
      <c r="E3591" s="275">
        <f t="shared" ca="1" si="277"/>
        <v>0.1073012306042752</v>
      </c>
      <c r="F3591" s="275">
        <f t="shared" ca="1" si="278"/>
        <v>3.6970588633551432E-2</v>
      </c>
      <c r="G3591" s="301">
        <f t="array" aca="1" ref="G3591" ca="1">IF(E3591&gt;F3591,('3-Statement Model'!$G$8*(1+'DCF Simulation'!C3591)*'DCF Simulation'!D3591)/('DCF Simulation'!E3591-'DCF Simulation'!F3591))</f>
        <v>10472.878367179123</v>
      </c>
      <c r="H3591" s="302">
        <f ca="1">+G3591-'DCF Analysis'!$C$37+'DCF Analysis'!$C$38+'DCF Analysis'!$C$40-'DCF Analysis'!$C$39</f>
        <v>11385.208367179124</v>
      </c>
      <c r="I3591" s="303">
        <f ca="1">+H3591/'Historical Data'!$L$34</f>
        <v>714.82668875917614</v>
      </c>
    </row>
    <row r="3592" spans="2:9">
      <c r="B3592" s="300">
        <f t="shared" si="279"/>
        <v>3580</v>
      </c>
      <c r="C3592" s="275">
        <f t="shared" ca="1" si="275"/>
        <v>4.1347989080823253E-2</v>
      </c>
      <c r="D3592" s="275">
        <f t="shared" ca="1" si="276"/>
        <v>0.18139400340246103</v>
      </c>
      <c r="E3592" s="275">
        <f t="shared" ca="1" si="277"/>
        <v>0.10777277602583649</v>
      </c>
      <c r="F3592" s="275">
        <f t="shared" ca="1" si="278"/>
        <v>4.9641532708323097E-2</v>
      </c>
      <c r="G3592" s="301">
        <f t="array" aca="1" ref="G3592" ca="1">IF(E3592&gt;F3592,('3-Statement Model'!$G$8*(1+'DCF Simulation'!C3592)*'DCF Simulation'!D3592)/('DCF Simulation'!E3592-'DCF Simulation'!F3592))</f>
        <v>15695.989377262405</v>
      </c>
      <c r="H3592" s="302">
        <f ca="1">+G3592-'DCF Analysis'!$C$37+'DCF Analysis'!$C$38+'DCF Analysis'!$C$40-'DCF Analysis'!$C$39</f>
        <v>16608.319377262404</v>
      </c>
      <c r="I3592" s="303">
        <f ca="1">+H3592/'Historical Data'!$L$34</f>
        <v>1042.7626410885662</v>
      </c>
    </row>
    <row r="3593" spans="2:9">
      <c r="B3593" s="300">
        <f t="shared" si="279"/>
        <v>3581</v>
      </c>
      <c r="C3593" s="275">
        <f t="shared" ca="1" si="275"/>
        <v>6.4672822018409709E-2</v>
      </c>
      <c r="D3593" s="275">
        <f t="shared" ca="1" si="276"/>
        <v>0.14740010813379631</v>
      </c>
      <c r="E3593" s="275">
        <f t="shared" ca="1" si="277"/>
        <v>0.10769453741176746</v>
      </c>
      <c r="F3593" s="275">
        <f t="shared" ca="1" si="278"/>
        <v>4.6388421081899944E-2</v>
      </c>
      <c r="G3593" s="301">
        <f t="array" aca="1" ref="G3593" ca="1">IF(E3593&gt;F3593,('3-Statement Model'!$G$8*(1+'DCF Simulation'!C3593)*'DCF Simulation'!D3593)/('DCF Simulation'!E3593-'DCF Simulation'!F3593))</f>
        <v>12364.873124219692</v>
      </c>
      <c r="H3593" s="302">
        <f ca="1">+G3593-'DCF Analysis'!$C$37+'DCF Analysis'!$C$38+'DCF Analysis'!$C$40-'DCF Analysis'!$C$39</f>
        <v>13277.203124219694</v>
      </c>
      <c r="I3593" s="303">
        <f ca="1">+H3593/'Historical Data'!$L$34</f>
        <v>833.61664004577904</v>
      </c>
    </row>
    <row r="3594" spans="2:9">
      <c r="B3594" s="300">
        <f t="shared" si="279"/>
        <v>3582</v>
      </c>
      <c r="C3594" s="275">
        <f t="shared" ca="1" si="275"/>
        <v>0.22743608332639531</v>
      </c>
      <c r="D3594" s="275">
        <f t="shared" ca="1" si="276"/>
        <v>0.18227586970687445</v>
      </c>
      <c r="E3594" s="275">
        <f t="shared" ca="1" si="277"/>
        <v>0.10161201127492357</v>
      </c>
      <c r="F3594" s="275">
        <f t="shared" ca="1" si="278"/>
        <v>5.4235395425174748E-2</v>
      </c>
      <c r="G3594" s="301">
        <f t="array" aca="1" ref="G3594" ca="1">IF(E3594&gt;F3594,('3-Statement Model'!$G$8*(1+'DCF Simulation'!C3594)*'DCF Simulation'!D3594)/('DCF Simulation'!E3594-'DCF Simulation'!F3594))</f>
        <v>22810.958224580114</v>
      </c>
      <c r="H3594" s="302">
        <f ca="1">+G3594-'DCF Analysis'!$C$37+'DCF Analysis'!$C$38+'DCF Analysis'!$C$40-'DCF Analysis'!$C$39</f>
        <v>23723.288224580112</v>
      </c>
      <c r="I3594" s="303">
        <f ca="1">+H3594/'Historical Data'!$L$34</f>
        <v>1489.479948117787</v>
      </c>
    </row>
    <row r="3595" spans="2:9">
      <c r="B3595" s="300">
        <f t="shared" si="279"/>
        <v>3583</v>
      </c>
      <c r="C3595" s="275">
        <f t="shared" ca="1" si="275"/>
        <v>0.20818750486639873</v>
      </c>
      <c r="D3595" s="275">
        <f t="shared" ca="1" si="276"/>
        <v>0.17778763632464051</v>
      </c>
      <c r="E3595" s="275">
        <f t="shared" ca="1" si="277"/>
        <v>0.10634134126378234</v>
      </c>
      <c r="F3595" s="275">
        <f t="shared" ca="1" si="278"/>
        <v>4.6030546048283966E-2</v>
      </c>
      <c r="G3595" s="301">
        <f t="array" aca="1" ref="G3595" ca="1">IF(E3595&gt;F3595,('3-Statement Model'!$G$8*(1+'DCF Simulation'!C3595)*'DCF Simulation'!D3595)/('DCF Simulation'!E3595-'DCF Simulation'!F3595))</f>
        <v>17203.639781122078</v>
      </c>
      <c r="H3595" s="302">
        <f ca="1">+G3595-'DCF Analysis'!$C$37+'DCF Analysis'!$C$38+'DCF Analysis'!$C$40-'DCF Analysis'!$C$39</f>
        <v>18115.969781122076</v>
      </c>
      <c r="I3595" s="303">
        <f ca="1">+H3595/'Historical Data'!$L$34</f>
        <v>1137.4213167351379</v>
      </c>
    </row>
    <row r="3596" spans="2:9">
      <c r="B3596" s="300">
        <f t="shared" si="279"/>
        <v>3584</v>
      </c>
      <c r="C3596" s="275">
        <f t="shared" ca="1" si="275"/>
        <v>8.3007194323804337E-2</v>
      </c>
      <c r="D3596" s="275">
        <f t="shared" ca="1" si="276"/>
        <v>0.13643764272053435</v>
      </c>
      <c r="E3596" s="275">
        <f t="shared" ca="1" si="277"/>
        <v>0.10103826108213176</v>
      </c>
      <c r="F3596" s="275">
        <f t="shared" ca="1" si="278"/>
        <v>4.6093847063220471E-2</v>
      </c>
      <c r="G3596" s="301">
        <f t="array" aca="1" ref="G3596" ca="1">IF(E3596&gt;F3596,('3-Statement Model'!$G$8*(1+'DCF Simulation'!C3596)*'DCF Simulation'!D3596)/('DCF Simulation'!E3596-'DCF Simulation'!F3596))</f>
        <v>12990.369437030453</v>
      </c>
      <c r="H3596" s="302">
        <f ca="1">+G3596-'DCF Analysis'!$C$37+'DCF Analysis'!$C$38+'DCF Analysis'!$C$40-'DCF Analysis'!$C$39</f>
        <v>13902.699437030455</v>
      </c>
      <c r="I3596" s="303">
        <f ca="1">+H3596/'Historical Data'!$L$34</f>
        <v>872.88877663719495</v>
      </c>
    </row>
    <row r="3597" spans="2:9">
      <c r="B3597" s="300">
        <f t="shared" si="279"/>
        <v>3585</v>
      </c>
      <c r="C3597" s="275">
        <f t="shared" ca="1" si="275"/>
        <v>0.27434138369228156</v>
      </c>
      <c r="D3597" s="275">
        <f t="shared" ca="1" si="276"/>
        <v>0.15562027244907212</v>
      </c>
      <c r="E3597" s="275">
        <f t="shared" ca="1" si="277"/>
        <v>0.10555194147959451</v>
      </c>
      <c r="F3597" s="275">
        <f t="shared" ca="1" si="278"/>
        <v>2.5266023695027194E-2</v>
      </c>
      <c r="G3597" s="301">
        <f t="array" aca="1" ref="G3597" ca="1">IF(E3597&gt;F3597,('3-Statement Model'!$G$8*(1+'DCF Simulation'!C3597)*'DCF Simulation'!D3597)/('DCF Simulation'!E3597-'DCF Simulation'!F3597))</f>
        <v>11931.418557476685</v>
      </c>
      <c r="H3597" s="302">
        <f ca="1">+G3597-'DCF Analysis'!$C$37+'DCF Analysis'!$C$38+'DCF Analysis'!$C$40-'DCF Analysis'!$C$39</f>
        <v>12843.748557476687</v>
      </c>
      <c r="I3597" s="303">
        <f ca="1">+H3597/'Historical Data'!$L$34</f>
        <v>806.40195212090475</v>
      </c>
    </row>
    <row r="3598" spans="2:9">
      <c r="B3598" s="300">
        <f t="shared" si="279"/>
        <v>3586</v>
      </c>
      <c r="C3598" s="275">
        <f t="shared" ref="C3598:C3661" ca="1" si="280">RAND()*($E$6-$D$6)+$D$6</f>
        <v>0.32496499608036744</v>
      </c>
      <c r="D3598" s="275">
        <f t="shared" ref="D3598:D3661" ca="1" si="281">RAND()*($E$7-$D$7)+$D$7</f>
        <v>0.18072932880963144</v>
      </c>
      <c r="E3598" s="275">
        <f t="shared" ref="E3598:E3661" ca="1" si="282">RAND()*($E$8-$D$8)+$D$8</f>
        <v>0.10064953684613684</v>
      </c>
      <c r="F3598" s="275">
        <f t="shared" ref="F3598:F3661" ca="1" si="283">RAND()*($E$9-$D$9)+$D$9</f>
        <v>4.862707797311927E-2</v>
      </c>
      <c r="G3598" s="301">
        <f t="array" aca="1" ref="G3598" ca="1">IF(E3598&gt;F3598,('3-Statement Model'!$G$8*(1+'DCF Simulation'!C3598)*'DCF Simulation'!D3598)/('DCF Simulation'!E3598-'DCF Simulation'!F3598))</f>
        <v>22234.208013323994</v>
      </c>
      <c r="H3598" s="302">
        <f ca="1">+G3598-'DCF Analysis'!$C$37+'DCF Analysis'!$C$38+'DCF Analysis'!$C$40-'DCF Analysis'!$C$39</f>
        <v>23146.538013323992</v>
      </c>
      <c r="I3598" s="303">
        <f ca="1">+H3598/'Historical Data'!$L$34</f>
        <v>1453.2683628347399</v>
      </c>
    </row>
    <row r="3599" spans="2:9">
      <c r="B3599" s="300">
        <f t="shared" ref="B3599:B3662" si="284">+B3598+1</f>
        <v>3587</v>
      </c>
      <c r="C3599" s="275">
        <f t="shared" ca="1" si="280"/>
        <v>0.32342137125322079</v>
      </c>
      <c r="D3599" s="275">
        <f t="shared" ca="1" si="281"/>
        <v>0.16323650520676217</v>
      </c>
      <c r="E3599" s="275">
        <f t="shared" ca="1" si="282"/>
        <v>0.10725653380969254</v>
      </c>
      <c r="F3599" s="275">
        <f t="shared" ca="1" si="283"/>
        <v>3.187728513050473E-2</v>
      </c>
      <c r="G3599" s="301">
        <f t="array" aca="1" ref="G3599" ca="1">IF(E3599&gt;F3599,('3-Statement Model'!$G$8*(1+'DCF Simulation'!C3599)*'DCF Simulation'!D3599)/('DCF Simulation'!E3599-'DCF Simulation'!F3599))</f>
        <v>13843.411437506842</v>
      </c>
      <c r="H3599" s="302">
        <f ca="1">+G3599-'DCF Analysis'!$C$37+'DCF Analysis'!$C$38+'DCF Analysis'!$C$40-'DCF Analysis'!$C$39</f>
        <v>14755.741437506844</v>
      </c>
      <c r="I3599" s="303">
        <f ca="1">+H3599/'Historical Data'!$L$34</f>
        <v>926.44749676838592</v>
      </c>
    </row>
    <row r="3600" spans="2:9">
      <c r="B3600" s="300">
        <f t="shared" si="284"/>
        <v>3588</v>
      </c>
      <c r="C3600" s="275">
        <f t="shared" ca="1" si="280"/>
        <v>0.17210896934821571</v>
      </c>
      <c r="D3600" s="275">
        <f t="shared" ca="1" si="281"/>
        <v>0.16074515023886993</v>
      </c>
      <c r="E3600" s="275">
        <f t="shared" ca="1" si="282"/>
        <v>0.10349945951452134</v>
      </c>
      <c r="F3600" s="275">
        <f t="shared" ca="1" si="283"/>
        <v>4.6677627464089856E-2</v>
      </c>
      <c r="G3600" s="301">
        <f t="array" aca="1" ref="G3600" ca="1">IF(E3600&gt;F3600,('3-Statement Model'!$G$8*(1+'DCF Simulation'!C3600)*'DCF Simulation'!D3600)/('DCF Simulation'!E3600-'DCF Simulation'!F3600))</f>
        <v>16016.592838107166</v>
      </c>
      <c r="H3600" s="302">
        <f ca="1">+G3600-'DCF Analysis'!$C$37+'DCF Analysis'!$C$38+'DCF Analysis'!$C$40-'DCF Analysis'!$C$39</f>
        <v>16928.922838107166</v>
      </c>
      <c r="I3600" s="303">
        <f ca="1">+H3600/'Historical Data'!$L$34</f>
        <v>1062.8919090764102</v>
      </c>
    </row>
    <row r="3601" spans="2:9">
      <c r="B3601" s="300">
        <f t="shared" si="284"/>
        <v>3589</v>
      </c>
      <c r="C3601" s="275">
        <f t="shared" ca="1" si="280"/>
        <v>0.31732041107172126</v>
      </c>
      <c r="D3601" s="275">
        <f t="shared" ca="1" si="281"/>
        <v>0.17219237895194534</v>
      </c>
      <c r="E3601" s="275">
        <f t="shared" ca="1" si="282"/>
        <v>0.10595772922137101</v>
      </c>
      <c r="F3601" s="275">
        <f t="shared" ca="1" si="283"/>
        <v>5.581889259417698E-2</v>
      </c>
      <c r="G3601" s="301">
        <f t="array" aca="1" ref="G3601" ca="1">IF(E3601&gt;F3601,('3-Statement Model'!$G$8*(1+'DCF Simulation'!C3601)*'DCF Simulation'!D3601)/('DCF Simulation'!E3601-'DCF Simulation'!F3601))</f>
        <v>21852.976245928818</v>
      </c>
      <c r="H3601" s="302">
        <f ca="1">+G3601-'DCF Analysis'!$C$37+'DCF Analysis'!$C$38+'DCF Analysis'!$C$40-'DCF Analysis'!$C$39</f>
        <v>22765.306245928816</v>
      </c>
      <c r="I3601" s="303">
        <f ca="1">+H3601/'Historical Data'!$L$34</f>
        <v>1429.3325126378741</v>
      </c>
    </row>
    <row r="3602" spans="2:9">
      <c r="B3602" s="300">
        <f t="shared" si="284"/>
        <v>3590</v>
      </c>
      <c r="C3602" s="275">
        <f t="shared" ca="1" si="280"/>
        <v>0.16274876637218319</v>
      </c>
      <c r="D3602" s="275">
        <f t="shared" ca="1" si="281"/>
        <v>0.16445828758531536</v>
      </c>
      <c r="E3602" s="275">
        <f t="shared" ca="1" si="282"/>
        <v>0.10907820444279032</v>
      </c>
      <c r="F3602" s="275">
        <f t="shared" ca="1" si="283"/>
        <v>3.4460284756050535E-2</v>
      </c>
      <c r="G3602" s="301">
        <f t="array" aca="1" ref="G3602" ca="1">IF(E3602&gt;F3602,('3-Statement Model'!$G$8*(1+'DCF Simulation'!C3602)*'DCF Simulation'!D3602)/('DCF Simulation'!E3602-'DCF Simulation'!F3602))</f>
        <v>12378.784819722445</v>
      </c>
      <c r="H3602" s="302">
        <f ca="1">+G3602-'DCF Analysis'!$C$37+'DCF Analysis'!$C$38+'DCF Analysis'!$C$40-'DCF Analysis'!$C$39</f>
        <v>13291.114819722447</v>
      </c>
      <c r="I3602" s="303">
        <f ca="1">+H3602/'Historical Data'!$L$34</f>
        <v>834.49009364544497</v>
      </c>
    </row>
    <row r="3603" spans="2:9">
      <c r="B3603" s="300">
        <f t="shared" si="284"/>
        <v>3591</v>
      </c>
      <c r="C3603" s="275">
        <f t="shared" ca="1" si="280"/>
        <v>0.15320047740202239</v>
      </c>
      <c r="D3603" s="275">
        <f t="shared" ca="1" si="281"/>
        <v>0.15776121373650162</v>
      </c>
      <c r="E3603" s="275">
        <f t="shared" ca="1" si="282"/>
        <v>0.10127465347695253</v>
      </c>
      <c r="F3603" s="275">
        <f t="shared" ca="1" si="283"/>
        <v>3.9758042910977856E-2</v>
      </c>
      <c r="G3603" s="301">
        <f t="array" aca="1" ref="G3603" ca="1">IF(E3603&gt;F3603,('3-Statement Model'!$G$8*(1+'DCF Simulation'!C3603)*'DCF Simulation'!D3603)/('DCF Simulation'!E3603-'DCF Simulation'!F3603))</f>
        <v>14285.391695319882</v>
      </c>
      <c r="H3603" s="302">
        <f ca="1">+G3603-'DCF Analysis'!$C$37+'DCF Analysis'!$C$38+'DCF Analysis'!$C$40-'DCF Analysis'!$C$39</f>
        <v>15197.721695319884</v>
      </c>
      <c r="I3603" s="303">
        <f ca="1">+H3603/'Historical Data'!$L$34</f>
        <v>954.19747498575452</v>
      </c>
    </row>
    <row r="3604" spans="2:9">
      <c r="B3604" s="300">
        <f t="shared" si="284"/>
        <v>3592</v>
      </c>
      <c r="C3604" s="275">
        <f t="shared" ca="1" si="280"/>
        <v>0.33060958386427325</v>
      </c>
      <c r="D3604" s="275">
        <f t="shared" ca="1" si="281"/>
        <v>0.14067829075036445</v>
      </c>
      <c r="E3604" s="275">
        <f t="shared" ca="1" si="282"/>
        <v>0.1033996674048422</v>
      </c>
      <c r="F3604" s="275">
        <f t="shared" ca="1" si="283"/>
        <v>2.8074054555280469E-2</v>
      </c>
      <c r="G3604" s="301">
        <f t="array" aca="1" ref="G3604" ca="1">IF(E3604&gt;F3604,('3-Statement Model'!$G$8*(1+'DCF Simulation'!C3604)*'DCF Simulation'!D3604)/('DCF Simulation'!E3604-'DCF Simulation'!F3604))</f>
        <v>12003.684046863413</v>
      </c>
      <c r="H3604" s="302">
        <f ca="1">+G3604-'DCF Analysis'!$C$37+'DCF Analysis'!$C$38+'DCF Analysis'!$C$40-'DCF Analysis'!$C$39</f>
        <v>12916.014046863414</v>
      </c>
      <c r="I3604" s="303">
        <f ca="1">+H3604/'Historical Data'!$L$34</f>
        <v>810.93918137696232</v>
      </c>
    </row>
    <row r="3605" spans="2:9">
      <c r="B3605" s="300">
        <f t="shared" si="284"/>
        <v>3593</v>
      </c>
      <c r="C3605" s="275">
        <f t="shared" ca="1" si="280"/>
        <v>0.17915238958341795</v>
      </c>
      <c r="D3605" s="275">
        <f t="shared" ca="1" si="281"/>
        <v>0.17112593320202429</v>
      </c>
      <c r="E3605" s="275">
        <f t="shared" ca="1" si="282"/>
        <v>0.10005461288232878</v>
      </c>
      <c r="F3605" s="275">
        <f t="shared" ca="1" si="283"/>
        <v>4.4994726268405963E-2</v>
      </c>
      <c r="G3605" s="301">
        <f t="array" aca="1" ref="G3605" ca="1">IF(E3605&gt;F3605,('3-Statement Model'!$G$8*(1+'DCF Simulation'!C3605)*'DCF Simulation'!D3605)/('DCF Simulation'!E3605-'DCF Simulation'!F3605))</f>
        <v>17702.310398285565</v>
      </c>
      <c r="H3605" s="302">
        <f ca="1">+G3605-'DCF Analysis'!$C$37+'DCF Analysis'!$C$38+'DCF Analysis'!$C$40-'DCF Analysis'!$C$39</f>
        <v>18614.640398285563</v>
      </c>
      <c r="I3605" s="303">
        <f ca="1">+H3605/'Historical Data'!$L$34</f>
        <v>1168.7306309393532</v>
      </c>
    </row>
    <row r="3606" spans="2:9">
      <c r="B3606" s="300">
        <f t="shared" si="284"/>
        <v>3594</v>
      </c>
      <c r="C3606" s="275">
        <f t="shared" ca="1" si="280"/>
        <v>8.0518949934553066E-2</v>
      </c>
      <c r="D3606" s="275">
        <f t="shared" ca="1" si="281"/>
        <v>0.18727850446222521</v>
      </c>
      <c r="E3606" s="275">
        <f t="shared" ca="1" si="282"/>
        <v>0.10302072206127576</v>
      </c>
      <c r="F3606" s="275">
        <f t="shared" ca="1" si="283"/>
        <v>5.1347345656405252E-2</v>
      </c>
      <c r="G3606" s="301">
        <f t="array" aca="1" ref="G3606" ca="1">IF(E3606&gt;F3606,('3-Statement Model'!$G$8*(1+'DCF Simulation'!C3606)*'DCF Simulation'!D3606)/('DCF Simulation'!E3606-'DCF Simulation'!F3606))</f>
        <v>18916.160049966606</v>
      </c>
      <c r="H3606" s="302">
        <f ca="1">+G3606-'DCF Analysis'!$C$37+'DCF Analysis'!$C$38+'DCF Analysis'!$C$40-'DCF Analysis'!$C$39</f>
        <v>19828.490049966604</v>
      </c>
      <c r="I3606" s="303">
        <f ca="1">+H3606/'Historical Data'!$L$34</f>
        <v>1244.942861684641</v>
      </c>
    </row>
    <row r="3607" spans="2:9">
      <c r="B3607" s="300">
        <f t="shared" si="284"/>
        <v>3595</v>
      </c>
      <c r="C3607" s="275">
        <f t="shared" ca="1" si="280"/>
        <v>0.3303871003442142</v>
      </c>
      <c r="D3607" s="275">
        <f t="shared" ca="1" si="281"/>
        <v>0.16146802491030496</v>
      </c>
      <c r="E3607" s="275">
        <f t="shared" ca="1" si="282"/>
        <v>0.1058253269257466</v>
      </c>
      <c r="F3607" s="275">
        <f t="shared" ca="1" si="283"/>
        <v>2.7750484747302871E-2</v>
      </c>
      <c r="G3607" s="301">
        <f t="array" aca="1" ref="G3607" ca="1">IF(E3607&gt;F3607,('3-Statement Model'!$G$8*(1+'DCF Simulation'!C3607)*'DCF Simulation'!D3607)/('DCF Simulation'!E3607-'DCF Simulation'!F3607))</f>
        <v>13290.243637585338</v>
      </c>
      <c r="H3607" s="302">
        <f ca="1">+G3607-'DCF Analysis'!$C$37+'DCF Analysis'!$C$38+'DCF Analysis'!$C$40-'DCF Analysis'!$C$39</f>
        <v>14202.573637585339</v>
      </c>
      <c r="I3607" s="303">
        <f ca="1">+H3607/'Historical Data'!$L$34</f>
        <v>891.7165463989586</v>
      </c>
    </row>
    <row r="3608" spans="2:9">
      <c r="B3608" s="300">
        <f t="shared" si="284"/>
        <v>3596</v>
      </c>
      <c r="C3608" s="275">
        <f t="shared" ca="1" si="280"/>
        <v>0.2964318329854268</v>
      </c>
      <c r="D3608" s="275">
        <f t="shared" ca="1" si="281"/>
        <v>0.13760121843610251</v>
      </c>
      <c r="E3608" s="275">
        <f t="shared" ca="1" si="282"/>
        <v>0.10428842808701771</v>
      </c>
      <c r="F3608" s="275">
        <f t="shared" ca="1" si="283"/>
        <v>3.0165540674603374E-2</v>
      </c>
      <c r="G3608" s="301">
        <f t="array" aca="1" ref="G3608" ca="1">IF(E3608&gt;F3608,('3-Statement Model'!$G$8*(1+'DCF Simulation'!C3608)*'DCF Simulation'!D3608)/('DCF Simulation'!E3608-'DCF Simulation'!F3608))</f>
        <v>11625.165288553786</v>
      </c>
      <c r="H3608" s="302">
        <f ca="1">+G3608-'DCF Analysis'!$C$37+'DCF Analysis'!$C$38+'DCF Analysis'!$C$40-'DCF Analysis'!$C$39</f>
        <v>12537.495288553788</v>
      </c>
      <c r="I3608" s="303">
        <f ca="1">+H3608/'Historical Data'!$L$34</f>
        <v>787.17366897617831</v>
      </c>
    </row>
    <row r="3609" spans="2:9">
      <c r="B3609" s="300">
        <f t="shared" si="284"/>
        <v>3597</v>
      </c>
      <c r="C3609" s="275">
        <f t="shared" ca="1" si="280"/>
        <v>0.24562684008045915</v>
      </c>
      <c r="D3609" s="275">
        <f t="shared" ca="1" si="281"/>
        <v>0.16446844651722448</v>
      </c>
      <c r="E3609" s="275">
        <f t="shared" ca="1" si="282"/>
        <v>0.10079866701335184</v>
      </c>
      <c r="F3609" s="275">
        <f t="shared" ca="1" si="283"/>
        <v>2.0181951694066363E-2</v>
      </c>
      <c r="G3609" s="301">
        <f t="array" aca="1" ref="G3609" ca="1">IF(E3609&gt;F3609,('3-Statement Model'!$G$8*(1+'DCF Simulation'!C3609)*'DCF Simulation'!D3609)/('DCF Simulation'!E3609-'DCF Simulation'!F3609))</f>
        <v>12275.097436902342</v>
      </c>
      <c r="H3609" s="302">
        <f ca="1">+G3609-'DCF Analysis'!$C$37+'DCF Analysis'!$C$38+'DCF Analysis'!$C$40-'DCF Analysis'!$C$39</f>
        <v>13187.427436902344</v>
      </c>
      <c r="I3609" s="303">
        <f ca="1">+H3609/'Historical Data'!$L$34</f>
        <v>827.980023198156</v>
      </c>
    </row>
    <row r="3610" spans="2:9">
      <c r="B3610" s="300">
        <f t="shared" si="284"/>
        <v>3598</v>
      </c>
      <c r="C3610" s="275">
        <f t="shared" ca="1" si="280"/>
        <v>2.6501303958102483E-2</v>
      </c>
      <c r="D3610" s="275">
        <f t="shared" ca="1" si="281"/>
        <v>0.15865450328007852</v>
      </c>
      <c r="E3610" s="275">
        <f t="shared" ca="1" si="282"/>
        <v>0.10750862722012278</v>
      </c>
      <c r="F3610" s="275">
        <f t="shared" ca="1" si="283"/>
        <v>2.9816838560482867E-2</v>
      </c>
      <c r="G3610" s="301">
        <f t="array" aca="1" ref="G3610" ca="1">IF(E3610&gt;F3610,('3-Statement Model'!$G$8*(1+'DCF Simulation'!C3610)*'DCF Simulation'!D3610)/('DCF Simulation'!E3610-'DCF Simulation'!F3610))</f>
        <v>10125.495577412576</v>
      </c>
      <c r="H3610" s="302">
        <f ca="1">+G3610-'DCF Analysis'!$C$37+'DCF Analysis'!$C$38+'DCF Analysis'!$C$40-'DCF Analysis'!$C$39</f>
        <v>11037.825577412577</v>
      </c>
      <c r="I3610" s="303">
        <f ca="1">+H3610/'Historical Data'!$L$34</f>
        <v>693.01606559512504</v>
      </c>
    </row>
    <row r="3611" spans="2:9">
      <c r="B3611" s="300">
        <f t="shared" si="284"/>
        <v>3599</v>
      </c>
      <c r="C3611" s="275">
        <f t="shared" ca="1" si="280"/>
        <v>0.2615306758523025</v>
      </c>
      <c r="D3611" s="275">
        <f t="shared" ca="1" si="281"/>
        <v>0.16477096965384161</v>
      </c>
      <c r="E3611" s="275">
        <f t="shared" ca="1" si="282"/>
        <v>0.10794444167348129</v>
      </c>
      <c r="F3611" s="275">
        <f t="shared" ca="1" si="283"/>
        <v>5.9244341434229478E-2</v>
      </c>
      <c r="G3611" s="301">
        <f t="array" aca="1" ref="G3611" ca="1">IF(E3611&gt;F3611,('3-Statement Model'!$G$8*(1+'DCF Simulation'!C3611)*'DCF Simulation'!D3611)/('DCF Simulation'!E3611-'DCF Simulation'!F3611))</f>
        <v>20617.127520393951</v>
      </c>
      <c r="H3611" s="302">
        <f ca="1">+G3611-'DCF Analysis'!$C$37+'DCF Analysis'!$C$38+'DCF Analysis'!$C$40-'DCF Analysis'!$C$39</f>
        <v>21529.457520393949</v>
      </c>
      <c r="I3611" s="303">
        <f ca="1">+H3611/'Historical Data'!$L$34</f>
        <v>1351.739057710161</v>
      </c>
    </row>
    <row r="3612" spans="2:9">
      <c r="B3612" s="300">
        <f t="shared" si="284"/>
        <v>3600</v>
      </c>
      <c r="C3612" s="275">
        <f t="shared" ca="1" si="280"/>
        <v>0.13940880314344783</v>
      </c>
      <c r="D3612" s="275">
        <f t="shared" ca="1" si="281"/>
        <v>0.19041845831619861</v>
      </c>
      <c r="E3612" s="275">
        <f t="shared" ca="1" si="282"/>
        <v>0.10099093691551193</v>
      </c>
      <c r="F3612" s="275">
        <f t="shared" ca="1" si="283"/>
        <v>5.3593998723507244E-2</v>
      </c>
      <c r="G3612" s="301">
        <f t="array" aca="1" ref="G3612" ca="1">IF(E3612&gt;F3612,('3-Statement Model'!$G$8*(1+'DCF Simulation'!C3612)*'DCF Simulation'!D3612)/('DCF Simulation'!E3612-'DCF Simulation'!F3612))</f>
        <v>22111.480743514679</v>
      </c>
      <c r="H3612" s="302">
        <f ca="1">+G3612-'DCF Analysis'!$C$37+'DCF Analysis'!$C$38+'DCF Analysis'!$C$40-'DCF Analysis'!$C$39</f>
        <v>23023.810743514678</v>
      </c>
      <c r="I3612" s="303">
        <f ca="1">+H3612/'Historical Data'!$L$34</f>
        <v>1445.562862410949</v>
      </c>
    </row>
    <row r="3613" spans="2:9">
      <c r="B3613" s="300">
        <f t="shared" si="284"/>
        <v>3601</v>
      </c>
      <c r="C3613" s="275">
        <f t="shared" ca="1" si="280"/>
        <v>0.31897772296650639</v>
      </c>
      <c r="D3613" s="275">
        <f t="shared" ca="1" si="281"/>
        <v>0.15312584800148488</v>
      </c>
      <c r="E3613" s="275">
        <f t="shared" ca="1" si="282"/>
        <v>0.10946583588016683</v>
      </c>
      <c r="F3613" s="275">
        <f t="shared" ca="1" si="283"/>
        <v>2.0245488988827085E-2</v>
      </c>
      <c r="G3613" s="301">
        <f t="array" aca="1" ref="G3613" ca="1">IF(E3613&gt;F3613,('3-Statement Model'!$G$8*(1+'DCF Simulation'!C3613)*'DCF Simulation'!D3613)/('DCF Simulation'!E3613-'DCF Simulation'!F3613))</f>
        <v>10934.566224722546</v>
      </c>
      <c r="H3613" s="302">
        <f ca="1">+G3613-'DCF Analysis'!$C$37+'DCF Analysis'!$C$38+'DCF Analysis'!$C$40-'DCF Analysis'!$C$39</f>
        <v>11846.896224722548</v>
      </c>
      <c r="I3613" s="303">
        <f ca="1">+H3613/'Historical Data'!$L$34</f>
        <v>743.81401967175509</v>
      </c>
    </row>
    <row r="3614" spans="2:9">
      <c r="B3614" s="300">
        <f t="shared" si="284"/>
        <v>3602</v>
      </c>
      <c r="C3614" s="275">
        <f t="shared" ca="1" si="280"/>
        <v>0.28130244174053265</v>
      </c>
      <c r="D3614" s="275">
        <f t="shared" ca="1" si="281"/>
        <v>0.15419558331676791</v>
      </c>
      <c r="E3614" s="275">
        <f t="shared" ca="1" si="282"/>
        <v>0.10609798232697924</v>
      </c>
      <c r="F3614" s="275">
        <f t="shared" ca="1" si="283"/>
        <v>4.1146450535791482E-2</v>
      </c>
      <c r="G3614" s="301">
        <f t="array" aca="1" ref="G3614" ca="1">IF(E3614&gt;F3614,('3-Statement Model'!$G$8*(1+'DCF Simulation'!C3614)*'DCF Simulation'!D3614)/('DCF Simulation'!E3614-'DCF Simulation'!F3614))</f>
        <v>14693.108633361811</v>
      </c>
      <c r="H3614" s="302">
        <f ca="1">+G3614-'DCF Analysis'!$C$37+'DCF Analysis'!$C$38+'DCF Analysis'!$C$40-'DCF Analysis'!$C$39</f>
        <v>15605.438633361813</v>
      </c>
      <c r="I3614" s="303">
        <f ca="1">+H3614/'Historical Data'!$L$34</f>
        <v>979.79621146665329</v>
      </c>
    </row>
    <row r="3615" spans="2:9">
      <c r="B3615" s="300">
        <f t="shared" si="284"/>
        <v>3603</v>
      </c>
      <c r="C3615" s="275">
        <f t="shared" ca="1" si="280"/>
        <v>1.6391183498768926E-2</v>
      </c>
      <c r="D3615" s="275">
        <f t="shared" ca="1" si="281"/>
        <v>0.15308946708835255</v>
      </c>
      <c r="E3615" s="275">
        <f t="shared" ca="1" si="282"/>
        <v>0.10741300717584124</v>
      </c>
      <c r="F3615" s="275">
        <f t="shared" ca="1" si="283"/>
        <v>5.2124035406623956E-2</v>
      </c>
      <c r="G3615" s="301">
        <f t="array" aca="1" ref="G3615" ca="1">IF(E3615&gt;F3615,('3-Statement Model'!$G$8*(1+'DCF Simulation'!C3615)*'DCF Simulation'!D3615)/('DCF Simulation'!E3615-'DCF Simulation'!F3615))</f>
        <v>13593.997524269202</v>
      </c>
      <c r="H3615" s="302">
        <f ca="1">+G3615-'DCF Analysis'!$C$37+'DCF Analysis'!$C$38+'DCF Analysis'!$C$40-'DCF Analysis'!$C$39</f>
        <v>14506.327524269203</v>
      </c>
      <c r="I3615" s="303">
        <f ca="1">+H3615/'Historical Data'!$L$34</f>
        <v>910.78790442889988</v>
      </c>
    </row>
    <row r="3616" spans="2:9">
      <c r="B3616" s="300">
        <f t="shared" si="284"/>
        <v>3604</v>
      </c>
      <c r="C3616" s="275">
        <f t="shared" ca="1" si="280"/>
        <v>0.26546813810906705</v>
      </c>
      <c r="D3616" s="275">
        <f t="shared" ca="1" si="281"/>
        <v>0.14994136751229323</v>
      </c>
      <c r="E3616" s="275">
        <f t="shared" ca="1" si="282"/>
        <v>0.1021516228999577</v>
      </c>
      <c r="F3616" s="275">
        <f t="shared" ca="1" si="283"/>
        <v>3.465372856858491E-2</v>
      </c>
      <c r="G3616" s="301">
        <f t="array" aca="1" ref="G3616" ca="1">IF(E3616&gt;F3616,('3-Statement Model'!$G$8*(1+'DCF Simulation'!C3616)*'DCF Simulation'!D3616)/('DCF Simulation'!E3616-'DCF Simulation'!F3616))</f>
        <v>13578.817673720514</v>
      </c>
      <c r="H3616" s="302">
        <f ca="1">+G3616-'DCF Analysis'!$C$37+'DCF Analysis'!$C$38+'DCF Analysis'!$C$40-'DCF Analysis'!$C$39</f>
        <v>14491.147673720516</v>
      </c>
      <c r="I3616" s="303">
        <f ca="1">+H3616/'Historical Data'!$L$34</f>
        <v>909.8348290038723</v>
      </c>
    </row>
    <row r="3617" spans="2:9">
      <c r="B3617" s="300">
        <f t="shared" si="284"/>
        <v>3605</v>
      </c>
      <c r="C3617" s="275">
        <f t="shared" ca="1" si="280"/>
        <v>0.10874329380023617</v>
      </c>
      <c r="D3617" s="275">
        <f t="shared" ca="1" si="281"/>
        <v>0.15362620666788501</v>
      </c>
      <c r="E3617" s="275">
        <f t="shared" ca="1" si="282"/>
        <v>0.10358931052648297</v>
      </c>
      <c r="F3617" s="275">
        <f t="shared" ca="1" si="283"/>
        <v>5.5946102476783777E-2</v>
      </c>
      <c r="G3617" s="301">
        <f t="array" aca="1" ref="G3617" ca="1">IF(E3617&gt;F3617,('3-Statement Model'!$G$8*(1+'DCF Simulation'!C3617)*'DCF Simulation'!D3617)/('DCF Simulation'!E3617-'DCF Simulation'!F3617))</f>
        <v>17269.303237494358</v>
      </c>
      <c r="H3617" s="302">
        <f ca="1">+G3617-'DCF Analysis'!$C$37+'DCF Analysis'!$C$38+'DCF Analysis'!$C$40-'DCF Analysis'!$C$39</f>
        <v>18181.633237494356</v>
      </c>
      <c r="I3617" s="303">
        <f ca="1">+H3617/'Historical Data'!$L$34</f>
        <v>1141.5440336479344</v>
      </c>
    </row>
    <row r="3618" spans="2:9">
      <c r="B3618" s="300">
        <f t="shared" si="284"/>
        <v>3606</v>
      </c>
      <c r="C3618" s="275">
        <f t="shared" ca="1" si="280"/>
        <v>0.12897766483323259</v>
      </c>
      <c r="D3618" s="275">
        <f t="shared" ca="1" si="281"/>
        <v>0.17780801524879944</v>
      </c>
      <c r="E3618" s="275">
        <f t="shared" ca="1" si="282"/>
        <v>0.10760334217565341</v>
      </c>
      <c r="F3618" s="275">
        <f t="shared" ca="1" si="283"/>
        <v>3.0470238960257818E-2</v>
      </c>
      <c r="G3618" s="301">
        <f t="array" aca="1" ref="G3618" ca="1">IF(E3618&gt;F3618,('3-Statement Model'!$G$8*(1+'DCF Simulation'!C3618)*'DCF Simulation'!D3618)/('DCF Simulation'!E3618-'DCF Simulation'!F3618))</f>
        <v>12571.160739375939</v>
      </c>
      <c r="H3618" s="302">
        <f ca="1">+G3618-'DCF Analysis'!$C$37+'DCF Analysis'!$C$38+'DCF Analysis'!$C$40-'DCF Analysis'!$C$39</f>
        <v>13483.49073937594</v>
      </c>
      <c r="I3618" s="303">
        <f ca="1">+H3618/'Historical Data'!$L$34</f>
        <v>846.56852358787205</v>
      </c>
    </row>
    <row r="3619" spans="2:9">
      <c r="B3619" s="300">
        <f t="shared" si="284"/>
        <v>3607</v>
      </c>
      <c r="C3619" s="275">
        <f t="shared" ca="1" si="280"/>
        <v>0.32596317995336566</v>
      </c>
      <c r="D3619" s="275">
        <f t="shared" ca="1" si="281"/>
        <v>0.15060630543541104</v>
      </c>
      <c r="E3619" s="275">
        <f t="shared" ca="1" si="282"/>
        <v>0.10663144351082593</v>
      </c>
      <c r="F3619" s="275">
        <f t="shared" ca="1" si="283"/>
        <v>4.0355654252178075E-2</v>
      </c>
      <c r="G3619" s="301">
        <f t="array" aca="1" ref="G3619" ca="1">IF(E3619&gt;F3619,('3-Statement Model'!$G$8*(1+'DCF Simulation'!C3619)*'DCF Simulation'!D3619)/('DCF Simulation'!E3619-'DCF Simulation'!F3619))</f>
        <v>14554.564342961135</v>
      </c>
      <c r="H3619" s="302">
        <f ca="1">+G3619-'DCF Analysis'!$C$37+'DCF Analysis'!$C$38+'DCF Analysis'!$C$40-'DCF Analysis'!$C$39</f>
        <v>15466.894342961137</v>
      </c>
      <c r="I3619" s="303">
        <f ca="1">+H3619/'Historical Data'!$L$34</f>
        <v>971.09763053957079</v>
      </c>
    </row>
    <row r="3620" spans="2:9">
      <c r="B3620" s="300">
        <f t="shared" si="284"/>
        <v>3608</v>
      </c>
      <c r="C3620" s="275">
        <f t="shared" ca="1" si="280"/>
        <v>0.16013017399270107</v>
      </c>
      <c r="D3620" s="275">
        <f t="shared" ca="1" si="281"/>
        <v>0.14062837509316503</v>
      </c>
      <c r="E3620" s="275">
        <f t="shared" ca="1" si="282"/>
        <v>0.10748762167723783</v>
      </c>
      <c r="F3620" s="275">
        <f t="shared" ca="1" si="283"/>
        <v>5.9897867345274455E-2</v>
      </c>
      <c r="G3620" s="301">
        <f t="array" aca="1" ref="G3620" ca="1">IF(E3620&gt;F3620,('3-Statement Model'!$G$8*(1+'DCF Simulation'!C3620)*'DCF Simulation'!D3620)/('DCF Simulation'!E3620-'DCF Simulation'!F3620))</f>
        <v>16559.442736627181</v>
      </c>
      <c r="H3620" s="302">
        <f ca="1">+G3620-'DCF Analysis'!$C$37+'DCF Analysis'!$C$38+'DCF Analysis'!$C$40-'DCF Analysis'!$C$39</f>
        <v>17471.772736627179</v>
      </c>
      <c r="I3620" s="303">
        <f ca="1">+H3620/'Historical Data'!$L$34</f>
        <v>1096.9750442231464</v>
      </c>
    </row>
    <row r="3621" spans="2:9">
      <c r="B3621" s="300">
        <f t="shared" si="284"/>
        <v>3609</v>
      </c>
      <c r="C3621" s="275">
        <f t="shared" ca="1" si="280"/>
        <v>0.27439789971895406</v>
      </c>
      <c r="D3621" s="275">
        <f t="shared" ca="1" si="281"/>
        <v>0.16062490692519782</v>
      </c>
      <c r="E3621" s="275">
        <f t="shared" ca="1" si="282"/>
        <v>0.10108614154671927</v>
      </c>
      <c r="F3621" s="275">
        <f t="shared" ca="1" si="283"/>
        <v>4.4578079792044603E-2</v>
      </c>
      <c r="G3621" s="301">
        <f t="array" aca="1" ref="G3621" ca="1">IF(E3621&gt;F3621,('3-Statement Model'!$G$8*(1+'DCF Simulation'!C3621)*'DCF Simulation'!D3621)/('DCF Simulation'!E3621-'DCF Simulation'!F3621))</f>
        <v>17497.944080331363</v>
      </c>
      <c r="H3621" s="302">
        <f ca="1">+G3621-'DCF Analysis'!$C$37+'DCF Analysis'!$C$38+'DCF Analysis'!$C$40-'DCF Analysis'!$C$39</f>
        <v>18410.274080331361</v>
      </c>
      <c r="I3621" s="303">
        <f ca="1">+H3621/'Historical Data'!$L$34</f>
        <v>1155.8993771189803</v>
      </c>
    </row>
    <row r="3622" spans="2:9">
      <c r="B3622" s="300">
        <f t="shared" si="284"/>
        <v>3610</v>
      </c>
      <c r="C3622" s="275">
        <f t="shared" ca="1" si="280"/>
        <v>0.19722412322004745</v>
      </c>
      <c r="D3622" s="275">
        <f t="shared" ca="1" si="281"/>
        <v>0.15004316372648172</v>
      </c>
      <c r="E3622" s="275">
        <f t="shared" ca="1" si="282"/>
        <v>0.10367816809776087</v>
      </c>
      <c r="F3622" s="275">
        <f t="shared" ca="1" si="283"/>
        <v>5.69172644816167E-2</v>
      </c>
      <c r="G3622" s="301">
        <f t="array" aca="1" ref="G3622" ca="1">IF(E3622&gt;F3622,('3-Statement Model'!$G$8*(1+'DCF Simulation'!C3622)*'DCF Simulation'!D3622)/('DCF Simulation'!E3622-'DCF Simulation'!F3622))</f>
        <v>18556.167163572074</v>
      </c>
      <c r="H3622" s="302">
        <f ca="1">+G3622-'DCF Analysis'!$C$37+'DCF Analysis'!$C$38+'DCF Analysis'!$C$40-'DCF Analysis'!$C$39</f>
        <v>19468.497163572072</v>
      </c>
      <c r="I3622" s="303">
        <f ca="1">+H3622/'Historical Data'!$L$34</f>
        <v>1222.3405065358245</v>
      </c>
    </row>
    <row r="3623" spans="2:9">
      <c r="B3623" s="300">
        <f t="shared" si="284"/>
        <v>3611</v>
      </c>
      <c r="C3623" s="275">
        <f t="shared" ca="1" si="280"/>
        <v>0.21212231870970885</v>
      </c>
      <c r="D3623" s="275">
        <f t="shared" ca="1" si="281"/>
        <v>0.16633169142465459</v>
      </c>
      <c r="E3623" s="275">
        <f t="shared" ca="1" si="282"/>
        <v>0.10935895271954893</v>
      </c>
      <c r="F3623" s="275">
        <f t="shared" ca="1" si="283"/>
        <v>4.4515382517942084E-2</v>
      </c>
      <c r="G3623" s="301">
        <f t="array" aca="1" ref="G3623" ca="1">IF(E3623&gt;F3623,('3-Statement Model'!$G$8*(1+'DCF Simulation'!C3623)*'DCF Simulation'!D3623)/('DCF Simulation'!E3623-'DCF Simulation'!F3623))</f>
        <v>15018.758454084425</v>
      </c>
      <c r="H3623" s="302">
        <f ca="1">+G3623-'DCF Analysis'!$C$37+'DCF Analysis'!$C$38+'DCF Analysis'!$C$40-'DCF Analysis'!$C$39</f>
        <v>15931.088454084427</v>
      </c>
      <c r="I3623" s="303">
        <f ca="1">+H3623/'Historical Data'!$L$34</f>
        <v>1000.2423179879204</v>
      </c>
    </row>
    <row r="3624" spans="2:9">
      <c r="B3624" s="300">
        <f t="shared" si="284"/>
        <v>3612</v>
      </c>
      <c r="C3624" s="275">
        <f t="shared" ca="1" si="280"/>
        <v>0.18780399704393555</v>
      </c>
      <c r="D3624" s="275">
        <f t="shared" ca="1" si="281"/>
        <v>0.16327699869533824</v>
      </c>
      <c r="E3624" s="275">
        <f t="shared" ca="1" si="282"/>
        <v>0.10838307422677571</v>
      </c>
      <c r="F3624" s="275">
        <f t="shared" ca="1" si="283"/>
        <v>3.7710967273187034E-2</v>
      </c>
      <c r="G3624" s="301">
        <f t="array" aca="1" ref="G3624" ca="1">IF(E3624&gt;F3624,('3-Statement Model'!$G$8*(1+'DCF Simulation'!C3624)*'DCF Simulation'!D3624)/('DCF Simulation'!E3624-'DCF Simulation'!F3624))</f>
        <v>13255.656798154536</v>
      </c>
      <c r="H3624" s="302">
        <f ca="1">+G3624-'DCF Analysis'!$C$37+'DCF Analysis'!$C$38+'DCF Analysis'!$C$40-'DCF Analysis'!$C$39</f>
        <v>14167.986798154538</v>
      </c>
      <c r="I3624" s="303">
        <f ca="1">+H3624/'Historical Data'!$L$34</f>
        <v>889.54499229932196</v>
      </c>
    </row>
    <row r="3625" spans="2:9">
      <c r="B3625" s="300">
        <f t="shared" si="284"/>
        <v>3613</v>
      </c>
      <c r="C3625" s="275">
        <f t="shared" ca="1" si="280"/>
        <v>0.2306092356033462</v>
      </c>
      <c r="D3625" s="275">
        <f t="shared" ca="1" si="281"/>
        <v>0.18770194466442786</v>
      </c>
      <c r="E3625" s="275">
        <f t="shared" ca="1" si="282"/>
        <v>0.10269396953593128</v>
      </c>
      <c r="F3625" s="275">
        <f t="shared" ca="1" si="283"/>
        <v>3.6219076175885309E-2</v>
      </c>
      <c r="G3625" s="301">
        <f t="array" aca="1" ref="G3625" ca="1">IF(E3625&gt;F3625,('3-Statement Model'!$G$8*(1+'DCF Simulation'!C3625)*'DCF Simulation'!D3625)/('DCF Simulation'!E3625-'DCF Simulation'!F3625))</f>
        <v>16784.592129237801</v>
      </c>
      <c r="H3625" s="302">
        <f ca="1">+G3625-'DCF Analysis'!$C$37+'DCF Analysis'!$C$38+'DCF Analysis'!$C$40-'DCF Analysis'!$C$39</f>
        <v>17696.922129237799</v>
      </c>
      <c r="I3625" s="303">
        <f ca="1">+H3625/'Historical Data'!$L$34</f>
        <v>1111.1111750347659</v>
      </c>
    </row>
    <row r="3626" spans="2:9">
      <c r="B3626" s="300">
        <f t="shared" si="284"/>
        <v>3614</v>
      </c>
      <c r="C3626" s="275">
        <f t="shared" ca="1" si="280"/>
        <v>1.7471712779922273E-2</v>
      </c>
      <c r="D3626" s="275">
        <f t="shared" ca="1" si="281"/>
        <v>0.18135441938666125</v>
      </c>
      <c r="E3626" s="275">
        <f t="shared" ca="1" si="282"/>
        <v>0.1060931979910691</v>
      </c>
      <c r="F3626" s="275">
        <f t="shared" ca="1" si="283"/>
        <v>4.9868382074275193E-2</v>
      </c>
      <c r="G3626" s="301">
        <f t="array" aca="1" ref="G3626" ca="1">IF(E3626&gt;F3626,('3-Statement Model'!$G$8*(1+'DCF Simulation'!C3626)*'DCF Simulation'!D3626)/('DCF Simulation'!E3626-'DCF Simulation'!F3626))</f>
        <v>15852.652671598293</v>
      </c>
      <c r="H3626" s="302">
        <f ca="1">+G3626-'DCF Analysis'!$C$37+'DCF Analysis'!$C$38+'DCF Analysis'!$C$40-'DCF Analysis'!$C$39</f>
        <v>16764.982671598293</v>
      </c>
      <c r="I3626" s="303">
        <f ca="1">+H3626/'Historical Data'!$L$34</f>
        <v>1052.5988338334491</v>
      </c>
    </row>
    <row r="3627" spans="2:9">
      <c r="B3627" s="300">
        <f t="shared" si="284"/>
        <v>3615</v>
      </c>
      <c r="C3627" s="275">
        <f t="shared" ca="1" si="280"/>
        <v>0.25303238064203215</v>
      </c>
      <c r="D3627" s="275">
        <f t="shared" ca="1" si="281"/>
        <v>0.17224402845412001</v>
      </c>
      <c r="E3627" s="275">
        <f t="shared" ca="1" si="282"/>
        <v>0.10192908063846157</v>
      </c>
      <c r="F3627" s="275">
        <f t="shared" ca="1" si="283"/>
        <v>4.1912763810742354E-2</v>
      </c>
      <c r="G3627" s="301">
        <f t="array" aca="1" ref="G3627" ca="1">IF(E3627&gt;F3627,('3-Statement Model'!$G$8*(1+'DCF Simulation'!C3627)*'DCF Simulation'!D3627)/('DCF Simulation'!E3627-'DCF Simulation'!F3627))</f>
        <v>17370.672334137915</v>
      </c>
      <c r="H3627" s="302">
        <f ca="1">+G3627-'DCF Analysis'!$C$37+'DCF Analysis'!$C$38+'DCF Analysis'!$C$40-'DCF Analysis'!$C$39</f>
        <v>18283.002334137913</v>
      </c>
      <c r="I3627" s="303">
        <f ca="1">+H3627/'Historical Data'!$L$34</f>
        <v>1147.908549198226</v>
      </c>
    </row>
    <row r="3628" spans="2:9">
      <c r="B3628" s="300">
        <f t="shared" si="284"/>
        <v>3616</v>
      </c>
      <c r="C3628" s="275">
        <f t="shared" ca="1" si="280"/>
        <v>0.32143290169204236</v>
      </c>
      <c r="D3628" s="275">
        <f t="shared" ca="1" si="281"/>
        <v>0.17966182032530198</v>
      </c>
      <c r="E3628" s="275">
        <f t="shared" ca="1" si="282"/>
        <v>0.10161812810485321</v>
      </c>
      <c r="F3628" s="275">
        <f t="shared" ca="1" si="283"/>
        <v>4.3306394680272406E-2</v>
      </c>
      <c r="G3628" s="301">
        <f t="array" aca="1" ref="G3628" ca="1">IF(E3628&gt;F3628,('3-Statement Model'!$G$8*(1+'DCF Simulation'!C3628)*'DCF Simulation'!D3628)/('DCF Simulation'!E3628-'DCF Simulation'!F3628))</f>
        <v>19666.381472642002</v>
      </c>
      <c r="H3628" s="302">
        <f ca="1">+G3628-'DCF Analysis'!$C$37+'DCF Analysis'!$C$38+'DCF Analysis'!$C$40-'DCF Analysis'!$C$39</f>
        <v>20578.711472642</v>
      </c>
      <c r="I3628" s="303">
        <f ca="1">+H3628/'Historical Data'!$L$34</f>
        <v>1292.0459342075135</v>
      </c>
    </row>
    <row r="3629" spans="2:9">
      <c r="B3629" s="300">
        <f t="shared" si="284"/>
        <v>3617</v>
      </c>
      <c r="C3629" s="275">
        <f t="shared" ca="1" si="280"/>
        <v>0.14496439646194934</v>
      </c>
      <c r="D3629" s="275">
        <f t="shared" ca="1" si="281"/>
        <v>0.1541310159971219</v>
      </c>
      <c r="E3629" s="275">
        <f t="shared" ca="1" si="282"/>
        <v>0.10282198341730311</v>
      </c>
      <c r="F3629" s="275">
        <f t="shared" ca="1" si="283"/>
        <v>4.1830962053981208E-2</v>
      </c>
      <c r="G3629" s="301">
        <f t="array" aca="1" ref="G3629" ca="1">IF(E3629&gt;F3629,('3-Statement Model'!$G$8*(1+'DCF Simulation'!C3629)*'DCF Simulation'!D3629)/('DCF Simulation'!E3629-'DCF Simulation'!F3629))</f>
        <v>13976.409493409717</v>
      </c>
      <c r="H3629" s="302">
        <f ca="1">+G3629-'DCF Analysis'!$C$37+'DCF Analysis'!$C$38+'DCF Analysis'!$C$40-'DCF Analysis'!$C$39</f>
        <v>14888.739493409719</v>
      </c>
      <c r="I3629" s="303">
        <f ca="1">+H3629/'Historical Data'!$L$34</f>
        <v>934.7978542538516</v>
      </c>
    </row>
    <row r="3630" spans="2:9">
      <c r="B3630" s="300">
        <f t="shared" si="284"/>
        <v>3618</v>
      </c>
      <c r="C3630" s="275">
        <f t="shared" ca="1" si="280"/>
        <v>0.20384411287239335</v>
      </c>
      <c r="D3630" s="275">
        <f t="shared" ca="1" si="281"/>
        <v>0.17722239777250523</v>
      </c>
      <c r="E3630" s="275">
        <f t="shared" ca="1" si="282"/>
        <v>0.1080172157612941</v>
      </c>
      <c r="F3630" s="275">
        <f t="shared" ca="1" si="283"/>
        <v>5.5256769145374834E-2</v>
      </c>
      <c r="G3630" s="301">
        <f t="array" aca="1" ref="G3630" ca="1">IF(E3630&gt;F3630,('3-Statement Model'!$G$8*(1+'DCF Simulation'!C3630)*'DCF Simulation'!D3630)/('DCF Simulation'!E3630-'DCF Simulation'!F3630))</f>
        <v>19532.59285562325</v>
      </c>
      <c r="H3630" s="302">
        <f ca="1">+G3630-'DCF Analysis'!$C$37+'DCF Analysis'!$C$38+'DCF Analysis'!$C$40-'DCF Analysis'!$C$39</f>
        <v>20444.922855623248</v>
      </c>
      <c r="I3630" s="303">
        <f ca="1">+H3630/'Historical Data'!$L$34</f>
        <v>1283.6459408992769</v>
      </c>
    </row>
    <row r="3631" spans="2:9">
      <c r="B3631" s="300">
        <f t="shared" si="284"/>
        <v>3619</v>
      </c>
      <c r="C3631" s="275">
        <f t="shared" ca="1" si="280"/>
        <v>0.27356235752702091</v>
      </c>
      <c r="D3631" s="275">
        <f t="shared" ca="1" si="281"/>
        <v>0.16026310221120893</v>
      </c>
      <c r="E3631" s="275">
        <f t="shared" ca="1" si="282"/>
        <v>0.10482498230871569</v>
      </c>
      <c r="F3631" s="275">
        <f t="shared" ca="1" si="283"/>
        <v>2.3962023430271491E-2</v>
      </c>
      <c r="G3631" s="301">
        <f t="array" aca="1" ref="G3631" ca="1">IF(E3631&gt;F3631,('3-Statement Model'!$G$8*(1+'DCF Simulation'!C3631)*'DCF Simulation'!D3631)/('DCF Simulation'!E3631-'DCF Simulation'!F3631))</f>
        <v>12192.243564300488</v>
      </c>
      <c r="H3631" s="302">
        <f ca="1">+G3631-'DCF Analysis'!$C$37+'DCF Analysis'!$C$38+'DCF Analysis'!$C$40-'DCF Analysis'!$C$39</f>
        <v>13104.57356430049</v>
      </c>
      <c r="I3631" s="303">
        <f ca="1">+H3631/'Historical Data'!$L$34</f>
        <v>822.77799636713269</v>
      </c>
    </row>
    <row r="3632" spans="2:9">
      <c r="B3632" s="300">
        <f t="shared" si="284"/>
        <v>3620</v>
      </c>
      <c r="C3632" s="275">
        <f t="shared" ca="1" si="280"/>
        <v>0.23584283858683661</v>
      </c>
      <c r="D3632" s="275">
        <f t="shared" ca="1" si="281"/>
        <v>0.16371052182297466</v>
      </c>
      <c r="E3632" s="275">
        <f t="shared" ca="1" si="282"/>
        <v>0.10457663297868204</v>
      </c>
      <c r="F3632" s="275">
        <f t="shared" ca="1" si="283"/>
        <v>4.0213922278916236E-2</v>
      </c>
      <c r="G3632" s="301">
        <f t="array" aca="1" ref="G3632" ca="1">IF(E3632&gt;F3632,('3-Statement Model'!$G$8*(1+'DCF Simulation'!C3632)*'DCF Simulation'!D3632)/('DCF Simulation'!E3632-'DCF Simulation'!F3632))</f>
        <v>15183.958596646558</v>
      </c>
      <c r="H3632" s="302">
        <f ca="1">+G3632-'DCF Analysis'!$C$37+'DCF Analysis'!$C$38+'DCF Analysis'!$C$40-'DCF Analysis'!$C$39</f>
        <v>16096.28859664656</v>
      </c>
      <c r="I3632" s="303">
        <f ca="1">+H3632/'Historical Data'!$L$34</f>
        <v>1010.6145015336039</v>
      </c>
    </row>
    <row r="3633" spans="2:9">
      <c r="B3633" s="300">
        <f t="shared" si="284"/>
        <v>3621</v>
      </c>
      <c r="C3633" s="275">
        <f t="shared" ca="1" si="280"/>
        <v>1.4102885850120836E-2</v>
      </c>
      <c r="D3633" s="275">
        <f t="shared" ca="1" si="281"/>
        <v>0.16629693394134312</v>
      </c>
      <c r="E3633" s="275">
        <f t="shared" ca="1" si="282"/>
        <v>0.10761870778995933</v>
      </c>
      <c r="F3633" s="275">
        <f t="shared" ca="1" si="283"/>
        <v>4.1483110878785798E-2</v>
      </c>
      <c r="G3633" s="301">
        <f t="array" aca="1" ref="G3633" ca="1">IF(E3633&gt;F3633,('3-Statement Model'!$G$8*(1+'DCF Simulation'!C3633)*'DCF Simulation'!D3633)/('DCF Simulation'!E3633-'DCF Simulation'!F3633))</f>
        <v>12317.157147171085</v>
      </c>
      <c r="H3633" s="302">
        <f ca="1">+G3633-'DCF Analysis'!$C$37+'DCF Analysis'!$C$38+'DCF Analysis'!$C$40-'DCF Analysis'!$C$39</f>
        <v>13229.487147171087</v>
      </c>
      <c r="I3633" s="303">
        <f ca="1">+H3633/'Historical Data'!$L$34</f>
        <v>830.62076568190776</v>
      </c>
    </row>
    <row r="3634" spans="2:9">
      <c r="B3634" s="300">
        <f t="shared" si="284"/>
        <v>3622</v>
      </c>
      <c r="C3634" s="275">
        <f t="shared" ca="1" si="280"/>
        <v>0.3177373688821975</v>
      </c>
      <c r="D3634" s="275">
        <f t="shared" ca="1" si="281"/>
        <v>0.18282053117043984</v>
      </c>
      <c r="E3634" s="275">
        <f t="shared" ca="1" si="282"/>
        <v>0.1034080210850921</v>
      </c>
      <c r="F3634" s="275">
        <f t="shared" ca="1" si="283"/>
        <v>4.2059118682332503E-2</v>
      </c>
      <c r="G3634" s="301">
        <f t="array" aca="1" ref="G3634" ca="1">IF(E3634&gt;F3634,('3-Statement Model'!$G$8*(1+'DCF Simulation'!C3634)*'DCF Simulation'!D3634)/('DCF Simulation'!E3634-'DCF Simulation'!F3634))</f>
        <v>18968.217925056964</v>
      </c>
      <c r="H3634" s="302">
        <f ca="1">+G3634-'DCF Analysis'!$C$37+'DCF Analysis'!$C$38+'DCF Analysis'!$C$40-'DCF Analysis'!$C$39</f>
        <v>19880.547925056962</v>
      </c>
      <c r="I3634" s="303">
        <f ca="1">+H3634/'Historical Data'!$L$34</f>
        <v>1248.2113445507039</v>
      </c>
    </row>
    <row r="3635" spans="2:9">
      <c r="B3635" s="300">
        <f t="shared" si="284"/>
        <v>3623</v>
      </c>
      <c r="C3635" s="275">
        <f t="shared" ca="1" si="280"/>
        <v>6.9849968023934866E-2</v>
      </c>
      <c r="D3635" s="275">
        <f t="shared" ca="1" si="281"/>
        <v>0.13952940503332581</v>
      </c>
      <c r="E3635" s="275">
        <f t="shared" ca="1" si="282"/>
        <v>0.10140462098000622</v>
      </c>
      <c r="F3635" s="275">
        <f t="shared" ca="1" si="283"/>
        <v>5.7921525437817659E-2</v>
      </c>
      <c r="G3635" s="301">
        <f t="array" aca="1" ref="G3635" ca="1">IF(E3635&gt;F3635,('3-Statement Model'!$G$8*(1+'DCF Simulation'!C3635)*'DCF Simulation'!D3635)/('DCF Simulation'!E3635-'DCF Simulation'!F3635))</f>
        <v>16582.410652900428</v>
      </c>
      <c r="H3635" s="302">
        <f ca="1">+G3635-'DCF Analysis'!$C$37+'DCF Analysis'!$C$38+'DCF Analysis'!$C$40-'DCF Analysis'!$C$39</f>
        <v>17494.740652900426</v>
      </c>
      <c r="I3635" s="303">
        <f ca="1">+H3635/'Historical Data'!$L$34</f>
        <v>1098.4170977199126</v>
      </c>
    </row>
    <row r="3636" spans="2:9">
      <c r="B3636" s="300">
        <f t="shared" si="284"/>
        <v>3624</v>
      </c>
      <c r="C3636" s="275">
        <f t="shared" ca="1" si="280"/>
        <v>0.10079493805901778</v>
      </c>
      <c r="D3636" s="275">
        <f t="shared" ca="1" si="281"/>
        <v>0.15900317015971677</v>
      </c>
      <c r="E3636" s="275">
        <f t="shared" ca="1" si="282"/>
        <v>0.1026264454309936</v>
      </c>
      <c r="F3636" s="275">
        <f t="shared" ca="1" si="283"/>
        <v>4.1348016566529575E-2</v>
      </c>
      <c r="G3636" s="301">
        <f t="array" aca="1" ref="G3636" ca="1">IF(E3636&gt;F3636,('3-Statement Model'!$G$8*(1+'DCF Simulation'!C3636)*'DCF Simulation'!D3636)/('DCF Simulation'!E3636-'DCF Simulation'!F3636))</f>
        <v>13796.981584503099</v>
      </c>
      <c r="H3636" s="302">
        <f ca="1">+G3636-'DCF Analysis'!$C$37+'DCF Analysis'!$C$38+'DCF Analysis'!$C$40-'DCF Analysis'!$C$39</f>
        <v>14709.311584503101</v>
      </c>
      <c r="I3636" s="303">
        <f ca="1">+H3636/'Historical Data'!$L$34</f>
        <v>923.53237242354589</v>
      </c>
    </row>
    <row r="3637" spans="2:9">
      <c r="B3637" s="300">
        <f t="shared" si="284"/>
        <v>3625</v>
      </c>
      <c r="C3637" s="275">
        <f t="shared" ca="1" si="280"/>
        <v>0.18595568400661291</v>
      </c>
      <c r="D3637" s="275">
        <f t="shared" ca="1" si="281"/>
        <v>0.18290849597968067</v>
      </c>
      <c r="E3637" s="275">
        <f t="shared" ca="1" si="282"/>
        <v>0.10340028417901419</v>
      </c>
      <c r="F3637" s="275">
        <f t="shared" ca="1" si="283"/>
        <v>5.9168496174188512E-2</v>
      </c>
      <c r="G3637" s="301">
        <f t="array" aca="1" ref="G3637" ca="1">IF(E3637&gt;F3637,('3-Statement Model'!$G$8*(1+'DCF Simulation'!C3637)*'DCF Simulation'!D3637)/('DCF Simulation'!E3637-'DCF Simulation'!F3637))</f>
        <v>23689.03357245768</v>
      </c>
      <c r="H3637" s="302">
        <f ca="1">+G3637-'DCF Analysis'!$C$37+'DCF Analysis'!$C$38+'DCF Analysis'!$C$40-'DCF Analysis'!$C$39</f>
        <v>24601.363572457678</v>
      </c>
      <c r="I3637" s="303">
        <f ca="1">+H3637/'Historical Data'!$L$34</f>
        <v>1544.6104009967885</v>
      </c>
    </row>
    <row r="3638" spans="2:9">
      <c r="B3638" s="300">
        <f t="shared" si="284"/>
        <v>3626</v>
      </c>
      <c r="C3638" s="275">
        <f t="shared" ca="1" si="280"/>
        <v>0.26043364727258911</v>
      </c>
      <c r="D3638" s="275">
        <f t="shared" ca="1" si="281"/>
        <v>0.15475788491077053</v>
      </c>
      <c r="E3638" s="275">
        <f t="shared" ca="1" si="282"/>
        <v>0.1082199905482327</v>
      </c>
      <c r="F3638" s="275">
        <f t="shared" ca="1" si="283"/>
        <v>3.9873850738182032E-2</v>
      </c>
      <c r="G3638" s="301">
        <f t="array" aca="1" ref="G3638" ca="1">IF(E3638&gt;F3638,('3-Statement Model'!$G$8*(1+'DCF Simulation'!C3638)*'DCF Simulation'!D3638)/('DCF Simulation'!E3638-'DCF Simulation'!F3638))</f>
        <v>13786.000260754176</v>
      </c>
      <c r="H3638" s="302">
        <f ca="1">+G3638-'DCF Analysis'!$C$37+'DCF Analysis'!$C$38+'DCF Analysis'!$C$40-'DCF Analysis'!$C$39</f>
        <v>14698.330260754177</v>
      </c>
      <c r="I3638" s="303">
        <f ca="1">+H3638/'Historical Data'!$L$34</f>
        <v>922.84290385692179</v>
      </c>
    </row>
    <row r="3639" spans="2:9">
      <c r="B3639" s="300">
        <f t="shared" si="284"/>
        <v>3627</v>
      </c>
      <c r="C3639" s="275">
        <f t="shared" ca="1" si="280"/>
        <v>3.6715711083380329E-2</v>
      </c>
      <c r="D3639" s="275">
        <f t="shared" ca="1" si="281"/>
        <v>0.1855349256177001</v>
      </c>
      <c r="E3639" s="275">
        <f t="shared" ca="1" si="282"/>
        <v>0.10794619337779439</v>
      </c>
      <c r="F3639" s="275">
        <f t="shared" ca="1" si="283"/>
        <v>2.9590973370133729E-2</v>
      </c>
      <c r="G3639" s="301">
        <f t="array" aca="1" ref="G3639" ca="1">IF(E3639&gt;F3639,('3-Statement Model'!$G$8*(1+'DCF Simulation'!C3639)*'DCF Simulation'!D3639)/('DCF Simulation'!E3639-'DCF Simulation'!F3639))</f>
        <v>11857.603376440675</v>
      </c>
      <c r="H3639" s="302">
        <f ca="1">+G3639-'DCF Analysis'!$C$37+'DCF Analysis'!$C$38+'DCF Analysis'!$C$40-'DCF Analysis'!$C$39</f>
        <v>12769.933376440677</v>
      </c>
      <c r="I3639" s="303">
        <f ca="1">+H3639/'Historical Data'!$L$34</f>
        <v>801.7674246060426</v>
      </c>
    </row>
    <row r="3640" spans="2:9">
      <c r="B3640" s="300">
        <f t="shared" si="284"/>
        <v>3628</v>
      </c>
      <c r="C3640" s="275">
        <f t="shared" ca="1" si="280"/>
        <v>7.2509422193649489E-2</v>
      </c>
      <c r="D3640" s="275">
        <f t="shared" ca="1" si="281"/>
        <v>0.1731203540557873</v>
      </c>
      <c r="E3640" s="275">
        <f t="shared" ca="1" si="282"/>
        <v>0.10902123751869956</v>
      </c>
      <c r="F3640" s="275">
        <f t="shared" ca="1" si="283"/>
        <v>2.9654151070164232E-2</v>
      </c>
      <c r="G3640" s="301">
        <f t="array" aca="1" ref="G3640" ca="1">IF(E3640&gt;F3640,('3-Statement Model'!$G$8*(1+'DCF Simulation'!C3640)*'DCF Simulation'!D3640)/('DCF Simulation'!E3640-'DCF Simulation'!F3640))</f>
        <v>11300.256707500952</v>
      </c>
      <c r="H3640" s="302">
        <f ca="1">+G3640-'DCF Analysis'!$C$37+'DCF Analysis'!$C$38+'DCF Analysis'!$C$40-'DCF Analysis'!$C$39</f>
        <v>12212.586707500954</v>
      </c>
      <c r="I3640" s="303">
        <f ca="1">+H3640/'Historical Data'!$L$34</f>
        <v>766.7741016030443</v>
      </c>
    </row>
    <row r="3641" spans="2:9">
      <c r="B3641" s="300">
        <f t="shared" si="284"/>
        <v>3629</v>
      </c>
      <c r="C3641" s="275">
        <f t="shared" ca="1" si="280"/>
        <v>0.23878851460956868</v>
      </c>
      <c r="D3641" s="275">
        <f t="shared" ca="1" si="281"/>
        <v>0.19225633195582059</v>
      </c>
      <c r="E3641" s="275">
        <f t="shared" ca="1" si="282"/>
        <v>0.10579613491514872</v>
      </c>
      <c r="F3641" s="275">
        <f t="shared" ca="1" si="283"/>
        <v>3.4299066939607707E-2</v>
      </c>
      <c r="G3641" s="301">
        <f t="array" aca="1" ref="G3641" ca="1">IF(E3641&gt;F3641,('3-Statement Model'!$G$8*(1+'DCF Simulation'!C3641)*'DCF Simulation'!D3641)/('DCF Simulation'!E3641-'DCF Simulation'!F3641))</f>
        <v>16090.483320361058</v>
      </c>
      <c r="H3641" s="302">
        <f ca="1">+G3641-'DCF Analysis'!$C$37+'DCF Analysis'!$C$38+'DCF Analysis'!$C$40-'DCF Analysis'!$C$39</f>
        <v>17002.813320361056</v>
      </c>
      <c r="I3641" s="303">
        <f ca="1">+H3641/'Historical Data'!$L$34</f>
        <v>1067.5311644204435</v>
      </c>
    </row>
    <row r="3642" spans="2:9">
      <c r="B3642" s="300">
        <f t="shared" si="284"/>
        <v>3630</v>
      </c>
      <c r="C3642" s="275">
        <f t="shared" ca="1" si="280"/>
        <v>2.8971826312092625E-2</v>
      </c>
      <c r="D3642" s="275">
        <f t="shared" ca="1" si="281"/>
        <v>0.18184491143234122</v>
      </c>
      <c r="E3642" s="275">
        <f t="shared" ca="1" si="282"/>
        <v>0.1029248398122122</v>
      </c>
      <c r="F3642" s="275">
        <f t="shared" ca="1" si="283"/>
        <v>5.4161301746567428E-2</v>
      </c>
      <c r="G3642" s="301">
        <f t="array" aca="1" ref="G3642" ca="1">IF(E3642&gt;F3642,('3-Statement Model'!$G$8*(1+'DCF Simulation'!C3642)*'DCF Simulation'!D3642)/('DCF Simulation'!E3642-'DCF Simulation'!F3642))</f>
        <v>18534.84366275138</v>
      </c>
      <c r="H3642" s="302">
        <f ca="1">+G3642-'DCF Analysis'!$C$37+'DCF Analysis'!$C$38+'DCF Analysis'!$C$40-'DCF Analysis'!$C$39</f>
        <v>19447.173662751378</v>
      </c>
      <c r="I3642" s="303">
        <f ca="1">+H3642/'Historical Data'!$L$34</f>
        <v>1221.0016985849438</v>
      </c>
    </row>
    <row r="3643" spans="2:9">
      <c r="B3643" s="300">
        <f t="shared" si="284"/>
        <v>3631</v>
      </c>
      <c r="C3643" s="275">
        <f t="shared" ca="1" si="280"/>
        <v>0.16706407865393666</v>
      </c>
      <c r="D3643" s="275">
        <f t="shared" ca="1" si="281"/>
        <v>0.14770830345006061</v>
      </c>
      <c r="E3643" s="275">
        <f t="shared" ca="1" si="282"/>
        <v>0.10550014409117013</v>
      </c>
      <c r="F3643" s="275">
        <f t="shared" ca="1" si="283"/>
        <v>5.2790697268027528E-2</v>
      </c>
      <c r="G3643" s="301">
        <f t="array" aca="1" ref="G3643" ca="1">IF(E3643&gt;F3643,('3-Statement Model'!$G$8*(1+'DCF Simulation'!C3643)*'DCF Simulation'!D3643)/('DCF Simulation'!E3643-'DCF Simulation'!F3643))</f>
        <v>15797.583257292001</v>
      </c>
      <c r="H3643" s="302">
        <f ca="1">+G3643-'DCF Analysis'!$C$37+'DCF Analysis'!$C$38+'DCF Analysis'!$C$40-'DCF Analysis'!$C$39</f>
        <v>16709.913257291999</v>
      </c>
      <c r="I3643" s="303">
        <f ca="1">+H3643/'Historical Data'!$L$34</f>
        <v>1049.1412697897417</v>
      </c>
    </row>
    <row r="3644" spans="2:9">
      <c r="B3644" s="300">
        <f t="shared" si="284"/>
        <v>3632</v>
      </c>
      <c r="C3644" s="275">
        <f t="shared" ca="1" si="280"/>
        <v>6.6905813297485794E-2</v>
      </c>
      <c r="D3644" s="275">
        <f t="shared" ca="1" si="281"/>
        <v>0.16583448968552528</v>
      </c>
      <c r="E3644" s="275">
        <f t="shared" ca="1" si="282"/>
        <v>0.10586837535748875</v>
      </c>
      <c r="F3644" s="275">
        <f t="shared" ca="1" si="283"/>
        <v>3.4558235379340607E-2</v>
      </c>
      <c r="G3644" s="301">
        <f t="array" aca="1" ref="G3644" ca="1">IF(E3644&gt;F3644,('3-Statement Model'!$G$8*(1+'DCF Simulation'!C3644)*'DCF Simulation'!D3644)/('DCF Simulation'!E3644-'DCF Simulation'!F3644))</f>
        <v>11984.754729849159</v>
      </c>
      <c r="H3644" s="302">
        <f ca="1">+G3644-'DCF Analysis'!$C$37+'DCF Analysis'!$C$38+'DCF Analysis'!$C$40-'DCF Analysis'!$C$39</f>
        <v>12897.084729849161</v>
      </c>
      <c r="I3644" s="303">
        <f ca="1">+H3644/'Historical Data'!$L$34</f>
        <v>809.75069359831275</v>
      </c>
    </row>
    <row r="3645" spans="2:9">
      <c r="B3645" s="300">
        <f t="shared" si="284"/>
        <v>3633</v>
      </c>
      <c r="C3645" s="275">
        <f t="shared" ca="1" si="280"/>
        <v>0.19475145741620423</v>
      </c>
      <c r="D3645" s="275">
        <f t="shared" ca="1" si="281"/>
        <v>0.17204667269179458</v>
      </c>
      <c r="E3645" s="275">
        <f t="shared" ca="1" si="282"/>
        <v>0.10775581967668799</v>
      </c>
      <c r="F3645" s="275">
        <f t="shared" ca="1" si="283"/>
        <v>5.2331333222633239E-2</v>
      </c>
      <c r="G3645" s="301">
        <f t="array" aca="1" ref="G3645" ca="1">IF(E3645&gt;F3645,('3-Statement Model'!$G$8*(1+'DCF Simulation'!C3645)*'DCF Simulation'!D3645)/('DCF Simulation'!E3645-'DCF Simulation'!F3645))</f>
        <v>17914.375308073057</v>
      </c>
      <c r="H3645" s="302">
        <f ca="1">+G3645-'DCF Analysis'!$C$37+'DCF Analysis'!$C$38+'DCF Analysis'!$C$40-'DCF Analysis'!$C$39</f>
        <v>18826.705308073055</v>
      </c>
      <c r="I3645" s="303">
        <f ca="1">+H3645/'Historical Data'!$L$34</f>
        <v>1182.0452451630508</v>
      </c>
    </row>
    <row r="3646" spans="2:9">
      <c r="B3646" s="300">
        <f t="shared" si="284"/>
        <v>3634</v>
      </c>
      <c r="C3646" s="275">
        <f t="shared" ca="1" si="280"/>
        <v>0.1868147960523415</v>
      </c>
      <c r="D3646" s="275">
        <f t="shared" ca="1" si="281"/>
        <v>0.1489905873241501</v>
      </c>
      <c r="E3646" s="275">
        <f t="shared" ca="1" si="282"/>
        <v>0.10377542126834327</v>
      </c>
      <c r="F3646" s="275">
        <f t="shared" ca="1" si="283"/>
        <v>2.8023222940671305E-2</v>
      </c>
      <c r="G3646" s="301">
        <f t="array" aca="1" ref="G3646" ca="1">IF(E3646&gt;F3646,('3-Statement Model'!$G$8*(1+'DCF Simulation'!C3646)*'DCF Simulation'!D3646)/('DCF Simulation'!E3646-'DCF Simulation'!F3646))</f>
        <v>11275.24644073204</v>
      </c>
      <c r="H3646" s="302">
        <f ca="1">+G3646-'DCF Analysis'!$C$37+'DCF Analysis'!$C$38+'DCF Analysis'!$C$40-'DCF Analysis'!$C$39</f>
        <v>12187.576440732042</v>
      </c>
      <c r="I3646" s="303">
        <f ca="1">+H3646/'Historical Data'!$L$34</f>
        <v>765.20381798566734</v>
      </c>
    </row>
    <row r="3647" spans="2:9">
      <c r="B3647" s="300">
        <f t="shared" si="284"/>
        <v>3635</v>
      </c>
      <c r="C3647" s="275">
        <f t="shared" ca="1" si="280"/>
        <v>0.2313440585571854</v>
      </c>
      <c r="D3647" s="275">
        <f t="shared" ca="1" si="281"/>
        <v>0.18364032134149966</v>
      </c>
      <c r="E3647" s="275">
        <f t="shared" ca="1" si="282"/>
        <v>0.10957652194253337</v>
      </c>
      <c r="F3647" s="275">
        <f t="shared" ca="1" si="283"/>
        <v>2.8418169409197804E-2</v>
      </c>
      <c r="G3647" s="301">
        <f t="array" aca="1" ref="G3647" ca="1">IF(E3647&gt;F3647,('3-Statement Model'!$G$8*(1+'DCF Simulation'!C3647)*'DCF Simulation'!D3647)/('DCF Simulation'!E3647-'DCF Simulation'!F3647))</f>
        <v>13458.409547652835</v>
      </c>
      <c r="H3647" s="302">
        <f ca="1">+G3647-'DCF Analysis'!$C$37+'DCF Analysis'!$C$38+'DCF Analysis'!$C$40-'DCF Analysis'!$C$39</f>
        <v>14370.739547652836</v>
      </c>
      <c r="I3647" s="303">
        <f ca="1">+H3647/'Historical Data'!$L$34</f>
        <v>902.27493731978336</v>
      </c>
    </row>
    <row r="3648" spans="2:9">
      <c r="B3648" s="300">
        <f t="shared" si="284"/>
        <v>3636</v>
      </c>
      <c r="C3648" s="275">
        <f t="shared" ca="1" si="280"/>
        <v>0.28558514278902775</v>
      </c>
      <c r="D3648" s="275">
        <f t="shared" ca="1" si="281"/>
        <v>0.18518659111786742</v>
      </c>
      <c r="E3648" s="275">
        <f t="shared" ca="1" si="282"/>
        <v>0.10009961028096098</v>
      </c>
      <c r="F3648" s="275">
        <f t="shared" ca="1" si="283"/>
        <v>4.4158641443863507E-2</v>
      </c>
      <c r="G3648" s="301">
        <f t="array" aca="1" ref="G3648" ca="1">IF(E3648&gt;F3648,('3-Statement Model'!$G$8*(1+'DCF Simulation'!C3648)*'DCF Simulation'!D3648)/('DCF Simulation'!E3648-'DCF Simulation'!F3648))</f>
        <v>20557.007664071927</v>
      </c>
      <c r="H3648" s="302">
        <f ca="1">+G3648-'DCF Analysis'!$C$37+'DCF Analysis'!$C$38+'DCF Analysis'!$C$40-'DCF Analysis'!$C$39</f>
        <v>21469.337664071925</v>
      </c>
      <c r="I3648" s="303">
        <f ca="1">+H3648/'Historical Data'!$L$34</f>
        <v>1347.9643988337159</v>
      </c>
    </row>
    <row r="3649" spans="2:9">
      <c r="B3649" s="300">
        <f t="shared" si="284"/>
        <v>3637</v>
      </c>
      <c r="C3649" s="275">
        <f t="shared" ca="1" si="280"/>
        <v>7.6086300074579616E-2</v>
      </c>
      <c r="D3649" s="275">
        <f t="shared" ca="1" si="281"/>
        <v>0.17525233233650372</v>
      </c>
      <c r="E3649" s="275">
        <f t="shared" ca="1" si="282"/>
        <v>0.10273839591036271</v>
      </c>
      <c r="F3649" s="275">
        <f t="shared" ca="1" si="283"/>
        <v>4.552286222324832E-2</v>
      </c>
      <c r="G3649" s="301">
        <f t="array" aca="1" ref="G3649" ca="1">IF(E3649&gt;F3649,('3-Statement Model'!$G$8*(1+'DCF Simulation'!C3649)*'DCF Simulation'!D3649)/('DCF Simulation'!E3649-'DCF Simulation'!F3649))</f>
        <v>15921.224082723431</v>
      </c>
      <c r="H3649" s="302">
        <f ca="1">+G3649-'DCF Analysis'!$C$37+'DCF Analysis'!$C$38+'DCF Analysis'!$C$40-'DCF Analysis'!$C$39</f>
        <v>16833.554082723429</v>
      </c>
      <c r="I3649" s="303">
        <f ca="1">+H3649/'Historical Data'!$L$34</f>
        <v>1056.9041283153165</v>
      </c>
    </row>
    <row r="3650" spans="2:9">
      <c r="B3650" s="300">
        <f t="shared" si="284"/>
        <v>3638</v>
      </c>
      <c r="C3650" s="275">
        <f t="shared" ca="1" si="280"/>
        <v>0.18754937798947041</v>
      </c>
      <c r="D3650" s="275">
        <f t="shared" ca="1" si="281"/>
        <v>0.16019673959758685</v>
      </c>
      <c r="E3650" s="275">
        <f t="shared" ca="1" si="282"/>
        <v>0.10236038654511699</v>
      </c>
      <c r="F3650" s="275">
        <f t="shared" ca="1" si="283"/>
        <v>5.2095511958552332E-2</v>
      </c>
      <c r="G3650" s="301">
        <f t="array" aca="1" ref="G3650" ca="1">IF(E3650&gt;F3650,('3-Statement Model'!$G$8*(1+'DCF Simulation'!C3650)*'DCF Simulation'!D3650)/('DCF Simulation'!E3650-'DCF Simulation'!F3650))</f>
        <v>18281.854382377947</v>
      </c>
      <c r="H3650" s="302">
        <f ca="1">+G3650-'DCF Analysis'!$C$37+'DCF Analysis'!$C$38+'DCF Analysis'!$C$40-'DCF Analysis'!$C$39</f>
        <v>19194.184382377945</v>
      </c>
      <c r="I3650" s="303">
        <f ca="1">+H3650/'Historical Data'!$L$34</f>
        <v>1205.1176248158386</v>
      </c>
    </row>
    <row r="3651" spans="2:9">
      <c r="B3651" s="300">
        <f t="shared" si="284"/>
        <v>3639</v>
      </c>
      <c r="C3651" s="275">
        <f t="shared" ca="1" si="280"/>
        <v>6.0170804102895839E-2</v>
      </c>
      <c r="D3651" s="275">
        <f t="shared" ca="1" si="281"/>
        <v>0.181330379957061</v>
      </c>
      <c r="E3651" s="275">
        <f t="shared" ca="1" si="282"/>
        <v>0.10760915482595454</v>
      </c>
      <c r="F3651" s="275">
        <f t="shared" ca="1" si="283"/>
        <v>4.0357238535634506E-2</v>
      </c>
      <c r="G3651" s="301">
        <f t="array" aca="1" ref="G3651" ca="1">IF(E3651&gt;F3651,('3-Statement Model'!$G$8*(1+'DCF Simulation'!C3651)*'DCF Simulation'!D3651)/('DCF Simulation'!E3651-'DCF Simulation'!F3651))</f>
        <v>13807.696969516886</v>
      </c>
      <c r="H3651" s="302">
        <f ca="1">+G3651-'DCF Analysis'!$C$37+'DCF Analysis'!$C$38+'DCF Analysis'!$C$40-'DCF Analysis'!$C$39</f>
        <v>14720.026969516888</v>
      </c>
      <c r="I3651" s="303">
        <f ca="1">+H3651/'Historical Data'!$L$34</f>
        <v>924.20514387762535</v>
      </c>
    </row>
    <row r="3652" spans="2:9">
      <c r="B3652" s="300">
        <f t="shared" si="284"/>
        <v>3640</v>
      </c>
      <c r="C3652" s="275">
        <f t="shared" ca="1" si="280"/>
        <v>0.22440940139444815</v>
      </c>
      <c r="D3652" s="275">
        <f t="shared" ca="1" si="281"/>
        <v>0.1927739093095189</v>
      </c>
      <c r="E3652" s="275">
        <f t="shared" ca="1" si="282"/>
        <v>0.10761496714662878</v>
      </c>
      <c r="F3652" s="275">
        <f t="shared" ca="1" si="283"/>
        <v>3.2021805819108011E-2</v>
      </c>
      <c r="G3652" s="301">
        <f t="array" aca="1" ref="G3652" ca="1">IF(E3652&gt;F3652,('3-Statement Model'!$G$8*(1+'DCF Simulation'!C3652)*'DCF Simulation'!D3652)/('DCF Simulation'!E3652-'DCF Simulation'!F3652))</f>
        <v>15082.450251085334</v>
      </c>
      <c r="H3652" s="302">
        <f ca="1">+G3652-'DCF Analysis'!$C$37+'DCF Analysis'!$C$38+'DCF Analysis'!$C$40-'DCF Analysis'!$C$39</f>
        <v>15994.780251085336</v>
      </c>
      <c r="I3652" s="303">
        <f ca="1">+H3652/'Historical Data'!$L$34</f>
        <v>1004.2412431619672</v>
      </c>
    </row>
    <row r="3653" spans="2:9">
      <c r="B3653" s="300">
        <f t="shared" si="284"/>
        <v>3641</v>
      </c>
      <c r="C3653" s="275">
        <f t="shared" ca="1" si="280"/>
        <v>5.7549700395262859E-2</v>
      </c>
      <c r="D3653" s="275">
        <f t="shared" ca="1" si="281"/>
        <v>0.13537236424418947</v>
      </c>
      <c r="E3653" s="275">
        <f t="shared" ca="1" si="282"/>
        <v>0.10181112379102777</v>
      </c>
      <c r="F3653" s="275">
        <f t="shared" ca="1" si="283"/>
        <v>5.6354985281665756E-2</v>
      </c>
      <c r="G3653" s="301">
        <f t="array" aca="1" ref="G3653" ca="1">IF(E3653&gt;F3653,('3-Statement Model'!$G$8*(1+'DCF Simulation'!C3653)*'DCF Simulation'!D3653)/('DCF Simulation'!E3653-'DCF Simulation'!F3653))</f>
        <v>15213.101399445708</v>
      </c>
      <c r="H3653" s="302">
        <f ca="1">+G3653-'DCF Analysis'!$C$37+'DCF Analysis'!$C$38+'DCF Analysis'!$C$40-'DCF Analysis'!$C$39</f>
        <v>16125.43139944571</v>
      </c>
      <c r="I3653" s="303">
        <f ca="1">+H3653/'Historical Data'!$L$34</f>
        <v>1012.4442487419318</v>
      </c>
    </row>
    <row r="3654" spans="2:9">
      <c r="B3654" s="300">
        <f t="shared" si="284"/>
        <v>3642</v>
      </c>
      <c r="C3654" s="275">
        <f t="shared" ca="1" si="280"/>
        <v>0.13884347517424145</v>
      </c>
      <c r="D3654" s="275">
        <f t="shared" ca="1" si="281"/>
        <v>0.14631779914348683</v>
      </c>
      <c r="E3654" s="275">
        <f t="shared" ca="1" si="282"/>
        <v>0.10616755329894334</v>
      </c>
      <c r="F3654" s="275">
        <f t="shared" ca="1" si="283"/>
        <v>5.649874129274178E-2</v>
      </c>
      <c r="G3654" s="301">
        <f t="array" aca="1" ref="G3654" ca="1">IF(E3654&gt;F3654,('3-Statement Model'!$G$8*(1+'DCF Simulation'!C3654)*'DCF Simulation'!D3654)/('DCF Simulation'!E3654-'DCF Simulation'!F3654))</f>
        <v>16205.294381542595</v>
      </c>
      <c r="H3654" s="302">
        <f ca="1">+G3654-'DCF Analysis'!$C$37+'DCF Analysis'!$C$38+'DCF Analysis'!$C$40-'DCF Analysis'!$C$39</f>
        <v>17117.624381542595</v>
      </c>
      <c r="I3654" s="303">
        <f ca="1">+H3654/'Historical Data'!$L$34</f>
        <v>1074.7396412484929</v>
      </c>
    </row>
    <row r="3655" spans="2:9">
      <c r="B3655" s="300">
        <f t="shared" si="284"/>
        <v>3643</v>
      </c>
      <c r="C3655" s="275">
        <f t="shared" ca="1" si="280"/>
        <v>0.28324871434733678</v>
      </c>
      <c r="D3655" s="275">
        <f t="shared" ca="1" si="281"/>
        <v>0.16592392963403854</v>
      </c>
      <c r="E3655" s="275">
        <f t="shared" ca="1" si="282"/>
        <v>0.10706144313274096</v>
      </c>
      <c r="F3655" s="275">
        <f t="shared" ca="1" si="283"/>
        <v>5.7717367589452784E-2</v>
      </c>
      <c r="G3655" s="301">
        <f t="array" aca="1" ref="G3655" ca="1">IF(E3655&gt;F3655,('3-Statement Model'!$G$8*(1+'DCF Simulation'!C3655)*'DCF Simulation'!D3655)/('DCF Simulation'!E3655-'DCF Simulation'!F3655))</f>
        <v>20843.197559054592</v>
      </c>
      <c r="H3655" s="302">
        <f ca="1">+G3655-'DCF Analysis'!$C$37+'DCF Analysis'!$C$38+'DCF Analysis'!$C$40-'DCF Analysis'!$C$39</f>
        <v>21755.52755905459</v>
      </c>
      <c r="I3655" s="303">
        <f ca="1">+H3655/'Historical Data'!$L$34</f>
        <v>1365.9329918000544</v>
      </c>
    </row>
    <row r="3656" spans="2:9">
      <c r="B3656" s="300">
        <f t="shared" si="284"/>
        <v>3644</v>
      </c>
      <c r="C3656" s="275">
        <f t="shared" ca="1" si="280"/>
        <v>0.2902880220170842</v>
      </c>
      <c r="D3656" s="275">
        <f t="shared" ca="1" si="281"/>
        <v>0.16315505341921679</v>
      </c>
      <c r="E3656" s="275">
        <f t="shared" ca="1" si="282"/>
        <v>0.10767264365887472</v>
      </c>
      <c r="F3656" s="275">
        <f t="shared" ca="1" si="283"/>
        <v>3.9795903288403156E-2</v>
      </c>
      <c r="G3656" s="301">
        <f t="array" aca="1" ref="G3656" ca="1">IF(E3656&gt;F3656,('3-Statement Model'!$G$8*(1+'DCF Simulation'!C3656)*'DCF Simulation'!D3656)/('DCF Simulation'!E3656-'DCF Simulation'!F3656))</f>
        <v>14981.169462011008</v>
      </c>
      <c r="H3656" s="302">
        <f ca="1">+G3656-'DCF Analysis'!$C$37+'DCF Analysis'!$C$38+'DCF Analysis'!$C$40-'DCF Analysis'!$C$39</f>
        <v>15893.49946201101</v>
      </c>
      <c r="I3656" s="303">
        <f ca="1">+H3656/'Historical Data'!$L$34</f>
        <v>997.88227205190617</v>
      </c>
    </row>
    <row r="3657" spans="2:9">
      <c r="B3657" s="300">
        <f t="shared" si="284"/>
        <v>3645</v>
      </c>
      <c r="C3657" s="275">
        <f t="shared" ca="1" si="280"/>
        <v>0.28543821328028762</v>
      </c>
      <c r="D3657" s="275">
        <f t="shared" ca="1" si="281"/>
        <v>0.17707600592784858</v>
      </c>
      <c r="E3657" s="275">
        <f t="shared" ca="1" si="282"/>
        <v>0.10384844908032065</v>
      </c>
      <c r="F3657" s="275">
        <f t="shared" ca="1" si="283"/>
        <v>5.2315440017477594E-2</v>
      </c>
      <c r="G3657" s="301">
        <f t="array" aca="1" ref="G3657" ca="1">IF(E3657&gt;F3657,('3-Statement Model'!$G$8*(1+'DCF Simulation'!C3657)*'DCF Simulation'!D3657)/('DCF Simulation'!E3657-'DCF Simulation'!F3657))</f>
        <v>21335.602978923769</v>
      </c>
      <c r="H3657" s="302">
        <f ca="1">+G3657-'DCF Analysis'!$C$37+'DCF Analysis'!$C$38+'DCF Analysis'!$C$40-'DCF Analysis'!$C$39</f>
        <v>22247.932978923767</v>
      </c>
      <c r="I3657" s="303">
        <f ca="1">+H3657/'Historical Data'!$L$34</f>
        <v>1396.8489420804942</v>
      </c>
    </row>
    <row r="3658" spans="2:9">
      <c r="B3658" s="300">
        <f t="shared" si="284"/>
        <v>3646</v>
      </c>
      <c r="C3658" s="275">
        <f t="shared" ca="1" si="280"/>
        <v>0.29199957514659602</v>
      </c>
      <c r="D3658" s="275">
        <f t="shared" ca="1" si="281"/>
        <v>0.17677503447864765</v>
      </c>
      <c r="E3658" s="275">
        <f t="shared" ca="1" si="282"/>
        <v>0.10572241918114471</v>
      </c>
      <c r="F3658" s="275">
        <f t="shared" ca="1" si="283"/>
        <v>5.5815297539496211E-2</v>
      </c>
      <c r="G3658" s="301">
        <f t="array" aca="1" ref="G3658" ca="1">IF(E3658&gt;F3658,('3-Statement Model'!$G$8*(1+'DCF Simulation'!C3658)*'DCF Simulation'!D3658)/('DCF Simulation'!E3658-'DCF Simulation'!F3658))</f>
        <v>22105.496704617151</v>
      </c>
      <c r="H3658" s="302">
        <f ca="1">+G3658-'DCF Analysis'!$C$37+'DCF Analysis'!$C$38+'DCF Analysis'!$C$40-'DCF Analysis'!$C$39</f>
        <v>23017.82670461715</v>
      </c>
      <c r="I3658" s="303">
        <f ca="1">+H3658/'Historical Data'!$L$34</f>
        <v>1445.1871511747051</v>
      </c>
    </row>
    <row r="3659" spans="2:9">
      <c r="B3659" s="300">
        <f t="shared" si="284"/>
        <v>3647</v>
      </c>
      <c r="C3659" s="275">
        <f t="shared" ca="1" si="280"/>
        <v>0.23541845577847656</v>
      </c>
      <c r="D3659" s="275">
        <f t="shared" ca="1" si="281"/>
        <v>0.14421112450316964</v>
      </c>
      <c r="E3659" s="275">
        <f t="shared" ca="1" si="282"/>
        <v>0.10507623202080681</v>
      </c>
      <c r="F3659" s="275">
        <f t="shared" ca="1" si="283"/>
        <v>4.8360303009619923E-2</v>
      </c>
      <c r="G3659" s="301">
        <f t="array" aca="1" ref="G3659" ca="1">IF(E3659&gt;F3659,('3-Statement Model'!$G$8*(1+'DCF Simulation'!C3659)*'DCF Simulation'!D3659)/('DCF Simulation'!E3659-'DCF Simulation'!F3659))</f>
        <v>15173.553396505515</v>
      </c>
      <c r="H3659" s="302">
        <f ca="1">+G3659-'DCF Analysis'!$C$37+'DCF Analysis'!$C$38+'DCF Analysis'!$C$40-'DCF Analysis'!$C$39</f>
        <v>16085.883396505516</v>
      </c>
      <c r="I3659" s="303">
        <f ca="1">+H3659/'Historical Data'!$L$34</f>
        <v>1009.9612052106186</v>
      </c>
    </row>
    <row r="3660" spans="2:9">
      <c r="B3660" s="300">
        <f t="shared" si="284"/>
        <v>3648</v>
      </c>
      <c r="C3660" s="275">
        <f t="shared" ca="1" si="280"/>
        <v>0.13547506490726624</v>
      </c>
      <c r="D3660" s="275">
        <f t="shared" ca="1" si="281"/>
        <v>0.19467083833878407</v>
      </c>
      <c r="E3660" s="275">
        <f t="shared" ca="1" si="282"/>
        <v>0.10837988056316579</v>
      </c>
      <c r="F3660" s="275">
        <f t="shared" ca="1" si="283"/>
        <v>3.3287383457803799E-2</v>
      </c>
      <c r="G3660" s="301">
        <f t="array" aca="1" ref="G3660" ca="1">IF(E3660&gt;F3660,('3-Statement Model'!$G$8*(1+'DCF Simulation'!C3660)*'DCF Simulation'!D3660)/('DCF Simulation'!E3660-'DCF Simulation'!F3660))</f>
        <v>14218.751151868037</v>
      </c>
      <c r="H3660" s="302">
        <f ca="1">+G3660-'DCF Analysis'!$C$37+'DCF Analysis'!$C$38+'DCF Analysis'!$C$40-'DCF Analysis'!$C$39</f>
        <v>15131.081151868038</v>
      </c>
      <c r="I3660" s="303">
        <f ca="1">+H3660/'Historical Data'!$L$34</f>
        <v>950.01341111300894</v>
      </c>
    </row>
    <row r="3661" spans="2:9">
      <c r="B3661" s="300">
        <f t="shared" si="284"/>
        <v>3649</v>
      </c>
      <c r="C3661" s="275">
        <f t="shared" ca="1" si="280"/>
        <v>0.31101994430516716</v>
      </c>
      <c r="D3661" s="275">
        <f t="shared" ca="1" si="281"/>
        <v>0.16586207827133859</v>
      </c>
      <c r="E3661" s="275">
        <f t="shared" ca="1" si="282"/>
        <v>0.10510046921283359</v>
      </c>
      <c r="F3661" s="275">
        <f t="shared" ca="1" si="283"/>
        <v>2.0590020668772736E-2</v>
      </c>
      <c r="G3661" s="301">
        <f t="array" aca="1" ref="G3661" ca="1">IF(E3661&gt;F3661,('3-Statement Model'!$G$8*(1+'DCF Simulation'!C3661)*'DCF Simulation'!D3661)/('DCF Simulation'!E3661-'DCF Simulation'!F3661))</f>
        <v>12428.693953184667</v>
      </c>
      <c r="H3661" s="302">
        <f ca="1">+G3661-'DCF Analysis'!$C$37+'DCF Analysis'!$C$38+'DCF Analysis'!$C$40-'DCF Analysis'!$C$39</f>
        <v>13341.023953184669</v>
      </c>
      <c r="I3661" s="303">
        <f ca="1">+H3661/'Historical Data'!$L$34</f>
        <v>837.62366656401241</v>
      </c>
    </row>
    <row r="3662" spans="2:9">
      <c r="B3662" s="300">
        <f t="shared" si="284"/>
        <v>3650</v>
      </c>
      <c r="C3662" s="275">
        <f t="shared" ref="C3662:C3725" ca="1" si="285">RAND()*($E$6-$D$6)+$D$6</f>
        <v>0.27750177552449118</v>
      </c>
      <c r="D3662" s="275">
        <f t="shared" ref="D3662:D3725" ca="1" si="286">RAND()*($E$7-$D$7)+$D$7</f>
        <v>0.15434845756776067</v>
      </c>
      <c r="E3662" s="275">
        <f t="shared" ref="E3662:E3725" ca="1" si="287">RAND()*($E$8-$D$8)+$D$8</f>
        <v>0.10095353187403999</v>
      </c>
      <c r="F3662" s="275">
        <f t="shared" ref="F3662:F3725" ca="1" si="288">RAND()*($E$9-$D$9)+$D$9</f>
        <v>3.5884428091073069E-2</v>
      </c>
      <c r="G3662" s="301">
        <f t="array" aca="1" ref="G3662" ca="1">IF(E3662&gt;F3662,('3-Statement Model'!$G$8*(1+'DCF Simulation'!C3662)*'DCF Simulation'!D3662)/('DCF Simulation'!E3662-'DCF Simulation'!F3662))</f>
        <v>14637.55299645501</v>
      </c>
      <c r="H3662" s="302">
        <f ca="1">+G3662-'DCF Analysis'!$C$37+'DCF Analysis'!$C$38+'DCF Analysis'!$C$40-'DCF Analysis'!$C$39</f>
        <v>15549.882996455011</v>
      </c>
      <c r="I3662" s="303">
        <f ca="1">+H3662/'Historical Data'!$L$34</f>
        <v>976.30811966444446</v>
      </c>
    </row>
    <row r="3663" spans="2:9">
      <c r="B3663" s="300">
        <f t="shared" ref="B3663:B3726" si="289">+B3662+1</f>
        <v>3651</v>
      </c>
      <c r="C3663" s="275">
        <f t="shared" ca="1" si="285"/>
        <v>0.19542916830468843</v>
      </c>
      <c r="D3663" s="275">
        <f t="shared" ca="1" si="286"/>
        <v>0.17395298330074285</v>
      </c>
      <c r="E3663" s="275">
        <f t="shared" ca="1" si="287"/>
        <v>0.10401329911663318</v>
      </c>
      <c r="F3663" s="275">
        <f t="shared" ca="1" si="288"/>
        <v>3.0413842914001302E-2</v>
      </c>
      <c r="G3663" s="301">
        <f t="array" aca="1" ref="G3663" ca="1">IF(E3663&gt;F3663,('3-Statement Model'!$G$8*(1+'DCF Simulation'!C3663)*'DCF Simulation'!D3663)/('DCF Simulation'!E3663-'DCF Simulation'!F3663))</f>
        <v>13647.736329935571</v>
      </c>
      <c r="H3663" s="302">
        <f ca="1">+G3663-'DCF Analysis'!$C$37+'DCF Analysis'!$C$38+'DCF Analysis'!$C$40-'DCF Analysis'!$C$39</f>
        <v>14560.066329935573</v>
      </c>
      <c r="I3663" s="303">
        <f ca="1">+H3663/'Historical Data'!$L$34</f>
        <v>914.16192546334162</v>
      </c>
    </row>
    <row r="3664" spans="2:9">
      <c r="B3664" s="300">
        <f t="shared" si="289"/>
        <v>3652</v>
      </c>
      <c r="C3664" s="275">
        <f t="shared" ca="1" si="285"/>
        <v>0.14768434041142359</v>
      </c>
      <c r="D3664" s="275">
        <f t="shared" ca="1" si="286"/>
        <v>0.18659167810206156</v>
      </c>
      <c r="E3664" s="275">
        <f t="shared" ca="1" si="287"/>
        <v>0.1040967059909081</v>
      </c>
      <c r="F3664" s="275">
        <f t="shared" ca="1" si="288"/>
        <v>2.2571601977109307E-2</v>
      </c>
      <c r="G3664" s="301">
        <f t="array" aca="1" ref="G3664" ca="1">IF(E3664&gt;F3664,('3-Statement Model'!$G$8*(1+'DCF Simulation'!C3664)*'DCF Simulation'!D3664)/('DCF Simulation'!E3664-'DCF Simulation'!F3664))</f>
        <v>12688.283222336839</v>
      </c>
      <c r="H3664" s="302">
        <f ca="1">+G3664-'DCF Analysis'!$C$37+'DCF Analysis'!$C$38+'DCF Analysis'!$C$40-'DCF Analysis'!$C$39</f>
        <v>13600.61322233684</v>
      </c>
      <c r="I3664" s="303">
        <f ca="1">+H3664/'Historical Data'!$L$34</f>
        <v>853.92212432789404</v>
      </c>
    </row>
    <row r="3665" spans="2:9">
      <c r="B3665" s="300">
        <f t="shared" si="289"/>
        <v>3653</v>
      </c>
      <c r="C3665" s="275">
        <f t="shared" ca="1" si="285"/>
        <v>0.31917359390608863</v>
      </c>
      <c r="D3665" s="275">
        <f t="shared" ca="1" si="286"/>
        <v>0.17449690130122611</v>
      </c>
      <c r="E3665" s="275">
        <f t="shared" ca="1" si="287"/>
        <v>0.10117056712763318</v>
      </c>
      <c r="F3665" s="275">
        <f t="shared" ca="1" si="288"/>
        <v>5.9703369854687577E-2</v>
      </c>
      <c r="G3665" s="301">
        <f t="array" aca="1" ref="G3665" ca="1">IF(E3665&gt;F3665,('3-Statement Model'!$G$8*(1+'DCF Simulation'!C3665)*'DCF Simulation'!D3665)/('DCF Simulation'!E3665-'DCF Simulation'!F3665))</f>
        <v>26814.177819139721</v>
      </c>
      <c r="H3665" s="302">
        <f ca="1">+G3665-'DCF Analysis'!$C$37+'DCF Analysis'!$C$38+'DCF Analysis'!$C$40-'DCF Analysis'!$C$39</f>
        <v>27726.507819139719</v>
      </c>
      <c r="I3665" s="303">
        <f ca="1">+H3665/'Historical Data'!$L$34</f>
        <v>1740.824334172612</v>
      </c>
    </row>
    <row r="3666" spans="2:9">
      <c r="B3666" s="300">
        <f t="shared" si="289"/>
        <v>3654</v>
      </c>
      <c r="C3666" s="275">
        <f t="shared" ca="1" si="285"/>
        <v>0.25424821704493206</v>
      </c>
      <c r="D3666" s="275">
        <f t="shared" ca="1" si="286"/>
        <v>0.19404708724517006</v>
      </c>
      <c r="E3666" s="275">
        <f t="shared" ca="1" si="287"/>
        <v>0.10884984784403516</v>
      </c>
      <c r="F3666" s="275">
        <f t="shared" ca="1" si="288"/>
        <v>5.8090195135409695E-2</v>
      </c>
      <c r="G3666" s="301">
        <f t="array" aca="1" ref="G3666" ca="1">IF(E3666&gt;F3666,('3-Statement Model'!$G$8*(1+'DCF Simulation'!C3666)*'DCF Simulation'!D3666)/('DCF Simulation'!E3666-'DCF Simulation'!F3666))</f>
        <v>23160.68914933813</v>
      </c>
      <c r="H3666" s="302">
        <f ca="1">+G3666-'DCF Analysis'!$C$37+'DCF Analysis'!$C$38+'DCF Analysis'!$C$40-'DCF Analysis'!$C$39</f>
        <v>24073.019149338128</v>
      </c>
      <c r="I3666" s="303">
        <f ca="1">+H3666/'Historical Data'!$L$34</f>
        <v>1511.4380002534106</v>
      </c>
    </row>
    <row r="3667" spans="2:9">
      <c r="B3667" s="300">
        <f t="shared" si="289"/>
        <v>3655</v>
      </c>
      <c r="C3667" s="275">
        <f t="shared" ca="1" si="285"/>
        <v>0.28321157653325557</v>
      </c>
      <c r="D3667" s="275">
        <f t="shared" ca="1" si="286"/>
        <v>0.1548027482106715</v>
      </c>
      <c r="E3667" s="275">
        <f t="shared" ca="1" si="287"/>
        <v>0.10344739972476141</v>
      </c>
      <c r="F3667" s="275">
        <f t="shared" ca="1" si="288"/>
        <v>3.529635035889056E-2</v>
      </c>
      <c r="G3667" s="301">
        <f t="array" aca="1" ref="G3667" ca="1">IF(E3667&gt;F3667,('3-Statement Model'!$G$8*(1+'DCF Simulation'!C3667)*'DCF Simulation'!D3667)/('DCF Simulation'!E3667-'DCF Simulation'!F3667))</f>
        <v>14079.391565776285</v>
      </c>
      <c r="H3667" s="302">
        <f ca="1">+G3667-'DCF Analysis'!$C$37+'DCF Analysis'!$C$38+'DCF Analysis'!$C$40-'DCF Analysis'!$C$39</f>
        <v>14991.721565776286</v>
      </c>
      <c r="I3667" s="303">
        <f ca="1">+H3667/'Historical Data'!$L$34</f>
        <v>941.26364138898771</v>
      </c>
    </row>
    <row r="3668" spans="2:9">
      <c r="B3668" s="300">
        <f t="shared" si="289"/>
        <v>3656</v>
      </c>
      <c r="C3668" s="275">
        <f t="shared" ca="1" si="285"/>
        <v>0.20029780060722052</v>
      </c>
      <c r="D3668" s="275">
        <f t="shared" ca="1" si="286"/>
        <v>0.14857456617484796</v>
      </c>
      <c r="E3668" s="275">
        <f t="shared" ca="1" si="287"/>
        <v>0.10484714315194944</v>
      </c>
      <c r="F3668" s="275">
        <f t="shared" ca="1" si="288"/>
        <v>4.9433515314335513E-2</v>
      </c>
      <c r="G3668" s="301">
        <f t="array" aca="1" ref="G3668" ca="1">IF(E3668&gt;F3668,('3-Statement Model'!$G$8*(1+'DCF Simulation'!C3668)*'DCF Simulation'!D3668)/('DCF Simulation'!E3668-'DCF Simulation'!F3668))</f>
        <v>15545.202967824864</v>
      </c>
      <c r="H3668" s="302">
        <f ca="1">+G3668-'DCF Analysis'!$C$37+'DCF Analysis'!$C$38+'DCF Analysis'!$C$40-'DCF Analysis'!$C$39</f>
        <v>16457.532967824864</v>
      </c>
      <c r="I3668" s="303">
        <f ca="1">+H3668/'Historical Data'!$L$34</f>
        <v>1033.2954318560287</v>
      </c>
    </row>
    <row r="3669" spans="2:9">
      <c r="B3669" s="300">
        <f t="shared" si="289"/>
        <v>3657</v>
      </c>
      <c r="C3669" s="275">
        <f t="shared" ca="1" si="285"/>
        <v>0.29711947088408536</v>
      </c>
      <c r="D3669" s="275">
        <f t="shared" ca="1" si="286"/>
        <v>0.16462184572004074</v>
      </c>
      <c r="E3669" s="275">
        <f t="shared" ca="1" si="287"/>
        <v>0.10013681113665863</v>
      </c>
      <c r="F3669" s="275">
        <f t="shared" ca="1" si="288"/>
        <v>3.2372912632876193E-2</v>
      </c>
      <c r="G3669" s="301">
        <f t="array" aca="1" ref="G3669" ca="1">IF(E3669&gt;F3669,('3-Statement Model'!$G$8*(1+'DCF Simulation'!C3669)*'DCF Simulation'!D3669)/('DCF Simulation'!E3669-'DCF Simulation'!F3669))</f>
        <v>15221.188389801131</v>
      </c>
      <c r="H3669" s="302">
        <f ca="1">+G3669-'DCF Analysis'!$C$37+'DCF Analysis'!$C$38+'DCF Analysis'!$C$40-'DCF Analysis'!$C$39</f>
        <v>16133.518389801133</v>
      </c>
      <c r="I3669" s="303">
        <f ca="1">+H3669/'Historical Data'!$L$34</f>
        <v>1012.9519949641668</v>
      </c>
    </row>
    <row r="3670" spans="2:9">
      <c r="B3670" s="300">
        <f t="shared" si="289"/>
        <v>3658</v>
      </c>
      <c r="C3670" s="275">
        <f t="shared" ca="1" si="285"/>
        <v>0.20168210637730336</v>
      </c>
      <c r="D3670" s="275">
        <f t="shared" ca="1" si="286"/>
        <v>0.18177828379573019</v>
      </c>
      <c r="E3670" s="275">
        <f t="shared" ca="1" si="287"/>
        <v>0.10451330077454576</v>
      </c>
      <c r="F3670" s="275">
        <f t="shared" ca="1" si="288"/>
        <v>4.9768498173238196E-2</v>
      </c>
      <c r="G3670" s="301">
        <f t="array" aca="1" ref="G3670" ca="1">IF(E3670&gt;F3670,('3-Statement Model'!$G$8*(1+'DCF Simulation'!C3670)*'DCF Simulation'!D3670)/('DCF Simulation'!E3670-'DCF Simulation'!F3670))</f>
        <v>19273.837736573831</v>
      </c>
      <c r="H3670" s="302">
        <f ca="1">+G3670-'DCF Analysis'!$C$37+'DCF Analysis'!$C$38+'DCF Analysis'!$C$40-'DCF Analysis'!$C$39</f>
        <v>20186.167736573829</v>
      </c>
      <c r="I3670" s="303">
        <f ca="1">+H3670/'Historical Data'!$L$34</f>
        <v>1267.3998557171387</v>
      </c>
    </row>
    <row r="3671" spans="2:9">
      <c r="B3671" s="300">
        <f t="shared" si="289"/>
        <v>3659</v>
      </c>
      <c r="C3671" s="275">
        <f t="shared" ca="1" si="285"/>
        <v>0.31410675302737584</v>
      </c>
      <c r="D3671" s="275">
        <f t="shared" ca="1" si="286"/>
        <v>0.15867384759416558</v>
      </c>
      <c r="E3671" s="275">
        <f t="shared" ca="1" si="287"/>
        <v>0.10579663097954543</v>
      </c>
      <c r="F3671" s="275">
        <f t="shared" ca="1" si="288"/>
        <v>5.2457417775390702E-2</v>
      </c>
      <c r="G3671" s="301">
        <f t="array" aca="1" ref="G3671" ca="1">IF(E3671&gt;F3671,('3-Statement Model'!$G$8*(1+'DCF Simulation'!C3671)*'DCF Simulation'!D3671)/('DCF Simulation'!E3671-'DCF Simulation'!F3671))</f>
        <v>18882.908731529125</v>
      </c>
      <c r="H3671" s="302">
        <f ca="1">+G3671-'DCF Analysis'!$C$37+'DCF Analysis'!$C$38+'DCF Analysis'!$C$40-'DCF Analysis'!$C$39</f>
        <v>19795.238731529123</v>
      </c>
      <c r="I3671" s="303">
        <f ca="1">+H3671/'Historical Data'!$L$34</f>
        <v>1242.8551590191314</v>
      </c>
    </row>
    <row r="3672" spans="2:9">
      <c r="B3672" s="300">
        <f t="shared" si="289"/>
        <v>3660</v>
      </c>
      <c r="C3672" s="275">
        <f t="shared" ca="1" si="285"/>
        <v>8.1260227717599498E-2</v>
      </c>
      <c r="D3672" s="275">
        <f t="shared" ca="1" si="286"/>
        <v>0.16849661424592915</v>
      </c>
      <c r="E3672" s="275">
        <f t="shared" ca="1" si="287"/>
        <v>0.10392883779310118</v>
      </c>
      <c r="F3672" s="275">
        <f t="shared" ca="1" si="288"/>
        <v>5.4384630970640974E-2</v>
      </c>
      <c r="G3672" s="301">
        <f t="array" aca="1" ref="G3672" ca="1">IF(E3672&gt;F3672,('3-Statement Model'!$G$8*(1+'DCF Simulation'!C3672)*'DCF Simulation'!D3672)/('DCF Simulation'!E3672-'DCF Simulation'!F3672))</f>
        <v>17762.660963650123</v>
      </c>
      <c r="H3672" s="302">
        <f ca="1">+G3672-'DCF Analysis'!$C$37+'DCF Analysis'!$C$38+'DCF Analysis'!$C$40-'DCF Analysis'!$C$39</f>
        <v>18674.990963650122</v>
      </c>
      <c r="I3672" s="303">
        <f ca="1">+H3672/'Historical Data'!$L$34</f>
        <v>1172.5197750123466</v>
      </c>
    </row>
    <row r="3673" spans="2:9">
      <c r="B3673" s="300">
        <f t="shared" si="289"/>
        <v>3661</v>
      </c>
      <c r="C3673" s="275">
        <f t="shared" ca="1" si="285"/>
        <v>0.19014894639995134</v>
      </c>
      <c r="D3673" s="275">
        <f t="shared" ca="1" si="286"/>
        <v>0.1741560859141677</v>
      </c>
      <c r="E3673" s="275">
        <f t="shared" ca="1" si="287"/>
        <v>0.10739805809356871</v>
      </c>
      <c r="F3673" s="275">
        <f t="shared" ca="1" si="288"/>
        <v>5.3799996555406543E-2</v>
      </c>
      <c r="G3673" s="301">
        <f t="array" aca="1" ref="G3673" ca="1">IF(E3673&gt;F3673,('3-Statement Model'!$G$8*(1+'DCF Simulation'!C3673)*'DCF Simulation'!D3673)/('DCF Simulation'!E3673-'DCF Simulation'!F3673))</f>
        <v>18679.721129932444</v>
      </c>
      <c r="H3673" s="302">
        <f ca="1">+G3673-'DCF Analysis'!$C$37+'DCF Analysis'!$C$38+'DCF Analysis'!$C$40-'DCF Analysis'!$C$39</f>
        <v>19592.051129932443</v>
      </c>
      <c r="I3673" s="303">
        <f ca="1">+H3673/'Historical Data'!$L$34</f>
        <v>1230.0979115659379</v>
      </c>
    </row>
    <row r="3674" spans="2:9">
      <c r="B3674" s="300">
        <f t="shared" si="289"/>
        <v>3662</v>
      </c>
      <c r="C3674" s="275">
        <f t="shared" ca="1" si="285"/>
        <v>7.8242279196355832E-2</v>
      </c>
      <c r="D3674" s="275">
        <f t="shared" ca="1" si="286"/>
        <v>0.15005160734956915</v>
      </c>
      <c r="E3674" s="275">
        <f t="shared" ca="1" si="287"/>
        <v>0.10156294861573897</v>
      </c>
      <c r="F3674" s="275">
        <f t="shared" ca="1" si="288"/>
        <v>4.8421067802199222E-2</v>
      </c>
      <c r="G3674" s="301">
        <f t="array" aca="1" ref="G3674" ca="1">IF(E3674&gt;F3674,('3-Statement Model'!$G$8*(1+'DCF Simulation'!C3674)*'DCF Simulation'!D3674)/('DCF Simulation'!E3674-'DCF Simulation'!F3674))</f>
        <v>14706.170178242084</v>
      </c>
      <c r="H3674" s="302">
        <f ca="1">+G3674-'DCF Analysis'!$C$37+'DCF Analysis'!$C$38+'DCF Analysis'!$C$40-'DCF Analysis'!$C$39</f>
        <v>15618.500178242086</v>
      </c>
      <c r="I3674" s="303">
        <f ca="1">+H3674/'Historical Data'!$L$34</f>
        <v>980.61628788297605</v>
      </c>
    </row>
    <row r="3675" spans="2:9">
      <c r="B3675" s="300">
        <f t="shared" si="289"/>
        <v>3663</v>
      </c>
      <c r="C3675" s="275">
        <f t="shared" ca="1" si="285"/>
        <v>5.15707475068026E-2</v>
      </c>
      <c r="D3675" s="275">
        <f t="shared" ca="1" si="286"/>
        <v>0.14196637655215297</v>
      </c>
      <c r="E3675" s="275">
        <f t="shared" ca="1" si="287"/>
        <v>0.10432685088759877</v>
      </c>
      <c r="F3675" s="275">
        <f t="shared" ca="1" si="288"/>
        <v>2.6685258855117234E-2</v>
      </c>
      <c r="G3675" s="301">
        <f t="array" aca="1" ref="G3675" ca="1">IF(E3675&gt;F3675,('3-Statement Model'!$G$8*(1+'DCF Simulation'!C3675)*'DCF Simulation'!D3675)/('DCF Simulation'!E3675-'DCF Simulation'!F3675))</f>
        <v>9287.7188781001914</v>
      </c>
      <c r="H3675" s="302">
        <f ca="1">+G3675-'DCF Analysis'!$C$37+'DCF Analysis'!$C$38+'DCF Analysis'!$C$40-'DCF Analysis'!$C$39</f>
        <v>10200.048878100193</v>
      </c>
      <c r="I3675" s="303">
        <f ca="1">+H3675/'Historical Data'!$L$34</f>
        <v>640.41578595373949</v>
      </c>
    </row>
    <row r="3676" spans="2:9">
      <c r="B3676" s="300">
        <f t="shared" si="289"/>
        <v>3664</v>
      </c>
      <c r="C3676" s="275">
        <f t="shared" ca="1" si="285"/>
        <v>6.8752985541272918E-2</v>
      </c>
      <c r="D3676" s="275">
        <f t="shared" ca="1" si="286"/>
        <v>0.17311941629906835</v>
      </c>
      <c r="E3676" s="275">
        <f t="shared" ca="1" si="287"/>
        <v>0.10748971161311452</v>
      </c>
      <c r="F3676" s="275">
        <f t="shared" ca="1" si="288"/>
        <v>2.1265687831953657E-2</v>
      </c>
      <c r="G3676" s="301">
        <f t="array" aca="1" ref="G3676" ca="1">IF(E3676&gt;F3676,('3-Statement Model'!$G$8*(1+'DCF Simulation'!C3676)*'DCF Simulation'!D3676)/('DCF Simulation'!E3676-'DCF Simulation'!F3676))</f>
        <v>10365.119974678139</v>
      </c>
      <c r="H3676" s="302">
        <f ca="1">+G3676-'DCF Analysis'!$C$37+'DCF Analysis'!$C$38+'DCF Analysis'!$C$40-'DCF Analysis'!$C$39</f>
        <v>11277.44997467814</v>
      </c>
      <c r="I3676" s="303">
        <f ca="1">+H3676/'Historical Data'!$L$34</f>
        <v>708.06101768726626</v>
      </c>
    </row>
    <row r="3677" spans="2:9">
      <c r="B3677" s="300">
        <f t="shared" si="289"/>
        <v>3665</v>
      </c>
      <c r="C3677" s="275">
        <f t="shared" ca="1" si="285"/>
        <v>1.828253164244505E-2</v>
      </c>
      <c r="D3677" s="275">
        <f t="shared" ca="1" si="286"/>
        <v>0.14410069201725978</v>
      </c>
      <c r="E3677" s="275">
        <f t="shared" ca="1" si="287"/>
        <v>0.10959959663113963</v>
      </c>
      <c r="F3677" s="275">
        <f t="shared" ca="1" si="288"/>
        <v>4.2955620446540999E-2</v>
      </c>
      <c r="G3677" s="301">
        <f t="array" aca="1" ref="G3677" ca="1">IF(E3677&gt;F3677,('3-Statement Model'!$G$8*(1+'DCF Simulation'!C3677)*'DCF Simulation'!D3677)/('DCF Simulation'!E3677-'DCF Simulation'!F3677))</f>
        <v>10635.378704557543</v>
      </c>
      <c r="H3677" s="302">
        <f ca="1">+G3677-'DCF Analysis'!$C$37+'DCF Analysis'!$C$38+'DCF Analysis'!$C$40-'DCF Analysis'!$C$39</f>
        <v>11547.708704557544</v>
      </c>
      <c r="I3677" s="303">
        <f ca="1">+H3677/'Historical Data'!$L$34</f>
        <v>725.02936352315544</v>
      </c>
    </row>
    <row r="3678" spans="2:9">
      <c r="B3678" s="300">
        <f t="shared" si="289"/>
        <v>3666</v>
      </c>
      <c r="C3678" s="275">
        <f t="shared" ca="1" si="285"/>
        <v>0.28866709787120798</v>
      </c>
      <c r="D3678" s="275">
        <f t="shared" ca="1" si="286"/>
        <v>0.18357014355970003</v>
      </c>
      <c r="E3678" s="275">
        <f t="shared" ca="1" si="287"/>
        <v>0.10445071706964945</v>
      </c>
      <c r="F3678" s="275">
        <f t="shared" ca="1" si="288"/>
        <v>2.3001237366900181E-2</v>
      </c>
      <c r="G3678" s="301">
        <f t="array" aca="1" ref="G3678" ca="1">IF(E3678&gt;F3678,('3-Statement Model'!$G$8*(1+'DCF Simulation'!C3678)*'DCF Simulation'!D3678)/('DCF Simulation'!E3678-'DCF Simulation'!F3678))</f>
        <v>14029.23444247189</v>
      </c>
      <c r="H3678" s="302">
        <f ca="1">+G3678-'DCF Analysis'!$C$37+'DCF Analysis'!$C$38+'DCF Analysis'!$C$40-'DCF Analysis'!$C$39</f>
        <v>14941.564442471892</v>
      </c>
      <c r="I3678" s="303">
        <f ca="1">+H3678/'Historical Data'!$L$34</f>
        <v>938.1144982891808</v>
      </c>
    </row>
    <row r="3679" spans="2:9">
      <c r="B3679" s="300">
        <f t="shared" si="289"/>
        <v>3667</v>
      </c>
      <c r="C3679" s="275">
        <f t="shared" ca="1" si="285"/>
        <v>0.21542264559763391</v>
      </c>
      <c r="D3679" s="275">
        <f t="shared" ca="1" si="286"/>
        <v>0.17529096216959994</v>
      </c>
      <c r="E3679" s="275">
        <f t="shared" ca="1" si="287"/>
        <v>0.10149780508130739</v>
      </c>
      <c r="F3679" s="275">
        <f t="shared" ca="1" si="288"/>
        <v>3.2357294996674321E-2</v>
      </c>
      <c r="G3679" s="301">
        <f t="array" aca="1" ref="G3679" ca="1">IF(E3679&gt;F3679,('3-Statement Model'!$G$8*(1+'DCF Simulation'!C3679)*'DCF Simulation'!D3679)/('DCF Simulation'!E3679-'DCF Simulation'!F3679))</f>
        <v>14884.483492781674</v>
      </c>
      <c r="H3679" s="302">
        <f ca="1">+G3679-'DCF Analysis'!$C$37+'DCF Analysis'!$C$38+'DCF Analysis'!$C$40-'DCF Analysis'!$C$39</f>
        <v>15796.813492781675</v>
      </c>
      <c r="I3679" s="303">
        <f ca="1">+H3679/'Historical Data'!$L$34</f>
        <v>991.81178928121619</v>
      </c>
    </row>
    <row r="3680" spans="2:9">
      <c r="B3680" s="300">
        <f t="shared" si="289"/>
        <v>3668</v>
      </c>
      <c r="C3680" s="275">
        <f t="shared" ca="1" si="285"/>
        <v>0.1286971721855103</v>
      </c>
      <c r="D3680" s="275">
        <f t="shared" ca="1" si="286"/>
        <v>0.14330096691732783</v>
      </c>
      <c r="E3680" s="275">
        <f t="shared" ca="1" si="287"/>
        <v>0.10700616432885456</v>
      </c>
      <c r="F3680" s="275">
        <f t="shared" ca="1" si="288"/>
        <v>3.2897497476484711E-2</v>
      </c>
      <c r="G3680" s="301">
        <f t="array" aca="1" ref="G3680" ca="1">IF(E3680&gt;F3680,('3-Statement Model'!$G$8*(1+'DCF Simulation'!C3680)*'DCF Simulation'!D3680)/('DCF Simulation'!E3680-'DCF Simulation'!F3680))</f>
        <v>10542.340917991207</v>
      </c>
      <c r="H3680" s="302">
        <f ca="1">+G3680-'DCF Analysis'!$C$37+'DCF Analysis'!$C$38+'DCF Analysis'!$C$40-'DCF Analysis'!$C$39</f>
        <v>11454.670917991209</v>
      </c>
      <c r="I3680" s="303">
        <f ca="1">+H3680/'Historical Data'!$L$34</f>
        <v>719.18793394577347</v>
      </c>
    </row>
    <row r="3681" spans="2:9">
      <c r="B3681" s="300">
        <f t="shared" si="289"/>
        <v>3669</v>
      </c>
      <c r="C3681" s="275">
        <f t="shared" ca="1" si="285"/>
        <v>8.8975073966712018E-2</v>
      </c>
      <c r="D3681" s="275">
        <f t="shared" ca="1" si="286"/>
        <v>0.18089900394109096</v>
      </c>
      <c r="E3681" s="275">
        <f t="shared" ca="1" si="287"/>
        <v>0.1011729741978339</v>
      </c>
      <c r="F3681" s="275">
        <f t="shared" ca="1" si="288"/>
        <v>5.189941976832653E-2</v>
      </c>
      <c r="G3681" s="301">
        <f t="array" aca="1" ref="G3681" ca="1">IF(E3681&gt;F3681,('3-Statement Model'!$G$8*(1+'DCF Simulation'!C3681)*'DCF Simulation'!D3681)/('DCF Simulation'!E3681-'DCF Simulation'!F3681))</f>
        <v>19311.665130963876</v>
      </c>
      <c r="H3681" s="302">
        <f ca="1">+G3681-'DCF Analysis'!$C$37+'DCF Analysis'!$C$38+'DCF Analysis'!$C$40-'DCF Analysis'!$C$39</f>
        <v>20223.995130963875</v>
      </c>
      <c r="I3681" s="303">
        <f ca="1">+H3681/'Historical Data'!$L$34</f>
        <v>1269.7748698762273</v>
      </c>
    </row>
    <row r="3682" spans="2:9">
      <c r="B3682" s="300">
        <f t="shared" si="289"/>
        <v>3670</v>
      </c>
      <c r="C3682" s="275">
        <f t="shared" ca="1" si="285"/>
        <v>0.30821041455308235</v>
      </c>
      <c r="D3682" s="275">
        <f t="shared" ca="1" si="286"/>
        <v>0.19166580782914827</v>
      </c>
      <c r="E3682" s="275">
        <f t="shared" ca="1" si="287"/>
        <v>0.10986002569086062</v>
      </c>
      <c r="F3682" s="275">
        <f t="shared" ca="1" si="288"/>
        <v>2.113900561667649E-2</v>
      </c>
      <c r="G3682" s="301">
        <f t="array" aca="1" ref="G3682" ca="1">IF(E3682&gt;F3682,('3-Statement Model'!$G$8*(1+'DCF Simulation'!C3682)*'DCF Simulation'!D3682)/('DCF Simulation'!E3682-'DCF Simulation'!F3682))</f>
        <v>13651.337976894707</v>
      </c>
      <c r="H3682" s="302">
        <f ca="1">+G3682-'DCF Analysis'!$C$37+'DCF Analysis'!$C$38+'DCF Analysis'!$C$40-'DCF Analysis'!$C$39</f>
        <v>14563.667976894709</v>
      </c>
      <c r="I3682" s="303">
        <f ca="1">+H3682/'Historical Data'!$L$34</f>
        <v>914.38805688639923</v>
      </c>
    </row>
    <row r="3683" spans="2:9">
      <c r="B3683" s="300">
        <f t="shared" si="289"/>
        <v>3671</v>
      </c>
      <c r="C3683" s="275">
        <f t="shared" ca="1" si="285"/>
        <v>0.15808311774530223</v>
      </c>
      <c r="D3683" s="275">
        <f t="shared" ca="1" si="286"/>
        <v>0.19064228432630798</v>
      </c>
      <c r="E3683" s="275">
        <f t="shared" ca="1" si="287"/>
        <v>0.10479095408985921</v>
      </c>
      <c r="F3683" s="275">
        <f t="shared" ca="1" si="288"/>
        <v>4.3399933192572675E-2</v>
      </c>
      <c r="G3683" s="301">
        <f t="array" aca="1" ref="G3683" ca="1">IF(E3683&gt;F3683,('3-Statement Model'!$G$8*(1+'DCF Simulation'!C3683)*'DCF Simulation'!D3683)/('DCF Simulation'!E3683-'DCF Simulation'!F3683))</f>
        <v>17371.351481621081</v>
      </c>
      <c r="H3683" s="302">
        <f ca="1">+G3683-'DCF Analysis'!$C$37+'DCF Analysis'!$C$38+'DCF Analysis'!$C$40-'DCF Analysis'!$C$39</f>
        <v>18283.681481621079</v>
      </c>
      <c r="I3683" s="303">
        <f ca="1">+H3683/'Historical Data'!$L$34</f>
        <v>1147.9511898536198</v>
      </c>
    </row>
    <row r="3684" spans="2:9">
      <c r="B3684" s="300">
        <f t="shared" si="289"/>
        <v>3672</v>
      </c>
      <c r="C3684" s="275">
        <f t="shared" ca="1" si="285"/>
        <v>0.24363456254926485</v>
      </c>
      <c r="D3684" s="275">
        <f t="shared" ca="1" si="286"/>
        <v>0.19497298887272327</v>
      </c>
      <c r="E3684" s="275">
        <f t="shared" ca="1" si="287"/>
        <v>0.10692992409221529</v>
      </c>
      <c r="F3684" s="275">
        <f t="shared" ca="1" si="288"/>
        <v>3.0208236347287525E-2</v>
      </c>
      <c r="G3684" s="301">
        <f t="array" aca="1" ref="G3684" ca="1">IF(E3684&gt;F3684,('3-Statement Model'!$G$8*(1+'DCF Simulation'!C3684)*'DCF Simulation'!D3684)/('DCF Simulation'!E3684-'DCF Simulation'!F3684))</f>
        <v>15266.116908976799</v>
      </c>
      <c r="H3684" s="302">
        <f ca="1">+G3684-'DCF Analysis'!$C$37+'DCF Analysis'!$C$38+'DCF Analysis'!$C$40-'DCF Analysis'!$C$39</f>
        <v>16178.446908976801</v>
      </c>
      <c r="I3684" s="303">
        <f ca="1">+H3684/'Historical Data'!$L$34</f>
        <v>1015.7728572231115</v>
      </c>
    </row>
    <row r="3685" spans="2:9">
      <c r="B3685" s="300">
        <f t="shared" si="289"/>
        <v>3673</v>
      </c>
      <c r="C3685" s="275">
        <f t="shared" ca="1" si="285"/>
        <v>3.881300900887532E-2</v>
      </c>
      <c r="D3685" s="275">
        <f t="shared" ca="1" si="286"/>
        <v>0.14832946052806389</v>
      </c>
      <c r="E3685" s="275">
        <f t="shared" ca="1" si="287"/>
        <v>0.10964586838202232</v>
      </c>
      <c r="F3685" s="275">
        <f t="shared" ca="1" si="288"/>
        <v>5.2941383687613822E-2</v>
      </c>
      <c r="G3685" s="301">
        <f t="array" aca="1" ref="G3685" ca="1">IF(E3685&gt;F3685,('3-Statement Model'!$G$8*(1+'DCF Simulation'!C3685)*'DCF Simulation'!D3685)/('DCF Simulation'!E3685-'DCF Simulation'!F3685))</f>
        <v>13125.833411764826</v>
      </c>
      <c r="H3685" s="302">
        <f ca="1">+G3685-'DCF Analysis'!$C$37+'DCF Analysis'!$C$38+'DCF Analysis'!$C$40-'DCF Analysis'!$C$39</f>
        <v>14038.163411764828</v>
      </c>
      <c r="I3685" s="303">
        <f ca="1">+H3685/'Historical Data'!$L$34</f>
        <v>881.3939582186473</v>
      </c>
    </row>
    <row r="3686" spans="2:9">
      <c r="B3686" s="300">
        <f t="shared" si="289"/>
        <v>3674</v>
      </c>
      <c r="C3686" s="275">
        <f t="shared" ca="1" si="285"/>
        <v>0.27320051862992206</v>
      </c>
      <c r="D3686" s="275">
        <f t="shared" ca="1" si="286"/>
        <v>0.16231806346772887</v>
      </c>
      <c r="E3686" s="275">
        <f t="shared" ca="1" si="287"/>
        <v>0.10059025783009393</v>
      </c>
      <c r="F3686" s="275">
        <f t="shared" ca="1" si="288"/>
        <v>3.844769279899217E-2</v>
      </c>
      <c r="G3686" s="301">
        <f t="array" aca="1" ref="G3686" ca="1">IF(E3686&gt;F3686,('3-Statement Model'!$G$8*(1+'DCF Simulation'!C3686)*'DCF Simulation'!D3686)/('DCF Simulation'!E3686-'DCF Simulation'!F3686))</f>
        <v>16064.010651153174</v>
      </c>
      <c r="H3686" s="302">
        <f ca="1">+G3686-'DCF Analysis'!$C$37+'DCF Analysis'!$C$38+'DCF Analysis'!$C$40-'DCF Analysis'!$C$39</f>
        <v>16976.340651153172</v>
      </c>
      <c r="I3686" s="303">
        <f ca="1">+H3686/'Historical Data'!$L$34</f>
        <v>1065.869063046257</v>
      </c>
    </row>
    <row r="3687" spans="2:9">
      <c r="B3687" s="300">
        <f t="shared" si="289"/>
        <v>3675</v>
      </c>
      <c r="C3687" s="275">
        <f t="shared" ca="1" si="285"/>
        <v>0.30908256505262927</v>
      </c>
      <c r="D3687" s="275">
        <f t="shared" ca="1" si="286"/>
        <v>0.14306672826006919</v>
      </c>
      <c r="E3687" s="275">
        <f t="shared" ca="1" si="287"/>
        <v>0.10818720643844769</v>
      </c>
      <c r="F3687" s="275">
        <f t="shared" ca="1" si="288"/>
        <v>3.7946770529440746E-2</v>
      </c>
      <c r="G3687" s="301">
        <f t="array" aca="1" ref="G3687" ca="1">IF(E3687&gt;F3687,('3-Statement Model'!$G$8*(1+'DCF Simulation'!C3687)*'DCF Simulation'!D3687)/('DCF Simulation'!E3687-'DCF Simulation'!F3687))</f>
        <v>12879.469812495892</v>
      </c>
      <c r="H3687" s="302">
        <f ca="1">+G3687-'DCF Analysis'!$C$37+'DCF Analysis'!$C$38+'DCF Analysis'!$C$40-'DCF Analysis'!$C$39</f>
        <v>13791.799812495894</v>
      </c>
      <c r="I3687" s="303">
        <f ca="1">+H3687/'Historical Data'!$L$34</f>
        <v>865.92588155139185</v>
      </c>
    </row>
    <row r="3688" spans="2:9">
      <c r="B3688" s="300">
        <f t="shared" si="289"/>
        <v>3676</v>
      </c>
      <c r="C3688" s="275">
        <f t="shared" ca="1" si="285"/>
        <v>0.14929123404981826</v>
      </c>
      <c r="D3688" s="275">
        <f t="shared" ca="1" si="286"/>
        <v>0.19244189024948</v>
      </c>
      <c r="E3688" s="275">
        <f t="shared" ca="1" si="287"/>
        <v>0.1064662492682542</v>
      </c>
      <c r="F3688" s="275">
        <f t="shared" ca="1" si="288"/>
        <v>5.4425208388913821E-2</v>
      </c>
      <c r="G3688" s="301">
        <f t="array" aca="1" ref="G3688" ca="1">IF(E3688&gt;F3688,('3-Statement Model'!$G$8*(1+'DCF Simulation'!C3688)*'DCF Simulation'!D3688)/('DCF Simulation'!E3688-'DCF Simulation'!F3688))</f>
        <v>20528.784383381535</v>
      </c>
      <c r="H3688" s="302">
        <f ca="1">+G3688-'DCF Analysis'!$C$37+'DCF Analysis'!$C$38+'DCF Analysis'!$C$40-'DCF Analysis'!$C$39</f>
        <v>21441.114383381533</v>
      </c>
      <c r="I3688" s="303">
        <f ca="1">+H3688/'Historical Data'!$L$34</f>
        <v>1346.1923843363797</v>
      </c>
    </row>
    <row r="3689" spans="2:9">
      <c r="B3689" s="300">
        <f t="shared" si="289"/>
        <v>3677</v>
      </c>
      <c r="C3689" s="275">
        <f t="shared" ca="1" si="285"/>
        <v>0.21053315702239139</v>
      </c>
      <c r="D3689" s="275">
        <f t="shared" ca="1" si="286"/>
        <v>0.18601555479664583</v>
      </c>
      <c r="E3689" s="275">
        <f t="shared" ca="1" si="287"/>
        <v>0.10463901345633253</v>
      </c>
      <c r="F3689" s="275">
        <f t="shared" ca="1" si="288"/>
        <v>5.1767192992348346E-2</v>
      </c>
      <c r="G3689" s="301">
        <f t="array" aca="1" ref="G3689" ca="1">IF(E3689&gt;F3689,('3-Statement Model'!$G$8*(1+'DCF Simulation'!C3689)*'DCF Simulation'!D3689)/('DCF Simulation'!E3689-'DCF Simulation'!F3689))</f>
        <v>20572.221253086936</v>
      </c>
      <c r="H3689" s="302">
        <f ca="1">+G3689-'DCF Analysis'!$C$37+'DCF Analysis'!$C$38+'DCF Analysis'!$C$40-'DCF Analysis'!$C$39</f>
        <v>21484.551253086935</v>
      </c>
      <c r="I3689" s="303">
        <f ca="1">+H3689/'Historical Data'!$L$34</f>
        <v>1348.919592547262</v>
      </c>
    </row>
    <row r="3690" spans="2:9">
      <c r="B3690" s="300">
        <f t="shared" si="289"/>
        <v>3678</v>
      </c>
      <c r="C3690" s="275">
        <f t="shared" ca="1" si="285"/>
        <v>0.17220689729148772</v>
      </c>
      <c r="D3690" s="275">
        <f t="shared" ca="1" si="286"/>
        <v>0.18116488521147389</v>
      </c>
      <c r="E3690" s="275">
        <f t="shared" ca="1" si="287"/>
        <v>0.10856036393987838</v>
      </c>
      <c r="F3690" s="275">
        <f t="shared" ca="1" si="288"/>
        <v>4.2497355478125443E-2</v>
      </c>
      <c r="G3690" s="301">
        <f t="array" aca="1" ref="G3690" ca="1">IF(E3690&gt;F3690,('3-Statement Model'!$G$8*(1+'DCF Simulation'!C3690)*'DCF Simulation'!D3690)/('DCF Simulation'!E3690-'DCF Simulation'!F3690))</f>
        <v>15527.425266696449</v>
      </c>
      <c r="H3690" s="302">
        <f ca="1">+G3690-'DCF Analysis'!$C$37+'DCF Analysis'!$C$38+'DCF Analysis'!$C$40-'DCF Analysis'!$C$39</f>
        <v>16439.755266696448</v>
      </c>
      <c r="I3690" s="303">
        <f ca="1">+H3690/'Historical Data'!$L$34</f>
        <v>1032.1792489262536</v>
      </c>
    </row>
    <row r="3691" spans="2:9">
      <c r="B3691" s="300">
        <f t="shared" si="289"/>
        <v>3679</v>
      </c>
      <c r="C3691" s="275">
        <f t="shared" ca="1" si="285"/>
        <v>0.15948912065372814</v>
      </c>
      <c r="D3691" s="275">
        <f t="shared" ca="1" si="286"/>
        <v>0.16821857514008184</v>
      </c>
      <c r="E3691" s="275">
        <f t="shared" ca="1" si="287"/>
        <v>0.10496591155892375</v>
      </c>
      <c r="F3691" s="275">
        <f t="shared" ca="1" si="288"/>
        <v>5.5973140856266757E-2</v>
      </c>
      <c r="G3691" s="301">
        <f t="array" aca="1" ref="G3691" ca="1">IF(E3691&gt;F3691,('3-Statement Model'!$G$8*(1+'DCF Simulation'!C3691)*'DCF Simulation'!D3691)/('DCF Simulation'!E3691-'DCF Simulation'!F3691))</f>
        <v>19230.391527975542</v>
      </c>
      <c r="H3691" s="302">
        <f ca="1">+G3691-'DCF Analysis'!$C$37+'DCF Analysis'!$C$38+'DCF Analysis'!$C$40-'DCF Analysis'!$C$39</f>
        <v>20142.72152797554</v>
      </c>
      <c r="I3691" s="303">
        <f ca="1">+H3691/'Historical Data'!$L$34</f>
        <v>1264.6720611586322</v>
      </c>
    </row>
    <row r="3692" spans="2:9">
      <c r="B3692" s="300">
        <f t="shared" si="289"/>
        <v>3680</v>
      </c>
      <c r="C3692" s="275">
        <f t="shared" ca="1" si="285"/>
        <v>0.30857878036696229</v>
      </c>
      <c r="D3692" s="275">
        <f t="shared" ca="1" si="286"/>
        <v>0.14108179759900141</v>
      </c>
      <c r="E3692" s="275">
        <f t="shared" ca="1" si="287"/>
        <v>0.10688214585827312</v>
      </c>
      <c r="F3692" s="275">
        <f t="shared" ca="1" si="288"/>
        <v>5.2974676304212015E-2</v>
      </c>
      <c r="G3692" s="301">
        <f t="array" aca="1" ref="G3692" ca="1">IF(E3692&gt;F3692,('3-Statement Model'!$G$8*(1+'DCF Simulation'!C3692)*'DCF Simulation'!D3692)/('DCF Simulation'!E3692-'DCF Simulation'!F3692))</f>
        <v>16542.5102052154</v>
      </c>
      <c r="H3692" s="302">
        <f ca="1">+G3692-'DCF Analysis'!$C$37+'DCF Analysis'!$C$38+'DCF Analysis'!$C$40-'DCF Analysis'!$C$39</f>
        <v>17454.840205215398</v>
      </c>
      <c r="I3692" s="303">
        <f ca="1">+H3692/'Historical Data'!$L$34</f>
        <v>1095.9119257477491</v>
      </c>
    </row>
    <row r="3693" spans="2:9">
      <c r="B3693" s="300">
        <f t="shared" si="289"/>
        <v>3681</v>
      </c>
      <c r="C3693" s="275">
        <f t="shared" ca="1" si="285"/>
        <v>3.2213566323359692E-2</v>
      </c>
      <c r="D3693" s="275">
        <f t="shared" ca="1" si="286"/>
        <v>0.13790531680225979</v>
      </c>
      <c r="E3693" s="275">
        <f t="shared" ca="1" si="287"/>
        <v>0.10017511648692151</v>
      </c>
      <c r="F3693" s="275">
        <f t="shared" ca="1" si="288"/>
        <v>3.9882413854404747E-2</v>
      </c>
      <c r="G3693" s="301">
        <f t="array" aca="1" ref="G3693" ca="1">IF(E3693&gt;F3693,('3-Statement Model'!$G$8*(1+'DCF Simulation'!C3693)*'DCF Simulation'!D3693)/('DCF Simulation'!E3693-'DCF Simulation'!F3693))</f>
        <v>11404.213012738492</v>
      </c>
      <c r="H3693" s="302">
        <f ca="1">+G3693-'DCF Analysis'!$C$37+'DCF Analysis'!$C$38+'DCF Analysis'!$C$40-'DCF Analysis'!$C$39</f>
        <v>12316.543012738493</v>
      </c>
      <c r="I3693" s="303">
        <f ca="1">+H3693/'Historical Data'!$L$34</f>
        <v>773.30105649504333</v>
      </c>
    </row>
    <row r="3694" spans="2:9">
      <c r="B3694" s="300">
        <f t="shared" si="289"/>
        <v>3682</v>
      </c>
      <c r="C3694" s="275">
        <f t="shared" ca="1" si="285"/>
        <v>0.31511022056222537</v>
      </c>
      <c r="D3694" s="275">
        <f t="shared" ca="1" si="286"/>
        <v>0.18194084546961742</v>
      </c>
      <c r="E3694" s="275">
        <f t="shared" ca="1" si="287"/>
        <v>0.10540715378433879</v>
      </c>
      <c r="F3694" s="275">
        <f t="shared" ca="1" si="288"/>
        <v>4.9948540399122679E-2</v>
      </c>
      <c r="G3694" s="301">
        <f t="array" aca="1" ref="G3694" ca="1">IF(E3694&gt;F3694,('3-Statement Model'!$G$8*(1+'DCF Simulation'!C3694)*'DCF Simulation'!D3694)/('DCF Simulation'!E3694-'DCF Simulation'!F3694))</f>
        <v>20840.246616718698</v>
      </c>
      <c r="H3694" s="302">
        <f ca="1">+G3694-'DCF Analysis'!$C$37+'DCF Analysis'!$C$38+'DCF Analysis'!$C$40-'DCF Analysis'!$C$39</f>
        <v>21752.576616718696</v>
      </c>
      <c r="I3694" s="303">
        <f ca="1">+H3694/'Historical Data'!$L$34</f>
        <v>1365.7477152314877</v>
      </c>
    </row>
    <row r="3695" spans="2:9">
      <c r="B3695" s="300">
        <f t="shared" si="289"/>
        <v>3683</v>
      </c>
      <c r="C3695" s="275">
        <f t="shared" ca="1" si="285"/>
        <v>0.22499026314404438</v>
      </c>
      <c r="D3695" s="275">
        <f t="shared" ca="1" si="286"/>
        <v>0.13874593887374828</v>
      </c>
      <c r="E3695" s="275">
        <f t="shared" ca="1" si="287"/>
        <v>0.1075933223176775</v>
      </c>
      <c r="F3695" s="275">
        <f t="shared" ca="1" si="288"/>
        <v>3.6655563068510456E-2</v>
      </c>
      <c r="G3695" s="301">
        <f t="array" aca="1" ref="G3695" ca="1">IF(E3695&gt;F3695,('3-Statement Model'!$G$8*(1+'DCF Simulation'!C3695)*'DCF Simulation'!D3695)/('DCF Simulation'!E3695-'DCF Simulation'!F3695))</f>
        <v>11573.239751421288</v>
      </c>
      <c r="H3695" s="302">
        <f ca="1">+G3695-'DCF Analysis'!$C$37+'DCF Analysis'!$C$38+'DCF Analysis'!$C$40-'DCF Analysis'!$C$39</f>
        <v>12485.56975142129</v>
      </c>
      <c r="I3695" s="303">
        <f ca="1">+H3695/'Historical Data'!$L$34</f>
        <v>783.91349502297544</v>
      </c>
    </row>
    <row r="3696" spans="2:9">
      <c r="B3696" s="300">
        <f t="shared" si="289"/>
        <v>3684</v>
      </c>
      <c r="C3696" s="275">
        <f t="shared" ca="1" si="285"/>
        <v>0.21726491013995664</v>
      </c>
      <c r="D3696" s="275">
        <f t="shared" ca="1" si="286"/>
        <v>0.14180140161468013</v>
      </c>
      <c r="E3696" s="275">
        <f t="shared" ca="1" si="287"/>
        <v>0.10709638705856822</v>
      </c>
      <c r="F3696" s="275">
        <f t="shared" ca="1" si="288"/>
        <v>5.099086659913124E-2</v>
      </c>
      <c r="G3696" s="301">
        <f t="array" aca="1" ref="G3696" ca="1">IF(E3696&gt;F3696,('3-Statement Model'!$G$8*(1+'DCF Simulation'!C3696)*'DCF Simulation'!D3696)/('DCF Simulation'!E3696-'DCF Simulation'!F3696))</f>
        <v>14860.70901276441</v>
      </c>
      <c r="H3696" s="302">
        <f ca="1">+G3696-'DCF Analysis'!$C$37+'DCF Analysis'!$C$38+'DCF Analysis'!$C$40-'DCF Analysis'!$C$39</f>
        <v>15773.039012764411</v>
      </c>
      <c r="I3696" s="303">
        <f ca="1">+H3696/'Historical Data'!$L$34</f>
        <v>990.31909522770161</v>
      </c>
    </row>
    <row r="3697" spans="2:9">
      <c r="B3697" s="300">
        <f t="shared" si="289"/>
        <v>3685</v>
      </c>
      <c r="C3697" s="275">
        <f t="shared" ca="1" si="285"/>
        <v>0.17817051533335057</v>
      </c>
      <c r="D3697" s="275">
        <f t="shared" ca="1" si="286"/>
        <v>0.18519830151197741</v>
      </c>
      <c r="E3697" s="275">
        <f t="shared" ca="1" si="287"/>
        <v>0.10509074818245019</v>
      </c>
      <c r="F3697" s="275">
        <f t="shared" ca="1" si="288"/>
        <v>5.0521625582578306E-2</v>
      </c>
      <c r="G3697" s="301">
        <f t="array" aca="1" ref="G3697" ca="1">IF(E3697&gt;F3697,('3-Statement Model'!$G$8*(1+'DCF Simulation'!C3697)*'DCF Simulation'!D3697)/('DCF Simulation'!E3697-'DCF Simulation'!F3697))</f>
        <v>19314.242402836495</v>
      </c>
      <c r="H3697" s="302">
        <f ca="1">+G3697-'DCF Analysis'!$C$37+'DCF Analysis'!$C$38+'DCF Analysis'!$C$40-'DCF Analysis'!$C$39</f>
        <v>20226.572402836493</v>
      </c>
      <c r="I3697" s="303">
        <f ca="1">+H3697/'Historical Data'!$L$34</f>
        <v>1269.9366853353142</v>
      </c>
    </row>
    <row r="3698" spans="2:9">
      <c r="B3698" s="300">
        <f t="shared" si="289"/>
        <v>3686</v>
      </c>
      <c r="C3698" s="275">
        <f t="shared" ca="1" si="285"/>
        <v>0.28262441692942702</v>
      </c>
      <c r="D3698" s="275">
        <f t="shared" ca="1" si="286"/>
        <v>0.19487103827033186</v>
      </c>
      <c r="E3698" s="275">
        <f t="shared" ca="1" si="287"/>
        <v>0.1096444702587496</v>
      </c>
      <c r="F3698" s="275">
        <f t="shared" ca="1" si="288"/>
        <v>2.8963429375040345E-2</v>
      </c>
      <c r="G3698" s="301">
        <f t="array" aca="1" ref="G3698" ca="1">IF(E3698&gt;F3698,('3-Statement Model'!$G$8*(1+'DCF Simulation'!C3698)*'DCF Simulation'!D3698)/('DCF Simulation'!E3698-'DCF Simulation'!F3698))</f>
        <v>14964.244968083656</v>
      </c>
      <c r="H3698" s="302">
        <f ca="1">+G3698-'DCF Analysis'!$C$37+'DCF Analysis'!$C$38+'DCF Analysis'!$C$40-'DCF Analysis'!$C$39</f>
        <v>15876.574968083658</v>
      </c>
      <c r="I3698" s="303">
        <f ca="1">+H3698/'Historical Data'!$L$34</f>
        <v>996.81965821447398</v>
      </c>
    </row>
    <row r="3699" spans="2:9">
      <c r="B3699" s="300">
        <f t="shared" si="289"/>
        <v>3687</v>
      </c>
      <c r="C3699" s="275">
        <f t="shared" ca="1" si="285"/>
        <v>0.12392320049020399</v>
      </c>
      <c r="D3699" s="275">
        <f t="shared" ca="1" si="286"/>
        <v>0.1695583259649045</v>
      </c>
      <c r="E3699" s="275">
        <f t="shared" ca="1" si="287"/>
        <v>0.10149669106203617</v>
      </c>
      <c r="F3699" s="275">
        <f t="shared" ca="1" si="288"/>
        <v>3.3179685517547082E-2</v>
      </c>
      <c r="G3699" s="301">
        <f t="array" aca="1" ref="G3699" ca="1">IF(E3699&gt;F3699,('3-Statement Model'!$G$8*(1+'DCF Simulation'!C3699)*'DCF Simulation'!D3699)/('DCF Simulation'!E3699-'DCF Simulation'!F3699))</f>
        <v>13474.306855396693</v>
      </c>
      <c r="H3699" s="302">
        <f ca="1">+G3699-'DCF Analysis'!$C$37+'DCF Analysis'!$C$38+'DCF Analysis'!$C$40-'DCF Analysis'!$C$39</f>
        <v>14386.636855396695</v>
      </c>
      <c r="I3699" s="303">
        <f ca="1">+H3699/'Historical Data'!$L$34</f>
        <v>903.27305869694567</v>
      </c>
    </row>
    <row r="3700" spans="2:9">
      <c r="B3700" s="300">
        <f t="shared" si="289"/>
        <v>3688</v>
      </c>
      <c r="C3700" s="275">
        <f t="shared" ca="1" si="285"/>
        <v>0.27440449063207412</v>
      </c>
      <c r="D3700" s="275">
        <f t="shared" ca="1" si="286"/>
        <v>0.18642343204864431</v>
      </c>
      <c r="E3700" s="275">
        <f t="shared" ca="1" si="287"/>
        <v>0.10046089173599126</v>
      </c>
      <c r="F3700" s="275">
        <f t="shared" ca="1" si="288"/>
        <v>4.8220951379336276E-2</v>
      </c>
      <c r="G3700" s="301">
        <f t="array" aca="1" ref="G3700" ca="1">IF(E3700&gt;F3700,('3-Statement Model'!$G$8*(1+'DCF Simulation'!C3700)*'DCF Simulation'!D3700)/('DCF Simulation'!E3700-'DCF Simulation'!F3700))</f>
        <v>21967.701519948183</v>
      </c>
      <c r="H3700" s="302">
        <f ca="1">+G3700-'DCF Analysis'!$C$37+'DCF Analysis'!$C$38+'DCF Analysis'!$C$40-'DCF Analysis'!$C$39</f>
        <v>22880.031519948181</v>
      </c>
      <c r="I3700" s="303">
        <f ca="1">+H3700/'Historical Data'!$L$34</f>
        <v>1436.5356032708628</v>
      </c>
    </row>
    <row r="3701" spans="2:9">
      <c r="B3701" s="300">
        <f t="shared" si="289"/>
        <v>3689</v>
      </c>
      <c r="C3701" s="275">
        <f t="shared" ca="1" si="285"/>
        <v>0.15766380467783159</v>
      </c>
      <c r="D3701" s="275">
        <f t="shared" ca="1" si="286"/>
        <v>0.14919555155609193</v>
      </c>
      <c r="E3701" s="275">
        <f t="shared" ca="1" si="287"/>
        <v>0.10229519400847738</v>
      </c>
      <c r="F3701" s="275">
        <f t="shared" ca="1" si="288"/>
        <v>2.9520217988655284E-2</v>
      </c>
      <c r="G3701" s="301">
        <f t="array" aca="1" ref="G3701" ca="1">IF(E3701&gt;F3701,('3-Statement Model'!$G$8*(1+'DCF Simulation'!C3701)*'DCF Simulation'!D3701)/('DCF Simulation'!E3701-'DCF Simulation'!F3701))</f>
        <v>11463.988917823193</v>
      </c>
      <c r="H3701" s="302">
        <f ca="1">+G3701-'DCF Analysis'!$C$37+'DCF Analysis'!$C$38+'DCF Analysis'!$C$40-'DCF Analysis'!$C$39</f>
        <v>12376.318917823195</v>
      </c>
      <c r="I3701" s="303">
        <f ca="1">+H3701/'Historical Data'!$L$34</f>
        <v>777.05412020026802</v>
      </c>
    </row>
    <row r="3702" spans="2:9">
      <c r="B3702" s="300">
        <f t="shared" si="289"/>
        <v>3690</v>
      </c>
      <c r="C3702" s="275">
        <f t="shared" ca="1" si="285"/>
        <v>1.221336141383017E-2</v>
      </c>
      <c r="D3702" s="275">
        <f t="shared" ca="1" si="286"/>
        <v>0.16385912897953261</v>
      </c>
      <c r="E3702" s="275">
        <f t="shared" ca="1" si="287"/>
        <v>0.10176460125183361</v>
      </c>
      <c r="F3702" s="275">
        <f t="shared" ca="1" si="288"/>
        <v>5.9037578024861218E-2</v>
      </c>
      <c r="G3702" s="301">
        <f t="array" aca="1" ref="G3702" ca="1">IF(E3702&gt;F3702,('3-Statement Model'!$G$8*(1+'DCF Simulation'!C3702)*'DCF Simulation'!D3702)/('DCF Simulation'!E3702-'DCF Simulation'!F3702))</f>
        <v>18750.790015145907</v>
      </c>
      <c r="H3702" s="302">
        <f ca="1">+G3702-'DCF Analysis'!$C$37+'DCF Analysis'!$C$38+'DCF Analysis'!$C$40-'DCF Analysis'!$C$39</f>
        <v>19663.120015145905</v>
      </c>
      <c r="I3702" s="303">
        <f ca="1">+H3702/'Historical Data'!$L$34</f>
        <v>1234.5600113582786</v>
      </c>
    </row>
    <row r="3703" spans="2:9">
      <c r="B3703" s="300">
        <f t="shared" si="289"/>
        <v>3691</v>
      </c>
      <c r="C3703" s="275">
        <f t="shared" ca="1" si="285"/>
        <v>6.3284727089596343E-2</v>
      </c>
      <c r="D3703" s="275">
        <f t="shared" ca="1" si="286"/>
        <v>0.16704057332174765</v>
      </c>
      <c r="E3703" s="275">
        <f t="shared" ca="1" si="287"/>
        <v>0.10983443779654602</v>
      </c>
      <c r="F3703" s="275">
        <f t="shared" ca="1" si="288"/>
        <v>2.2101434739444797E-2</v>
      </c>
      <c r="G3703" s="301">
        <f t="array" aca="1" ref="G3703" ca="1">IF(E3703&gt;F3703,('3-Statement Model'!$G$8*(1+'DCF Simulation'!C3703)*'DCF Simulation'!D3703)/('DCF Simulation'!E3703-'DCF Simulation'!F3703))</f>
        <v>9778.8560180225995</v>
      </c>
      <c r="H3703" s="302">
        <f ca="1">+G3703-'DCF Analysis'!$C$37+'DCF Analysis'!$C$38+'DCF Analysis'!$C$40-'DCF Analysis'!$C$39</f>
        <v>10691.186018022601</v>
      </c>
      <c r="I3703" s="303">
        <f ca="1">+H3703/'Historical Data'!$L$34</f>
        <v>671.25210656684851</v>
      </c>
    </row>
    <row r="3704" spans="2:9">
      <c r="B3704" s="300">
        <f t="shared" si="289"/>
        <v>3692</v>
      </c>
      <c r="C3704" s="275">
        <f t="shared" ca="1" si="285"/>
        <v>9.3763094359483157E-2</v>
      </c>
      <c r="D3704" s="275">
        <f t="shared" ca="1" si="286"/>
        <v>0.1830092953048664</v>
      </c>
      <c r="E3704" s="275">
        <f t="shared" ca="1" si="287"/>
        <v>0.10450888658537322</v>
      </c>
      <c r="F3704" s="275">
        <f t="shared" ca="1" si="288"/>
        <v>4.1898663958838178E-2</v>
      </c>
      <c r="G3704" s="301">
        <f t="array" aca="1" ref="G3704" ca="1">IF(E3704&gt;F3704,('3-Statement Model'!$G$8*(1+'DCF Simulation'!C3704)*'DCF Simulation'!D3704)/('DCF Simulation'!E3704-'DCF Simulation'!F3704))</f>
        <v>15442.96422573298</v>
      </c>
      <c r="H3704" s="302">
        <f ca="1">+G3704-'DCF Analysis'!$C$37+'DCF Analysis'!$C$38+'DCF Analysis'!$C$40-'DCF Analysis'!$C$39</f>
        <v>16355.29422573298</v>
      </c>
      <c r="I3704" s="303">
        <f ca="1">+H3704/'Historical Data'!$L$34</f>
        <v>1026.8763151288263</v>
      </c>
    </row>
    <row r="3705" spans="2:9">
      <c r="B3705" s="300">
        <f t="shared" si="289"/>
        <v>3693</v>
      </c>
      <c r="C3705" s="275">
        <f t="shared" ca="1" si="285"/>
        <v>0.14568994758638526</v>
      </c>
      <c r="D3705" s="275">
        <f t="shared" ca="1" si="286"/>
        <v>0.15799437469766847</v>
      </c>
      <c r="E3705" s="275">
        <f t="shared" ca="1" si="287"/>
        <v>0.10509619721286464</v>
      </c>
      <c r="F3705" s="275">
        <f t="shared" ca="1" si="288"/>
        <v>4.8680351306656468E-2</v>
      </c>
      <c r="G3705" s="301">
        <f t="array" aca="1" ref="G3705" ca="1">IF(E3705&gt;F3705,('3-Statement Model'!$G$8*(1+'DCF Simulation'!C3705)*'DCF Simulation'!D3705)/('DCF Simulation'!E3705-'DCF Simulation'!F3705))</f>
        <v>15498.409151606091</v>
      </c>
      <c r="H3705" s="302">
        <f ca="1">+G3705-'DCF Analysis'!$C$37+'DCF Analysis'!$C$38+'DCF Analysis'!$C$40-'DCF Analysis'!$C$39</f>
        <v>16410.739151606089</v>
      </c>
      <c r="I3705" s="303">
        <f ca="1">+H3705/'Historical Data'!$L$34</f>
        <v>1030.3574558767309</v>
      </c>
    </row>
    <row r="3706" spans="2:9">
      <c r="B3706" s="300">
        <f t="shared" si="289"/>
        <v>3694</v>
      </c>
      <c r="C3706" s="275">
        <f t="shared" ca="1" si="285"/>
        <v>0.2514135819670551</v>
      </c>
      <c r="D3706" s="275">
        <f t="shared" ca="1" si="286"/>
        <v>0.19215525697642072</v>
      </c>
      <c r="E3706" s="275">
        <f t="shared" ca="1" si="287"/>
        <v>0.10749008676757299</v>
      </c>
      <c r="F3706" s="275">
        <f t="shared" ca="1" si="288"/>
        <v>2.1481317386974414E-2</v>
      </c>
      <c r="G3706" s="301">
        <f t="array" aca="1" ref="G3706" ca="1">IF(E3706&gt;F3706,('3-Statement Model'!$G$8*(1+'DCF Simulation'!C3706)*'DCF Simulation'!D3706)/('DCF Simulation'!E3706-'DCF Simulation'!F3706))</f>
        <v>13504.854207508602</v>
      </c>
      <c r="H3706" s="302">
        <f ca="1">+G3706-'DCF Analysis'!$C$37+'DCF Analysis'!$C$38+'DCF Analysis'!$C$40-'DCF Analysis'!$C$39</f>
        <v>14417.184207508604</v>
      </c>
      <c r="I3706" s="303">
        <f ca="1">+H3706/'Historical Data'!$L$34</f>
        <v>905.19099132112706</v>
      </c>
    </row>
    <row r="3707" spans="2:9">
      <c r="B3707" s="300">
        <f t="shared" si="289"/>
        <v>3695</v>
      </c>
      <c r="C3707" s="275">
        <f t="shared" ca="1" si="285"/>
        <v>0.19682862285039099</v>
      </c>
      <c r="D3707" s="275">
        <f t="shared" ca="1" si="286"/>
        <v>0.15299711618352863</v>
      </c>
      <c r="E3707" s="275">
        <f t="shared" ca="1" si="287"/>
        <v>0.1072326948159852</v>
      </c>
      <c r="F3707" s="275">
        <f t="shared" ca="1" si="288"/>
        <v>2.2094326327797113E-2</v>
      </c>
      <c r="G3707" s="301">
        <f t="array" aca="1" ref="G3707" ca="1">IF(E3707&gt;F3707,('3-Statement Model'!$G$8*(1+'DCF Simulation'!C3707)*'DCF Simulation'!D3707)/('DCF Simulation'!E3707-'DCF Simulation'!F3707))</f>
        <v>10388.89573946052</v>
      </c>
      <c r="H3707" s="302">
        <f ca="1">+G3707-'DCF Analysis'!$C$37+'DCF Analysis'!$C$38+'DCF Analysis'!$C$40-'DCF Analysis'!$C$39</f>
        <v>11301.225739460522</v>
      </c>
      <c r="I3707" s="303">
        <f ca="1">+H3707/'Historical Data'!$L$34</f>
        <v>709.55379240547882</v>
      </c>
    </row>
    <row r="3708" spans="2:9">
      <c r="B3708" s="300">
        <f t="shared" si="289"/>
        <v>3696</v>
      </c>
      <c r="C3708" s="275">
        <f t="shared" ca="1" si="285"/>
        <v>0.28068320828464377</v>
      </c>
      <c r="D3708" s="275">
        <f t="shared" ca="1" si="286"/>
        <v>0.16251832832394136</v>
      </c>
      <c r="E3708" s="275">
        <f t="shared" ca="1" si="287"/>
        <v>0.10431784208502531</v>
      </c>
      <c r="F3708" s="275">
        <f t="shared" ca="1" si="288"/>
        <v>3.8938295040417528E-2</v>
      </c>
      <c r="G3708" s="301">
        <f t="array" aca="1" ref="G3708" ca="1">IF(E3708&gt;F3708,('3-Statement Model'!$G$8*(1+'DCF Simulation'!C3708)*'DCF Simulation'!D3708)/('DCF Simulation'!E3708-'DCF Simulation'!F3708))</f>
        <v>15377.355464788438</v>
      </c>
      <c r="H3708" s="302">
        <f ca="1">+G3708-'DCF Analysis'!$C$37+'DCF Analysis'!$C$38+'DCF Analysis'!$C$40-'DCF Analysis'!$C$39</f>
        <v>16289.685464788439</v>
      </c>
      <c r="I3708" s="303">
        <f ca="1">+H3708/'Historical Data'!$L$34</f>
        <v>1022.7570322991173</v>
      </c>
    </row>
    <row r="3709" spans="2:9">
      <c r="B3709" s="300">
        <f t="shared" si="289"/>
        <v>3697</v>
      </c>
      <c r="C3709" s="275">
        <f t="shared" ca="1" si="285"/>
        <v>0.12393868549575281</v>
      </c>
      <c r="D3709" s="275">
        <f t="shared" ca="1" si="286"/>
        <v>0.16212377091446784</v>
      </c>
      <c r="E3709" s="275">
        <f t="shared" ca="1" si="287"/>
        <v>0.10369854096652638</v>
      </c>
      <c r="F3709" s="275">
        <f t="shared" ca="1" si="288"/>
        <v>5.8121291203872438E-2</v>
      </c>
      <c r="G3709" s="301">
        <f t="array" aca="1" ref="G3709" ca="1">IF(E3709&gt;F3709,('3-Statement Model'!$G$8*(1+'DCF Simulation'!C3709)*'DCF Simulation'!D3709)/('DCF Simulation'!E3709-'DCF Simulation'!F3709))</f>
        <v>19311.708634438601</v>
      </c>
      <c r="H3709" s="302">
        <f ca="1">+G3709-'DCF Analysis'!$C$37+'DCF Analysis'!$C$38+'DCF Analysis'!$C$40-'DCF Analysis'!$C$39</f>
        <v>20224.038634438599</v>
      </c>
      <c r="I3709" s="303">
        <f ca="1">+H3709/'Historical Data'!$L$34</f>
        <v>1269.7776012662716</v>
      </c>
    </row>
    <row r="3710" spans="2:9">
      <c r="B3710" s="300">
        <f t="shared" si="289"/>
        <v>3698</v>
      </c>
      <c r="C3710" s="275">
        <f t="shared" ca="1" si="285"/>
        <v>0.12453039581035441</v>
      </c>
      <c r="D3710" s="275">
        <f t="shared" ca="1" si="286"/>
        <v>0.17634476613306194</v>
      </c>
      <c r="E3710" s="275">
        <f t="shared" ca="1" si="287"/>
        <v>0.10293609589512856</v>
      </c>
      <c r="F3710" s="275">
        <f t="shared" ca="1" si="288"/>
        <v>5.612698796462641E-2</v>
      </c>
      <c r="G3710" s="301">
        <f t="array" aca="1" ref="G3710" ca="1">IF(E3710&gt;F3710,('3-Statement Model'!$G$8*(1+'DCF Simulation'!C3710)*'DCF Simulation'!D3710)/('DCF Simulation'!E3710-'DCF Simulation'!F3710))</f>
        <v>20463.640988235882</v>
      </c>
      <c r="H3710" s="302">
        <f ca="1">+G3710-'DCF Analysis'!$C$37+'DCF Analysis'!$C$38+'DCF Analysis'!$C$40-'DCF Analysis'!$C$39</f>
        <v>21375.97098823588</v>
      </c>
      <c r="I3710" s="303">
        <f ca="1">+H3710/'Historical Data'!$L$34</f>
        <v>1342.1023197591921</v>
      </c>
    </row>
    <row r="3711" spans="2:9">
      <c r="B3711" s="300">
        <f t="shared" si="289"/>
        <v>3699</v>
      </c>
      <c r="C3711" s="275">
        <f t="shared" ca="1" si="285"/>
        <v>0.1034453277892914</v>
      </c>
      <c r="D3711" s="275">
        <f t="shared" ca="1" si="286"/>
        <v>0.16485083978788537</v>
      </c>
      <c r="E3711" s="275">
        <f t="shared" ca="1" si="287"/>
        <v>0.10275975251669366</v>
      </c>
      <c r="F3711" s="275">
        <f t="shared" ca="1" si="288"/>
        <v>3.7797729873492135E-2</v>
      </c>
      <c r="G3711" s="301">
        <f t="array" aca="1" ref="G3711" ca="1">IF(E3711&gt;F3711,('3-Statement Model'!$G$8*(1+'DCF Simulation'!C3711)*'DCF Simulation'!D3711)/('DCF Simulation'!E3711-'DCF Simulation'!F3711))</f>
        <v>13525.768337534309</v>
      </c>
      <c r="H3711" s="302">
        <f ca="1">+G3711-'DCF Analysis'!$C$37+'DCF Analysis'!$C$38+'DCF Analysis'!$C$40-'DCF Analysis'!$C$39</f>
        <v>14438.098337534311</v>
      </c>
      <c r="I3711" s="303">
        <f ca="1">+H3711/'Historical Data'!$L$34</f>
        <v>906.50409669719136</v>
      </c>
    </row>
    <row r="3712" spans="2:9">
      <c r="B3712" s="300">
        <f t="shared" si="289"/>
        <v>3700</v>
      </c>
      <c r="C3712" s="275">
        <f t="shared" ca="1" si="285"/>
        <v>0.24636259623553858</v>
      </c>
      <c r="D3712" s="275">
        <f t="shared" ca="1" si="286"/>
        <v>0.18607011072335761</v>
      </c>
      <c r="E3712" s="275">
        <f t="shared" ca="1" si="287"/>
        <v>0.10438172117622263</v>
      </c>
      <c r="F3712" s="275">
        <f t="shared" ca="1" si="288"/>
        <v>3.2624585331189782E-2</v>
      </c>
      <c r="G3712" s="301">
        <f t="array" aca="1" ref="G3712" ca="1">IF(E3712&gt;F3712,('3-Statement Model'!$G$8*(1+'DCF Simulation'!C3712)*'DCF Simulation'!D3712)/('DCF Simulation'!E3712-'DCF Simulation'!F3712))</f>
        <v>15611.169058692103</v>
      </c>
      <c r="H3712" s="302">
        <f ca="1">+G3712-'DCF Analysis'!$C$37+'DCF Analysis'!$C$38+'DCF Analysis'!$C$40-'DCF Analysis'!$C$39</f>
        <v>16523.499058692101</v>
      </c>
      <c r="I3712" s="303">
        <f ca="1">+H3712/'Historical Data'!$L$34</f>
        <v>1037.4371498452178</v>
      </c>
    </row>
    <row r="3713" spans="2:9">
      <c r="B3713" s="300">
        <f t="shared" si="289"/>
        <v>3701</v>
      </c>
      <c r="C3713" s="275">
        <f t="shared" ca="1" si="285"/>
        <v>0.24746514974209999</v>
      </c>
      <c r="D3713" s="275">
        <f t="shared" ca="1" si="286"/>
        <v>0.1670724431168904</v>
      </c>
      <c r="E3713" s="275">
        <f t="shared" ca="1" si="287"/>
        <v>0.10161867478884823</v>
      </c>
      <c r="F3713" s="275">
        <f t="shared" ca="1" si="288"/>
        <v>5.7505728299586348E-2</v>
      </c>
      <c r="G3713" s="301">
        <f t="array" aca="1" ref="G3713" ca="1">IF(E3713&gt;F3713,('3-Statement Model'!$G$8*(1+'DCF Simulation'!C3713)*'DCF Simulation'!D3713)/('DCF Simulation'!E3713-'DCF Simulation'!F3713))</f>
        <v>22821.630905795635</v>
      </c>
      <c r="H3713" s="302">
        <f ca="1">+G3713-'DCF Analysis'!$C$37+'DCF Analysis'!$C$38+'DCF Analysis'!$C$40-'DCF Analysis'!$C$39</f>
        <v>23733.960905795633</v>
      </c>
      <c r="I3713" s="303">
        <f ca="1">+H3713/'Historical Data'!$L$34</f>
        <v>1490.1500383899568</v>
      </c>
    </row>
    <row r="3714" spans="2:9">
      <c r="B3714" s="300">
        <f t="shared" si="289"/>
        <v>3702</v>
      </c>
      <c r="C3714" s="275">
        <f t="shared" ca="1" si="285"/>
        <v>7.485744494815319E-2</v>
      </c>
      <c r="D3714" s="275">
        <f t="shared" ca="1" si="286"/>
        <v>0.15546152777468936</v>
      </c>
      <c r="E3714" s="275">
        <f t="shared" ca="1" si="287"/>
        <v>0.10221373077971739</v>
      </c>
      <c r="F3714" s="275">
        <f t="shared" ca="1" si="288"/>
        <v>4.5653004017588802E-2</v>
      </c>
      <c r="G3714" s="301">
        <f t="array" aca="1" ref="G3714" ca="1">IF(E3714&gt;F3714,('3-Statement Model'!$G$8*(1+'DCF Simulation'!C3714)*'DCF Simulation'!D3714)/('DCF Simulation'!E3714-'DCF Simulation'!F3714))</f>
        <v>14270.471364262072</v>
      </c>
      <c r="H3714" s="302">
        <f ca="1">+G3714-'DCF Analysis'!$C$37+'DCF Analysis'!$C$38+'DCF Analysis'!$C$40-'DCF Analysis'!$C$39</f>
        <v>15182.801364262074</v>
      </c>
      <c r="I3714" s="303">
        <f ca="1">+H3714/'Historical Data'!$L$34</f>
        <v>953.26069363742261</v>
      </c>
    </row>
    <row r="3715" spans="2:9">
      <c r="B3715" s="300">
        <f t="shared" si="289"/>
        <v>3703</v>
      </c>
      <c r="C3715" s="275">
        <f t="shared" ca="1" si="285"/>
        <v>0.31748142867794321</v>
      </c>
      <c r="D3715" s="275">
        <f t="shared" ca="1" si="286"/>
        <v>0.19394404744226845</v>
      </c>
      <c r="E3715" s="275">
        <f t="shared" ca="1" si="287"/>
        <v>0.1028216921078442</v>
      </c>
      <c r="F3715" s="275">
        <f t="shared" ca="1" si="288"/>
        <v>4.9738828815790503E-2</v>
      </c>
      <c r="G3715" s="301">
        <f t="array" aca="1" ref="G3715" ca="1">IF(E3715&gt;F3715,('3-Statement Model'!$G$8*(1+'DCF Simulation'!C3715)*'DCF Simulation'!D3715)/('DCF Simulation'!E3715-'DCF Simulation'!F3715))</f>
        <v>23251.239809601597</v>
      </c>
      <c r="H3715" s="302">
        <f ca="1">+G3715-'DCF Analysis'!$C$37+'DCF Analysis'!$C$38+'DCF Analysis'!$C$40-'DCF Analysis'!$C$39</f>
        <v>24163.569809601595</v>
      </c>
      <c r="I3715" s="303">
        <f ca="1">+H3715/'Historical Data'!$L$34</f>
        <v>1517.1232742118289</v>
      </c>
    </row>
    <row r="3716" spans="2:9">
      <c r="B3716" s="300">
        <f t="shared" si="289"/>
        <v>3704</v>
      </c>
      <c r="C3716" s="275">
        <f t="shared" ca="1" si="285"/>
        <v>0.13695058026313195</v>
      </c>
      <c r="D3716" s="275">
        <f t="shared" ca="1" si="286"/>
        <v>0.15703235896772591</v>
      </c>
      <c r="E3716" s="275">
        <f t="shared" ca="1" si="287"/>
        <v>0.10311491661784979</v>
      </c>
      <c r="F3716" s="275">
        <f t="shared" ca="1" si="288"/>
        <v>3.44249397978523E-2</v>
      </c>
      <c r="G3716" s="301">
        <f t="array" aca="1" ref="G3716" ca="1">IF(E3716&gt;F3716,('3-Statement Model'!$G$8*(1+'DCF Simulation'!C3716)*'DCF Simulation'!D3716)/('DCF Simulation'!E3716-'DCF Simulation'!F3716))</f>
        <v>12555.004477775736</v>
      </c>
      <c r="H3716" s="302">
        <f ca="1">+G3716-'DCF Analysis'!$C$37+'DCF Analysis'!$C$38+'DCF Analysis'!$C$40-'DCF Analysis'!$C$39</f>
        <v>13467.334477775737</v>
      </c>
      <c r="I3716" s="303">
        <f ca="1">+H3716/'Historical Data'!$L$34</f>
        <v>845.55414364769524</v>
      </c>
    </row>
    <row r="3717" spans="2:9">
      <c r="B3717" s="300">
        <f t="shared" si="289"/>
        <v>3705</v>
      </c>
      <c r="C3717" s="275">
        <f t="shared" ca="1" si="285"/>
        <v>0.22711283856765724</v>
      </c>
      <c r="D3717" s="275">
        <f t="shared" ca="1" si="286"/>
        <v>0.14200659818876132</v>
      </c>
      <c r="E3717" s="275">
        <f t="shared" ca="1" si="287"/>
        <v>0.10152898101491399</v>
      </c>
      <c r="F3717" s="275">
        <f t="shared" ca="1" si="288"/>
        <v>5.4820179778543782E-2</v>
      </c>
      <c r="G3717" s="301">
        <f t="array" aca="1" ref="G3717" ca="1">IF(E3717&gt;F3717,('3-Statement Model'!$G$8*(1+'DCF Simulation'!C3717)*'DCF Simulation'!D3717)/('DCF Simulation'!E3717-'DCF Simulation'!F3717))</f>
        <v>18020.789000589011</v>
      </c>
      <c r="H3717" s="302">
        <f ca="1">+G3717-'DCF Analysis'!$C$37+'DCF Analysis'!$C$38+'DCF Analysis'!$C$40-'DCF Analysis'!$C$39</f>
        <v>18933.119000589009</v>
      </c>
      <c r="I3717" s="303">
        <f ca="1">+H3717/'Historical Data'!$L$34</f>
        <v>1188.7264884926944</v>
      </c>
    </row>
    <row r="3718" spans="2:9">
      <c r="B3718" s="300">
        <f t="shared" si="289"/>
        <v>3706</v>
      </c>
      <c r="C3718" s="275">
        <f t="shared" ca="1" si="285"/>
        <v>2.5800568686083814E-2</v>
      </c>
      <c r="D3718" s="275">
        <f t="shared" ca="1" si="286"/>
        <v>0.13793178625384037</v>
      </c>
      <c r="E3718" s="275">
        <f t="shared" ca="1" si="287"/>
        <v>0.10410741899742099</v>
      </c>
      <c r="F3718" s="275">
        <f t="shared" ca="1" si="288"/>
        <v>2.6324428121896518E-2</v>
      </c>
      <c r="G3718" s="301">
        <f t="array" aca="1" ref="G3718" ca="1">IF(E3718&gt;F3718,('3-Statement Model'!$G$8*(1+'DCF Simulation'!C3718)*'DCF Simulation'!D3718)/('DCF Simulation'!E3718-'DCF Simulation'!F3718))</f>
        <v>8786.6263172932158</v>
      </c>
      <c r="H3718" s="302">
        <f ca="1">+G3718-'DCF Analysis'!$C$37+'DCF Analysis'!$C$38+'DCF Analysis'!$C$40-'DCF Analysis'!$C$39</f>
        <v>9698.9563172932176</v>
      </c>
      <c r="I3718" s="303">
        <f ca="1">+H3718/'Historical Data'!$L$34</f>
        <v>608.95440866036506</v>
      </c>
    </row>
    <row r="3719" spans="2:9">
      <c r="B3719" s="300">
        <f t="shared" si="289"/>
        <v>3707</v>
      </c>
      <c r="C3719" s="275">
        <f t="shared" ca="1" si="285"/>
        <v>0.13264692097264416</v>
      </c>
      <c r="D3719" s="275">
        <f t="shared" ca="1" si="286"/>
        <v>0.1808399582542842</v>
      </c>
      <c r="E3719" s="275">
        <f t="shared" ca="1" si="287"/>
        <v>0.10700703262364802</v>
      </c>
      <c r="F3719" s="275">
        <f t="shared" ca="1" si="288"/>
        <v>3.4173612806789176E-2</v>
      </c>
      <c r="G3719" s="301">
        <f t="array" aca="1" ref="G3719" ca="1">IF(E3719&gt;F3719,('3-Statement Model'!$G$8*(1+'DCF Simulation'!C3719)*'DCF Simulation'!D3719)/('DCF Simulation'!E3719-'DCF Simulation'!F3719))</f>
        <v>13584.315006867375</v>
      </c>
      <c r="H3719" s="302">
        <f ca="1">+G3719-'DCF Analysis'!$C$37+'DCF Analysis'!$C$38+'DCF Analysis'!$C$40-'DCF Analysis'!$C$39</f>
        <v>14496.645006867377</v>
      </c>
      <c r="I3719" s="303">
        <f ca="1">+H3719/'Historical Data'!$L$34</f>
        <v>910.17998214676118</v>
      </c>
    </row>
    <row r="3720" spans="2:9">
      <c r="B3720" s="300">
        <f t="shared" si="289"/>
        <v>3708</v>
      </c>
      <c r="C3720" s="275">
        <f t="shared" ca="1" si="285"/>
        <v>0.32244822865149386</v>
      </c>
      <c r="D3720" s="275">
        <f t="shared" ca="1" si="286"/>
        <v>0.18187704064986759</v>
      </c>
      <c r="E3720" s="275">
        <f t="shared" ca="1" si="287"/>
        <v>0.10004202194214588</v>
      </c>
      <c r="F3720" s="275">
        <f t="shared" ca="1" si="288"/>
        <v>3.0667721961464472E-2</v>
      </c>
      <c r="G3720" s="301">
        <f t="array" aca="1" ref="G3720" ca="1">IF(E3720&gt;F3720,('3-Statement Model'!$G$8*(1+'DCF Simulation'!C3720)*'DCF Simulation'!D3720)/('DCF Simulation'!E3720-'DCF Simulation'!F3720))</f>
        <v>16747.016328107322</v>
      </c>
      <c r="H3720" s="302">
        <f ca="1">+G3720-'DCF Analysis'!$C$37+'DCF Analysis'!$C$38+'DCF Analysis'!$C$40-'DCF Analysis'!$C$39</f>
        <v>17659.34632810732</v>
      </c>
      <c r="I3720" s="303">
        <f ca="1">+H3720/'Historical Data'!$L$34</f>
        <v>1108.7519572994975</v>
      </c>
    </row>
    <row r="3721" spans="2:9">
      <c r="B3721" s="300">
        <f t="shared" si="289"/>
        <v>3709</v>
      </c>
      <c r="C3721" s="275">
        <f t="shared" ca="1" si="285"/>
        <v>7.285301364508745E-2</v>
      </c>
      <c r="D3721" s="275">
        <f t="shared" ca="1" si="286"/>
        <v>0.14776969665531836</v>
      </c>
      <c r="E3721" s="275">
        <f t="shared" ca="1" si="287"/>
        <v>0.10391109635894048</v>
      </c>
      <c r="F3721" s="275">
        <f t="shared" ca="1" si="288"/>
        <v>4.2763727527601714E-2</v>
      </c>
      <c r="G3721" s="301">
        <f t="array" aca="1" ref="G3721" ca="1">IF(E3721&gt;F3721,('3-Statement Model'!$G$8*(1+'DCF Simulation'!C3721)*'DCF Simulation'!D3721)/('DCF Simulation'!E3721-'DCF Simulation'!F3721))</f>
        <v>12523.546495301449</v>
      </c>
      <c r="H3721" s="302">
        <f ca="1">+G3721-'DCF Analysis'!$C$37+'DCF Analysis'!$C$38+'DCF Analysis'!$C$40-'DCF Analysis'!$C$39</f>
        <v>13435.876495301451</v>
      </c>
      <c r="I3721" s="303">
        <f ca="1">+H3721/'Historical Data'!$L$34</f>
        <v>843.57903658580221</v>
      </c>
    </row>
    <row r="3722" spans="2:9">
      <c r="B3722" s="300">
        <f t="shared" si="289"/>
        <v>3710</v>
      </c>
      <c r="C3722" s="275">
        <f t="shared" ca="1" si="285"/>
        <v>0.24887044209060746</v>
      </c>
      <c r="D3722" s="275">
        <f t="shared" ca="1" si="286"/>
        <v>0.17156757071210466</v>
      </c>
      <c r="E3722" s="275">
        <f t="shared" ca="1" si="287"/>
        <v>0.10624920716629285</v>
      </c>
      <c r="F3722" s="275">
        <f t="shared" ca="1" si="288"/>
        <v>5.5012740372805E-2</v>
      </c>
      <c r="G3722" s="301">
        <f t="array" aca="1" ref="G3722" ca="1">IF(E3722&gt;F3722,('3-Statement Model'!$G$8*(1+'DCF Simulation'!C3722)*'DCF Simulation'!D3722)/('DCF Simulation'!E3722-'DCF Simulation'!F3722))</f>
        <v>20200.07186853786</v>
      </c>
      <c r="H3722" s="302">
        <f ca="1">+G3722-'DCF Analysis'!$C$37+'DCF Analysis'!$C$38+'DCF Analysis'!$C$40-'DCF Analysis'!$C$39</f>
        <v>21112.401868537858</v>
      </c>
      <c r="I3722" s="303">
        <f ca="1">+H3722/'Historical Data'!$L$34</f>
        <v>1325.5539848480773</v>
      </c>
    </row>
    <row r="3723" spans="2:9">
      <c r="B3723" s="300">
        <f t="shared" si="289"/>
        <v>3711</v>
      </c>
      <c r="C3723" s="275">
        <f t="shared" ca="1" si="285"/>
        <v>1.2440783281547929E-2</v>
      </c>
      <c r="D3723" s="275">
        <f t="shared" ca="1" si="286"/>
        <v>0.18709395910715382</v>
      </c>
      <c r="E3723" s="275">
        <f t="shared" ca="1" si="287"/>
        <v>0.10930396917695101</v>
      </c>
      <c r="F3723" s="275">
        <f t="shared" ca="1" si="288"/>
        <v>2.012704296207531E-2</v>
      </c>
      <c r="G3723" s="301">
        <f t="array" aca="1" ref="G3723" ca="1">IF(E3723&gt;F3723,('3-Statement Model'!$G$8*(1+'DCF Simulation'!C3723)*'DCF Simulation'!D3723)/('DCF Simulation'!E3723-'DCF Simulation'!F3723))</f>
        <v>10260.213475147677</v>
      </c>
      <c r="H3723" s="302">
        <f ca="1">+G3723-'DCF Analysis'!$C$37+'DCF Analysis'!$C$38+'DCF Analysis'!$C$40-'DCF Analysis'!$C$39</f>
        <v>11172.543475147679</v>
      </c>
      <c r="I3723" s="303">
        <f ca="1">+H3723/'Historical Data'!$L$34</f>
        <v>701.47440431400082</v>
      </c>
    </row>
    <row r="3724" spans="2:9">
      <c r="B3724" s="300">
        <f t="shared" si="289"/>
        <v>3712</v>
      </c>
      <c r="C3724" s="275">
        <f t="shared" ca="1" si="285"/>
        <v>0.14653048276500463</v>
      </c>
      <c r="D3724" s="275">
        <f t="shared" ca="1" si="286"/>
        <v>0.18250499630809591</v>
      </c>
      <c r="E3724" s="275">
        <f t="shared" ca="1" si="287"/>
        <v>0.10477096934571634</v>
      </c>
      <c r="F3724" s="275">
        <f t="shared" ca="1" si="288"/>
        <v>3.0001903398110097E-2</v>
      </c>
      <c r="G3724" s="301">
        <f t="array" aca="1" ref="G3724" ca="1">IF(E3724&gt;F3724,('3-Statement Model'!$G$8*(1+'DCF Simulation'!C3724)*'DCF Simulation'!D3724)/('DCF Simulation'!E3724-'DCF Simulation'!F3724))</f>
        <v>13518.170139838909</v>
      </c>
      <c r="H3724" s="302">
        <f ca="1">+G3724-'DCF Analysis'!$C$37+'DCF Analysis'!$C$38+'DCF Analysis'!$C$40-'DCF Analysis'!$C$39</f>
        <v>14430.50013983891</v>
      </c>
      <c r="I3724" s="303">
        <f ca="1">+H3724/'Historical Data'!$L$34</f>
        <v>906.02703959608482</v>
      </c>
    </row>
    <row r="3725" spans="2:9">
      <c r="B3725" s="300">
        <f t="shared" si="289"/>
        <v>3713</v>
      </c>
      <c r="C3725" s="275">
        <f t="shared" ca="1" si="285"/>
        <v>0.13980323417684606</v>
      </c>
      <c r="D3725" s="275">
        <f t="shared" ca="1" si="286"/>
        <v>0.18254057549194527</v>
      </c>
      <c r="E3725" s="275">
        <f t="shared" ca="1" si="287"/>
        <v>0.1043819286793272</v>
      </c>
      <c r="F3725" s="275">
        <f t="shared" ca="1" si="288"/>
        <v>2.9252781121206911E-2</v>
      </c>
      <c r="G3725" s="301">
        <f t="array" aca="1" ref="G3725" ca="1">IF(E3725&gt;F3725,('3-Statement Model'!$G$8*(1+'DCF Simulation'!C3725)*'DCF Simulation'!D3725)/('DCF Simulation'!E3725-'DCF Simulation'!F3725))</f>
        <v>13377.049633126837</v>
      </c>
      <c r="H3725" s="302">
        <f ca="1">+G3725-'DCF Analysis'!$C$37+'DCF Analysis'!$C$38+'DCF Analysis'!$C$40-'DCF Analysis'!$C$39</f>
        <v>14289.379633126839</v>
      </c>
      <c r="I3725" s="303">
        <f ca="1">+H3725/'Historical Data'!$L$34</f>
        <v>897.16670948391823</v>
      </c>
    </row>
    <row r="3726" spans="2:9">
      <c r="B3726" s="300">
        <f t="shared" si="289"/>
        <v>3714</v>
      </c>
      <c r="C3726" s="275">
        <f t="shared" ref="C3726:C3789" ca="1" si="290">RAND()*($E$6-$D$6)+$D$6</f>
        <v>0.16965012857032638</v>
      </c>
      <c r="D3726" s="275">
        <f t="shared" ref="D3726:D3789" ca="1" si="291">RAND()*($E$7-$D$7)+$D$7</f>
        <v>0.13670064141679697</v>
      </c>
      <c r="E3726" s="275">
        <f t="shared" ref="E3726:E3789" ca="1" si="292">RAND()*($E$8-$D$8)+$D$8</f>
        <v>0.10389266835029494</v>
      </c>
      <c r="F3726" s="275">
        <f t="shared" ref="F3726:F3789" ca="1" si="293">RAND()*($E$9-$D$9)+$D$9</f>
        <v>2.992123607221964E-2</v>
      </c>
      <c r="G3726" s="301">
        <f t="array" aca="1" ref="G3726" ca="1">IF(E3726&gt;F3726,('3-Statement Model'!$G$8*(1+'DCF Simulation'!C3726)*'DCF Simulation'!D3726)/('DCF Simulation'!E3726-'DCF Simulation'!F3726))</f>
        <v>10440.997618585299</v>
      </c>
      <c r="H3726" s="302">
        <f ca="1">+G3726-'DCF Analysis'!$C$37+'DCF Analysis'!$C$38+'DCF Analysis'!$C$40-'DCF Analysis'!$C$39</f>
        <v>11353.327618585301</v>
      </c>
      <c r="I3726" s="303">
        <f ca="1">+H3726/'Historical Data'!$L$34</f>
        <v>712.82503808950696</v>
      </c>
    </row>
    <row r="3727" spans="2:9">
      <c r="B3727" s="300">
        <f t="shared" ref="B3727:B3790" si="294">+B3726+1</f>
        <v>3715</v>
      </c>
      <c r="C3727" s="275">
        <f t="shared" ca="1" si="290"/>
        <v>0.21838395205721331</v>
      </c>
      <c r="D3727" s="275">
        <f t="shared" ca="1" si="291"/>
        <v>0.14868475848168314</v>
      </c>
      <c r="E3727" s="275">
        <f t="shared" ca="1" si="292"/>
        <v>0.10341087533835262</v>
      </c>
      <c r="F3727" s="275">
        <f t="shared" ca="1" si="293"/>
        <v>5.6737822512803918E-2</v>
      </c>
      <c r="G3727" s="301">
        <f t="array" aca="1" ref="G3727" ca="1">IF(E3727&gt;F3727,('3-Statement Model'!$G$8*(1+'DCF Simulation'!C3727)*'DCF Simulation'!D3727)/('DCF Simulation'!E3727-'DCF Simulation'!F3727))</f>
        <v>18748.387133421325</v>
      </c>
      <c r="H3727" s="302">
        <f ca="1">+G3727-'DCF Analysis'!$C$37+'DCF Analysis'!$C$38+'DCF Analysis'!$C$40-'DCF Analysis'!$C$39</f>
        <v>19660.717133421324</v>
      </c>
      <c r="I3727" s="303">
        <f ca="1">+H3727/'Historical Data'!$L$34</f>
        <v>1234.4091450823821</v>
      </c>
    </row>
    <row r="3728" spans="2:9">
      <c r="B3728" s="300">
        <f t="shared" si="294"/>
        <v>3716</v>
      </c>
      <c r="C3728" s="275">
        <f t="shared" ca="1" si="290"/>
        <v>9.6793197932677127E-2</v>
      </c>
      <c r="D3728" s="275">
        <f t="shared" ca="1" si="291"/>
        <v>0.14943761151256202</v>
      </c>
      <c r="E3728" s="275">
        <f t="shared" ca="1" si="292"/>
        <v>0.10107967743620364</v>
      </c>
      <c r="F3728" s="275">
        <f t="shared" ca="1" si="293"/>
        <v>3.287627923958205E-2</v>
      </c>
      <c r="G3728" s="301">
        <f t="array" aca="1" ref="G3728" ca="1">IF(E3728&gt;F3728,('3-Statement Model'!$G$8*(1+'DCF Simulation'!C3728)*'DCF Simulation'!D3728)/('DCF Simulation'!E3728-'DCF Simulation'!F3728))</f>
        <v>11608.020103563464</v>
      </c>
      <c r="H3728" s="302">
        <f ca="1">+G3728-'DCF Analysis'!$C$37+'DCF Analysis'!$C$38+'DCF Analysis'!$C$40-'DCF Analysis'!$C$39</f>
        <v>12520.350103563465</v>
      </c>
      <c r="I3728" s="303">
        <f ca="1">+H3728/'Historical Data'!$L$34</f>
        <v>786.09719892665976</v>
      </c>
    </row>
    <row r="3729" spans="2:9">
      <c r="B3729" s="300">
        <f t="shared" si="294"/>
        <v>3717</v>
      </c>
      <c r="C3729" s="275">
        <f t="shared" ca="1" si="290"/>
        <v>0.2462578756197909</v>
      </c>
      <c r="D3729" s="275">
        <f t="shared" ca="1" si="291"/>
        <v>0.15288902213014838</v>
      </c>
      <c r="E3729" s="275">
        <f t="shared" ca="1" si="292"/>
        <v>0.10704107857623103</v>
      </c>
      <c r="F3729" s="275">
        <f t="shared" ca="1" si="293"/>
        <v>4.5391562234914362E-2</v>
      </c>
      <c r="G3729" s="301">
        <f t="array" aca="1" ref="G3729" ca="1">IF(E3729&gt;F3729,('3-Statement Model'!$G$8*(1+'DCF Simulation'!C3729)*'DCF Simulation'!D3729)/('DCF Simulation'!E3729-'DCF Simulation'!F3729))</f>
        <v>14929.114341755594</v>
      </c>
      <c r="H3729" s="302">
        <f ca="1">+G3729-'DCF Analysis'!$C$37+'DCF Analysis'!$C$38+'DCF Analysis'!$C$40-'DCF Analysis'!$C$39</f>
        <v>15841.444341755596</v>
      </c>
      <c r="I3729" s="303">
        <f ca="1">+H3729/'Historical Data'!$L$34</f>
        <v>994.61396214969943</v>
      </c>
    </row>
    <row r="3730" spans="2:9">
      <c r="B3730" s="300">
        <f t="shared" si="294"/>
        <v>3718</v>
      </c>
      <c r="C3730" s="275">
        <f t="shared" ca="1" si="290"/>
        <v>0.29898339313062827</v>
      </c>
      <c r="D3730" s="275">
        <f t="shared" ca="1" si="291"/>
        <v>0.14205850033221734</v>
      </c>
      <c r="E3730" s="275">
        <f t="shared" ca="1" si="292"/>
        <v>0.10952940616109653</v>
      </c>
      <c r="F3730" s="275">
        <f t="shared" ca="1" si="293"/>
        <v>2.4912694802140957E-2</v>
      </c>
      <c r="G3730" s="301">
        <f t="array" aca="1" ref="G3730" ca="1">IF(E3730&gt;F3730,('3-Statement Model'!$G$8*(1+'DCF Simulation'!C3730)*'DCF Simulation'!D3730)/('DCF Simulation'!E3730-'DCF Simulation'!F3730))</f>
        <v>10534.021039368181</v>
      </c>
      <c r="H3730" s="302">
        <f ca="1">+G3730-'DCF Analysis'!$C$37+'DCF Analysis'!$C$38+'DCF Analysis'!$C$40-'DCF Analysis'!$C$39</f>
        <v>11446.351039368183</v>
      </c>
      <c r="I3730" s="303">
        <f ca="1">+H3730/'Historical Data'!$L$34</f>
        <v>718.66556570312275</v>
      </c>
    </row>
    <row r="3731" spans="2:9">
      <c r="B3731" s="300">
        <f t="shared" si="294"/>
        <v>3719</v>
      </c>
      <c r="C3731" s="275">
        <f t="shared" ca="1" si="290"/>
        <v>0.10254524382623874</v>
      </c>
      <c r="D3731" s="275">
        <f t="shared" ca="1" si="291"/>
        <v>0.17601248213107978</v>
      </c>
      <c r="E3731" s="275">
        <f t="shared" ca="1" si="292"/>
        <v>0.10362771928332387</v>
      </c>
      <c r="F3731" s="275">
        <f t="shared" ca="1" si="293"/>
        <v>3.5398157736020265E-2</v>
      </c>
      <c r="G3731" s="301">
        <f t="array" aca="1" ref="G3731" ca="1">IF(E3731&gt;F3731,('3-Statement Model'!$G$8*(1+'DCF Simulation'!C3731)*'DCF Simulation'!D3731)/('DCF Simulation'!E3731-'DCF Simulation'!F3731))</f>
        <v>13738.73688833216</v>
      </c>
      <c r="H3731" s="302">
        <f ca="1">+G3731-'DCF Analysis'!$C$37+'DCF Analysis'!$C$38+'DCF Analysis'!$C$40-'DCF Analysis'!$C$39</f>
        <v>14651.066888332161</v>
      </c>
      <c r="I3731" s="303">
        <f ca="1">+H3731/'Historical Data'!$L$34</f>
        <v>919.87544652821657</v>
      </c>
    </row>
    <row r="3732" spans="2:9">
      <c r="B3732" s="300">
        <f t="shared" si="294"/>
        <v>3720</v>
      </c>
      <c r="C3732" s="275">
        <f t="shared" ca="1" si="290"/>
        <v>2.9098668030698365E-2</v>
      </c>
      <c r="D3732" s="275">
        <f t="shared" ca="1" si="291"/>
        <v>0.18766968957247454</v>
      </c>
      <c r="E3732" s="275">
        <f t="shared" ca="1" si="292"/>
        <v>0.10936158052818308</v>
      </c>
      <c r="F3732" s="275">
        <f t="shared" ca="1" si="293"/>
        <v>3.1615721217491254E-2</v>
      </c>
      <c r="G3732" s="301">
        <f t="array" aca="1" ref="G3732" ca="1">IF(E3732&gt;F3732,('3-Statement Model'!$G$8*(1+'DCF Simulation'!C3732)*'DCF Simulation'!D3732)/('DCF Simulation'!E3732-'DCF Simulation'!F3732))</f>
        <v>11999.230138482517</v>
      </c>
      <c r="H3732" s="302">
        <f ca="1">+G3732-'DCF Analysis'!$C$37+'DCF Analysis'!$C$38+'DCF Analysis'!$C$40-'DCF Analysis'!$C$39</f>
        <v>12911.560138482519</v>
      </c>
      <c r="I3732" s="303">
        <f ca="1">+H3732/'Historical Data'!$L$34</f>
        <v>810.65954024284565</v>
      </c>
    </row>
    <row r="3733" spans="2:9">
      <c r="B3733" s="300">
        <f t="shared" si="294"/>
        <v>3721</v>
      </c>
      <c r="C3733" s="275">
        <f t="shared" ca="1" si="290"/>
        <v>0.15535134593059985</v>
      </c>
      <c r="D3733" s="275">
        <f t="shared" ca="1" si="291"/>
        <v>0.15952837388161401</v>
      </c>
      <c r="E3733" s="275">
        <f t="shared" ca="1" si="292"/>
        <v>0.1079061554037945</v>
      </c>
      <c r="F3733" s="275">
        <f t="shared" ca="1" si="293"/>
        <v>5.0639637264789018E-2</v>
      </c>
      <c r="G3733" s="301">
        <f t="array" aca="1" ref="G3733" ca="1">IF(E3733&gt;F3733,('3-Statement Model'!$G$8*(1+'DCF Simulation'!C3733)*'DCF Simulation'!D3733)/('DCF Simulation'!E3733-'DCF Simulation'!F3733))</f>
        <v>15546.432081912244</v>
      </c>
      <c r="H3733" s="302">
        <f ca="1">+G3733-'DCF Analysis'!$C$37+'DCF Analysis'!$C$38+'DCF Analysis'!$C$40-'DCF Analysis'!$C$39</f>
        <v>16458.762081912242</v>
      </c>
      <c r="I3733" s="303">
        <f ca="1">+H3733/'Historical Data'!$L$34</f>
        <v>1033.3726024729249</v>
      </c>
    </row>
    <row r="3734" spans="2:9">
      <c r="B3734" s="300">
        <f t="shared" si="294"/>
        <v>3722</v>
      </c>
      <c r="C3734" s="275">
        <f t="shared" ca="1" si="290"/>
        <v>0.20145763220261217</v>
      </c>
      <c r="D3734" s="275">
        <f t="shared" ca="1" si="291"/>
        <v>0.14458230026555122</v>
      </c>
      <c r="E3734" s="275">
        <f t="shared" ca="1" si="292"/>
        <v>0.10726537193920628</v>
      </c>
      <c r="F3734" s="275">
        <f t="shared" ca="1" si="293"/>
        <v>2.3504435219400564E-2</v>
      </c>
      <c r="G3734" s="301">
        <f t="array" aca="1" ref="G3734" ca="1">IF(E3734&gt;F3734,('3-Statement Model'!$G$8*(1+'DCF Simulation'!C3734)*'DCF Simulation'!D3734)/('DCF Simulation'!E3734-'DCF Simulation'!F3734))</f>
        <v>10017.551051560502</v>
      </c>
      <c r="H3734" s="302">
        <f ca="1">+G3734-'DCF Analysis'!$C$37+'DCF Analysis'!$C$38+'DCF Analysis'!$C$40-'DCF Analysis'!$C$39</f>
        <v>10929.881051560504</v>
      </c>
      <c r="I3734" s="303">
        <f ca="1">+H3734/'Historical Data'!$L$34</f>
        <v>686.23870803643899</v>
      </c>
    </row>
    <row r="3735" spans="2:9">
      <c r="B3735" s="300">
        <f t="shared" si="294"/>
        <v>3723</v>
      </c>
      <c r="C3735" s="275">
        <f t="shared" ca="1" si="290"/>
        <v>0.17302531059694048</v>
      </c>
      <c r="D3735" s="275">
        <f t="shared" ca="1" si="291"/>
        <v>0.18068377105970462</v>
      </c>
      <c r="E3735" s="275">
        <f t="shared" ca="1" si="292"/>
        <v>0.10710560304643001</v>
      </c>
      <c r="F3735" s="275">
        <f t="shared" ca="1" si="293"/>
        <v>2.1792511708536723E-2</v>
      </c>
      <c r="G3735" s="301">
        <f t="array" aca="1" ref="G3735" ca="1">IF(E3735&gt;F3735,('3-Statement Model'!$G$8*(1+'DCF Simulation'!C3735)*'DCF Simulation'!D3735)/('DCF Simulation'!E3735-'DCF Simulation'!F3735))</f>
        <v>12000.251542130447</v>
      </c>
      <c r="H3735" s="302">
        <f ca="1">+G3735-'DCF Analysis'!$C$37+'DCF Analysis'!$C$38+'DCF Analysis'!$C$40-'DCF Analysis'!$C$39</f>
        <v>12912.581542130449</v>
      </c>
      <c r="I3735" s="303">
        <f ca="1">+H3735/'Historical Data'!$L$34</f>
        <v>810.72366964337914</v>
      </c>
    </row>
    <row r="3736" spans="2:9">
      <c r="B3736" s="300">
        <f t="shared" si="294"/>
        <v>3724</v>
      </c>
      <c r="C3736" s="275">
        <f t="shared" ca="1" si="290"/>
        <v>0.13814263957198653</v>
      </c>
      <c r="D3736" s="275">
        <f t="shared" ca="1" si="291"/>
        <v>0.15070511486814289</v>
      </c>
      <c r="E3736" s="275">
        <f t="shared" ca="1" si="292"/>
        <v>0.10741160912372169</v>
      </c>
      <c r="F3736" s="275">
        <f t="shared" ca="1" si="293"/>
        <v>4.93515140157018E-2</v>
      </c>
      <c r="G3736" s="301">
        <f t="array" aca="1" ref="G3736" ca="1">IF(E3736&gt;F3736,('3-Statement Model'!$G$8*(1+'DCF Simulation'!C3736)*'DCF Simulation'!D3736)/('DCF Simulation'!E3736-'DCF Simulation'!F3736))</f>
        <v>14270.081151335946</v>
      </c>
      <c r="H3736" s="302">
        <f ca="1">+G3736-'DCF Analysis'!$C$37+'DCF Analysis'!$C$38+'DCF Analysis'!$C$40-'DCF Analysis'!$C$39</f>
        <v>15182.411151335948</v>
      </c>
      <c r="I3736" s="303">
        <f ca="1">+H3736/'Historical Data'!$L$34</f>
        <v>953.23619390014085</v>
      </c>
    </row>
    <row r="3737" spans="2:9">
      <c r="B3737" s="300">
        <f t="shared" si="294"/>
        <v>3725</v>
      </c>
      <c r="C3737" s="275">
        <f t="shared" ca="1" si="290"/>
        <v>2.1956791303627207E-2</v>
      </c>
      <c r="D3737" s="275">
        <f t="shared" ca="1" si="291"/>
        <v>0.18500727973152839</v>
      </c>
      <c r="E3737" s="275">
        <f t="shared" ca="1" si="292"/>
        <v>0.10403476801318758</v>
      </c>
      <c r="F3737" s="275">
        <f t="shared" ca="1" si="293"/>
        <v>3.1224194418842464E-2</v>
      </c>
      <c r="G3737" s="301">
        <f t="array" aca="1" ref="G3737" ca="1">IF(E3737&gt;F3737,('3-Statement Model'!$G$8*(1+'DCF Simulation'!C3737)*'DCF Simulation'!D3737)/('DCF Simulation'!E3737-'DCF Simulation'!F3737))</f>
        <v>12543.143720943317</v>
      </c>
      <c r="H3737" s="302">
        <f ca="1">+G3737-'DCF Analysis'!$C$37+'DCF Analysis'!$C$38+'DCF Analysis'!$C$40-'DCF Analysis'!$C$39</f>
        <v>13455.473720943319</v>
      </c>
      <c r="I3737" s="303">
        <f ca="1">+H3737/'Historical Data'!$L$34</f>
        <v>844.80945938200034</v>
      </c>
    </row>
    <row r="3738" spans="2:9">
      <c r="B3738" s="300">
        <f t="shared" si="294"/>
        <v>3726</v>
      </c>
      <c r="C3738" s="275">
        <f t="shared" ca="1" si="290"/>
        <v>0.25195682325166774</v>
      </c>
      <c r="D3738" s="275">
        <f t="shared" ca="1" si="291"/>
        <v>0.16626463406252989</v>
      </c>
      <c r="E3738" s="275">
        <f t="shared" ca="1" si="292"/>
        <v>0.10276598483836918</v>
      </c>
      <c r="F3738" s="275">
        <f t="shared" ca="1" si="293"/>
        <v>4.7901212433149203E-2</v>
      </c>
      <c r="G3738" s="301">
        <f t="array" aca="1" ref="G3738" ca="1">IF(E3738&gt;F3738,('3-Statement Model'!$G$8*(1+'DCF Simulation'!C3738)*'DCF Simulation'!D3738)/('DCF Simulation'!E3738-'DCF Simulation'!F3738))</f>
        <v>18326.315105471411</v>
      </c>
      <c r="H3738" s="302">
        <f ca="1">+G3738-'DCF Analysis'!$C$37+'DCF Analysis'!$C$38+'DCF Analysis'!$C$40-'DCF Analysis'!$C$39</f>
        <v>19238.645105471409</v>
      </c>
      <c r="I3738" s="303">
        <f ca="1">+H3738/'Historical Data'!$L$34</f>
        <v>1207.9091162355617</v>
      </c>
    </row>
    <row r="3739" spans="2:9">
      <c r="B3739" s="300">
        <f t="shared" si="294"/>
        <v>3727</v>
      </c>
      <c r="C3739" s="275">
        <f t="shared" ca="1" si="290"/>
        <v>0.33191866225329536</v>
      </c>
      <c r="D3739" s="275">
        <f t="shared" ca="1" si="291"/>
        <v>0.14819176592636177</v>
      </c>
      <c r="E3739" s="275">
        <f t="shared" ca="1" si="292"/>
        <v>0.10064728094930511</v>
      </c>
      <c r="F3739" s="275">
        <f t="shared" ca="1" si="293"/>
        <v>3.6332226011693128E-2</v>
      </c>
      <c r="G3739" s="301">
        <f t="array" aca="1" ref="G3739" ca="1">IF(E3739&gt;F3739,('3-Statement Model'!$G$8*(1+'DCF Simulation'!C3739)*'DCF Simulation'!D3739)/('DCF Simulation'!E3739-'DCF Simulation'!F3739))</f>
        <v>14824.110098049183</v>
      </c>
      <c r="H3739" s="302">
        <f ca="1">+G3739-'DCF Analysis'!$C$37+'DCF Analysis'!$C$38+'DCF Analysis'!$C$40-'DCF Analysis'!$C$39</f>
        <v>15736.440098049185</v>
      </c>
      <c r="I3739" s="303">
        <f ca="1">+H3739/'Historical Data'!$L$34</f>
        <v>988.02121185356123</v>
      </c>
    </row>
    <row r="3740" spans="2:9">
      <c r="B3740" s="300">
        <f t="shared" si="294"/>
        <v>3728</v>
      </c>
      <c r="C3740" s="275">
        <f t="shared" ca="1" si="290"/>
        <v>0.30016921455669554</v>
      </c>
      <c r="D3740" s="275">
        <f t="shared" ca="1" si="291"/>
        <v>0.16595988882396026</v>
      </c>
      <c r="E3740" s="275">
        <f t="shared" ca="1" si="292"/>
        <v>0.10765477899232494</v>
      </c>
      <c r="F3740" s="275">
        <f t="shared" ca="1" si="293"/>
        <v>4.5876103757972658E-2</v>
      </c>
      <c r="G3740" s="301">
        <f t="array" aca="1" ref="G3740" ca="1">IF(E3740&gt;F3740,('3-Statement Model'!$G$8*(1+'DCF Simulation'!C3740)*'DCF Simulation'!D3740)/('DCF Simulation'!E3740-'DCF Simulation'!F3740))</f>
        <v>16871.120291488915</v>
      </c>
      <c r="H3740" s="302">
        <f ca="1">+G3740-'DCF Analysis'!$C$37+'DCF Analysis'!$C$38+'DCF Analysis'!$C$40-'DCF Analysis'!$C$39</f>
        <v>17783.450291488913</v>
      </c>
      <c r="I3740" s="303">
        <f ca="1">+H3740/'Historical Data'!$L$34</f>
        <v>1116.5438942008627</v>
      </c>
    </row>
    <row r="3741" spans="2:9">
      <c r="B3741" s="300">
        <f t="shared" si="294"/>
        <v>3729</v>
      </c>
      <c r="C3741" s="275">
        <f t="shared" ca="1" si="290"/>
        <v>0.26384696865340063</v>
      </c>
      <c r="D3741" s="275">
        <f t="shared" ca="1" si="291"/>
        <v>0.19269916072129809</v>
      </c>
      <c r="E3741" s="275">
        <f t="shared" ca="1" si="292"/>
        <v>0.10199313924361274</v>
      </c>
      <c r="F3741" s="275">
        <f t="shared" ca="1" si="293"/>
        <v>2.4237498169794786E-2</v>
      </c>
      <c r="G3741" s="301">
        <f t="array" aca="1" ref="G3741" ca="1">IF(E3741&gt;F3741,('3-Statement Model'!$G$8*(1+'DCF Simulation'!C3741)*'DCF Simulation'!D3741)/('DCF Simulation'!E3741-'DCF Simulation'!F3741))</f>
        <v>15129.407039005955</v>
      </c>
      <c r="H3741" s="302">
        <f ca="1">+G3741-'DCF Analysis'!$C$37+'DCF Analysis'!$C$38+'DCF Analysis'!$C$40-'DCF Analysis'!$C$39</f>
        <v>16041.737039005957</v>
      </c>
      <c r="I3741" s="303">
        <f ca="1">+H3741/'Historical Data'!$L$34</f>
        <v>1007.1894514109113</v>
      </c>
    </row>
    <row r="3742" spans="2:9">
      <c r="B3742" s="300">
        <f t="shared" si="294"/>
        <v>3730</v>
      </c>
      <c r="C3742" s="275">
        <f t="shared" ca="1" si="290"/>
        <v>0.16793996663081812</v>
      </c>
      <c r="D3742" s="275">
        <f t="shared" ca="1" si="291"/>
        <v>0.14591485079253977</v>
      </c>
      <c r="E3742" s="275">
        <f t="shared" ca="1" si="292"/>
        <v>0.10181502946442515</v>
      </c>
      <c r="F3742" s="275">
        <f t="shared" ca="1" si="293"/>
        <v>3.4501246647363884E-2</v>
      </c>
      <c r="G3742" s="301">
        <f t="array" aca="1" ref="G3742" ca="1">IF(E3742&gt;F3742,('3-Statement Model'!$G$8*(1+'DCF Simulation'!C3742)*'DCF Simulation'!D3742)/('DCF Simulation'!E3742-'DCF Simulation'!F3742))</f>
        <v>12229.128759170746</v>
      </c>
      <c r="H3742" s="302">
        <f ca="1">+G3742-'DCF Analysis'!$C$37+'DCF Analysis'!$C$38+'DCF Analysis'!$C$40-'DCF Analysis'!$C$39</f>
        <v>13141.458759170748</v>
      </c>
      <c r="I3742" s="303">
        <f ca="1">+H3742/'Historical Data'!$L$34</f>
        <v>825.09385400126712</v>
      </c>
    </row>
    <row r="3743" spans="2:9">
      <c r="B3743" s="300">
        <f t="shared" si="294"/>
        <v>3731</v>
      </c>
      <c r="C3743" s="275">
        <f t="shared" ca="1" si="290"/>
        <v>0.1536146148150388</v>
      </c>
      <c r="D3743" s="275">
        <f t="shared" ca="1" si="291"/>
        <v>0.14234206366896671</v>
      </c>
      <c r="E3743" s="275">
        <f t="shared" ca="1" si="292"/>
        <v>0.10001152398578173</v>
      </c>
      <c r="F3743" s="275">
        <f t="shared" ca="1" si="293"/>
        <v>5.6925505010441954E-2</v>
      </c>
      <c r="G3743" s="301">
        <f t="array" aca="1" ref="G3743" ca="1">IF(E3743&gt;F3743,('3-Statement Model'!$G$8*(1+'DCF Simulation'!C3743)*'DCF Simulation'!D3743)/('DCF Simulation'!E3743-'DCF Simulation'!F3743))</f>
        <v>18409.294198382002</v>
      </c>
      <c r="H3743" s="302">
        <f ca="1">+G3743-'DCF Analysis'!$C$37+'DCF Analysis'!$C$38+'DCF Analysis'!$C$40-'DCF Analysis'!$C$39</f>
        <v>19321.624198382</v>
      </c>
      <c r="I3743" s="303">
        <f ca="1">+H3743/'Historical Data'!$L$34</f>
        <v>1213.1190050938553</v>
      </c>
    </row>
    <row r="3744" spans="2:9">
      <c r="B3744" s="300">
        <f t="shared" si="294"/>
        <v>3732</v>
      </c>
      <c r="C3744" s="275">
        <f t="shared" ca="1" si="290"/>
        <v>0.25751050697525668</v>
      </c>
      <c r="D3744" s="275">
        <f t="shared" ca="1" si="291"/>
        <v>0.14322879707234287</v>
      </c>
      <c r="E3744" s="275">
        <f t="shared" ca="1" si="292"/>
        <v>0.10647610763001791</v>
      </c>
      <c r="F3744" s="275">
        <f t="shared" ca="1" si="293"/>
        <v>4.3052208268363493E-2</v>
      </c>
      <c r="G3744" s="301">
        <f t="array" aca="1" ref="G3744" ca="1">IF(E3744&gt;F3744,('3-Statement Model'!$G$8*(1+'DCF Simulation'!C3744)*'DCF Simulation'!D3744)/('DCF Simulation'!E3744-'DCF Simulation'!F3744))</f>
        <v>13717.296526178339</v>
      </c>
      <c r="H3744" s="302">
        <f ca="1">+G3744-'DCF Analysis'!$C$37+'DCF Analysis'!$C$38+'DCF Analysis'!$C$40-'DCF Analysis'!$C$39</f>
        <v>14629.626526178341</v>
      </c>
      <c r="I3744" s="303">
        <f ca="1">+H3744/'Historical Data'!$L$34</f>
        <v>918.52930137303485</v>
      </c>
    </row>
    <row r="3745" spans="2:9">
      <c r="B3745" s="300">
        <f t="shared" si="294"/>
        <v>3733</v>
      </c>
      <c r="C3745" s="275">
        <f t="shared" ca="1" si="290"/>
        <v>0.15058778601187986</v>
      </c>
      <c r="D3745" s="275">
        <f t="shared" ca="1" si="291"/>
        <v>0.13620701372442853</v>
      </c>
      <c r="E3745" s="275">
        <f t="shared" ca="1" si="292"/>
        <v>0.10869545515581146</v>
      </c>
      <c r="F3745" s="275">
        <f t="shared" ca="1" si="293"/>
        <v>4.7063093313465115E-2</v>
      </c>
      <c r="G3745" s="301">
        <f t="array" aca="1" ref="G3745" ca="1">IF(E3745&gt;F3745,('3-Statement Model'!$G$8*(1+'DCF Simulation'!C3745)*'DCF Simulation'!D3745)/('DCF Simulation'!E3745-'DCF Simulation'!F3745))</f>
        <v>12282.588987632877</v>
      </c>
      <c r="H3745" s="302">
        <f ca="1">+G3745-'DCF Analysis'!$C$37+'DCF Analysis'!$C$38+'DCF Analysis'!$C$40-'DCF Analysis'!$C$39</f>
        <v>13194.918987632878</v>
      </c>
      <c r="I3745" s="303">
        <f ca="1">+H3745/'Historical Data'!$L$34</f>
        <v>828.45038440979772</v>
      </c>
    </row>
    <row r="3746" spans="2:9">
      <c r="B3746" s="300">
        <f t="shared" si="294"/>
        <v>3734</v>
      </c>
      <c r="C3746" s="275">
        <f t="shared" ca="1" si="290"/>
        <v>0.30880253178215394</v>
      </c>
      <c r="D3746" s="275">
        <f t="shared" ca="1" si="291"/>
        <v>0.17818563253685576</v>
      </c>
      <c r="E3746" s="275">
        <f t="shared" ca="1" si="292"/>
        <v>0.10069745220780262</v>
      </c>
      <c r="F3746" s="275">
        <f t="shared" ca="1" si="293"/>
        <v>3.1642322417115912E-2</v>
      </c>
      <c r="G3746" s="301">
        <f t="array" aca="1" ref="G3746" ca="1">IF(E3746&gt;F3746,('3-Statement Model'!$G$8*(1+'DCF Simulation'!C3746)*'DCF Simulation'!D3746)/('DCF Simulation'!E3746-'DCF Simulation'!F3746))</f>
        <v>16312.869539361942</v>
      </c>
      <c r="H3746" s="302">
        <f ca="1">+G3746-'DCF Analysis'!$C$37+'DCF Analysis'!$C$38+'DCF Analysis'!$C$40-'DCF Analysis'!$C$39</f>
        <v>17225.19953936194</v>
      </c>
      <c r="I3746" s="303">
        <f ca="1">+H3746/'Historical Data'!$L$34</f>
        <v>1081.493807828213</v>
      </c>
    </row>
    <row r="3747" spans="2:9">
      <c r="B3747" s="300">
        <f t="shared" si="294"/>
        <v>3735</v>
      </c>
      <c r="C3747" s="275">
        <f t="shared" ca="1" si="290"/>
        <v>0.24135242084342418</v>
      </c>
      <c r="D3747" s="275">
        <f t="shared" ca="1" si="291"/>
        <v>0.16104478311157788</v>
      </c>
      <c r="E3747" s="275">
        <f t="shared" ca="1" si="292"/>
        <v>0.10109384305686163</v>
      </c>
      <c r="F3747" s="275">
        <f t="shared" ca="1" si="293"/>
        <v>3.8441715367598134E-2</v>
      </c>
      <c r="G3747" s="301">
        <f t="array" aca="1" ref="G3747" ca="1">IF(E3747&gt;F3747,('3-Statement Model'!$G$8*(1+'DCF Simulation'!C3747)*'DCF Simulation'!D3747)/('DCF Simulation'!E3747-'DCF Simulation'!F3747))</f>
        <v>15412.937995544327</v>
      </c>
      <c r="H3747" s="302">
        <f ca="1">+G3747-'DCF Analysis'!$C$37+'DCF Analysis'!$C$38+'DCF Analysis'!$C$40-'DCF Analysis'!$C$39</f>
        <v>16325.267995544329</v>
      </c>
      <c r="I3747" s="303">
        <f ca="1">+H3747/'Historical Data'!$L$34</f>
        <v>1024.991101436686</v>
      </c>
    </row>
    <row r="3748" spans="2:9">
      <c r="B3748" s="300">
        <f t="shared" si="294"/>
        <v>3736</v>
      </c>
      <c r="C3748" s="275">
        <f t="shared" ca="1" si="290"/>
        <v>0.18535309721868853</v>
      </c>
      <c r="D3748" s="275">
        <f t="shared" ca="1" si="291"/>
        <v>0.1717366265352184</v>
      </c>
      <c r="E3748" s="275">
        <f t="shared" ca="1" si="292"/>
        <v>0.10131002005701813</v>
      </c>
      <c r="F3748" s="275">
        <f t="shared" ca="1" si="293"/>
        <v>5.029084412354079E-2</v>
      </c>
      <c r="G3748" s="301">
        <f t="array" aca="1" ref="G3748" ca="1">IF(E3748&gt;F3748,('3-Statement Model'!$G$8*(1+'DCF Simulation'!C3748)*'DCF Simulation'!D3748)/('DCF Simulation'!E3748-'DCF Simulation'!F3748))</f>
        <v>19273.328613452049</v>
      </c>
      <c r="H3748" s="302">
        <f ca="1">+G3748-'DCF Analysis'!$C$37+'DCF Analysis'!$C$38+'DCF Analysis'!$C$40-'DCF Analysis'!$C$39</f>
        <v>20185.658613452048</v>
      </c>
      <c r="I3748" s="303">
        <f ca="1">+H3748/'Historical Data'!$L$34</f>
        <v>1267.3678901365736</v>
      </c>
    </row>
    <row r="3749" spans="2:9">
      <c r="B3749" s="300">
        <f t="shared" si="294"/>
        <v>3737</v>
      </c>
      <c r="C3749" s="275">
        <f t="shared" ca="1" si="290"/>
        <v>0.27731513806969255</v>
      </c>
      <c r="D3749" s="275">
        <f t="shared" ca="1" si="291"/>
        <v>0.15450666895797249</v>
      </c>
      <c r="E3749" s="275">
        <f t="shared" ca="1" si="292"/>
        <v>0.10130198937614665</v>
      </c>
      <c r="F3749" s="275">
        <f t="shared" ca="1" si="293"/>
        <v>3.5281622000503325E-2</v>
      </c>
      <c r="G3749" s="301">
        <f t="array" aca="1" ref="G3749" ca="1">IF(E3749&gt;F3749,('3-Statement Model'!$G$8*(1+'DCF Simulation'!C3749)*'DCF Simulation'!D3749)/('DCF Simulation'!E3749-'DCF Simulation'!F3749))</f>
        <v>14439.323665854394</v>
      </c>
      <c r="H3749" s="302">
        <f ca="1">+G3749-'DCF Analysis'!$C$37+'DCF Analysis'!$C$38+'DCF Analysis'!$C$40-'DCF Analysis'!$C$39</f>
        <v>15351.653665854396</v>
      </c>
      <c r="I3749" s="303">
        <f ca="1">+H3749/'Historical Data'!$L$34</f>
        <v>963.86218003485692</v>
      </c>
    </row>
    <row r="3750" spans="2:9">
      <c r="B3750" s="300">
        <f t="shared" si="294"/>
        <v>3738</v>
      </c>
      <c r="C3750" s="275">
        <f t="shared" ca="1" si="290"/>
        <v>0.30655342860403301</v>
      </c>
      <c r="D3750" s="275">
        <f t="shared" ca="1" si="291"/>
        <v>0.15524433450117656</v>
      </c>
      <c r="E3750" s="275">
        <f t="shared" ca="1" si="292"/>
        <v>0.10258191770462748</v>
      </c>
      <c r="F3750" s="275">
        <f t="shared" ca="1" si="293"/>
        <v>5.4386078863805393E-2</v>
      </c>
      <c r="G3750" s="301">
        <f t="array" aca="1" ref="G3750" ca="1">IF(E3750&gt;F3750,('3-Statement Model'!$G$8*(1+'DCF Simulation'!C3750)*'DCF Simulation'!D3750)/('DCF Simulation'!E3750-'DCF Simulation'!F3750))</f>
        <v>20328.85366793118</v>
      </c>
      <c r="H3750" s="302">
        <f ca="1">+G3750-'DCF Analysis'!$C$37+'DCF Analysis'!$C$38+'DCF Analysis'!$C$40-'DCF Analysis'!$C$39</f>
        <v>21241.183667931178</v>
      </c>
      <c r="I3750" s="303">
        <f ca="1">+H3750/'Historical Data'!$L$34</f>
        <v>1333.6396223053725</v>
      </c>
    </row>
    <row r="3751" spans="2:9">
      <c r="B3751" s="300">
        <f t="shared" si="294"/>
        <v>3739</v>
      </c>
      <c r="C3751" s="275">
        <f t="shared" ca="1" si="290"/>
        <v>3.039034532688821E-2</v>
      </c>
      <c r="D3751" s="275">
        <f t="shared" ca="1" si="291"/>
        <v>0.14541946314358212</v>
      </c>
      <c r="E3751" s="275">
        <f t="shared" ca="1" si="292"/>
        <v>0.1059077486331555</v>
      </c>
      <c r="F3751" s="275">
        <f t="shared" ca="1" si="293"/>
        <v>2.7746579266986697E-2</v>
      </c>
      <c r="G3751" s="301">
        <f t="array" aca="1" ref="G3751" ca="1">IF(E3751&gt;F3751,('3-Statement Model'!$G$8*(1+'DCF Simulation'!C3751)*'DCF Simulation'!D3751)/('DCF Simulation'!E3751-'DCF Simulation'!F3751))</f>
        <v>9260.0379987435772</v>
      </c>
      <c r="H3751" s="302">
        <f ca="1">+G3751-'DCF Analysis'!$C$37+'DCF Analysis'!$C$38+'DCF Analysis'!$C$40-'DCF Analysis'!$C$39</f>
        <v>10172.367998743579</v>
      </c>
      <c r="I3751" s="303">
        <f ca="1">+H3751/'Historical Data'!$L$34</f>
        <v>638.67782642816144</v>
      </c>
    </row>
    <row r="3752" spans="2:9">
      <c r="B3752" s="300">
        <f t="shared" si="294"/>
        <v>3740</v>
      </c>
      <c r="C3752" s="275">
        <f t="shared" ca="1" si="290"/>
        <v>0.3214163748811027</v>
      </c>
      <c r="D3752" s="275">
        <f t="shared" ca="1" si="291"/>
        <v>0.14534565960016527</v>
      </c>
      <c r="E3752" s="275">
        <f t="shared" ca="1" si="292"/>
        <v>0.10563671971932569</v>
      </c>
      <c r="F3752" s="275">
        <f t="shared" ca="1" si="293"/>
        <v>5.5820968305440088E-2</v>
      </c>
      <c r="G3752" s="301">
        <f t="array" aca="1" ref="G3752" ca="1">IF(E3752&gt;F3752,('3-Statement Model'!$G$8*(1+'DCF Simulation'!C3752)*'DCF Simulation'!D3752)/('DCF Simulation'!E3752-'DCF Simulation'!F3752))</f>
        <v>18623.211057162294</v>
      </c>
      <c r="H3752" s="302">
        <f ca="1">+G3752-'DCF Analysis'!$C$37+'DCF Analysis'!$C$38+'DCF Analysis'!$C$40-'DCF Analysis'!$C$39</f>
        <v>19535.541057162292</v>
      </c>
      <c r="I3752" s="303">
        <f ca="1">+H3752/'Historical Data'!$L$34</f>
        <v>1226.5498949730861</v>
      </c>
    </row>
    <row r="3753" spans="2:9">
      <c r="B3753" s="300">
        <f t="shared" si="294"/>
        <v>3741</v>
      </c>
      <c r="C3753" s="275">
        <f t="shared" ca="1" si="290"/>
        <v>0.30160334486038737</v>
      </c>
      <c r="D3753" s="275">
        <f t="shared" ca="1" si="291"/>
        <v>0.14771697945947643</v>
      </c>
      <c r="E3753" s="275">
        <f t="shared" ca="1" si="292"/>
        <v>0.10302890339905349</v>
      </c>
      <c r="F3753" s="275">
        <f t="shared" ca="1" si="293"/>
        <v>2.5683191602792615E-2</v>
      </c>
      <c r="G3753" s="301">
        <f t="array" aca="1" ref="G3753" ca="1">IF(E3753&gt;F3753,('3-Statement Model'!$G$8*(1+'DCF Simulation'!C3753)*'DCF Simulation'!D3753)/('DCF Simulation'!E3753-'DCF Simulation'!F3753))</f>
        <v>12007.49275624437</v>
      </c>
      <c r="H3753" s="302">
        <f ca="1">+G3753-'DCF Analysis'!$C$37+'DCF Analysis'!$C$38+'DCF Analysis'!$C$40-'DCF Analysis'!$C$39</f>
        <v>12919.822756244372</v>
      </c>
      <c r="I3753" s="303">
        <f ca="1">+H3753/'Historical Data'!$L$34</f>
        <v>811.17831333023287</v>
      </c>
    </row>
    <row r="3754" spans="2:9">
      <c r="B3754" s="300">
        <f t="shared" si="294"/>
        <v>3742</v>
      </c>
      <c r="C3754" s="275">
        <f t="shared" ca="1" si="290"/>
        <v>0.19644579871882295</v>
      </c>
      <c r="D3754" s="275">
        <f t="shared" ca="1" si="291"/>
        <v>0.18072887315701963</v>
      </c>
      <c r="E3754" s="275">
        <f t="shared" ca="1" si="292"/>
        <v>0.10944751957366113</v>
      </c>
      <c r="F3754" s="275">
        <f t="shared" ca="1" si="293"/>
        <v>4.666510471941504E-2</v>
      </c>
      <c r="G3754" s="301">
        <f t="array" aca="1" ref="G3754" ca="1">IF(E3754&gt;F3754,('3-Statement Model'!$G$8*(1+'DCF Simulation'!C3754)*'DCF Simulation'!D3754)/('DCF Simulation'!E3754-'DCF Simulation'!F3754))</f>
        <v>16636.503388144691</v>
      </c>
      <c r="H3754" s="302">
        <f ca="1">+G3754-'DCF Analysis'!$C$37+'DCF Analysis'!$C$38+'DCF Analysis'!$C$40-'DCF Analysis'!$C$39</f>
        <v>17548.833388144689</v>
      </c>
      <c r="I3754" s="303">
        <f ca="1">+H3754/'Historical Data'!$L$34</f>
        <v>1101.8133404212804</v>
      </c>
    </row>
    <row r="3755" spans="2:9">
      <c r="B3755" s="300">
        <f t="shared" si="294"/>
        <v>3743</v>
      </c>
      <c r="C3755" s="275">
        <f t="shared" ca="1" si="290"/>
        <v>0.24325339485290068</v>
      </c>
      <c r="D3755" s="275">
        <f t="shared" ca="1" si="291"/>
        <v>0.13741773966585316</v>
      </c>
      <c r="E3755" s="275">
        <f t="shared" ca="1" si="292"/>
        <v>0.10426304828597657</v>
      </c>
      <c r="F3755" s="275">
        <f t="shared" ca="1" si="293"/>
        <v>2.0694014483468269E-2</v>
      </c>
      <c r="G3755" s="301">
        <f t="array" aca="1" ref="G3755" ca="1">IF(E3755&gt;F3755,('3-Statement Model'!$G$8*(1+'DCF Simulation'!C3755)*'DCF Simulation'!D3755)/('DCF Simulation'!E3755-'DCF Simulation'!F3755))</f>
        <v>9874.9879148883792</v>
      </c>
      <c r="H3755" s="302">
        <f ca="1">+G3755-'DCF Analysis'!$C$37+'DCF Analysis'!$C$38+'DCF Analysis'!$C$40-'DCF Analysis'!$C$39</f>
        <v>10787.317914888381</v>
      </c>
      <c r="I3755" s="303">
        <f ca="1">+H3755/'Historical Data'!$L$34</f>
        <v>677.28780159363441</v>
      </c>
    </row>
    <row r="3756" spans="2:9">
      <c r="B3756" s="300">
        <f t="shared" si="294"/>
        <v>3744</v>
      </c>
      <c r="C3756" s="275">
        <f t="shared" ca="1" si="290"/>
        <v>0.11061158281404904</v>
      </c>
      <c r="D3756" s="275">
        <f t="shared" ca="1" si="291"/>
        <v>0.17232334380078723</v>
      </c>
      <c r="E3756" s="275">
        <f t="shared" ca="1" si="292"/>
        <v>0.10128886159722718</v>
      </c>
      <c r="F3756" s="275">
        <f t="shared" ca="1" si="293"/>
        <v>4.8406052905167515E-2</v>
      </c>
      <c r="G3756" s="301">
        <f t="array" aca="1" ref="G3756" ca="1">IF(E3756&gt;F3756,('3-Statement Model'!$G$8*(1+'DCF Simulation'!C3756)*'DCF Simulation'!D3756)/('DCF Simulation'!E3756-'DCF Simulation'!F3756))</f>
        <v>17481.202266114673</v>
      </c>
      <c r="H3756" s="302">
        <f ca="1">+G3756-'DCF Analysis'!$C$37+'DCF Analysis'!$C$38+'DCF Analysis'!$C$40-'DCF Analysis'!$C$39</f>
        <v>18393.532266114671</v>
      </c>
      <c r="I3756" s="303">
        <f ca="1">+H3756/'Historical Data'!$L$34</f>
        <v>1154.8482329295744</v>
      </c>
    </row>
    <row r="3757" spans="2:9">
      <c r="B3757" s="300">
        <f t="shared" si="294"/>
        <v>3745</v>
      </c>
      <c r="C3757" s="275">
        <f t="shared" ca="1" si="290"/>
        <v>4.9821379368636481E-2</v>
      </c>
      <c r="D3757" s="275">
        <f t="shared" ca="1" si="291"/>
        <v>0.15678268542535909</v>
      </c>
      <c r="E3757" s="275">
        <f t="shared" ca="1" si="292"/>
        <v>0.10086531033715511</v>
      </c>
      <c r="F3757" s="275">
        <f t="shared" ca="1" si="293"/>
        <v>2.6802477647123672E-2</v>
      </c>
      <c r="G3757" s="301">
        <f t="array" aca="1" ref="G3757" ca="1">IF(E3757&gt;F3757,('3-Statement Model'!$G$8*(1+'DCF Simulation'!C3757)*'DCF Simulation'!D3757)/('DCF Simulation'!E3757-'DCF Simulation'!F3757))</f>
        <v>10734.768732247552</v>
      </c>
      <c r="H3757" s="302">
        <f ca="1">+G3757-'DCF Analysis'!$C$37+'DCF Analysis'!$C$38+'DCF Analysis'!$C$40-'DCF Analysis'!$C$39</f>
        <v>11647.098732247554</v>
      </c>
      <c r="I3757" s="303">
        <f ca="1">+H3757/'Historical Data'!$L$34</f>
        <v>731.2696221199277</v>
      </c>
    </row>
    <row r="3758" spans="2:9">
      <c r="B3758" s="300">
        <f t="shared" si="294"/>
        <v>3746</v>
      </c>
      <c r="C3758" s="275">
        <f t="shared" ca="1" si="290"/>
        <v>0.29232118423696651</v>
      </c>
      <c r="D3758" s="275">
        <f t="shared" ca="1" si="291"/>
        <v>0.19226776364917236</v>
      </c>
      <c r="E3758" s="275">
        <f t="shared" ca="1" si="292"/>
        <v>0.10609921732258544</v>
      </c>
      <c r="F3758" s="275">
        <f t="shared" ca="1" si="293"/>
        <v>3.2785357495076606E-2</v>
      </c>
      <c r="G3758" s="301">
        <f t="array" aca="1" ref="G3758" ca="1">IF(E3758&gt;F3758,('3-Statement Model'!$G$8*(1+'DCF Simulation'!C3758)*'DCF Simulation'!D3758)/('DCF Simulation'!E3758-'DCF Simulation'!F3758))</f>
        <v>16370.816964269443</v>
      </c>
      <c r="H3758" s="302">
        <f ca="1">+G3758-'DCF Analysis'!$C$37+'DCF Analysis'!$C$38+'DCF Analysis'!$C$40-'DCF Analysis'!$C$39</f>
        <v>17283.146964269443</v>
      </c>
      <c r="I3758" s="303">
        <f ca="1">+H3758/'Historical Data'!$L$34</f>
        <v>1085.1320693806463</v>
      </c>
    </row>
    <row r="3759" spans="2:9">
      <c r="B3759" s="300">
        <f t="shared" si="294"/>
        <v>3747</v>
      </c>
      <c r="C3759" s="275">
        <f t="shared" ca="1" si="290"/>
        <v>0.24561254459914753</v>
      </c>
      <c r="D3759" s="275">
        <f t="shared" ca="1" si="291"/>
        <v>0.16141166447099015</v>
      </c>
      <c r="E3759" s="275">
        <f t="shared" ca="1" si="292"/>
        <v>0.10714110208242214</v>
      </c>
      <c r="F3759" s="275">
        <f t="shared" ca="1" si="293"/>
        <v>5.1799046600121745E-2</v>
      </c>
      <c r="G3759" s="301">
        <f t="array" aca="1" ref="G3759" ca="1">IF(E3759&gt;F3759,('3-Statement Model'!$G$8*(1+'DCF Simulation'!C3759)*'DCF Simulation'!D3759)/('DCF Simulation'!E3759-'DCF Simulation'!F3759))</f>
        <v>17548.584984565739</v>
      </c>
      <c r="H3759" s="302">
        <f ca="1">+G3759-'DCF Analysis'!$C$37+'DCF Analysis'!$C$38+'DCF Analysis'!$C$40-'DCF Analysis'!$C$39</f>
        <v>18460.914984565738</v>
      </c>
      <c r="I3759" s="303">
        <f ca="1">+H3759/'Historical Data'!$L$34</f>
        <v>1159.0788946756361</v>
      </c>
    </row>
    <row r="3760" spans="2:9">
      <c r="B3760" s="300">
        <f t="shared" si="294"/>
        <v>3748</v>
      </c>
      <c r="C3760" s="275">
        <f t="shared" ca="1" si="290"/>
        <v>1.2507896024654856E-2</v>
      </c>
      <c r="D3760" s="275">
        <f t="shared" ca="1" si="291"/>
        <v>0.17582013378351755</v>
      </c>
      <c r="E3760" s="275">
        <f t="shared" ca="1" si="292"/>
        <v>0.10747969507130686</v>
      </c>
      <c r="F3760" s="275">
        <f t="shared" ca="1" si="293"/>
        <v>3.7388942713616563E-2</v>
      </c>
      <c r="G3760" s="301">
        <f t="array" aca="1" ref="G3760" ca="1">IF(E3760&gt;F3760,('3-Statement Model'!$G$8*(1+'DCF Simulation'!C3760)*'DCF Simulation'!D3760)/('DCF Simulation'!E3760-'DCF Simulation'!F3760))</f>
        <v>12268.339975790035</v>
      </c>
      <c r="H3760" s="302">
        <f ca="1">+G3760-'DCF Analysis'!$C$37+'DCF Analysis'!$C$38+'DCF Analysis'!$C$40-'DCF Analysis'!$C$39</f>
        <v>13180.669975790037</v>
      </c>
      <c r="I3760" s="303">
        <f ca="1">+H3760/'Historical Data'!$L$34</f>
        <v>827.55575221465301</v>
      </c>
    </row>
    <row r="3761" spans="2:9">
      <c r="B3761" s="300">
        <f t="shared" si="294"/>
        <v>3749</v>
      </c>
      <c r="C3761" s="275">
        <f t="shared" ca="1" si="290"/>
        <v>0.16955503262732022</v>
      </c>
      <c r="D3761" s="275">
        <f t="shared" ca="1" si="291"/>
        <v>0.14046337738348064</v>
      </c>
      <c r="E3761" s="275">
        <f t="shared" ca="1" si="292"/>
        <v>0.10350739855938682</v>
      </c>
      <c r="F3761" s="275">
        <f t="shared" ca="1" si="293"/>
        <v>5.5788407327174147E-2</v>
      </c>
      <c r="G3761" s="301">
        <f t="array" aca="1" ref="G3761" ca="1">IF(E3761&gt;F3761,('3-Statement Model'!$G$8*(1+'DCF Simulation'!C3761)*'DCF Simulation'!D3761)/('DCF Simulation'!E3761-'DCF Simulation'!F3761))</f>
        <v>16629.225163618397</v>
      </c>
      <c r="H3761" s="302">
        <f ca="1">+G3761-'DCF Analysis'!$C$37+'DCF Analysis'!$C$38+'DCF Analysis'!$C$40-'DCF Analysis'!$C$39</f>
        <v>17541.555163618395</v>
      </c>
      <c r="I3761" s="303">
        <f ca="1">+H3761/'Historical Data'!$L$34</f>
        <v>1101.3563730149415</v>
      </c>
    </row>
    <row r="3762" spans="2:9">
      <c r="B3762" s="300">
        <f t="shared" si="294"/>
        <v>3750</v>
      </c>
      <c r="C3762" s="275">
        <f t="shared" ca="1" si="290"/>
        <v>6.4539885171663203E-2</v>
      </c>
      <c r="D3762" s="275">
        <f t="shared" ca="1" si="291"/>
        <v>0.13639373671258917</v>
      </c>
      <c r="E3762" s="275">
        <f t="shared" ca="1" si="292"/>
        <v>0.10684871741295109</v>
      </c>
      <c r="F3762" s="275">
        <f t="shared" ca="1" si="293"/>
        <v>4.8744887739262582E-2</v>
      </c>
      <c r="G3762" s="301">
        <f t="array" aca="1" ref="G3762" ca="1">IF(E3762&gt;F3762,('3-Statement Model'!$G$8*(1+'DCF Simulation'!C3762)*'DCF Simulation'!D3762)/('DCF Simulation'!E3762-'DCF Simulation'!F3762))</f>
        <v>12070.662491899295</v>
      </c>
      <c r="H3762" s="302">
        <f ca="1">+G3762-'DCF Analysis'!$C$37+'DCF Analysis'!$C$38+'DCF Analysis'!$C$40-'DCF Analysis'!$C$39</f>
        <v>12982.992491899297</v>
      </c>
      <c r="I3762" s="303">
        <f ca="1">+H3762/'Historical Data'!$L$34</f>
        <v>815.14446059005593</v>
      </c>
    </row>
    <row r="3763" spans="2:9">
      <c r="B3763" s="300">
        <f t="shared" si="294"/>
        <v>3751</v>
      </c>
      <c r="C3763" s="275">
        <f t="shared" ca="1" si="290"/>
        <v>0.17684592277047473</v>
      </c>
      <c r="D3763" s="275">
        <f t="shared" ca="1" si="291"/>
        <v>0.15938882842487945</v>
      </c>
      <c r="E3763" s="275">
        <f t="shared" ca="1" si="292"/>
        <v>0.10902384036538944</v>
      </c>
      <c r="F3763" s="275">
        <f t="shared" ca="1" si="293"/>
        <v>5.0279136807911094E-2</v>
      </c>
      <c r="G3763" s="301">
        <f t="array" aca="1" ref="G3763" ca="1">IF(E3763&gt;F3763,('3-Statement Model'!$G$8*(1+'DCF Simulation'!C3763)*'DCF Simulation'!D3763)/('DCF Simulation'!E3763-'DCF Simulation'!F3763))</f>
        <v>15423.689304252384</v>
      </c>
      <c r="H3763" s="302">
        <f ca="1">+G3763-'DCF Analysis'!$C$37+'DCF Analysis'!$C$38+'DCF Analysis'!$C$40-'DCF Analysis'!$C$39</f>
        <v>16336.019304252384</v>
      </c>
      <c r="I3763" s="303">
        <f ca="1">+H3763/'Historical Data'!$L$34</f>
        <v>1025.6661283800454</v>
      </c>
    </row>
    <row r="3764" spans="2:9">
      <c r="B3764" s="300">
        <f t="shared" si="294"/>
        <v>3752</v>
      </c>
      <c r="C3764" s="275">
        <f t="shared" ca="1" si="290"/>
        <v>0.14633320047823759</v>
      </c>
      <c r="D3764" s="275">
        <f t="shared" ca="1" si="291"/>
        <v>0.18021415820970754</v>
      </c>
      <c r="E3764" s="275">
        <f t="shared" ca="1" si="292"/>
        <v>0.10990920179319655</v>
      </c>
      <c r="F3764" s="275">
        <f t="shared" ca="1" si="293"/>
        <v>5.9481962774469058E-2</v>
      </c>
      <c r="G3764" s="301">
        <f t="array" aca="1" ref="G3764" ca="1">IF(E3764&gt;F3764,('3-Statement Model'!$G$8*(1+'DCF Simulation'!C3764)*'DCF Simulation'!D3764)/('DCF Simulation'!E3764-'DCF Simulation'!F3764))</f>
        <v>19788.55522492286</v>
      </c>
      <c r="H3764" s="302">
        <f ca="1">+G3764-'DCF Analysis'!$C$37+'DCF Analysis'!$C$38+'DCF Analysis'!$C$40-'DCF Analysis'!$C$39</f>
        <v>20700.885224922858</v>
      </c>
      <c r="I3764" s="303">
        <f ca="1">+H3764/'Historical Data'!$L$34</f>
        <v>1299.7166817230327</v>
      </c>
    </row>
    <row r="3765" spans="2:9">
      <c r="B3765" s="300">
        <f t="shared" si="294"/>
        <v>3753</v>
      </c>
      <c r="C3765" s="275">
        <f t="shared" ca="1" si="290"/>
        <v>0.28224066100746564</v>
      </c>
      <c r="D3765" s="275">
        <f t="shared" ca="1" si="291"/>
        <v>0.15820834580162363</v>
      </c>
      <c r="E3765" s="275">
        <f t="shared" ca="1" si="292"/>
        <v>0.10301465093168791</v>
      </c>
      <c r="F3765" s="275">
        <f t="shared" ca="1" si="293"/>
        <v>4.5293701226132313E-2</v>
      </c>
      <c r="G3765" s="301">
        <f t="array" aca="1" ref="G3765" ca="1">IF(E3765&gt;F3765,('3-Statement Model'!$G$8*(1+'DCF Simulation'!C3765)*'DCF Simulation'!D3765)/('DCF Simulation'!E3765-'DCF Simulation'!F3765))</f>
        <v>16976.375214657288</v>
      </c>
      <c r="H3765" s="302">
        <f ca="1">+G3765-'DCF Analysis'!$C$37+'DCF Analysis'!$C$38+'DCF Analysis'!$C$40-'DCF Analysis'!$C$39</f>
        <v>17888.705214657286</v>
      </c>
      <c r="I3765" s="303">
        <f ca="1">+H3765/'Historical Data'!$L$34</f>
        <v>1123.1523835475264</v>
      </c>
    </row>
    <row r="3766" spans="2:9">
      <c r="B3766" s="300">
        <f t="shared" si="294"/>
        <v>3754</v>
      </c>
      <c r="C3766" s="275">
        <f t="shared" ca="1" si="290"/>
        <v>0.19618961233382989</v>
      </c>
      <c r="D3766" s="275">
        <f t="shared" ca="1" si="291"/>
        <v>0.14554689095689477</v>
      </c>
      <c r="E3766" s="275">
        <f t="shared" ca="1" si="292"/>
        <v>0.10963469470921178</v>
      </c>
      <c r="F3766" s="275">
        <f t="shared" ca="1" si="293"/>
        <v>3.1159504488046549E-2</v>
      </c>
      <c r="G3766" s="301">
        <f t="array" aca="1" ref="G3766" ca="1">IF(E3766&gt;F3766,('3-Statement Model'!$G$8*(1+'DCF Simulation'!C3766)*'DCF Simulation'!D3766)/('DCF Simulation'!E3766-'DCF Simulation'!F3766))</f>
        <v>10716.428773769823</v>
      </c>
      <c r="H3766" s="302">
        <f ca="1">+G3766-'DCF Analysis'!$C$37+'DCF Analysis'!$C$38+'DCF Analysis'!$C$40-'DCF Analysis'!$C$39</f>
        <v>11628.758773769825</v>
      </c>
      <c r="I3766" s="303">
        <f ca="1">+H3766/'Historical Data'!$L$34</f>
        <v>730.11813754733009</v>
      </c>
    </row>
    <row r="3767" spans="2:9">
      <c r="B3767" s="300">
        <f t="shared" si="294"/>
        <v>3755</v>
      </c>
      <c r="C3767" s="275">
        <f t="shared" ca="1" si="290"/>
        <v>7.4486426644481879E-2</v>
      </c>
      <c r="D3767" s="275">
        <f t="shared" ca="1" si="291"/>
        <v>0.17468808925145671</v>
      </c>
      <c r="E3767" s="275">
        <f t="shared" ca="1" si="292"/>
        <v>0.1008751300463203</v>
      </c>
      <c r="F3767" s="275">
        <f t="shared" ca="1" si="293"/>
        <v>5.4568536078521052E-2</v>
      </c>
      <c r="G3767" s="301">
        <f t="array" aca="1" ref="G3767" ca="1">IF(E3767&gt;F3767,('3-Statement Model'!$G$8*(1+'DCF Simulation'!C3767)*'DCF Simulation'!D3767)/('DCF Simulation'!E3767-'DCF Simulation'!F3767))</f>
        <v>19579.468096353517</v>
      </c>
      <c r="H3767" s="302">
        <f ca="1">+G3767-'DCF Analysis'!$C$37+'DCF Analysis'!$C$38+'DCF Analysis'!$C$40-'DCF Analysis'!$C$39</f>
        <v>20491.798096353516</v>
      </c>
      <c r="I3767" s="303">
        <f ca="1">+H3767/'Historical Data'!$L$34</f>
        <v>1286.5890291621672</v>
      </c>
    </row>
    <row r="3768" spans="2:9">
      <c r="B3768" s="300">
        <f t="shared" si="294"/>
        <v>3756</v>
      </c>
      <c r="C3768" s="275">
        <f t="shared" ca="1" si="290"/>
        <v>0.3302733519055901</v>
      </c>
      <c r="D3768" s="275">
        <f t="shared" ca="1" si="291"/>
        <v>0.16029513261911471</v>
      </c>
      <c r="E3768" s="275">
        <f t="shared" ca="1" si="292"/>
        <v>0.10058978054359961</v>
      </c>
      <c r="F3768" s="275">
        <f t="shared" ca="1" si="293"/>
        <v>4.2189695066874269E-2</v>
      </c>
      <c r="G3768" s="301">
        <f t="array" aca="1" ref="G3768" ca="1">IF(E3768&gt;F3768,('3-Statement Model'!$G$8*(1+'DCF Simulation'!C3768)*'DCF Simulation'!D3768)/('DCF Simulation'!E3768-'DCF Simulation'!F3768))</f>
        <v>17637.102670667111</v>
      </c>
      <c r="H3768" s="302">
        <f ca="1">+G3768-'DCF Analysis'!$C$37+'DCF Analysis'!$C$38+'DCF Analysis'!$C$40-'DCF Analysis'!$C$39</f>
        <v>18549.432670667109</v>
      </c>
      <c r="I3768" s="303">
        <f ca="1">+H3768/'Historical Data'!$L$34</f>
        <v>1164.6365272118023</v>
      </c>
    </row>
    <row r="3769" spans="2:9">
      <c r="B3769" s="300">
        <f t="shared" si="294"/>
        <v>3757</v>
      </c>
      <c r="C3769" s="275">
        <f t="shared" ca="1" si="290"/>
        <v>0.25034024071501798</v>
      </c>
      <c r="D3769" s="275">
        <f t="shared" ca="1" si="291"/>
        <v>0.19084140959887153</v>
      </c>
      <c r="E3769" s="275">
        <f t="shared" ca="1" si="292"/>
        <v>0.1066212750036956</v>
      </c>
      <c r="F3769" s="275">
        <f t="shared" ca="1" si="293"/>
        <v>3.7899052188007154E-2</v>
      </c>
      <c r="G3769" s="301">
        <f t="array" aca="1" ref="G3769" ca="1">IF(E3769&gt;F3769,('3-Statement Model'!$G$8*(1+'DCF Simulation'!C3769)*'DCF Simulation'!D3769)/('DCF Simulation'!E3769-'DCF Simulation'!F3769))</f>
        <v>16771.933253666382</v>
      </c>
      <c r="H3769" s="302">
        <f ca="1">+G3769-'DCF Analysis'!$C$37+'DCF Analysis'!$C$38+'DCF Analysis'!$C$40-'DCF Analysis'!$C$39</f>
        <v>17684.26325366638</v>
      </c>
      <c r="I3769" s="303">
        <f ca="1">+H3769/'Historical Data'!$L$34</f>
        <v>1110.3163804366961</v>
      </c>
    </row>
    <row r="3770" spans="2:9">
      <c r="B3770" s="300">
        <f t="shared" si="294"/>
        <v>3758</v>
      </c>
      <c r="C3770" s="275">
        <f t="shared" ca="1" si="290"/>
        <v>0.27473016170541648</v>
      </c>
      <c r="D3770" s="275">
        <f t="shared" ca="1" si="291"/>
        <v>0.1758798303379602</v>
      </c>
      <c r="E3770" s="275">
        <f t="shared" ca="1" si="292"/>
        <v>0.10524097270971373</v>
      </c>
      <c r="F3770" s="275">
        <f t="shared" ca="1" si="293"/>
        <v>2.1086619613933166E-2</v>
      </c>
      <c r="G3770" s="301">
        <f t="array" aca="1" ref="G3770" ca="1">IF(E3770&gt;F3770,('3-Statement Model'!$G$8*(1+'DCF Simulation'!C3770)*'DCF Simulation'!D3770)/('DCF Simulation'!E3770-'DCF Simulation'!F3770))</f>
        <v>12868.775168231035</v>
      </c>
      <c r="H3770" s="302">
        <f ca="1">+G3770-'DCF Analysis'!$C$37+'DCF Analysis'!$C$38+'DCF Analysis'!$C$40-'DCF Analysis'!$C$39</f>
        <v>13781.105168231037</v>
      </c>
      <c r="I3770" s="303">
        <f ca="1">+H3770/'Historical Data'!$L$34</f>
        <v>865.2544123168592</v>
      </c>
    </row>
    <row r="3771" spans="2:9">
      <c r="B3771" s="300">
        <f t="shared" si="294"/>
        <v>3759</v>
      </c>
      <c r="C3771" s="275">
        <f t="shared" ca="1" si="290"/>
        <v>0.10237584979673334</v>
      </c>
      <c r="D3771" s="275">
        <f t="shared" ca="1" si="291"/>
        <v>0.16416076889454098</v>
      </c>
      <c r="E3771" s="275">
        <f t="shared" ca="1" si="292"/>
        <v>0.10558062942604718</v>
      </c>
      <c r="F3771" s="275">
        <f t="shared" ca="1" si="293"/>
        <v>5.4656899161619019E-2</v>
      </c>
      <c r="G3771" s="301">
        <f t="array" aca="1" ref="G3771" ca="1">IF(E3771&gt;F3771,('3-Statement Model'!$G$8*(1+'DCF Simulation'!C3771)*'DCF Simulation'!D3771)/('DCF Simulation'!E3771-'DCF Simulation'!F3771))</f>
        <v>17165.575100073078</v>
      </c>
      <c r="H3771" s="302">
        <f ca="1">+G3771-'DCF Analysis'!$C$37+'DCF Analysis'!$C$38+'DCF Analysis'!$C$40-'DCF Analysis'!$C$39</f>
        <v>18077.905100073076</v>
      </c>
      <c r="I3771" s="303">
        <f ca="1">+H3771/'Historical Data'!$L$34</f>
        <v>1135.0314044001675</v>
      </c>
    </row>
    <row r="3772" spans="2:9">
      <c r="B3772" s="300">
        <f t="shared" si="294"/>
        <v>3760</v>
      </c>
      <c r="C3772" s="275">
        <f t="shared" ca="1" si="290"/>
        <v>0.15066330952206433</v>
      </c>
      <c r="D3772" s="275">
        <f t="shared" ca="1" si="291"/>
        <v>0.15063805079301823</v>
      </c>
      <c r="E3772" s="275">
        <f t="shared" ca="1" si="292"/>
        <v>0.10560444125836409</v>
      </c>
      <c r="F3772" s="275">
        <f t="shared" ca="1" si="293"/>
        <v>2.8825174190203032E-2</v>
      </c>
      <c r="G3772" s="301">
        <f t="array" aca="1" ref="G3772" ca="1">IF(E3772&gt;F3772,('3-Statement Model'!$G$8*(1+'DCF Simulation'!C3772)*'DCF Simulation'!D3772)/('DCF Simulation'!E3772-'DCF Simulation'!F3772))</f>
        <v>10904.819714375881</v>
      </c>
      <c r="H3772" s="302">
        <f ca="1">+G3772-'DCF Analysis'!$C$37+'DCF Analysis'!$C$38+'DCF Analysis'!$C$40-'DCF Analysis'!$C$39</f>
        <v>11817.149714375882</v>
      </c>
      <c r="I3772" s="303">
        <f ca="1">+H3772/'Historical Data'!$L$34</f>
        <v>741.94636834667733</v>
      </c>
    </row>
    <row r="3773" spans="2:9">
      <c r="B3773" s="300">
        <f t="shared" si="294"/>
        <v>3761</v>
      </c>
      <c r="C3773" s="275">
        <f t="shared" ca="1" si="290"/>
        <v>0.19509591106180155</v>
      </c>
      <c r="D3773" s="275">
        <f t="shared" ca="1" si="291"/>
        <v>0.18467423441170916</v>
      </c>
      <c r="E3773" s="275">
        <f t="shared" ca="1" si="292"/>
        <v>0.10344983159351973</v>
      </c>
      <c r="F3773" s="275">
        <f t="shared" ca="1" si="293"/>
        <v>3.3674730591774921E-2</v>
      </c>
      <c r="G3773" s="301">
        <f t="array" aca="1" ref="G3773" ca="1">IF(E3773&gt;F3773,('3-Statement Model'!$G$8*(1+'DCF Simulation'!C3773)*'DCF Simulation'!D3773)/('DCF Simulation'!E3773-'DCF Simulation'!F3773))</f>
        <v>15278.759446193591</v>
      </c>
      <c r="H3773" s="302">
        <f ca="1">+G3773-'DCF Analysis'!$C$37+'DCF Analysis'!$C$38+'DCF Analysis'!$C$40-'DCF Analysis'!$C$39</f>
        <v>16191.089446193593</v>
      </c>
      <c r="I3773" s="303">
        <f ca="1">+H3773/'Historical Data'!$L$34</f>
        <v>1016.5666260084282</v>
      </c>
    </row>
    <row r="3774" spans="2:9">
      <c r="B3774" s="300">
        <f t="shared" si="294"/>
        <v>3762</v>
      </c>
      <c r="C3774" s="275">
        <f t="shared" ca="1" si="290"/>
        <v>0.14999291664622111</v>
      </c>
      <c r="D3774" s="275">
        <f t="shared" ca="1" si="291"/>
        <v>0.16154825459539238</v>
      </c>
      <c r="E3774" s="275">
        <f t="shared" ca="1" si="292"/>
        <v>0.10150900626356671</v>
      </c>
      <c r="F3774" s="275">
        <f t="shared" ca="1" si="293"/>
        <v>2.2468075212530844E-2</v>
      </c>
      <c r="G3774" s="301">
        <f t="array" aca="1" ref="G3774" ca="1">IF(E3774&gt;F3774,('3-Statement Model'!$G$8*(1+'DCF Simulation'!C3774)*'DCF Simulation'!D3774)/('DCF Simulation'!E3774-'DCF Simulation'!F3774))</f>
        <v>11353.37250962438</v>
      </c>
      <c r="H3774" s="302">
        <f ca="1">+G3774-'DCF Analysis'!$C$37+'DCF Analysis'!$C$38+'DCF Analysis'!$C$40-'DCF Analysis'!$C$39</f>
        <v>12265.702509624381</v>
      </c>
      <c r="I3774" s="303">
        <f ca="1">+H3774/'Historical Data'!$L$34</f>
        <v>770.10900701084802</v>
      </c>
    </row>
    <row r="3775" spans="2:9">
      <c r="B3775" s="300">
        <f t="shared" si="294"/>
        <v>3763</v>
      </c>
      <c r="C3775" s="275">
        <f t="shared" ca="1" si="290"/>
        <v>0.22318307910551438</v>
      </c>
      <c r="D3775" s="275">
        <f t="shared" ca="1" si="291"/>
        <v>0.18258239920893909</v>
      </c>
      <c r="E3775" s="275">
        <f t="shared" ca="1" si="292"/>
        <v>0.1086401449131207</v>
      </c>
      <c r="F3775" s="275">
        <f t="shared" ca="1" si="293"/>
        <v>4.4984319711177452E-2</v>
      </c>
      <c r="G3775" s="301">
        <f t="array" aca="1" ref="G3775" ca="1">IF(E3775&gt;F3775,('3-Statement Model'!$G$8*(1+'DCF Simulation'!C3775)*'DCF Simulation'!D3775)/('DCF Simulation'!E3775-'DCF Simulation'!F3775))</f>
        <v>16946.956748280514</v>
      </c>
      <c r="H3775" s="302">
        <f ca="1">+G3775-'DCF Analysis'!$C$37+'DCF Analysis'!$C$38+'DCF Analysis'!$C$40-'DCF Analysis'!$C$39</f>
        <v>17859.286748280512</v>
      </c>
      <c r="I3775" s="303">
        <f ca="1">+H3775/'Historical Data'!$L$34</f>
        <v>1121.3053286469676</v>
      </c>
    </row>
    <row r="3776" spans="2:9">
      <c r="B3776" s="300">
        <f t="shared" si="294"/>
        <v>3764</v>
      </c>
      <c r="C3776" s="275">
        <f t="shared" ca="1" si="290"/>
        <v>4.096972372093774E-2</v>
      </c>
      <c r="D3776" s="275">
        <f t="shared" ca="1" si="291"/>
        <v>0.18532990903929739</v>
      </c>
      <c r="E3776" s="275">
        <f t="shared" ca="1" si="292"/>
        <v>0.10049133735958399</v>
      </c>
      <c r="F3776" s="275">
        <f t="shared" ca="1" si="293"/>
        <v>3.6175599613627749E-2</v>
      </c>
      <c r="G3776" s="301">
        <f t="array" aca="1" ref="G3776" ca="1">IF(E3776&gt;F3776,('3-Statement Model'!$G$8*(1+'DCF Simulation'!C3776)*'DCF Simulation'!D3776)/('DCF Simulation'!E3776-'DCF Simulation'!F3776))</f>
        <v>14489.248289917179</v>
      </c>
      <c r="H3776" s="302">
        <f ca="1">+G3776-'DCF Analysis'!$C$37+'DCF Analysis'!$C$38+'DCF Analysis'!$C$40-'DCF Analysis'!$C$39</f>
        <v>15401.578289917181</v>
      </c>
      <c r="I3776" s="303">
        <f ca="1">+H3776/'Historical Data'!$L$34</f>
        <v>966.99672553946334</v>
      </c>
    </row>
    <row r="3777" spans="2:9">
      <c r="B3777" s="300">
        <f t="shared" si="294"/>
        <v>3765</v>
      </c>
      <c r="C3777" s="275">
        <f t="shared" ca="1" si="290"/>
        <v>0.10494738766114659</v>
      </c>
      <c r="D3777" s="275">
        <f t="shared" ca="1" si="291"/>
        <v>0.15190644504375705</v>
      </c>
      <c r="E3777" s="275">
        <f t="shared" ca="1" si="292"/>
        <v>0.100292523931217</v>
      </c>
      <c r="F3777" s="275">
        <f t="shared" ca="1" si="293"/>
        <v>4.0172725459425324E-2</v>
      </c>
      <c r="G3777" s="301">
        <f t="array" aca="1" ref="G3777" ca="1">IF(E3777&gt;F3777,('3-Statement Model'!$G$8*(1+'DCF Simulation'!C3777)*'DCF Simulation'!D3777)/('DCF Simulation'!E3777-'DCF Simulation'!F3777))</f>
        <v>13485.895282094694</v>
      </c>
      <c r="H3777" s="302">
        <f ca="1">+G3777-'DCF Analysis'!$C$37+'DCF Analysis'!$C$38+'DCF Analysis'!$C$40-'DCF Analysis'!$C$39</f>
        <v>14398.225282094696</v>
      </c>
      <c r="I3777" s="303">
        <f ca="1">+H3777/'Historical Data'!$L$34</f>
        <v>904.00064456250959</v>
      </c>
    </row>
    <row r="3778" spans="2:9">
      <c r="B3778" s="300">
        <f t="shared" si="294"/>
        <v>3766</v>
      </c>
      <c r="C3778" s="275">
        <f t="shared" ca="1" si="290"/>
        <v>0.17409867779381302</v>
      </c>
      <c r="D3778" s="275">
        <f t="shared" ca="1" si="291"/>
        <v>0.1774233269516382</v>
      </c>
      <c r="E3778" s="275">
        <f t="shared" ca="1" si="292"/>
        <v>0.10425455011952819</v>
      </c>
      <c r="F3778" s="275">
        <f t="shared" ca="1" si="293"/>
        <v>2.4745666603164494E-2</v>
      </c>
      <c r="G3778" s="301">
        <f t="array" aca="1" ref="G3778" ca="1">IF(E3778&gt;F3778,('3-Statement Model'!$G$8*(1+'DCF Simulation'!C3778)*'DCF Simulation'!D3778)/('DCF Simulation'!E3778-'DCF Simulation'!F3778))</f>
        <v>12655.495738408395</v>
      </c>
      <c r="H3778" s="302">
        <f ca="1">+G3778-'DCF Analysis'!$C$37+'DCF Analysis'!$C$38+'DCF Analysis'!$C$40-'DCF Analysis'!$C$39</f>
        <v>13567.825738408397</v>
      </c>
      <c r="I3778" s="303">
        <f ca="1">+H3778/'Historical Data'!$L$34</f>
        <v>851.8635437720144</v>
      </c>
    </row>
    <row r="3779" spans="2:9">
      <c r="B3779" s="300">
        <f t="shared" si="294"/>
        <v>3767</v>
      </c>
      <c r="C3779" s="275">
        <f t="shared" ca="1" si="290"/>
        <v>0.20797758077166564</v>
      </c>
      <c r="D3779" s="275">
        <f t="shared" ca="1" si="291"/>
        <v>0.1670369418146459</v>
      </c>
      <c r="E3779" s="275">
        <f t="shared" ca="1" si="292"/>
        <v>0.10598066866720875</v>
      </c>
      <c r="F3779" s="275">
        <f t="shared" ca="1" si="293"/>
        <v>2.5727880602182469E-2</v>
      </c>
      <c r="G3779" s="301">
        <f t="array" aca="1" ref="G3779" ca="1">IF(E3779&gt;F3779,('3-Statement Model'!$G$8*(1+'DCF Simulation'!C3779)*'DCF Simulation'!D3779)/('DCF Simulation'!E3779-'DCF Simulation'!F3779))</f>
        <v>12144.811386525056</v>
      </c>
      <c r="H3779" s="302">
        <f ca="1">+G3779-'DCF Analysis'!$C$37+'DCF Analysis'!$C$38+'DCF Analysis'!$C$40-'DCF Analysis'!$C$39</f>
        <v>13057.141386525058</v>
      </c>
      <c r="I3779" s="303">
        <f ca="1">+H3779/'Historical Data'!$L$34</f>
        <v>819.79994049969753</v>
      </c>
    </row>
    <row r="3780" spans="2:9">
      <c r="B3780" s="300">
        <f t="shared" si="294"/>
        <v>3768</v>
      </c>
      <c r="C3780" s="275">
        <f t="shared" ca="1" si="290"/>
        <v>3.1181249265842269E-2</v>
      </c>
      <c r="D3780" s="275">
        <f t="shared" ca="1" si="291"/>
        <v>0.19359892765580999</v>
      </c>
      <c r="E3780" s="275">
        <f t="shared" ca="1" si="292"/>
        <v>0.10266583076042202</v>
      </c>
      <c r="F3780" s="275">
        <f t="shared" ca="1" si="293"/>
        <v>4.0800741856349673E-2</v>
      </c>
      <c r="G3780" s="301">
        <f t="array" aca="1" ref="G3780" ca="1">IF(E3780&gt;F3780,('3-Statement Model'!$G$8*(1+'DCF Simulation'!C3780)*'DCF Simulation'!D3780)/('DCF Simulation'!E3780-'DCF Simulation'!F3780))</f>
        <v>15587.332968933772</v>
      </c>
      <c r="H3780" s="302">
        <f ca="1">+G3780-'DCF Analysis'!$C$37+'DCF Analysis'!$C$38+'DCF Analysis'!$C$40-'DCF Analysis'!$C$39</f>
        <v>16499.662968933771</v>
      </c>
      <c r="I3780" s="303">
        <f ca="1">+H3780/'Historical Data'!$L$34</f>
        <v>1035.9405875895782</v>
      </c>
    </row>
    <row r="3781" spans="2:9">
      <c r="B3781" s="300">
        <f t="shared" si="294"/>
        <v>3769</v>
      </c>
      <c r="C3781" s="275">
        <f t="shared" ca="1" si="290"/>
        <v>5.5314516862993102E-2</v>
      </c>
      <c r="D3781" s="275">
        <f t="shared" ca="1" si="291"/>
        <v>0.19353044484762927</v>
      </c>
      <c r="E3781" s="275">
        <f t="shared" ca="1" si="292"/>
        <v>0.10607160890543679</v>
      </c>
      <c r="F3781" s="275">
        <f t="shared" ca="1" si="293"/>
        <v>4.3065573593474071E-2</v>
      </c>
      <c r="G3781" s="301">
        <f t="array" aca="1" ref="G3781" ca="1">IF(E3781&gt;F3781,('3-Statement Model'!$G$8*(1+'DCF Simulation'!C3781)*'DCF Simulation'!D3781)/('DCF Simulation'!E3781-'DCF Simulation'!F3781))</f>
        <v>15657.721144662542</v>
      </c>
      <c r="H3781" s="302">
        <f ca="1">+G3781-'DCF Analysis'!$C$37+'DCF Analysis'!$C$38+'DCF Analysis'!$C$40-'DCF Analysis'!$C$39</f>
        <v>16570.051144662542</v>
      </c>
      <c r="I3781" s="303">
        <f ca="1">+H3781/'Historical Data'!$L$34</f>
        <v>1040.359948655384</v>
      </c>
    </row>
    <row r="3782" spans="2:9">
      <c r="B3782" s="300">
        <f t="shared" si="294"/>
        <v>3770</v>
      </c>
      <c r="C3782" s="275">
        <f t="shared" ca="1" si="290"/>
        <v>0.3234710252325419</v>
      </c>
      <c r="D3782" s="275">
        <f t="shared" ca="1" si="291"/>
        <v>0.14330206986464006</v>
      </c>
      <c r="E3782" s="275">
        <f t="shared" ca="1" si="292"/>
        <v>0.10652719564246872</v>
      </c>
      <c r="F3782" s="275">
        <f t="shared" ca="1" si="293"/>
        <v>3.5365753446818443E-2</v>
      </c>
      <c r="G3782" s="301">
        <f t="array" aca="1" ref="G3782" ca="1">IF(E3782&gt;F3782,('3-Statement Model'!$G$8*(1+'DCF Simulation'!C3782)*'DCF Simulation'!D3782)/('DCF Simulation'!E3782-'DCF Simulation'!F3782))</f>
        <v>12873.648863868108</v>
      </c>
      <c r="H3782" s="302">
        <f ca="1">+G3782-'DCF Analysis'!$C$37+'DCF Analysis'!$C$38+'DCF Analysis'!$C$40-'DCF Analysis'!$C$39</f>
        <v>13785.978863868109</v>
      </c>
      <c r="I3782" s="303">
        <f ca="1">+H3782/'Historical Data'!$L$34</f>
        <v>865.56041002914628</v>
      </c>
    </row>
    <row r="3783" spans="2:9">
      <c r="B3783" s="300">
        <f t="shared" si="294"/>
        <v>3771</v>
      </c>
      <c r="C3783" s="275">
        <f t="shared" ca="1" si="290"/>
        <v>4.327104553717985E-2</v>
      </c>
      <c r="D3783" s="275">
        <f t="shared" ca="1" si="291"/>
        <v>0.17348709336778118</v>
      </c>
      <c r="E3783" s="275">
        <f t="shared" ca="1" si="292"/>
        <v>0.10427621551680458</v>
      </c>
      <c r="F3783" s="275">
        <f t="shared" ca="1" si="293"/>
        <v>2.0380414350783936E-2</v>
      </c>
      <c r="G3783" s="301">
        <f t="array" aca="1" ref="G3783" ca="1">IF(E3783&gt;F3783,('3-Statement Model'!$G$8*(1+'DCF Simulation'!C3783)*'DCF Simulation'!D3783)/('DCF Simulation'!E3783-'DCF Simulation'!F3783))</f>
        <v>10420.860897896304</v>
      </c>
      <c r="H3783" s="302">
        <f ca="1">+G3783-'DCF Analysis'!$C$37+'DCF Analysis'!$C$38+'DCF Analysis'!$C$40-'DCF Analysis'!$C$39</f>
        <v>11333.190897896306</v>
      </c>
      <c r="I3783" s="303">
        <f ca="1">+H3783/'Historical Data'!$L$34</f>
        <v>711.56074279438724</v>
      </c>
    </row>
    <row r="3784" spans="2:9">
      <c r="B3784" s="300">
        <f t="shared" si="294"/>
        <v>3772</v>
      </c>
      <c r="C3784" s="275">
        <f t="shared" ca="1" si="290"/>
        <v>0.19064997168338196</v>
      </c>
      <c r="D3784" s="275">
        <f t="shared" ca="1" si="291"/>
        <v>0.14741090318952654</v>
      </c>
      <c r="E3784" s="275">
        <f t="shared" ca="1" si="292"/>
        <v>0.10072243277808383</v>
      </c>
      <c r="F3784" s="275">
        <f t="shared" ca="1" si="293"/>
        <v>2.6553658078177101E-2</v>
      </c>
      <c r="G3784" s="301">
        <f t="array" aca="1" ref="G3784" ca="1">IF(E3784&gt;F3784,('3-Statement Model'!$G$8*(1+'DCF Simulation'!C3784)*'DCF Simulation'!D3784)/('DCF Simulation'!E3784-'DCF Simulation'!F3784))</f>
        <v>11430.681083590362</v>
      </c>
      <c r="H3784" s="302">
        <f ca="1">+G3784-'DCF Analysis'!$C$37+'DCF Analysis'!$C$38+'DCF Analysis'!$C$40-'DCF Analysis'!$C$39</f>
        <v>12343.011083590363</v>
      </c>
      <c r="I3784" s="303">
        <f ca="1">+H3784/'Historical Data'!$L$34</f>
        <v>774.96286915887015</v>
      </c>
    </row>
    <row r="3785" spans="2:9">
      <c r="B3785" s="300">
        <f t="shared" si="294"/>
        <v>3773</v>
      </c>
      <c r="C3785" s="275">
        <f t="shared" ca="1" si="290"/>
        <v>5.2705885779012945E-2</v>
      </c>
      <c r="D3785" s="275">
        <f t="shared" ca="1" si="291"/>
        <v>0.16800341449058864</v>
      </c>
      <c r="E3785" s="275">
        <f t="shared" ca="1" si="292"/>
        <v>0.10369431627805023</v>
      </c>
      <c r="F3785" s="275">
        <f t="shared" ca="1" si="293"/>
        <v>2.6512199650377384E-2</v>
      </c>
      <c r="G3785" s="301">
        <f t="array" aca="1" ref="G3785" ca="1">IF(E3785&gt;F3785,('3-Statement Model'!$G$8*(1+'DCF Simulation'!C3785)*'DCF Simulation'!D3785)/('DCF Simulation'!E3785-'DCF Simulation'!F3785))</f>
        <v>11068.479739135086</v>
      </c>
      <c r="H3785" s="302">
        <f ca="1">+G3785-'DCF Analysis'!$C$37+'DCF Analysis'!$C$38+'DCF Analysis'!$C$40-'DCF Analysis'!$C$39</f>
        <v>11980.809739135088</v>
      </c>
      <c r="I3785" s="303">
        <f ca="1">+H3785/'Historical Data'!$L$34</f>
        <v>752.22185473286584</v>
      </c>
    </row>
    <row r="3786" spans="2:9">
      <c r="B3786" s="300">
        <f t="shared" si="294"/>
        <v>3774</v>
      </c>
      <c r="C3786" s="275">
        <f t="shared" ca="1" si="290"/>
        <v>5.7364207211868218E-2</v>
      </c>
      <c r="D3786" s="275">
        <f t="shared" ca="1" si="291"/>
        <v>0.1382068901116931</v>
      </c>
      <c r="E3786" s="275">
        <f t="shared" ca="1" si="292"/>
        <v>0.10004679701397434</v>
      </c>
      <c r="F3786" s="275">
        <f t="shared" ca="1" si="293"/>
        <v>3.0568289122158941E-2</v>
      </c>
      <c r="G3786" s="301">
        <f t="array" aca="1" ref="G3786" ca="1">IF(E3786&gt;F3786,('3-Statement Model'!$G$8*(1+'DCF Simulation'!C3786)*'DCF Simulation'!D3786)/('DCF Simulation'!E3786-'DCF Simulation'!F3786))</f>
        <v>10159.756891753164</v>
      </c>
      <c r="H3786" s="302">
        <f ca="1">+G3786-'DCF Analysis'!$C$37+'DCF Analysis'!$C$38+'DCF Analysis'!$C$40-'DCF Analysis'!$C$39</f>
        <v>11072.086891753166</v>
      </c>
      <c r="I3786" s="303">
        <f ca="1">+H3786/'Historical Data'!$L$34</f>
        <v>695.16718141951537</v>
      </c>
    </row>
    <row r="3787" spans="2:9">
      <c r="B3787" s="300">
        <f t="shared" si="294"/>
        <v>3775</v>
      </c>
      <c r="C3787" s="275">
        <f t="shared" ca="1" si="290"/>
        <v>0.3079697259381225</v>
      </c>
      <c r="D3787" s="275">
        <f t="shared" ca="1" si="291"/>
        <v>0.19214280939980735</v>
      </c>
      <c r="E3787" s="275">
        <f t="shared" ca="1" si="292"/>
        <v>0.10109225220977006</v>
      </c>
      <c r="F3787" s="275">
        <f t="shared" ca="1" si="293"/>
        <v>3.1187684275758836E-2</v>
      </c>
      <c r="G3787" s="301">
        <f t="array" aca="1" ref="G3787" ca="1">IF(E3787&gt;F3787,('3-Statement Model'!$G$8*(1+'DCF Simulation'!C3787)*'DCF Simulation'!D3787)/('DCF Simulation'!E3787-'DCF Simulation'!F3787))</f>
        <v>17365.839065029279</v>
      </c>
      <c r="H3787" s="302">
        <f ca="1">+G3787-'DCF Analysis'!$C$37+'DCF Analysis'!$C$38+'DCF Analysis'!$C$40-'DCF Analysis'!$C$39</f>
        <v>18278.169065029277</v>
      </c>
      <c r="I3787" s="303">
        <f ca="1">+H3787/'Historical Data'!$L$34</f>
        <v>1147.6050896881859</v>
      </c>
    </row>
    <row r="3788" spans="2:9">
      <c r="B3788" s="300">
        <f t="shared" si="294"/>
        <v>3776</v>
      </c>
      <c r="C3788" s="275">
        <f t="shared" ca="1" si="290"/>
        <v>0.27551457380379646</v>
      </c>
      <c r="D3788" s="275">
        <f t="shared" ca="1" si="291"/>
        <v>0.18791455148981318</v>
      </c>
      <c r="E3788" s="275">
        <f t="shared" ca="1" si="292"/>
        <v>0.10607010702179558</v>
      </c>
      <c r="F3788" s="275">
        <f t="shared" ca="1" si="293"/>
        <v>2.9283818872624337E-2</v>
      </c>
      <c r="G3788" s="301">
        <f t="array" aca="1" ref="G3788" ca="1">IF(E3788&gt;F3788,('3-Statement Model'!$G$8*(1+'DCF Simulation'!C3788)*'DCF Simulation'!D3788)/('DCF Simulation'!E3788-'DCF Simulation'!F3788))</f>
        <v>15077.927888328308</v>
      </c>
      <c r="H3788" s="302">
        <f ca="1">+G3788-'DCF Analysis'!$C$37+'DCF Analysis'!$C$38+'DCF Analysis'!$C$40-'DCF Analysis'!$C$39</f>
        <v>15990.257888328309</v>
      </c>
      <c r="I3788" s="303">
        <f ca="1">+H3788/'Historical Data'!$L$34</f>
        <v>1003.9573040814764</v>
      </c>
    </row>
    <row r="3789" spans="2:9">
      <c r="B3789" s="300">
        <f t="shared" si="294"/>
        <v>3777</v>
      </c>
      <c r="C3789" s="275">
        <f t="shared" ca="1" si="290"/>
        <v>0.16750877833904279</v>
      </c>
      <c r="D3789" s="275">
        <f t="shared" ca="1" si="291"/>
        <v>0.14546718395853228</v>
      </c>
      <c r="E3789" s="275">
        <f t="shared" ca="1" si="292"/>
        <v>0.10099798216642303</v>
      </c>
      <c r="F3789" s="275">
        <f t="shared" ca="1" si="293"/>
        <v>4.8035619134158908E-2</v>
      </c>
      <c r="G3789" s="301">
        <f t="array" aca="1" ref="G3789" ca="1">IF(E3789&gt;F3789,('3-Statement Model'!$G$8*(1+'DCF Simulation'!C3789)*'DCF Simulation'!D3789)/('DCF Simulation'!E3789-'DCF Simulation'!F3789))</f>
        <v>15489.497599591403</v>
      </c>
      <c r="H3789" s="302">
        <f ca="1">+G3789-'DCF Analysis'!$C$37+'DCF Analysis'!$C$38+'DCF Analysis'!$C$40-'DCF Analysis'!$C$39</f>
        <v>16401.827599591401</v>
      </c>
      <c r="I3789" s="303">
        <f ca="1">+H3789/'Historical Data'!$L$34</f>
        <v>1029.7979390885507</v>
      </c>
    </row>
    <row r="3790" spans="2:9">
      <c r="B3790" s="300">
        <f t="shared" si="294"/>
        <v>3778</v>
      </c>
      <c r="C3790" s="275">
        <f t="shared" ref="C3790:C3853" ca="1" si="295">RAND()*($E$6-$D$6)+$D$6</f>
        <v>0.25427499703137679</v>
      </c>
      <c r="D3790" s="275">
        <f t="shared" ref="D3790:D3853" ca="1" si="296">RAND()*($E$7-$D$7)+$D$7</f>
        <v>0.15666800915257942</v>
      </c>
      <c r="E3790" s="275">
        <f t="shared" ref="E3790:E3853" ca="1" si="297">RAND()*($E$8-$D$8)+$D$8</f>
        <v>0.10884157374561847</v>
      </c>
      <c r="F3790" s="275">
        <f t="shared" ref="F3790:F3853" ca="1" si="298">RAND()*($E$9-$D$9)+$D$9</f>
        <v>3.4105513503298185E-2</v>
      </c>
      <c r="G3790" s="301">
        <f t="array" aca="1" ref="G3790" ca="1">IF(E3790&gt;F3790,('3-Statement Model'!$G$8*(1+'DCF Simulation'!C3790)*'DCF Simulation'!D3790)/('DCF Simulation'!E3790-'DCF Simulation'!F3790))</f>
        <v>12700.545919476137</v>
      </c>
      <c r="H3790" s="302">
        <f ca="1">+G3790-'DCF Analysis'!$C$37+'DCF Analysis'!$C$38+'DCF Analysis'!$C$40-'DCF Analysis'!$C$39</f>
        <v>13612.875919476139</v>
      </c>
      <c r="I3790" s="303">
        <f ca="1">+H3790/'Historical Data'!$L$34</f>
        <v>854.6920446410445</v>
      </c>
    </row>
    <row r="3791" spans="2:9">
      <c r="B3791" s="300">
        <f t="shared" ref="B3791:B3854" si="299">+B3790+1</f>
        <v>3779</v>
      </c>
      <c r="C3791" s="275">
        <f t="shared" ca="1" si="295"/>
        <v>0.31472261886840991</v>
      </c>
      <c r="D3791" s="275">
        <f t="shared" ca="1" si="296"/>
        <v>0.1853343978059353</v>
      </c>
      <c r="E3791" s="275">
        <f t="shared" ca="1" si="297"/>
        <v>0.1016665997931924</v>
      </c>
      <c r="F3791" s="275">
        <f t="shared" ca="1" si="298"/>
        <v>3.4677244012838296E-2</v>
      </c>
      <c r="G3791" s="301">
        <f t="array" aca="1" ref="G3791" ca="1">IF(E3791&gt;F3791,('3-Statement Model'!$G$8*(1+'DCF Simulation'!C3791)*'DCF Simulation'!D3791)/('DCF Simulation'!E3791-'DCF Simulation'!F3791))</f>
        <v>17569.68049790895</v>
      </c>
      <c r="H3791" s="302">
        <f ca="1">+G3791-'DCF Analysis'!$C$37+'DCF Analysis'!$C$38+'DCF Analysis'!$C$40-'DCF Analysis'!$C$39</f>
        <v>18482.010497908948</v>
      </c>
      <c r="I3791" s="303">
        <f ca="1">+H3791/'Historical Data'!$L$34</f>
        <v>1160.4033883049556</v>
      </c>
    </row>
    <row r="3792" spans="2:9">
      <c r="B3792" s="300">
        <f t="shared" si="299"/>
        <v>3780</v>
      </c>
      <c r="C3792" s="275">
        <f t="shared" ca="1" si="295"/>
        <v>0.13796914924536988</v>
      </c>
      <c r="D3792" s="275">
        <f t="shared" ca="1" si="296"/>
        <v>0.16916649512802048</v>
      </c>
      <c r="E3792" s="275">
        <f t="shared" ca="1" si="297"/>
        <v>0.10026074557489975</v>
      </c>
      <c r="F3792" s="275">
        <f t="shared" ca="1" si="298"/>
        <v>5.541213040194759E-2</v>
      </c>
      <c r="G3792" s="301">
        <f t="array" aca="1" ref="G3792" ca="1">IF(E3792&gt;F3792,('3-Statement Model'!$G$8*(1+'DCF Simulation'!C3792)*'DCF Simulation'!D3792)/('DCF Simulation'!E3792-'DCF Simulation'!F3792))</f>
        <v>20733.627971369471</v>
      </c>
      <c r="H3792" s="302">
        <f ca="1">+G3792-'DCF Analysis'!$C$37+'DCF Analysis'!$C$38+'DCF Analysis'!$C$40-'DCF Analysis'!$C$39</f>
        <v>21645.957971369469</v>
      </c>
      <c r="I3792" s="303">
        <f ca="1">+H3792/'Historical Data'!$L$34</f>
        <v>1359.0536038233311</v>
      </c>
    </row>
    <row r="3793" spans="2:9">
      <c r="B3793" s="300">
        <f t="shared" si="299"/>
        <v>3781</v>
      </c>
      <c r="C3793" s="275">
        <f t="shared" ca="1" si="295"/>
        <v>0.18648158980511148</v>
      </c>
      <c r="D3793" s="275">
        <f t="shared" ca="1" si="296"/>
        <v>0.19193422165538249</v>
      </c>
      <c r="E3793" s="275">
        <f t="shared" ca="1" si="297"/>
        <v>0.1031806226088174</v>
      </c>
      <c r="F3793" s="275">
        <f t="shared" ca="1" si="298"/>
        <v>5.6817557948765571E-2</v>
      </c>
      <c r="G3793" s="301">
        <f t="array" aca="1" ref="G3793" ca="1">IF(E3793&gt;F3793,('3-Statement Model'!$G$8*(1+'DCF Simulation'!C3793)*'DCF Simulation'!D3793)/('DCF Simulation'!E3793-'DCF Simulation'!F3793))</f>
        <v>23725.795530110441</v>
      </c>
      <c r="H3793" s="302">
        <f ca="1">+G3793-'DCF Analysis'!$C$37+'DCF Analysis'!$C$38+'DCF Analysis'!$C$40-'DCF Analysis'!$C$39</f>
        <v>24638.125530110439</v>
      </c>
      <c r="I3793" s="303">
        <f ca="1">+H3793/'Historical Data'!$L$34</f>
        <v>1546.9185211131478</v>
      </c>
    </row>
    <row r="3794" spans="2:9">
      <c r="B3794" s="300">
        <f t="shared" si="299"/>
        <v>3782</v>
      </c>
      <c r="C3794" s="275">
        <f t="shared" ca="1" si="295"/>
        <v>0.11687119229653103</v>
      </c>
      <c r="D3794" s="275">
        <f t="shared" ca="1" si="296"/>
        <v>0.18467390435138298</v>
      </c>
      <c r="E3794" s="275">
        <f t="shared" ca="1" si="297"/>
        <v>0.10905248037334034</v>
      </c>
      <c r="F3794" s="275">
        <f t="shared" ca="1" si="298"/>
        <v>4.7898588598806247E-2</v>
      </c>
      <c r="G3794" s="301">
        <f t="array" aca="1" ref="G3794" ca="1">IF(E3794&gt;F3794,('3-Statement Model'!$G$8*(1+'DCF Simulation'!C3794)*'DCF Simulation'!D3794)/('DCF Simulation'!E3794-'DCF Simulation'!F3794))</f>
        <v>16291.610532972203</v>
      </c>
      <c r="H3794" s="302">
        <f ca="1">+G3794-'DCF Analysis'!$C$37+'DCF Analysis'!$C$38+'DCF Analysis'!$C$40-'DCF Analysis'!$C$39</f>
        <v>17203.940532972203</v>
      </c>
      <c r="I3794" s="303">
        <f ca="1">+H3794/'Historical Data'!$L$34</f>
        <v>1080.1590491963293</v>
      </c>
    </row>
    <row r="3795" spans="2:9">
      <c r="B3795" s="300">
        <f t="shared" si="299"/>
        <v>3783</v>
      </c>
      <c r="C3795" s="275">
        <f t="shared" ca="1" si="295"/>
        <v>0.29269029916062933</v>
      </c>
      <c r="D3795" s="275">
        <f t="shared" ca="1" si="296"/>
        <v>0.1783540587818907</v>
      </c>
      <c r="E3795" s="275">
        <f t="shared" ca="1" si="297"/>
        <v>0.10682420059432683</v>
      </c>
      <c r="F3795" s="275">
        <f t="shared" ca="1" si="298"/>
        <v>2.9869615164262307E-2</v>
      </c>
      <c r="G3795" s="301">
        <f t="array" aca="1" ref="G3795" ca="1">IF(E3795&gt;F3795,('3-Statement Model'!$G$8*(1+'DCF Simulation'!C3795)*'DCF Simulation'!D3795)/('DCF Simulation'!E3795-'DCF Simulation'!F3795))</f>
        <v>14471.797706168998</v>
      </c>
      <c r="H3795" s="302">
        <f ca="1">+G3795-'DCF Analysis'!$C$37+'DCF Analysis'!$C$38+'DCF Analysis'!$C$40-'DCF Analysis'!$C$39</f>
        <v>15384.127706169</v>
      </c>
      <c r="I3795" s="303">
        <f ca="1">+H3795/'Historical Data'!$L$34</f>
        <v>965.90108085775614</v>
      </c>
    </row>
    <row r="3796" spans="2:9">
      <c r="B3796" s="300">
        <f t="shared" si="299"/>
        <v>3784</v>
      </c>
      <c r="C3796" s="275">
        <f t="shared" ca="1" si="295"/>
        <v>0.27131196929631063</v>
      </c>
      <c r="D3796" s="275">
        <f t="shared" ca="1" si="296"/>
        <v>0.17222722054655012</v>
      </c>
      <c r="E3796" s="275">
        <f t="shared" ca="1" si="297"/>
        <v>0.10936923020506485</v>
      </c>
      <c r="F3796" s="275">
        <f t="shared" ca="1" si="298"/>
        <v>2.5290812492394739E-2</v>
      </c>
      <c r="G3796" s="301">
        <f t="array" aca="1" ref="G3796" ca="1">IF(E3796&gt;F3796,('3-Statement Model'!$G$8*(1+'DCF Simulation'!C3796)*'DCF Simulation'!D3796)/('DCF Simulation'!E3796-'DCF Simulation'!F3796))</f>
        <v>12579.08054674686</v>
      </c>
      <c r="H3796" s="302">
        <f ca="1">+G3796-'DCF Analysis'!$C$37+'DCF Analysis'!$C$38+'DCF Analysis'!$C$40-'DCF Analysis'!$C$39</f>
        <v>13491.410546746862</v>
      </c>
      <c r="I3796" s="303">
        <f ca="1">+H3796/'Historical Data'!$L$34</f>
        <v>847.06577313271885</v>
      </c>
    </row>
    <row r="3797" spans="2:9">
      <c r="B3797" s="300">
        <f t="shared" si="299"/>
        <v>3785</v>
      </c>
      <c r="C3797" s="275">
        <f t="shared" ca="1" si="295"/>
        <v>0.2290569528097233</v>
      </c>
      <c r="D3797" s="275">
        <f t="shared" ca="1" si="296"/>
        <v>0.16841877476369432</v>
      </c>
      <c r="E3797" s="275">
        <f t="shared" ca="1" si="297"/>
        <v>0.10570503642835125</v>
      </c>
      <c r="F3797" s="275">
        <f t="shared" ca="1" si="298"/>
        <v>2.6641227523761E-2</v>
      </c>
      <c r="G3797" s="301">
        <f t="array" aca="1" ref="G3797" ca="1">IF(E3797&gt;F3797,('3-Statement Model'!$G$8*(1+'DCF Simulation'!C3797)*'DCF Simulation'!D3797)/('DCF Simulation'!E3797-'DCF Simulation'!F3797))</f>
        <v>12646.323239489451</v>
      </c>
      <c r="H3797" s="302">
        <f ca="1">+G3797-'DCF Analysis'!$C$37+'DCF Analysis'!$C$38+'DCF Analysis'!$C$40-'DCF Analysis'!$C$39</f>
        <v>13558.653239489453</v>
      </c>
      <c r="I3797" s="303">
        <f ca="1">+H3797/'Historical Data'!$L$34</f>
        <v>851.28764328618945</v>
      </c>
    </row>
    <row r="3798" spans="2:9">
      <c r="B3798" s="300">
        <f t="shared" si="299"/>
        <v>3786</v>
      </c>
      <c r="C3798" s="275">
        <f t="shared" ca="1" si="295"/>
        <v>0.26025247615976488</v>
      </c>
      <c r="D3798" s="275">
        <f t="shared" ca="1" si="296"/>
        <v>0.15258085920978259</v>
      </c>
      <c r="E3798" s="275">
        <f t="shared" ca="1" si="297"/>
        <v>0.10121038964704397</v>
      </c>
      <c r="F3798" s="275">
        <f t="shared" ca="1" si="298"/>
        <v>5.0181334653701351E-2</v>
      </c>
      <c r="G3798" s="301">
        <f t="array" aca="1" ref="G3798" ca="1">IF(E3798&gt;F3798,('3-Statement Model'!$G$8*(1+'DCF Simulation'!C3798)*'DCF Simulation'!D3798)/('DCF Simulation'!E3798-'DCF Simulation'!F3798))</f>
        <v>18202.020082050109</v>
      </c>
      <c r="H3798" s="302">
        <f ca="1">+G3798-'DCF Analysis'!$C$37+'DCF Analysis'!$C$38+'DCF Analysis'!$C$40-'DCF Analysis'!$C$39</f>
        <v>19114.350082050107</v>
      </c>
      <c r="I3798" s="303">
        <f ca="1">+H3798/'Historical Data'!$L$34</f>
        <v>1200.1051835225139</v>
      </c>
    </row>
    <row r="3799" spans="2:9">
      <c r="B3799" s="300">
        <f t="shared" si="299"/>
        <v>3787</v>
      </c>
      <c r="C3799" s="275">
        <f t="shared" ca="1" si="295"/>
        <v>0.21837090229847045</v>
      </c>
      <c r="D3799" s="275">
        <f t="shared" ca="1" si="296"/>
        <v>0.15832123456357958</v>
      </c>
      <c r="E3799" s="275">
        <f t="shared" ca="1" si="297"/>
        <v>0.10314749855216868</v>
      </c>
      <c r="F3799" s="275">
        <f t="shared" ca="1" si="298"/>
        <v>4.3734107083403861E-2</v>
      </c>
      <c r="G3799" s="301">
        <f t="array" aca="1" ref="G3799" ca="1">IF(E3799&gt;F3799,('3-Statement Model'!$G$8*(1+'DCF Simulation'!C3799)*'DCF Simulation'!D3799)/('DCF Simulation'!E3799-'DCF Simulation'!F3799))</f>
        <v>15682.447480655468</v>
      </c>
      <c r="H3799" s="302">
        <f ca="1">+G3799-'DCF Analysis'!$C$37+'DCF Analysis'!$C$38+'DCF Analysis'!$C$40-'DCF Analysis'!$C$39</f>
        <v>16594.777480655466</v>
      </c>
      <c r="I3799" s="303">
        <f ca="1">+H3799/'Historical Data'!$L$34</f>
        <v>1041.912405519847</v>
      </c>
    </row>
    <row r="3800" spans="2:9">
      <c r="B3800" s="300">
        <f t="shared" si="299"/>
        <v>3788</v>
      </c>
      <c r="C3800" s="275">
        <f t="shared" ca="1" si="295"/>
        <v>0.15214630388979181</v>
      </c>
      <c r="D3800" s="275">
        <f t="shared" ca="1" si="296"/>
        <v>0.14958294091982854</v>
      </c>
      <c r="E3800" s="275">
        <f t="shared" ca="1" si="297"/>
        <v>0.10356035622676472</v>
      </c>
      <c r="F3800" s="275">
        <f t="shared" ca="1" si="298"/>
        <v>3.2954092320248568E-2</v>
      </c>
      <c r="G3800" s="301">
        <f t="array" aca="1" ref="G3800" ca="1">IF(E3800&gt;F3800,('3-Statement Model'!$G$8*(1+'DCF Simulation'!C3800)*'DCF Simulation'!D3800)/('DCF Simulation'!E3800-'DCF Simulation'!F3800))</f>
        <v>11790.330147204199</v>
      </c>
      <c r="H3800" s="302">
        <f ca="1">+G3800-'DCF Analysis'!$C$37+'DCF Analysis'!$C$38+'DCF Analysis'!$C$40-'DCF Analysis'!$C$39</f>
        <v>12702.6601472042</v>
      </c>
      <c r="I3800" s="303">
        <f ca="1">+H3800/'Historical Data'!$L$34</f>
        <v>797.54363720168772</v>
      </c>
    </row>
    <row r="3801" spans="2:9">
      <c r="B3801" s="300">
        <f t="shared" si="299"/>
        <v>3789</v>
      </c>
      <c r="C3801" s="275">
        <f t="shared" ca="1" si="295"/>
        <v>0.29563528659997196</v>
      </c>
      <c r="D3801" s="275">
        <f t="shared" ca="1" si="296"/>
        <v>0.17273485601637051</v>
      </c>
      <c r="E3801" s="275">
        <f t="shared" ca="1" si="297"/>
        <v>0.10531165586421881</v>
      </c>
      <c r="F3801" s="275">
        <f t="shared" ca="1" si="298"/>
        <v>5.0936571621970059E-2</v>
      </c>
      <c r="G3801" s="301">
        <f t="array" aca="1" ref="G3801" ca="1">IF(E3801&gt;F3801,('3-Statement Model'!$G$8*(1+'DCF Simulation'!C3801)*'DCF Simulation'!D3801)/('DCF Simulation'!E3801-'DCF Simulation'!F3801))</f>
        <v>19881.186820527397</v>
      </c>
      <c r="H3801" s="302">
        <f ca="1">+G3801-'DCF Analysis'!$C$37+'DCF Analysis'!$C$38+'DCF Analysis'!$C$40-'DCF Analysis'!$C$39</f>
        <v>20793.516820527395</v>
      </c>
      <c r="I3801" s="303">
        <f ca="1">+H3801/'Historical Data'!$L$34</f>
        <v>1305.5326083732075</v>
      </c>
    </row>
    <row r="3802" spans="2:9">
      <c r="B3802" s="300">
        <f t="shared" si="299"/>
        <v>3790</v>
      </c>
      <c r="C3802" s="275">
        <f t="shared" ca="1" si="295"/>
        <v>0.22902326611089605</v>
      </c>
      <c r="D3802" s="275">
        <f t="shared" ca="1" si="296"/>
        <v>0.1927313367956793</v>
      </c>
      <c r="E3802" s="275">
        <f t="shared" ca="1" si="297"/>
        <v>0.10627873765436721</v>
      </c>
      <c r="F3802" s="275">
        <f t="shared" ca="1" si="298"/>
        <v>2.2953524431009127E-2</v>
      </c>
      <c r="G3802" s="301">
        <f t="array" aca="1" ref="G3802" ca="1">IF(E3802&gt;F3802,('3-Statement Model'!$G$8*(1+'DCF Simulation'!C3802)*'DCF Simulation'!D3802)/('DCF Simulation'!E3802-'DCF Simulation'!F3802))</f>
        <v>13731.421667742254</v>
      </c>
      <c r="H3802" s="302">
        <f ca="1">+G3802-'DCF Analysis'!$C$37+'DCF Analysis'!$C$38+'DCF Analysis'!$C$40-'DCF Analysis'!$C$39</f>
        <v>14643.751667742255</v>
      </c>
      <c r="I3802" s="303">
        <f ca="1">+H3802/'Historical Data'!$L$34</f>
        <v>919.41615630328761</v>
      </c>
    </row>
    <row r="3803" spans="2:9">
      <c r="B3803" s="300">
        <f t="shared" si="299"/>
        <v>3791</v>
      </c>
      <c r="C3803" s="275">
        <f t="shared" ca="1" si="295"/>
        <v>0.22036973224733408</v>
      </c>
      <c r="D3803" s="275">
        <f t="shared" ca="1" si="296"/>
        <v>0.1470600065018266</v>
      </c>
      <c r="E3803" s="275">
        <f t="shared" ca="1" si="297"/>
        <v>0.10600538353855928</v>
      </c>
      <c r="F3803" s="275">
        <f t="shared" ca="1" si="298"/>
        <v>2.8711234512249224E-2</v>
      </c>
      <c r="G3803" s="301">
        <f t="array" aca="1" ref="G3803" ca="1">IF(E3803&gt;F3803,('3-Statement Model'!$G$8*(1+'DCF Simulation'!C3803)*'DCF Simulation'!D3803)/('DCF Simulation'!E3803-'DCF Simulation'!F3803))</f>
        <v>11215.506403978936</v>
      </c>
      <c r="H3803" s="302">
        <f ca="1">+G3803-'DCF Analysis'!$C$37+'DCF Analysis'!$C$38+'DCF Analysis'!$C$40-'DCF Analysis'!$C$39</f>
        <v>12127.836403978938</v>
      </c>
      <c r="I3803" s="303">
        <f ca="1">+H3803/'Historical Data'!$L$34</f>
        <v>761.45300629374617</v>
      </c>
    </row>
    <row r="3804" spans="2:9">
      <c r="B3804" s="300">
        <f t="shared" si="299"/>
        <v>3792</v>
      </c>
      <c r="C3804" s="275">
        <f t="shared" ca="1" si="295"/>
        <v>1.496091338846061E-2</v>
      </c>
      <c r="D3804" s="275">
        <f t="shared" ca="1" si="296"/>
        <v>0.15224349778643931</v>
      </c>
      <c r="E3804" s="275">
        <f t="shared" ca="1" si="297"/>
        <v>0.10931163901610978</v>
      </c>
      <c r="F3804" s="275">
        <f t="shared" ca="1" si="298"/>
        <v>2.3904982007379925E-2</v>
      </c>
      <c r="G3804" s="301">
        <f t="array" aca="1" ref="G3804" ca="1">IF(E3804&gt;F3804,('3-Statement Model'!$G$8*(1+'DCF Simulation'!C3804)*'DCF Simulation'!D3804)/('DCF Simulation'!E3804-'DCF Simulation'!F3804))</f>
        <v>8739.2838884024331</v>
      </c>
      <c r="H3804" s="302">
        <f ca="1">+G3804-'DCF Analysis'!$C$37+'DCF Analysis'!$C$38+'DCF Analysis'!$C$40-'DCF Analysis'!$C$39</f>
        <v>9651.6138884024349</v>
      </c>
      <c r="I3804" s="303">
        <f ca="1">+H3804/'Historical Data'!$L$34</f>
        <v>605.98198772695707</v>
      </c>
    </row>
    <row r="3805" spans="2:9">
      <c r="B3805" s="300">
        <f t="shared" si="299"/>
        <v>3793</v>
      </c>
      <c r="C3805" s="275">
        <f t="shared" ca="1" si="295"/>
        <v>0.12318385637324313</v>
      </c>
      <c r="D3805" s="275">
        <f t="shared" ca="1" si="296"/>
        <v>0.17921666996947214</v>
      </c>
      <c r="E3805" s="275">
        <f t="shared" ca="1" si="297"/>
        <v>0.10952776315390063</v>
      </c>
      <c r="F3805" s="275">
        <f t="shared" ca="1" si="298"/>
        <v>2.4110836209618115E-2</v>
      </c>
      <c r="G3805" s="301">
        <f t="array" aca="1" ref="G3805" ca="1">IF(E3805&gt;F3805,('3-Statement Model'!$G$8*(1+'DCF Simulation'!C3805)*'DCF Simulation'!D3805)/('DCF Simulation'!E3805-'DCF Simulation'!F3805))</f>
        <v>11383.211699240612</v>
      </c>
      <c r="H3805" s="302">
        <f ca="1">+G3805-'DCF Analysis'!$C$37+'DCF Analysis'!$C$38+'DCF Analysis'!$C$40-'DCF Analysis'!$C$39</f>
        <v>12295.541699240614</v>
      </c>
      <c r="I3805" s="303">
        <f ca="1">+H3805/'Historical Data'!$L$34</f>
        <v>771.98247725581223</v>
      </c>
    </row>
    <row r="3806" spans="2:9">
      <c r="B3806" s="300">
        <f t="shared" si="299"/>
        <v>3794</v>
      </c>
      <c r="C3806" s="275">
        <f t="shared" ca="1" si="295"/>
        <v>5.9837358091525419E-2</v>
      </c>
      <c r="D3806" s="275">
        <f t="shared" ca="1" si="296"/>
        <v>0.16037923590375355</v>
      </c>
      <c r="E3806" s="275">
        <f t="shared" ca="1" si="297"/>
        <v>0.1061764205008775</v>
      </c>
      <c r="F3806" s="275">
        <f t="shared" ca="1" si="298"/>
        <v>4.5389944560729145E-2</v>
      </c>
      <c r="G3806" s="301">
        <f t="array" aca="1" ref="G3806" ca="1">IF(E3806&gt;F3806,('3-Statement Model'!$G$8*(1+'DCF Simulation'!C3806)*'DCF Simulation'!D3806)/('DCF Simulation'!E3806-'DCF Simulation'!F3806))</f>
        <v>13507.031013525337</v>
      </c>
      <c r="H3806" s="302">
        <f ca="1">+G3806-'DCF Analysis'!$C$37+'DCF Analysis'!$C$38+'DCF Analysis'!$C$40-'DCF Analysis'!$C$39</f>
        <v>14419.361013525338</v>
      </c>
      <c r="I3806" s="303">
        <f ca="1">+H3806/'Historical Data'!$L$34</f>
        <v>905.32766330699064</v>
      </c>
    </row>
    <row r="3807" spans="2:9">
      <c r="B3807" s="300">
        <f t="shared" si="299"/>
        <v>3795</v>
      </c>
      <c r="C3807" s="275">
        <f t="shared" ca="1" si="295"/>
        <v>0.27800151429768832</v>
      </c>
      <c r="D3807" s="275">
        <f t="shared" ca="1" si="296"/>
        <v>0.17948682715562464</v>
      </c>
      <c r="E3807" s="275">
        <f t="shared" ca="1" si="297"/>
        <v>0.10743420150986437</v>
      </c>
      <c r="F3807" s="275">
        <f t="shared" ca="1" si="298"/>
        <v>5.27385318735792E-2</v>
      </c>
      <c r="G3807" s="301">
        <f t="array" aca="1" ref="G3807" ca="1">IF(E3807&gt;F3807,('3-Statement Model'!$G$8*(1+'DCF Simulation'!C3807)*'DCF Simulation'!D3807)/('DCF Simulation'!E3807-'DCF Simulation'!F3807))</f>
        <v>20257.717219643924</v>
      </c>
      <c r="H3807" s="302">
        <f ca="1">+G3807-'DCF Analysis'!$C$37+'DCF Analysis'!$C$38+'DCF Analysis'!$C$40-'DCF Analysis'!$C$39</f>
        <v>21170.047219643922</v>
      </c>
      <c r="I3807" s="303">
        <f ca="1">+H3807/'Historical Data'!$L$34</f>
        <v>1329.1732805275747</v>
      </c>
    </row>
    <row r="3808" spans="2:9">
      <c r="B3808" s="300">
        <f t="shared" si="299"/>
        <v>3796</v>
      </c>
      <c r="C3808" s="275">
        <f t="shared" ca="1" si="295"/>
        <v>0.23500090819342098</v>
      </c>
      <c r="D3808" s="275">
        <f t="shared" ca="1" si="296"/>
        <v>0.16941606461679723</v>
      </c>
      <c r="E3808" s="275">
        <f t="shared" ca="1" si="297"/>
        <v>0.10878941209038788</v>
      </c>
      <c r="F3808" s="275">
        <f t="shared" ca="1" si="298"/>
        <v>3.2300480214614791E-2</v>
      </c>
      <c r="G3808" s="301">
        <f t="array" aca="1" ref="G3808" ca="1">IF(E3808&gt;F3808,('3-Statement Model'!$G$8*(1+'DCF Simulation'!C3808)*'DCF Simulation'!D3808)/('DCF Simulation'!E3808-'DCF Simulation'!F3808))</f>
        <v>13213.040593607748</v>
      </c>
      <c r="H3808" s="302">
        <f ca="1">+G3808-'DCF Analysis'!$C$37+'DCF Analysis'!$C$38+'DCF Analysis'!$C$40-'DCF Analysis'!$C$39</f>
        <v>14125.370593607749</v>
      </c>
      <c r="I3808" s="303">
        <f ca="1">+H3808/'Historical Data'!$L$34</f>
        <v>886.86931001040728</v>
      </c>
    </row>
    <row r="3809" spans="2:9">
      <c r="B3809" s="300">
        <f t="shared" si="299"/>
        <v>3797</v>
      </c>
      <c r="C3809" s="275">
        <f t="shared" ca="1" si="295"/>
        <v>0.21278438961584373</v>
      </c>
      <c r="D3809" s="275">
        <f t="shared" ca="1" si="296"/>
        <v>0.15743115772012928</v>
      </c>
      <c r="E3809" s="275">
        <f t="shared" ca="1" si="297"/>
        <v>0.10650928306463875</v>
      </c>
      <c r="F3809" s="275">
        <f t="shared" ca="1" si="298"/>
        <v>4.3834354264590661E-2</v>
      </c>
      <c r="G3809" s="301">
        <f t="array" aca="1" ref="G3809" ca="1">IF(E3809&gt;F3809,('3-Statement Model'!$G$8*(1+'DCF Simulation'!C3809)*'DCF Simulation'!D3809)/('DCF Simulation'!E3809-'DCF Simulation'!F3809))</f>
        <v>14714.988855947971</v>
      </c>
      <c r="H3809" s="302">
        <f ca="1">+G3809-'DCF Analysis'!$C$37+'DCF Analysis'!$C$38+'DCF Analysis'!$C$40-'DCF Analysis'!$C$39</f>
        <v>15627.318855947973</v>
      </c>
      <c r="I3809" s="303">
        <f ca="1">+H3809/'Historical Data'!$L$34</f>
        <v>981.1699735056219</v>
      </c>
    </row>
    <row r="3810" spans="2:9">
      <c r="B3810" s="300">
        <f t="shared" si="299"/>
        <v>3798</v>
      </c>
      <c r="C3810" s="275">
        <f t="shared" ca="1" si="295"/>
        <v>9.3058266363636524E-2</v>
      </c>
      <c r="D3810" s="275">
        <f t="shared" ca="1" si="296"/>
        <v>0.15273627106364074</v>
      </c>
      <c r="E3810" s="275">
        <f t="shared" ca="1" si="297"/>
        <v>0.10037915778231074</v>
      </c>
      <c r="F3810" s="275">
        <f t="shared" ca="1" si="298"/>
        <v>3.2609491207302596E-2</v>
      </c>
      <c r="G3810" s="301">
        <f t="array" aca="1" ref="G3810" ca="1">IF(E3810&gt;F3810,('3-Statement Model'!$G$8*(1+'DCF Simulation'!C3810)*'DCF Simulation'!D3810)/('DCF Simulation'!E3810-'DCF Simulation'!F3810))</f>
        <v>11899.525576909256</v>
      </c>
      <c r="H3810" s="302">
        <f ca="1">+G3810-'DCF Analysis'!$C$37+'DCF Analysis'!$C$38+'DCF Analysis'!$C$40-'DCF Analysis'!$C$39</f>
        <v>12811.855576909258</v>
      </c>
      <c r="I3810" s="303">
        <f ca="1">+H3810/'Historical Data'!$L$34</f>
        <v>804.39953345991682</v>
      </c>
    </row>
    <row r="3811" spans="2:9">
      <c r="B3811" s="300">
        <f t="shared" si="299"/>
        <v>3799</v>
      </c>
      <c r="C3811" s="275">
        <f t="shared" ca="1" si="295"/>
        <v>0.30162345768171961</v>
      </c>
      <c r="D3811" s="275">
        <f t="shared" ca="1" si="296"/>
        <v>0.18278839154172813</v>
      </c>
      <c r="E3811" s="275">
        <f t="shared" ca="1" si="297"/>
        <v>0.10994629770530696</v>
      </c>
      <c r="F3811" s="275">
        <f t="shared" ca="1" si="298"/>
        <v>2.894090331355231E-2</v>
      </c>
      <c r="G3811" s="301">
        <f t="array" aca="1" ref="G3811" ca="1">IF(E3811&gt;F3811,('3-Statement Model'!$G$8*(1+'DCF Simulation'!C3811)*'DCF Simulation'!D3811)/('DCF Simulation'!E3811-'DCF Simulation'!F3811))</f>
        <v>14187.292953038372</v>
      </c>
      <c r="H3811" s="302">
        <f ca="1">+G3811-'DCF Analysis'!$C$37+'DCF Analysis'!$C$38+'DCF Analysis'!$C$40-'DCF Analysis'!$C$39</f>
        <v>15099.622953038373</v>
      </c>
      <c r="I3811" s="303">
        <f ca="1">+H3811/'Historical Data'!$L$34</f>
        <v>948.03829046712224</v>
      </c>
    </row>
    <row r="3812" spans="2:9">
      <c r="B3812" s="300">
        <f t="shared" si="299"/>
        <v>3800</v>
      </c>
      <c r="C3812" s="275">
        <f t="shared" ca="1" si="295"/>
        <v>0.11053294257063868</v>
      </c>
      <c r="D3812" s="275">
        <f t="shared" ca="1" si="296"/>
        <v>0.14311028180393853</v>
      </c>
      <c r="E3812" s="275">
        <f t="shared" ca="1" si="297"/>
        <v>0.10678696610038718</v>
      </c>
      <c r="F3812" s="275">
        <f t="shared" ca="1" si="298"/>
        <v>3.5767294323492627E-2</v>
      </c>
      <c r="G3812" s="301">
        <f t="array" aca="1" ref="G3812" ca="1">IF(E3812&gt;F3812,('3-Statement Model'!$G$8*(1+'DCF Simulation'!C3812)*'DCF Simulation'!D3812)/('DCF Simulation'!E3812-'DCF Simulation'!F3812))</f>
        <v>10809.438158974437</v>
      </c>
      <c r="H3812" s="302">
        <f ca="1">+G3812-'DCF Analysis'!$C$37+'DCF Analysis'!$C$38+'DCF Analysis'!$C$40-'DCF Analysis'!$C$39</f>
        <v>11721.768158974439</v>
      </c>
      <c r="I3812" s="303">
        <f ca="1">+H3812/'Historical Data'!$L$34</f>
        <v>735.95778392929731</v>
      </c>
    </row>
    <row r="3813" spans="2:9">
      <c r="B3813" s="300">
        <f t="shared" si="299"/>
        <v>3801</v>
      </c>
      <c r="C3813" s="275">
        <f t="shared" ca="1" si="295"/>
        <v>0.25517319694681989</v>
      </c>
      <c r="D3813" s="275">
        <f t="shared" ca="1" si="296"/>
        <v>0.18047493865553274</v>
      </c>
      <c r="E3813" s="275">
        <f t="shared" ca="1" si="297"/>
        <v>0.10073341019277075</v>
      </c>
      <c r="F3813" s="275">
        <f t="shared" ca="1" si="298"/>
        <v>3.4559560999569597E-2</v>
      </c>
      <c r="G3813" s="301">
        <f t="array" aca="1" ref="G3813" ca="1">IF(E3813&gt;F3813,('3-Statement Model'!$G$8*(1+'DCF Simulation'!C3813)*'DCF Simulation'!D3813)/('DCF Simulation'!E3813-'DCF Simulation'!F3813))</f>
        <v>16535.360263962611</v>
      </c>
      <c r="H3813" s="302">
        <f ca="1">+G3813-'DCF Analysis'!$C$37+'DCF Analysis'!$C$38+'DCF Analysis'!$C$40-'DCF Analysis'!$C$39</f>
        <v>17447.69026396261</v>
      </c>
      <c r="I3813" s="303">
        <f ca="1">+H3813/'Historical Data'!$L$34</f>
        <v>1095.4630126786403</v>
      </c>
    </row>
    <row r="3814" spans="2:9">
      <c r="B3814" s="300">
        <f t="shared" si="299"/>
        <v>3802</v>
      </c>
      <c r="C3814" s="275">
        <f t="shared" ca="1" si="295"/>
        <v>0.24257227039091767</v>
      </c>
      <c r="D3814" s="275">
        <f t="shared" ca="1" si="296"/>
        <v>0.1543428404312181</v>
      </c>
      <c r="E3814" s="275">
        <f t="shared" ca="1" si="297"/>
        <v>0.10916991262271515</v>
      </c>
      <c r="F3814" s="275">
        <f t="shared" ca="1" si="298"/>
        <v>2.6461936202188462E-2</v>
      </c>
      <c r="G3814" s="301">
        <f t="array" aca="1" ref="G3814" ca="1">IF(E3814&gt;F3814,('3-Statement Model'!$G$8*(1+'DCF Simulation'!C3814)*'DCF Simulation'!D3814)/('DCF Simulation'!E3814-'DCF Simulation'!F3814))</f>
        <v>11200.573236164548</v>
      </c>
      <c r="H3814" s="302">
        <f ca="1">+G3814-'DCF Analysis'!$C$37+'DCF Analysis'!$C$38+'DCF Analysis'!$C$40-'DCF Analysis'!$C$39</f>
        <v>12112.90323616455</v>
      </c>
      <c r="I3814" s="303">
        <f ca="1">+H3814/'Historical Data'!$L$34</f>
        <v>760.51541898245762</v>
      </c>
    </row>
    <row r="3815" spans="2:9">
      <c r="B3815" s="300">
        <f t="shared" si="299"/>
        <v>3803</v>
      </c>
      <c r="C3815" s="275">
        <f t="shared" ca="1" si="295"/>
        <v>0.15951944280025901</v>
      </c>
      <c r="D3815" s="275">
        <f t="shared" ca="1" si="296"/>
        <v>0.1769542299583001</v>
      </c>
      <c r="E3815" s="275">
        <f t="shared" ca="1" si="297"/>
        <v>0.10431990273870659</v>
      </c>
      <c r="F3815" s="275">
        <f t="shared" ca="1" si="298"/>
        <v>3.072622048368099E-2</v>
      </c>
      <c r="G3815" s="301">
        <f t="array" aca="1" ref="G3815" ca="1">IF(E3815&gt;F3815,('3-Statement Model'!$G$8*(1+'DCF Simulation'!C3815)*'DCF Simulation'!D3815)/('DCF Simulation'!E3815-'DCF Simulation'!F3815))</f>
        <v>13467.219845447275</v>
      </c>
      <c r="H3815" s="302">
        <f ca="1">+G3815-'DCF Analysis'!$C$37+'DCF Analysis'!$C$38+'DCF Analysis'!$C$40-'DCF Analysis'!$C$39</f>
        <v>14379.549845447276</v>
      </c>
      <c r="I3815" s="303">
        <f ca="1">+H3815/'Historical Data'!$L$34</f>
        <v>902.82809680499201</v>
      </c>
    </row>
    <row r="3816" spans="2:9">
      <c r="B3816" s="300">
        <f t="shared" si="299"/>
        <v>3804</v>
      </c>
      <c r="C3816" s="275">
        <f t="shared" ca="1" si="295"/>
        <v>1.3244324986092345E-2</v>
      </c>
      <c r="D3816" s="275">
        <f t="shared" ca="1" si="296"/>
        <v>0.17655415562323873</v>
      </c>
      <c r="E3816" s="275">
        <f t="shared" ca="1" si="297"/>
        <v>0.10397433818629279</v>
      </c>
      <c r="F3816" s="275">
        <f t="shared" ca="1" si="298"/>
        <v>5.9155723047533193E-2</v>
      </c>
      <c r="G3816" s="301">
        <f t="array" aca="1" ref="G3816" ca="1">IF(E3816&gt;F3816,('3-Statement Model'!$G$8*(1+'DCF Simulation'!C3816)*'DCF Simulation'!D3816)/('DCF Simulation'!E3816-'DCF Simulation'!F3816))</f>
        <v>19280.273508064893</v>
      </c>
      <c r="H3816" s="302">
        <f ca="1">+G3816-'DCF Analysis'!$C$37+'DCF Analysis'!$C$38+'DCF Analysis'!$C$40-'DCF Analysis'!$C$39</f>
        <v>20192.603508064891</v>
      </c>
      <c r="I3816" s="303">
        <f ca="1">+H3816/'Historical Data'!$L$34</f>
        <v>1267.8039292374644</v>
      </c>
    </row>
    <row r="3817" spans="2:9">
      <c r="B3817" s="300">
        <f t="shared" si="299"/>
        <v>3805</v>
      </c>
      <c r="C3817" s="275">
        <f t="shared" ca="1" si="295"/>
        <v>2.8012213343425116E-2</v>
      </c>
      <c r="D3817" s="275">
        <f t="shared" ca="1" si="296"/>
        <v>0.18896463267719274</v>
      </c>
      <c r="E3817" s="275">
        <f t="shared" ca="1" si="297"/>
        <v>0.10670790751248439</v>
      </c>
      <c r="F3817" s="275">
        <f t="shared" ca="1" si="298"/>
        <v>2.1649782954542545E-2</v>
      </c>
      <c r="G3817" s="301">
        <f t="array" aca="1" ref="G3817" ca="1">IF(E3817&gt;F3817,('3-Statement Model'!$G$8*(1+'DCF Simulation'!C3817)*'DCF Simulation'!D3817)/('DCF Simulation'!E3817-'DCF Simulation'!F3817))</f>
        <v>11031.70141125657</v>
      </c>
      <c r="H3817" s="302">
        <f ca="1">+G3817-'DCF Analysis'!$C$37+'DCF Analysis'!$C$38+'DCF Analysis'!$C$40-'DCF Analysis'!$C$39</f>
        <v>11944.031411256572</v>
      </c>
      <c r="I3817" s="303">
        <f ca="1">+H3817/'Historical Data'!$L$34</f>
        <v>749.91270680270691</v>
      </c>
    </row>
    <row r="3818" spans="2:9">
      <c r="B3818" s="300">
        <f t="shared" si="299"/>
        <v>3806</v>
      </c>
      <c r="C3818" s="275">
        <f t="shared" ca="1" si="295"/>
        <v>0.15904616085283502</v>
      </c>
      <c r="D3818" s="275">
        <f t="shared" ca="1" si="296"/>
        <v>0.14695076777146879</v>
      </c>
      <c r="E3818" s="275">
        <f t="shared" ca="1" si="297"/>
        <v>0.10930584374128356</v>
      </c>
      <c r="F3818" s="275">
        <f t="shared" ca="1" si="298"/>
        <v>3.6786554021557963E-2</v>
      </c>
      <c r="G3818" s="301">
        <f t="array" aca="1" ref="G3818" ca="1">IF(E3818&gt;F3818,('3-Statement Model'!$G$8*(1+'DCF Simulation'!C3818)*'DCF Simulation'!D3818)/('DCF Simulation'!E3818-'DCF Simulation'!F3818))</f>
        <v>11344.84455807735</v>
      </c>
      <c r="H3818" s="302">
        <f ca="1">+G3818-'DCF Analysis'!$C$37+'DCF Analysis'!$C$38+'DCF Analysis'!$C$40-'DCF Analysis'!$C$39</f>
        <v>12257.174558077351</v>
      </c>
      <c r="I3818" s="303">
        <f ca="1">+H3818/'Historical Data'!$L$34</f>
        <v>769.57357479303846</v>
      </c>
    </row>
    <row r="3819" spans="2:9">
      <c r="B3819" s="300">
        <f t="shared" si="299"/>
        <v>3807</v>
      </c>
      <c r="C3819" s="275">
        <f t="shared" ca="1" si="295"/>
        <v>0.18981887792068447</v>
      </c>
      <c r="D3819" s="275">
        <f t="shared" ca="1" si="296"/>
        <v>0.16253123028524366</v>
      </c>
      <c r="E3819" s="275">
        <f t="shared" ca="1" si="297"/>
        <v>0.10758759978405369</v>
      </c>
      <c r="F3819" s="275">
        <f t="shared" ca="1" si="298"/>
        <v>3.69945463808398E-2</v>
      </c>
      <c r="G3819" s="301">
        <f t="array" aca="1" ref="G3819" ca="1">IF(E3819&gt;F3819,('3-Statement Model'!$G$8*(1+'DCF Simulation'!C3819)*'DCF Simulation'!D3819)/('DCF Simulation'!E3819-'DCF Simulation'!F3819))</f>
        <v>13232.296090715266</v>
      </c>
      <c r="H3819" s="302">
        <f ca="1">+G3819-'DCF Analysis'!$C$37+'DCF Analysis'!$C$38+'DCF Analysis'!$C$40-'DCF Analysis'!$C$39</f>
        <v>14144.626090715268</v>
      </c>
      <c r="I3819" s="303">
        <f ca="1">+H3819/'Historical Data'!$L$34</f>
        <v>888.07827718903695</v>
      </c>
    </row>
    <row r="3820" spans="2:9">
      <c r="B3820" s="300">
        <f t="shared" si="299"/>
        <v>3808</v>
      </c>
      <c r="C3820" s="275">
        <f t="shared" ca="1" si="295"/>
        <v>0.28278209276000948</v>
      </c>
      <c r="D3820" s="275">
        <f t="shared" ca="1" si="296"/>
        <v>0.16673281987475588</v>
      </c>
      <c r="E3820" s="275">
        <f t="shared" ca="1" si="297"/>
        <v>0.10768403964696939</v>
      </c>
      <c r="F3820" s="275">
        <f t="shared" ca="1" si="298"/>
        <v>4.677941020114746E-2</v>
      </c>
      <c r="G3820" s="301">
        <f t="array" aca="1" ref="G3820" ca="1">IF(E3820&gt;F3820,('3-Statement Model'!$G$8*(1+'DCF Simulation'!C3820)*'DCF Simulation'!D3820)/('DCF Simulation'!E3820-'DCF Simulation'!F3820))</f>
        <v>16963.020152581455</v>
      </c>
      <c r="H3820" s="302">
        <f ca="1">+G3820-'DCF Analysis'!$C$37+'DCF Analysis'!$C$38+'DCF Analysis'!$C$40-'DCF Analysis'!$C$39</f>
        <v>17875.350152581454</v>
      </c>
      <c r="I3820" s="303">
        <f ca="1">+H3820/'Historical Data'!$L$34</f>
        <v>1122.3138784895636</v>
      </c>
    </row>
    <row r="3821" spans="2:9">
      <c r="B3821" s="300">
        <f t="shared" si="299"/>
        <v>3809</v>
      </c>
      <c r="C3821" s="275">
        <f t="shared" ca="1" si="295"/>
        <v>0.13303558551656566</v>
      </c>
      <c r="D3821" s="275">
        <f t="shared" ca="1" si="296"/>
        <v>0.18662298425113441</v>
      </c>
      <c r="E3821" s="275">
        <f t="shared" ca="1" si="297"/>
        <v>0.10683880389062211</v>
      </c>
      <c r="F3821" s="275">
        <f t="shared" ca="1" si="298"/>
        <v>5.7659131513103451E-2</v>
      </c>
      <c r="G3821" s="301">
        <f t="array" aca="1" ref="G3821" ca="1">IF(E3821&gt;F3821,('3-Statement Model'!$G$8*(1+'DCF Simulation'!C3821)*'DCF Simulation'!D3821)/('DCF Simulation'!E3821-'DCF Simulation'!F3821))</f>
        <v>20768.376485164572</v>
      </c>
      <c r="H3821" s="302">
        <f ca="1">+G3821-'DCF Analysis'!$C$37+'DCF Analysis'!$C$38+'DCF Analysis'!$C$40-'DCF Analysis'!$C$39</f>
        <v>21680.70648516457</v>
      </c>
      <c r="I3821" s="303">
        <f ca="1">+H3821/'Historical Data'!$L$34</f>
        <v>1361.2353087385488</v>
      </c>
    </row>
    <row r="3822" spans="2:9">
      <c r="B3822" s="300">
        <f t="shared" si="299"/>
        <v>3810</v>
      </c>
      <c r="C3822" s="275">
        <f t="shared" ca="1" si="295"/>
        <v>0.28027609167334772</v>
      </c>
      <c r="D3822" s="275">
        <f t="shared" ca="1" si="296"/>
        <v>0.15608717276798997</v>
      </c>
      <c r="E3822" s="275">
        <f t="shared" ca="1" si="297"/>
        <v>0.10717000491681164</v>
      </c>
      <c r="F3822" s="275">
        <f t="shared" ca="1" si="298"/>
        <v>5.7146649273999262E-2</v>
      </c>
      <c r="G3822" s="301">
        <f t="array" aca="1" ref="G3822" ca="1">IF(E3822&gt;F3822,('3-Statement Model'!$G$8*(1+'DCF Simulation'!C3822)*'DCF Simulation'!D3822)/('DCF Simulation'!E3822-'DCF Simulation'!F3822))</f>
        <v>19296.454841961553</v>
      </c>
      <c r="H3822" s="302">
        <f ca="1">+G3822-'DCF Analysis'!$C$37+'DCF Analysis'!$C$38+'DCF Analysis'!$C$40-'DCF Analysis'!$C$39</f>
        <v>20208.784841961551</v>
      </c>
      <c r="I3822" s="303">
        <f ca="1">+H3822/'Historical Data'!$L$34</f>
        <v>1268.8198833558274</v>
      </c>
    </row>
    <row r="3823" spans="2:9">
      <c r="B3823" s="300">
        <f t="shared" si="299"/>
        <v>3811</v>
      </c>
      <c r="C3823" s="275">
        <f t="shared" ca="1" si="295"/>
        <v>8.8140611846066044E-2</v>
      </c>
      <c r="D3823" s="275">
        <f t="shared" ca="1" si="296"/>
        <v>0.19429659172671981</v>
      </c>
      <c r="E3823" s="275">
        <f t="shared" ca="1" si="297"/>
        <v>0.10628899439836147</v>
      </c>
      <c r="F3823" s="275">
        <f t="shared" ca="1" si="298"/>
        <v>3.0482355190902873E-2</v>
      </c>
      <c r="G3823" s="301">
        <f t="array" aca="1" ref="G3823" ca="1">IF(E3823&gt;F3823,('3-Statement Model'!$G$8*(1+'DCF Simulation'!C3823)*'DCF Simulation'!D3823)/('DCF Simulation'!E3823-'DCF Simulation'!F3823))</f>
        <v>13471.701707563807</v>
      </c>
      <c r="H3823" s="302">
        <f ca="1">+G3823-'DCF Analysis'!$C$37+'DCF Analysis'!$C$38+'DCF Analysis'!$C$40-'DCF Analysis'!$C$39</f>
        <v>14384.031707563809</v>
      </c>
      <c r="I3823" s="303">
        <f ca="1">+H3823/'Historical Data'!$L$34</f>
        <v>903.10949303006873</v>
      </c>
    </row>
    <row r="3824" spans="2:9">
      <c r="B3824" s="300">
        <f t="shared" si="299"/>
        <v>3812</v>
      </c>
      <c r="C3824" s="275">
        <f t="shared" ca="1" si="295"/>
        <v>0.10848484957202659</v>
      </c>
      <c r="D3824" s="275">
        <f t="shared" ca="1" si="296"/>
        <v>0.14795760072817679</v>
      </c>
      <c r="E3824" s="275">
        <f t="shared" ca="1" si="297"/>
        <v>0.10747780015520929</v>
      </c>
      <c r="F3824" s="275">
        <f t="shared" ca="1" si="298"/>
        <v>3.2369535610394226E-2</v>
      </c>
      <c r="G3824" s="301">
        <f t="array" aca="1" ref="G3824" ca="1">IF(E3824&gt;F3824,('3-Statement Model'!$G$8*(1+'DCF Simulation'!C3824)*'DCF Simulation'!D3824)/('DCF Simulation'!E3824-'DCF Simulation'!F3824))</f>
        <v>10547.725378714686</v>
      </c>
      <c r="H3824" s="302">
        <f ca="1">+G3824-'DCF Analysis'!$C$37+'DCF Analysis'!$C$38+'DCF Analysis'!$C$40-'DCF Analysis'!$C$39</f>
        <v>11460.055378714687</v>
      </c>
      <c r="I3824" s="303">
        <f ca="1">+H3824/'Historical Data'!$L$34</f>
        <v>719.52600033029523</v>
      </c>
    </row>
    <row r="3825" spans="2:9">
      <c r="B3825" s="300">
        <f t="shared" si="299"/>
        <v>3813</v>
      </c>
      <c r="C3825" s="275">
        <f t="shared" ca="1" si="295"/>
        <v>9.5338630078274714E-2</v>
      </c>
      <c r="D3825" s="275">
        <f t="shared" ca="1" si="296"/>
        <v>0.14957308396886654</v>
      </c>
      <c r="E3825" s="275">
        <f t="shared" ca="1" si="297"/>
        <v>0.10549628048733482</v>
      </c>
      <c r="F3825" s="275">
        <f t="shared" ca="1" si="298"/>
        <v>5.2034340961712069E-2</v>
      </c>
      <c r="G3825" s="301">
        <f t="array" aca="1" ref="G3825" ca="1">IF(E3825&gt;F3825,('3-Statement Model'!$G$8*(1+'DCF Simulation'!C3825)*'DCF Simulation'!D3825)/('DCF Simulation'!E3825-'DCF Simulation'!F3825))</f>
        <v>14802.553580161955</v>
      </c>
      <c r="H3825" s="302">
        <f ca="1">+G3825-'DCF Analysis'!$C$37+'DCF Analysis'!$C$38+'DCF Analysis'!$C$40-'DCF Analysis'!$C$39</f>
        <v>15714.883580161957</v>
      </c>
      <c r="I3825" s="303">
        <f ca="1">+H3825/'Historical Data'!$L$34</f>
        <v>986.66777379555208</v>
      </c>
    </row>
    <row r="3826" spans="2:9">
      <c r="B3826" s="300">
        <f t="shared" si="299"/>
        <v>3814</v>
      </c>
      <c r="C3826" s="275">
        <f t="shared" ca="1" si="295"/>
        <v>0.2205167408967573</v>
      </c>
      <c r="D3826" s="275">
        <f t="shared" ca="1" si="296"/>
        <v>0.16742869990237275</v>
      </c>
      <c r="E3826" s="275">
        <f t="shared" ca="1" si="297"/>
        <v>0.1045317173931883</v>
      </c>
      <c r="F3826" s="275">
        <f t="shared" ca="1" si="298"/>
        <v>2.5124798385369285E-2</v>
      </c>
      <c r="G3826" s="301">
        <f t="array" aca="1" ref="G3826" ca="1">IF(E3826&gt;F3826,('3-Statement Model'!$G$8*(1+'DCF Simulation'!C3826)*'DCF Simulation'!D3826)/('DCF Simulation'!E3826-'DCF Simulation'!F3826))</f>
        <v>12430.67749710548</v>
      </c>
      <c r="H3826" s="302">
        <f ca="1">+G3826-'DCF Analysis'!$C$37+'DCF Analysis'!$C$38+'DCF Analysis'!$C$40-'DCF Analysis'!$C$39</f>
        <v>13343.007497105482</v>
      </c>
      <c r="I3826" s="303">
        <f ca="1">+H3826/'Historical Data'!$L$34</f>
        <v>837.74820448085984</v>
      </c>
    </row>
    <row r="3827" spans="2:9">
      <c r="B3827" s="300">
        <f t="shared" si="299"/>
        <v>3815</v>
      </c>
      <c r="C3827" s="275">
        <f t="shared" ca="1" si="295"/>
        <v>0.19793589389838215</v>
      </c>
      <c r="D3827" s="275">
        <f t="shared" ca="1" si="296"/>
        <v>0.15846125897660404</v>
      </c>
      <c r="E3827" s="275">
        <f t="shared" ca="1" si="297"/>
        <v>0.10806305129865644</v>
      </c>
      <c r="F3827" s="275">
        <f t="shared" ca="1" si="298"/>
        <v>3.908033711517199E-2</v>
      </c>
      <c r="G3827" s="301">
        <f t="array" aca="1" ref="G3827" ca="1">IF(E3827&gt;F3827,('3-Statement Model'!$G$8*(1+'DCF Simulation'!C3827)*'DCF Simulation'!D3827)/('DCF Simulation'!E3827-'DCF Simulation'!F3827))</f>
        <v>13292.170435500733</v>
      </c>
      <c r="H3827" s="302">
        <f ca="1">+G3827-'DCF Analysis'!$C$37+'DCF Analysis'!$C$38+'DCF Analysis'!$C$40-'DCF Analysis'!$C$39</f>
        <v>14204.500435500735</v>
      </c>
      <c r="I3827" s="303">
        <f ca="1">+H3827/'Historical Data'!$L$34</f>
        <v>891.8375214860497</v>
      </c>
    </row>
    <row r="3828" spans="2:9">
      <c r="B3828" s="300">
        <f t="shared" si="299"/>
        <v>3816</v>
      </c>
      <c r="C3828" s="275">
        <f t="shared" ca="1" si="295"/>
        <v>0.27180031443698782</v>
      </c>
      <c r="D3828" s="275">
        <f t="shared" ca="1" si="296"/>
        <v>0.18803861271665281</v>
      </c>
      <c r="E3828" s="275">
        <f t="shared" ca="1" si="297"/>
        <v>0.10353944086406162</v>
      </c>
      <c r="F3828" s="275">
        <f t="shared" ca="1" si="298"/>
        <v>5.0338168748419745E-2</v>
      </c>
      <c r="G3828" s="301">
        <f t="array" aca="1" ref="G3828" ca="1">IF(E3828&gt;F3828,('3-Statement Model'!$G$8*(1+'DCF Simulation'!C3828)*'DCF Simulation'!D3828)/('DCF Simulation'!E3828-'DCF Simulation'!F3828))</f>
        <v>21713.180808106819</v>
      </c>
      <c r="H3828" s="302">
        <f ca="1">+G3828-'DCF Analysis'!$C$37+'DCF Analysis'!$C$38+'DCF Analysis'!$C$40-'DCF Analysis'!$C$39</f>
        <v>22625.510808106817</v>
      </c>
      <c r="I3828" s="303">
        <f ca="1">+H3828/'Historical Data'!$L$34</f>
        <v>1420.555377718674</v>
      </c>
    </row>
    <row r="3829" spans="2:9">
      <c r="B3829" s="300">
        <f t="shared" si="299"/>
        <v>3817</v>
      </c>
      <c r="C3829" s="275">
        <f t="shared" ca="1" si="295"/>
        <v>0.18415770814887794</v>
      </c>
      <c r="D3829" s="275">
        <f t="shared" ca="1" si="296"/>
        <v>0.15645643626974631</v>
      </c>
      <c r="E3829" s="275">
        <f t="shared" ca="1" si="297"/>
        <v>0.10806134471208846</v>
      </c>
      <c r="F3829" s="275">
        <f t="shared" ca="1" si="298"/>
        <v>3.1919266416872011E-2</v>
      </c>
      <c r="G3829" s="301">
        <f t="array" aca="1" ref="G3829" ca="1">IF(E3829&gt;F3829,('3-Statement Model'!$G$8*(1+'DCF Simulation'!C3829)*'DCF Simulation'!D3829)/('DCF Simulation'!E3829-'DCF Simulation'!F3829))</f>
        <v>11753.24401110188</v>
      </c>
      <c r="H3829" s="302">
        <f ca="1">+G3829-'DCF Analysis'!$C$37+'DCF Analysis'!$C$38+'DCF Analysis'!$C$40-'DCF Analysis'!$C$39</f>
        <v>12665.574011101882</v>
      </c>
      <c r="I3829" s="303">
        <f ca="1">+H3829/'Historical Data'!$L$34</f>
        <v>795.21516335967056</v>
      </c>
    </row>
    <row r="3830" spans="2:9">
      <c r="B3830" s="300">
        <f t="shared" si="299"/>
        <v>3818</v>
      </c>
      <c r="C3830" s="275">
        <f t="shared" ca="1" si="295"/>
        <v>8.8051011834871712E-2</v>
      </c>
      <c r="D3830" s="275">
        <f t="shared" ca="1" si="296"/>
        <v>0.18223874181415495</v>
      </c>
      <c r="E3830" s="275">
        <f t="shared" ca="1" si="297"/>
        <v>0.10164378377566563</v>
      </c>
      <c r="F3830" s="275">
        <f t="shared" ca="1" si="298"/>
        <v>2.023740954559378E-2</v>
      </c>
      <c r="G3830" s="301">
        <f t="array" aca="1" ref="G3830" ca="1">IF(E3830&gt;F3830,('3-Statement Model'!$G$8*(1+'DCF Simulation'!C3830)*'DCF Simulation'!D3830)/('DCF Simulation'!E3830-'DCF Simulation'!F3830))</f>
        <v>11765.518004520089</v>
      </c>
      <c r="H3830" s="302">
        <f ca="1">+G3830-'DCF Analysis'!$C$37+'DCF Analysis'!$C$38+'DCF Analysis'!$C$40-'DCF Analysis'!$C$39</f>
        <v>12677.84800452009</v>
      </c>
      <c r="I3830" s="303">
        <f ca="1">+H3830/'Historical Data'!$L$34</f>
        <v>795.98579291602391</v>
      </c>
    </row>
    <row r="3831" spans="2:9">
      <c r="B3831" s="300">
        <f t="shared" si="299"/>
        <v>3819</v>
      </c>
      <c r="C3831" s="275">
        <f t="shared" ca="1" si="295"/>
        <v>0.16925775176356644</v>
      </c>
      <c r="D3831" s="275">
        <f t="shared" ca="1" si="296"/>
        <v>0.19320655262815253</v>
      </c>
      <c r="E3831" s="275">
        <f t="shared" ca="1" si="297"/>
        <v>0.1032169374249752</v>
      </c>
      <c r="F3831" s="275">
        <f t="shared" ca="1" si="298"/>
        <v>3.9224643527575945E-2</v>
      </c>
      <c r="G3831" s="301">
        <f t="array" aca="1" ref="G3831" ca="1">IF(E3831&gt;F3831,('3-Statement Model'!$G$8*(1+'DCF Simulation'!C3831)*'DCF Simulation'!D3831)/('DCF Simulation'!E3831-'DCF Simulation'!F3831))</f>
        <v>17052.33791732839</v>
      </c>
      <c r="H3831" s="302">
        <f ca="1">+G3831-'DCF Analysis'!$C$37+'DCF Analysis'!$C$38+'DCF Analysis'!$C$40-'DCF Analysis'!$C$39</f>
        <v>17964.667917328388</v>
      </c>
      <c r="I3831" s="303">
        <f ca="1">+H3831/'Historical Data'!$L$34</f>
        <v>1127.9217444119367</v>
      </c>
    </row>
    <row r="3832" spans="2:9">
      <c r="B3832" s="300">
        <f t="shared" si="299"/>
        <v>3820</v>
      </c>
      <c r="C3832" s="275">
        <f t="shared" ca="1" si="295"/>
        <v>9.768680934123769E-2</v>
      </c>
      <c r="D3832" s="275">
        <f t="shared" ca="1" si="296"/>
        <v>0.1469783907951247</v>
      </c>
      <c r="E3832" s="275">
        <f t="shared" ca="1" si="297"/>
        <v>0.10596636770438488</v>
      </c>
      <c r="F3832" s="275">
        <f t="shared" ca="1" si="298"/>
        <v>2.1397984684799285E-2</v>
      </c>
      <c r="G3832" s="301">
        <f t="array" aca="1" ref="G3832" ca="1">IF(E3832&gt;F3832,('3-Statement Model'!$G$8*(1+'DCF Simulation'!C3832)*'DCF Simulation'!D3832)/('DCF Simulation'!E3832-'DCF Simulation'!F3832))</f>
        <v>9215.1711602962041</v>
      </c>
      <c r="H3832" s="302">
        <f ca="1">+G3832-'DCF Analysis'!$C$37+'DCF Analysis'!$C$38+'DCF Analysis'!$C$40-'DCF Analysis'!$C$39</f>
        <v>10127.501160296206</v>
      </c>
      <c r="I3832" s="303">
        <f ca="1">+H3832/'Historical Data'!$L$34</f>
        <v>635.86083682831497</v>
      </c>
    </row>
    <row r="3833" spans="2:9">
      <c r="B3833" s="300">
        <f t="shared" si="299"/>
        <v>3821</v>
      </c>
      <c r="C3833" s="275">
        <f t="shared" ca="1" si="295"/>
        <v>5.7131094622696499E-2</v>
      </c>
      <c r="D3833" s="275">
        <f t="shared" ca="1" si="296"/>
        <v>0.14079171923753933</v>
      </c>
      <c r="E3833" s="275">
        <f t="shared" ca="1" si="297"/>
        <v>0.10052966796386452</v>
      </c>
      <c r="F3833" s="275">
        <f t="shared" ca="1" si="298"/>
        <v>5.1123070186956249E-2</v>
      </c>
      <c r="G3833" s="301">
        <f t="array" aca="1" ref="G3833" ca="1">IF(E3833&gt;F3833,('3-Statement Model'!$G$8*(1+'DCF Simulation'!C3833)*'DCF Simulation'!D3833)/('DCF Simulation'!E3833-'DCF Simulation'!F3833))</f>
        <v>14551.256971520743</v>
      </c>
      <c r="H3833" s="302">
        <f ca="1">+G3833-'DCF Analysis'!$C$37+'DCF Analysis'!$C$38+'DCF Analysis'!$C$40-'DCF Analysis'!$C$39</f>
        <v>15463.586971520745</v>
      </c>
      <c r="I3833" s="303">
        <f ca="1">+H3833/'Historical Data'!$L$34</f>
        <v>970.88997536989916</v>
      </c>
    </row>
    <row r="3834" spans="2:9">
      <c r="B3834" s="300">
        <f t="shared" si="299"/>
        <v>3822</v>
      </c>
      <c r="C3834" s="275">
        <f t="shared" ca="1" si="295"/>
        <v>6.2432296498353509E-2</v>
      </c>
      <c r="D3834" s="275">
        <f t="shared" ca="1" si="296"/>
        <v>0.19484852054769078</v>
      </c>
      <c r="E3834" s="275">
        <f t="shared" ca="1" si="297"/>
        <v>0.10173153957617592</v>
      </c>
      <c r="F3834" s="275">
        <f t="shared" ca="1" si="298"/>
        <v>2.0633223317165543E-2</v>
      </c>
      <c r="G3834" s="301">
        <f t="array" aca="1" ref="G3834" ca="1">IF(E3834&gt;F3834,('3-Statement Model'!$G$8*(1+'DCF Simulation'!C3834)*'DCF Simulation'!D3834)/('DCF Simulation'!E3834-'DCF Simulation'!F3834))</f>
        <v>12330.084091931458</v>
      </c>
      <c r="H3834" s="302">
        <f ca="1">+G3834-'DCF Analysis'!$C$37+'DCF Analysis'!$C$38+'DCF Analysis'!$C$40-'DCF Analysis'!$C$39</f>
        <v>13242.41409193146</v>
      </c>
      <c r="I3834" s="303">
        <f ca="1">+H3834/'Historical Data'!$L$34</f>
        <v>831.43239115425911</v>
      </c>
    </row>
    <row r="3835" spans="2:9">
      <c r="B3835" s="300">
        <f t="shared" si="299"/>
        <v>3823</v>
      </c>
      <c r="C3835" s="275">
        <f t="shared" ca="1" si="295"/>
        <v>4.0693564359258125E-2</v>
      </c>
      <c r="D3835" s="275">
        <f t="shared" ca="1" si="296"/>
        <v>0.14164364091727094</v>
      </c>
      <c r="E3835" s="275">
        <f t="shared" ca="1" si="297"/>
        <v>0.10437516924319057</v>
      </c>
      <c r="F3835" s="275">
        <f t="shared" ca="1" si="298"/>
        <v>2.0393742384892652E-2</v>
      </c>
      <c r="G3835" s="301">
        <f t="array" aca="1" ref="G3835" ca="1">IF(E3835&gt;F3835,('3-Statement Model'!$G$8*(1+'DCF Simulation'!C3835)*'DCF Simulation'!D3835)/('DCF Simulation'!E3835-'DCF Simulation'!F3835))</f>
        <v>8478.4448742546447</v>
      </c>
      <c r="H3835" s="302">
        <f ca="1">+G3835-'DCF Analysis'!$C$37+'DCF Analysis'!$C$38+'DCF Analysis'!$C$40-'DCF Analysis'!$C$39</f>
        <v>9390.7748742546464</v>
      </c>
      <c r="I3835" s="303">
        <f ca="1">+H3835/'Historical Data'!$L$34</f>
        <v>589.60506402304168</v>
      </c>
    </row>
    <row r="3836" spans="2:9">
      <c r="B3836" s="300">
        <f t="shared" si="299"/>
        <v>3824</v>
      </c>
      <c r="C3836" s="275">
        <f t="shared" ca="1" si="295"/>
        <v>0.32374312468287147</v>
      </c>
      <c r="D3836" s="275">
        <f t="shared" ca="1" si="296"/>
        <v>0.18862221606208157</v>
      </c>
      <c r="E3836" s="275">
        <f t="shared" ca="1" si="297"/>
        <v>0.10078869579044238</v>
      </c>
      <c r="F3836" s="275">
        <f t="shared" ca="1" si="298"/>
        <v>2.2896910335256978E-2</v>
      </c>
      <c r="G3836" s="301">
        <f t="array" aca="1" ref="G3836" ca="1">IF(E3836&gt;F3836,('3-Statement Model'!$G$8*(1+'DCF Simulation'!C3836)*'DCF Simulation'!D3836)/('DCF Simulation'!E3836-'DCF Simulation'!F3836))</f>
        <v>15484.044142659501</v>
      </c>
      <c r="H3836" s="302">
        <f ca="1">+G3836-'DCF Analysis'!$C$37+'DCF Analysis'!$C$38+'DCF Analysis'!$C$40-'DCF Analysis'!$C$39</f>
        <v>16396.374142659501</v>
      </c>
      <c r="I3836" s="303">
        <f ca="1">+H3836/'Historical Data'!$L$34</f>
        <v>1029.4555407384109</v>
      </c>
    </row>
    <row r="3837" spans="2:9">
      <c r="B3837" s="300">
        <f t="shared" si="299"/>
        <v>3825</v>
      </c>
      <c r="C3837" s="275">
        <f t="shared" ca="1" si="295"/>
        <v>1.4690374149148909E-2</v>
      </c>
      <c r="D3837" s="275">
        <f t="shared" ca="1" si="296"/>
        <v>0.18166324109925275</v>
      </c>
      <c r="E3837" s="275">
        <f t="shared" ca="1" si="297"/>
        <v>0.10709696809002109</v>
      </c>
      <c r="F3837" s="275">
        <f t="shared" ca="1" si="298"/>
        <v>3.6828082791525822E-2</v>
      </c>
      <c r="G3837" s="301">
        <f t="array" aca="1" ref="G3837" ca="1">IF(E3837&gt;F3837,('3-Statement Model'!$G$8*(1+'DCF Simulation'!C3837)*'DCF Simulation'!D3837)/('DCF Simulation'!E3837-'DCF Simulation'!F3837))</f>
        <v>12671.179227676315</v>
      </c>
      <c r="H3837" s="302">
        <f ca="1">+G3837-'DCF Analysis'!$C$37+'DCF Analysis'!$C$38+'DCF Analysis'!$C$40-'DCF Analysis'!$C$39</f>
        <v>13583.509227676317</v>
      </c>
      <c r="I3837" s="303">
        <f ca="1">+H3837/'Historical Data'!$L$34</f>
        <v>852.8482404363192</v>
      </c>
    </row>
    <row r="3838" spans="2:9">
      <c r="B3838" s="300">
        <f t="shared" si="299"/>
        <v>3826</v>
      </c>
      <c r="C3838" s="275">
        <f t="shared" ca="1" si="295"/>
        <v>0.31577127757357226</v>
      </c>
      <c r="D3838" s="275">
        <f t="shared" ca="1" si="296"/>
        <v>0.19222114910158997</v>
      </c>
      <c r="E3838" s="275">
        <f t="shared" ca="1" si="297"/>
        <v>0.10655525425592204</v>
      </c>
      <c r="F3838" s="275">
        <f t="shared" ca="1" si="298"/>
        <v>5.4464701785405148E-2</v>
      </c>
      <c r="G3838" s="301">
        <f t="array" aca="1" ref="G3838" ca="1">IF(E3838&gt;F3838,('3-Statement Model'!$G$8*(1+'DCF Simulation'!C3838)*'DCF Simulation'!D3838)/('DCF Simulation'!E3838-'DCF Simulation'!F3838))</f>
        <v>23453.199979550107</v>
      </c>
      <c r="H3838" s="302">
        <f ca="1">+G3838-'DCF Analysis'!$C$37+'DCF Analysis'!$C$38+'DCF Analysis'!$C$40-'DCF Analysis'!$C$39</f>
        <v>24365.529979550105</v>
      </c>
      <c r="I3838" s="303">
        <f ca="1">+H3838/'Historical Data'!$L$34</f>
        <v>1529.8034566810149</v>
      </c>
    </row>
    <row r="3839" spans="2:9">
      <c r="B3839" s="300">
        <f t="shared" si="299"/>
        <v>3827</v>
      </c>
      <c r="C3839" s="275">
        <f t="shared" ca="1" si="295"/>
        <v>0.11329998430211799</v>
      </c>
      <c r="D3839" s="275">
        <f t="shared" ca="1" si="296"/>
        <v>0.18135249536509299</v>
      </c>
      <c r="E3839" s="275">
        <f t="shared" ca="1" si="297"/>
        <v>0.10736824297714087</v>
      </c>
      <c r="F3839" s="275">
        <f t="shared" ca="1" si="298"/>
        <v>2.2283840169866301E-2</v>
      </c>
      <c r="G3839" s="301">
        <f t="array" aca="1" ref="G3839" ca="1">IF(E3839&gt;F3839,('3-Statement Model'!$G$8*(1+'DCF Simulation'!C3839)*'DCF Simulation'!D3839)/('DCF Simulation'!E3839-'DCF Simulation'!F3839))</f>
        <v>11462.128766257461</v>
      </c>
      <c r="H3839" s="302">
        <f ca="1">+G3839-'DCF Analysis'!$C$37+'DCF Analysis'!$C$38+'DCF Analysis'!$C$40-'DCF Analysis'!$C$39</f>
        <v>12374.458766257463</v>
      </c>
      <c r="I3839" s="303">
        <f ca="1">+H3839/'Historical Data'!$L$34</f>
        <v>776.93732954159589</v>
      </c>
    </row>
    <row r="3840" spans="2:9">
      <c r="B3840" s="300">
        <f t="shared" si="299"/>
        <v>3828</v>
      </c>
      <c r="C3840" s="275">
        <f t="shared" ca="1" si="295"/>
        <v>0.24212124487347925</v>
      </c>
      <c r="D3840" s="275">
        <f t="shared" ca="1" si="296"/>
        <v>0.1820392164878506</v>
      </c>
      <c r="E3840" s="275">
        <f t="shared" ca="1" si="297"/>
        <v>0.10008122684114926</v>
      </c>
      <c r="F3840" s="275">
        <f t="shared" ca="1" si="298"/>
        <v>5.8155680535063634E-2</v>
      </c>
      <c r="G3840" s="301">
        <f t="array" aca="1" ref="G3840" ca="1">IF(E3840&gt;F3840,('3-Statement Model'!$G$8*(1+'DCF Simulation'!C3840)*'DCF Simulation'!D3840)/('DCF Simulation'!E3840-'DCF Simulation'!F3840))</f>
        <v>26051.318975086946</v>
      </c>
      <c r="H3840" s="302">
        <f ca="1">+G3840-'DCF Analysis'!$C$37+'DCF Analysis'!$C$38+'DCF Analysis'!$C$40-'DCF Analysis'!$C$39</f>
        <v>26963.648975086944</v>
      </c>
      <c r="I3840" s="303">
        <f ca="1">+H3840/'Historical Data'!$L$34</f>
        <v>1692.927814065268</v>
      </c>
    </row>
    <row r="3841" spans="2:9">
      <c r="B3841" s="300">
        <f t="shared" si="299"/>
        <v>3829</v>
      </c>
      <c r="C3841" s="275">
        <f t="shared" ca="1" si="295"/>
        <v>0.28736108364684626</v>
      </c>
      <c r="D3841" s="275">
        <f t="shared" ca="1" si="296"/>
        <v>0.19489869938208737</v>
      </c>
      <c r="E3841" s="275">
        <f t="shared" ca="1" si="297"/>
        <v>0.10032621890831894</v>
      </c>
      <c r="F3841" s="275">
        <f t="shared" ca="1" si="298"/>
        <v>5.3110199332658869E-2</v>
      </c>
      <c r="G3841" s="301">
        <f t="array" aca="1" ref="G3841" ca="1">IF(E3841&gt;F3841,('3-Statement Model'!$G$8*(1+'DCF Simulation'!C3841)*'DCF Simulation'!D3841)/('DCF Simulation'!E3841-'DCF Simulation'!F3841))</f>
        <v>25668.438185586776</v>
      </c>
      <c r="H3841" s="302">
        <f ca="1">+G3841-'DCF Analysis'!$C$37+'DCF Analysis'!$C$38+'DCF Analysis'!$C$40-'DCF Analysis'!$C$39</f>
        <v>26580.768185586774</v>
      </c>
      <c r="I3841" s="303">
        <f ca="1">+H3841/'Historical Data'!$L$34</f>
        <v>1668.8884290912608</v>
      </c>
    </row>
    <row r="3842" spans="2:9">
      <c r="B3842" s="300">
        <f t="shared" si="299"/>
        <v>3830</v>
      </c>
      <c r="C3842" s="275">
        <f t="shared" ca="1" si="295"/>
        <v>0.26939310757934493</v>
      </c>
      <c r="D3842" s="275">
        <f t="shared" ca="1" si="296"/>
        <v>0.15969181101156629</v>
      </c>
      <c r="E3842" s="275">
        <f t="shared" ca="1" si="297"/>
        <v>0.1008254599395644</v>
      </c>
      <c r="F3842" s="275">
        <f t="shared" ca="1" si="298"/>
        <v>2.4774934246824372E-2</v>
      </c>
      <c r="G3842" s="301">
        <f t="array" aca="1" ref="G3842" ca="1">IF(E3842&gt;F3842,('3-Statement Model'!$G$8*(1+'DCF Simulation'!C3842)*'DCF Simulation'!D3842)/('DCF Simulation'!E3842-'DCF Simulation'!F3842))</f>
        <v>12875.261573038486</v>
      </c>
      <c r="H3842" s="302">
        <f ca="1">+G3842-'DCF Analysis'!$C$37+'DCF Analysis'!$C$38+'DCF Analysis'!$C$40-'DCF Analysis'!$C$39</f>
        <v>13787.591573038488</v>
      </c>
      <c r="I3842" s="303">
        <f ca="1">+H3842/'Historical Data'!$L$34</f>
        <v>865.66166487833425</v>
      </c>
    </row>
    <row r="3843" spans="2:9">
      <c r="B3843" s="300">
        <f t="shared" si="299"/>
        <v>3831</v>
      </c>
      <c r="C3843" s="275">
        <f t="shared" ca="1" si="295"/>
        <v>0.29843242595352826</v>
      </c>
      <c r="D3843" s="275">
        <f t="shared" ca="1" si="296"/>
        <v>0.16799013640369648</v>
      </c>
      <c r="E3843" s="275">
        <f t="shared" ca="1" si="297"/>
        <v>0.10696863798511487</v>
      </c>
      <c r="F3843" s="275">
        <f t="shared" ca="1" si="298"/>
        <v>2.81712832514825E-2</v>
      </c>
      <c r="G3843" s="301">
        <f t="array" aca="1" ref="G3843" ca="1">IF(E3843&gt;F3843,('3-Statement Model'!$G$8*(1+'DCF Simulation'!C3843)*'DCF Simulation'!D3843)/('DCF Simulation'!E3843-'DCF Simulation'!F3843))</f>
        <v>13371.218831137005</v>
      </c>
      <c r="H3843" s="302">
        <f ca="1">+G3843-'DCF Analysis'!$C$37+'DCF Analysis'!$C$38+'DCF Analysis'!$C$40-'DCF Analysis'!$C$39</f>
        <v>14283.548831137006</v>
      </c>
      <c r="I3843" s="303">
        <f ca="1">+H3843/'Historical Data'!$L$34</f>
        <v>896.80061931281364</v>
      </c>
    </row>
    <row r="3844" spans="2:9">
      <c r="B3844" s="300">
        <f t="shared" si="299"/>
        <v>3832</v>
      </c>
      <c r="C3844" s="275">
        <f t="shared" ca="1" si="295"/>
        <v>3.3654401820182478E-2</v>
      </c>
      <c r="D3844" s="275">
        <f t="shared" ca="1" si="296"/>
        <v>0.13716959111803242</v>
      </c>
      <c r="E3844" s="275">
        <f t="shared" ca="1" si="297"/>
        <v>0.10907308950810352</v>
      </c>
      <c r="F3844" s="275">
        <f t="shared" ca="1" si="298"/>
        <v>3.1543846409456969E-2</v>
      </c>
      <c r="G3844" s="301">
        <f t="array" aca="1" ref="G3844" ca="1">IF(E3844&gt;F3844,('3-Statement Model'!$G$8*(1+'DCF Simulation'!C3844)*'DCF Simulation'!D3844)/('DCF Simulation'!E3844-'DCF Simulation'!F3844))</f>
        <v>8833.7917676425914</v>
      </c>
      <c r="H3844" s="302">
        <f ca="1">+G3844-'DCF Analysis'!$C$37+'DCF Analysis'!$C$38+'DCF Analysis'!$C$40-'DCF Analysis'!$C$39</f>
        <v>9746.1217676425931</v>
      </c>
      <c r="I3844" s="303">
        <f ca="1">+H3844/'Historical Data'!$L$34</f>
        <v>611.91571789685406</v>
      </c>
    </row>
    <row r="3845" spans="2:9">
      <c r="B3845" s="300">
        <f t="shared" si="299"/>
        <v>3833</v>
      </c>
      <c r="C3845" s="275">
        <f t="shared" ca="1" si="295"/>
        <v>2.762045146767609E-2</v>
      </c>
      <c r="D3845" s="275">
        <f t="shared" ca="1" si="296"/>
        <v>0.19288856105742408</v>
      </c>
      <c r="E3845" s="275">
        <f t="shared" ca="1" si="297"/>
        <v>0.10822787791216082</v>
      </c>
      <c r="F3845" s="275">
        <f t="shared" ca="1" si="298"/>
        <v>2.7109738978181995E-2</v>
      </c>
      <c r="G3845" s="301">
        <f t="array" aca="1" ref="G3845" ca="1">IF(E3845&gt;F3845,('3-Statement Model'!$G$8*(1+'DCF Simulation'!C3845)*'DCF Simulation'!D3845)/('DCF Simulation'!E3845-'DCF Simulation'!F3845))</f>
        <v>11803.22628546229</v>
      </c>
      <c r="H3845" s="302">
        <f ca="1">+G3845-'DCF Analysis'!$C$37+'DCF Analysis'!$C$38+'DCF Analysis'!$C$40-'DCF Analysis'!$C$39</f>
        <v>12715.556285462291</v>
      </c>
      <c r="I3845" s="303">
        <f ca="1">+H3845/'Historical Data'!$L$34</f>
        <v>798.35332847052621</v>
      </c>
    </row>
    <row r="3846" spans="2:9">
      <c r="B3846" s="300">
        <f t="shared" si="299"/>
        <v>3834</v>
      </c>
      <c r="C3846" s="275">
        <f t="shared" ca="1" si="295"/>
        <v>2.2703729707068597E-2</v>
      </c>
      <c r="D3846" s="275">
        <f t="shared" ca="1" si="296"/>
        <v>0.14886167075766324</v>
      </c>
      <c r="E3846" s="275">
        <f t="shared" ca="1" si="297"/>
        <v>0.108559489600791</v>
      </c>
      <c r="F3846" s="275">
        <f t="shared" ca="1" si="298"/>
        <v>3.853982717805933E-2</v>
      </c>
      <c r="G3846" s="301">
        <f t="array" aca="1" ref="G3846" ca="1">IF(E3846&gt;F3846,('3-Statement Model'!$G$8*(1+'DCF Simulation'!C3846)*'DCF Simulation'!D3846)/('DCF Simulation'!E3846-'DCF Simulation'!F3846))</f>
        <v>10502.488519990256</v>
      </c>
      <c r="H3846" s="302">
        <f ca="1">+G3846-'DCF Analysis'!$C$37+'DCF Analysis'!$C$38+'DCF Analysis'!$C$40-'DCF Analysis'!$C$39</f>
        <v>11414.818519990258</v>
      </c>
      <c r="I3846" s="303">
        <f ca="1">+H3846/'Historical Data'!$L$34</f>
        <v>716.68577879995689</v>
      </c>
    </row>
    <row r="3847" spans="2:9">
      <c r="B3847" s="300">
        <f t="shared" si="299"/>
        <v>3835</v>
      </c>
      <c r="C3847" s="275">
        <f t="shared" ca="1" si="295"/>
        <v>1.2812586374278581E-2</v>
      </c>
      <c r="D3847" s="275">
        <f t="shared" ca="1" si="296"/>
        <v>0.15303690361461503</v>
      </c>
      <c r="E3847" s="275">
        <f t="shared" ca="1" si="297"/>
        <v>0.10638525088976709</v>
      </c>
      <c r="F3847" s="275">
        <f t="shared" ca="1" si="298"/>
        <v>5.4737940032359544E-2</v>
      </c>
      <c r="G3847" s="301">
        <f t="array" aca="1" ref="G3847" ca="1">IF(E3847&gt;F3847,('3-Statement Model'!$G$8*(1+'DCF Simulation'!C3847)*'DCF Simulation'!D3847)/('DCF Simulation'!E3847-'DCF Simulation'!F3847))</f>
        <v>14496.295899619638</v>
      </c>
      <c r="H3847" s="302">
        <f ca="1">+G3847-'DCF Analysis'!$C$37+'DCF Analysis'!$C$38+'DCF Analysis'!$C$40-'DCF Analysis'!$C$39</f>
        <v>15408.625899619639</v>
      </c>
      <c r="I3847" s="303">
        <f ca="1">+H3847/'Historical Data'!$L$34</f>
        <v>967.43921366482766</v>
      </c>
    </row>
    <row r="3848" spans="2:9">
      <c r="B3848" s="300">
        <f t="shared" si="299"/>
        <v>3836</v>
      </c>
      <c r="C3848" s="275">
        <f t="shared" ca="1" si="295"/>
        <v>0.11960488570023703</v>
      </c>
      <c r="D3848" s="275">
        <f t="shared" ca="1" si="296"/>
        <v>0.18323901164436396</v>
      </c>
      <c r="E3848" s="275">
        <f t="shared" ca="1" si="297"/>
        <v>0.10755793789496919</v>
      </c>
      <c r="F3848" s="275">
        <f t="shared" ca="1" si="298"/>
        <v>5.939508235844479E-2</v>
      </c>
      <c r="G3848" s="301">
        <f t="array" aca="1" ref="G3848" ca="1">IF(E3848&gt;F3848,('3-Statement Model'!$G$8*(1+'DCF Simulation'!C3848)*'DCF Simulation'!D3848)/('DCF Simulation'!E3848-'DCF Simulation'!F3848))</f>
        <v>20575.481012260123</v>
      </c>
      <c r="H3848" s="302">
        <f ca="1">+G3848-'DCF Analysis'!$C$37+'DCF Analysis'!$C$38+'DCF Analysis'!$C$40-'DCF Analysis'!$C$39</f>
        <v>21487.811012260121</v>
      </c>
      <c r="I3848" s="303">
        <f ca="1">+H3848/'Historical Data'!$L$34</f>
        <v>1349.1242583540502</v>
      </c>
    </row>
    <row r="3849" spans="2:9">
      <c r="B3849" s="300">
        <f t="shared" si="299"/>
        <v>3837</v>
      </c>
      <c r="C3849" s="275">
        <f t="shared" ca="1" si="295"/>
        <v>0.22566326769125952</v>
      </c>
      <c r="D3849" s="275">
        <f t="shared" ca="1" si="296"/>
        <v>0.16492180437770643</v>
      </c>
      <c r="E3849" s="275">
        <f t="shared" ca="1" si="297"/>
        <v>0.10469721305562273</v>
      </c>
      <c r="F3849" s="275">
        <f t="shared" ca="1" si="298"/>
        <v>3.279130270707592E-2</v>
      </c>
      <c r="G3849" s="301">
        <f t="array" aca="1" ref="G3849" ca="1">IF(E3849&gt;F3849,('3-Statement Model'!$G$8*(1+'DCF Simulation'!C3849)*'DCF Simulation'!D3849)/('DCF Simulation'!E3849-'DCF Simulation'!F3849))</f>
        <v>13578.886518430321</v>
      </c>
      <c r="H3849" s="302">
        <f ca="1">+G3849-'DCF Analysis'!$C$37+'DCF Analysis'!$C$38+'DCF Analysis'!$C$40-'DCF Analysis'!$C$39</f>
        <v>14491.216518430323</v>
      </c>
      <c r="I3849" s="303">
        <f ca="1">+H3849/'Historical Data'!$L$34</f>
        <v>909.83915145756509</v>
      </c>
    </row>
    <row r="3850" spans="2:9">
      <c r="B3850" s="300">
        <f t="shared" si="299"/>
        <v>3838</v>
      </c>
      <c r="C3850" s="275">
        <f t="shared" ca="1" si="295"/>
        <v>0.23204193655371738</v>
      </c>
      <c r="D3850" s="275">
        <f t="shared" ca="1" si="296"/>
        <v>0.14719348538717902</v>
      </c>
      <c r="E3850" s="275">
        <f t="shared" ca="1" si="297"/>
        <v>0.10601419423487364</v>
      </c>
      <c r="F3850" s="275">
        <f t="shared" ca="1" si="298"/>
        <v>5.4419300808381837E-2</v>
      </c>
      <c r="G3850" s="301">
        <f t="array" aca="1" ref="G3850" ca="1">IF(E3850&gt;F3850,('3-Statement Model'!$G$8*(1+'DCF Simulation'!C3850)*'DCF Simulation'!D3850)/('DCF Simulation'!E3850-'DCF Simulation'!F3850))</f>
        <v>16978.012905367374</v>
      </c>
      <c r="H3850" s="302">
        <f ca="1">+G3850-'DCF Analysis'!$C$37+'DCF Analysis'!$C$38+'DCF Analysis'!$C$40-'DCF Analysis'!$C$39</f>
        <v>17890.342905367372</v>
      </c>
      <c r="I3850" s="303">
        <f ca="1">+H3850/'Historical Data'!$L$34</f>
        <v>1123.2552068766872</v>
      </c>
    </row>
    <row r="3851" spans="2:9">
      <c r="B3851" s="300">
        <f t="shared" si="299"/>
        <v>3839</v>
      </c>
      <c r="C3851" s="275">
        <f t="shared" ca="1" si="295"/>
        <v>0.18324277595678662</v>
      </c>
      <c r="D3851" s="275">
        <f t="shared" ca="1" si="296"/>
        <v>0.18987871223887559</v>
      </c>
      <c r="E3851" s="275">
        <f t="shared" ca="1" si="297"/>
        <v>0.10547145589560024</v>
      </c>
      <c r="F3851" s="275">
        <f t="shared" ca="1" si="298"/>
        <v>4.7900415891372145E-2</v>
      </c>
      <c r="G3851" s="301">
        <f t="array" aca="1" ref="G3851" ca="1">IF(E3851&gt;F3851,('3-Statement Model'!$G$8*(1+'DCF Simulation'!C3851)*'DCF Simulation'!D3851)/('DCF Simulation'!E3851-'DCF Simulation'!F3851))</f>
        <v>18850.616740789981</v>
      </c>
      <c r="H3851" s="302">
        <f ca="1">+G3851-'DCF Analysis'!$C$37+'DCF Analysis'!$C$38+'DCF Analysis'!$C$40-'DCF Analysis'!$C$39</f>
        <v>19762.946740789979</v>
      </c>
      <c r="I3851" s="303">
        <f ca="1">+H3851/'Historical Data'!$L$34</f>
        <v>1240.8276882808666</v>
      </c>
    </row>
    <row r="3852" spans="2:9">
      <c r="B3852" s="300">
        <f t="shared" si="299"/>
        <v>3840</v>
      </c>
      <c r="C3852" s="275">
        <f t="shared" ca="1" si="295"/>
        <v>0.11094564021323823</v>
      </c>
      <c r="D3852" s="275">
        <f t="shared" ca="1" si="296"/>
        <v>0.13953278933721458</v>
      </c>
      <c r="E3852" s="275">
        <f t="shared" ca="1" si="297"/>
        <v>0.10313957319292039</v>
      </c>
      <c r="F3852" s="275">
        <f t="shared" ca="1" si="298"/>
        <v>4.3139875925402429E-2</v>
      </c>
      <c r="G3852" s="301">
        <f t="array" aca="1" ref="G3852" ca="1">IF(E3852&gt;F3852,('3-Statement Model'!$G$8*(1+'DCF Simulation'!C3852)*'DCF Simulation'!D3852)/('DCF Simulation'!E3852-'DCF Simulation'!F3852))</f>
        <v>12479.56723670477</v>
      </c>
      <c r="H3852" s="302">
        <f ca="1">+G3852-'DCF Analysis'!$C$37+'DCF Analysis'!$C$38+'DCF Analysis'!$C$40-'DCF Analysis'!$C$39</f>
        <v>13391.897236704772</v>
      </c>
      <c r="I3852" s="303">
        <f ca="1">+H3852/'Historical Data'!$L$34</f>
        <v>840.81777418437139</v>
      </c>
    </row>
    <row r="3853" spans="2:9">
      <c r="B3853" s="300">
        <f t="shared" si="299"/>
        <v>3841</v>
      </c>
      <c r="C3853" s="275">
        <f t="shared" ca="1" si="295"/>
        <v>0.24454483880141425</v>
      </c>
      <c r="D3853" s="275">
        <f t="shared" ca="1" si="296"/>
        <v>0.13852030085302106</v>
      </c>
      <c r="E3853" s="275">
        <f t="shared" ca="1" si="297"/>
        <v>0.10391571975294137</v>
      </c>
      <c r="F3853" s="275">
        <f t="shared" ca="1" si="298"/>
        <v>2.207112806856892E-2</v>
      </c>
      <c r="G3853" s="301">
        <f t="array" aca="1" ref="G3853" ca="1">IF(E3853&gt;F3853,('3-Statement Model'!$G$8*(1+'DCF Simulation'!C3853)*'DCF Simulation'!D3853)/('DCF Simulation'!E3853-'DCF Simulation'!F3853))</f>
        <v>10174.509629878448</v>
      </c>
      <c r="H3853" s="302">
        <f ca="1">+G3853-'DCF Analysis'!$C$37+'DCF Analysis'!$C$38+'DCF Analysis'!$C$40-'DCF Analysis'!$C$39</f>
        <v>11086.83962987845</v>
      </c>
      <c r="I3853" s="303">
        <f ca="1">+H3853/'Historical Data'!$L$34</f>
        <v>696.09344035164247</v>
      </c>
    </row>
    <row r="3854" spans="2:9">
      <c r="B3854" s="300">
        <f t="shared" si="299"/>
        <v>3842</v>
      </c>
      <c r="C3854" s="275">
        <f t="shared" ref="C3854:C3917" ca="1" si="300">RAND()*($E$6-$D$6)+$D$6</f>
        <v>0.19444837510991084</v>
      </c>
      <c r="D3854" s="275">
        <f t="shared" ref="D3854:D3917" ca="1" si="301">RAND()*($E$7-$D$7)+$D$7</f>
        <v>0.19221818238550201</v>
      </c>
      <c r="E3854" s="275">
        <f t="shared" ref="E3854:E3917" ca="1" si="302">RAND()*($E$8-$D$8)+$D$8</f>
        <v>0.10815615792940068</v>
      </c>
      <c r="F3854" s="275">
        <f t="shared" ref="F3854:F3917" ca="1" si="303">RAND()*($E$9-$D$9)+$D$9</f>
        <v>2.7306791953724388E-2</v>
      </c>
      <c r="G3854" s="301">
        <f t="array" aca="1" ref="G3854" ca="1">IF(E3854&gt;F3854,('3-Statement Model'!$G$8*(1+'DCF Simulation'!C3854)*'DCF Simulation'!D3854)/('DCF Simulation'!E3854-'DCF Simulation'!F3854))</f>
        <v>13717.176635051301</v>
      </c>
      <c r="H3854" s="302">
        <f ca="1">+G3854-'DCF Analysis'!$C$37+'DCF Analysis'!$C$38+'DCF Analysis'!$C$40-'DCF Analysis'!$C$39</f>
        <v>14629.506635051303</v>
      </c>
      <c r="I3854" s="303">
        <f ca="1">+H3854/'Historical Data'!$L$34</f>
        <v>918.52177394142461</v>
      </c>
    </row>
    <row r="3855" spans="2:9">
      <c r="B3855" s="300">
        <f t="shared" ref="B3855:B3918" si="304">+B3854+1</f>
        <v>3843</v>
      </c>
      <c r="C3855" s="275">
        <f t="shared" ca="1" si="300"/>
        <v>0.13946371002908869</v>
      </c>
      <c r="D3855" s="275">
        <f t="shared" ca="1" si="301"/>
        <v>0.18362947465715479</v>
      </c>
      <c r="E3855" s="275">
        <f t="shared" ca="1" si="302"/>
        <v>0.10395455540132412</v>
      </c>
      <c r="F3855" s="275">
        <f t="shared" ca="1" si="303"/>
        <v>4.1209347119509299E-2</v>
      </c>
      <c r="G3855" s="301">
        <f t="array" aca="1" ref="G3855" ca="1">IF(E3855&gt;F3855,('3-Statement Model'!$G$8*(1+'DCF Simulation'!C3855)*'DCF Simulation'!D3855)/('DCF Simulation'!E3855-'DCF Simulation'!F3855))</f>
        <v>16108.007531722285</v>
      </c>
      <c r="H3855" s="302">
        <f ca="1">+G3855-'DCF Analysis'!$C$37+'DCF Analysis'!$C$38+'DCF Analysis'!$C$40-'DCF Analysis'!$C$39</f>
        <v>17020.337531722285</v>
      </c>
      <c r="I3855" s="303">
        <f ca="1">+H3855/'Historical Data'!$L$34</f>
        <v>1068.6314318531042</v>
      </c>
    </row>
    <row r="3856" spans="2:9">
      <c r="B3856" s="300">
        <f t="shared" si="304"/>
        <v>3844</v>
      </c>
      <c r="C3856" s="275">
        <f t="shared" ca="1" si="300"/>
        <v>0.2719900342502708</v>
      </c>
      <c r="D3856" s="275">
        <f t="shared" ca="1" si="301"/>
        <v>0.14832245939924196</v>
      </c>
      <c r="E3856" s="275">
        <f t="shared" ca="1" si="302"/>
        <v>0.10908476250357005</v>
      </c>
      <c r="F3856" s="275">
        <f t="shared" ca="1" si="303"/>
        <v>2.5237580924733355E-2</v>
      </c>
      <c r="G3856" s="301">
        <f t="array" aca="1" ref="G3856" ca="1">IF(E3856&gt;F3856,('3-Statement Model'!$G$8*(1+'DCF Simulation'!C3856)*'DCF Simulation'!D3856)/('DCF Simulation'!E3856-'DCF Simulation'!F3856))</f>
        <v>10868.801501125248</v>
      </c>
      <c r="H3856" s="302">
        <f ca="1">+G3856-'DCF Analysis'!$C$37+'DCF Analysis'!$C$38+'DCF Analysis'!$C$40-'DCF Analysis'!$C$39</f>
        <v>11781.13150112525</v>
      </c>
      <c r="I3856" s="303">
        <f ca="1">+H3856/'Historical Data'!$L$34</f>
        <v>739.68494463947559</v>
      </c>
    </row>
    <row r="3857" spans="2:9">
      <c r="B3857" s="300">
        <f t="shared" si="304"/>
        <v>3845</v>
      </c>
      <c r="C3857" s="275">
        <f t="shared" ca="1" si="300"/>
        <v>1.7566772756623592E-2</v>
      </c>
      <c r="D3857" s="275">
        <f t="shared" ca="1" si="301"/>
        <v>0.13617000679445795</v>
      </c>
      <c r="E3857" s="275">
        <f t="shared" ca="1" si="302"/>
        <v>0.10864499409749347</v>
      </c>
      <c r="F3857" s="275">
        <f t="shared" ca="1" si="303"/>
        <v>4.7468224695430279E-2</v>
      </c>
      <c r="G3857" s="301">
        <f t="array" aca="1" ref="G3857" ca="1">IF(E3857&gt;F3857,('3-Statement Model'!$G$8*(1+'DCF Simulation'!C3857)*'DCF Simulation'!D3857)/('DCF Simulation'!E3857-'DCF Simulation'!F3857))</f>
        <v>10940.504182350685</v>
      </c>
      <c r="H3857" s="302">
        <f ca="1">+G3857-'DCF Analysis'!$C$37+'DCF Analysis'!$C$38+'DCF Analysis'!$C$40-'DCF Analysis'!$C$39</f>
        <v>11852.834182350687</v>
      </c>
      <c r="I3857" s="303">
        <f ca="1">+H3857/'Historical Data'!$L$34</f>
        <v>744.1868376696716</v>
      </c>
    </row>
    <row r="3858" spans="2:9">
      <c r="B3858" s="300">
        <f t="shared" si="304"/>
        <v>3846</v>
      </c>
      <c r="C3858" s="275">
        <f t="shared" ca="1" si="300"/>
        <v>0.12369537857966272</v>
      </c>
      <c r="D3858" s="275">
        <f t="shared" ca="1" si="301"/>
        <v>0.1842047305573471</v>
      </c>
      <c r="E3858" s="275">
        <f t="shared" ca="1" si="302"/>
        <v>0.10181606225716573</v>
      </c>
      <c r="F3858" s="275">
        <f t="shared" ca="1" si="303"/>
        <v>3.2059952009928026E-2</v>
      </c>
      <c r="G3858" s="301">
        <f t="array" aca="1" ref="G3858" ca="1">IF(E3858&gt;F3858,('3-Statement Model'!$G$8*(1+'DCF Simulation'!C3858)*'DCF Simulation'!D3858)/('DCF Simulation'!E3858-'DCF Simulation'!F3858))</f>
        <v>14333.31408964907</v>
      </c>
      <c r="H3858" s="302">
        <f ca="1">+G3858-'DCF Analysis'!$C$37+'DCF Analysis'!$C$38+'DCF Analysis'!$C$40-'DCF Analysis'!$C$39</f>
        <v>15245.644089649071</v>
      </c>
      <c r="I3858" s="303">
        <f ca="1">+H3858/'Historical Data'!$L$34</f>
        <v>957.20630937428416</v>
      </c>
    </row>
    <row r="3859" spans="2:9">
      <c r="B3859" s="300">
        <f t="shared" si="304"/>
        <v>3847</v>
      </c>
      <c r="C3859" s="275">
        <f t="shared" ca="1" si="300"/>
        <v>7.6398172152239749E-2</v>
      </c>
      <c r="D3859" s="275">
        <f t="shared" ca="1" si="301"/>
        <v>0.17156259682459551</v>
      </c>
      <c r="E3859" s="275">
        <f t="shared" ca="1" si="302"/>
        <v>0.10667409227272662</v>
      </c>
      <c r="F3859" s="275">
        <f t="shared" ca="1" si="303"/>
        <v>5.6792714945922432E-2</v>
      </c>
      <c r="G3859" s="301">
        <f t="array" aca="1" ref="G3859" ca="1">IF(E3859&gt;F3859,('3-Statement Model'!$G$8*(1+'DCF Simulation'!C3859)*'DCF Simulation'!D3859)/('DCF Simulation'!E3859-'DCF Simulation'!F3859))</f>
        <v>17882.845540460588</v>
      </c>
      <c r="H3859" s="302">
        <f ca="1">+G3859-'DCF Analysis'!$C$37+'DCF Analysis'!$C$38+'DCF Analysis'!$C$40-'DCF Analysis'!$C$39</f>
        <v>18795.175540460586</v>
      </c>
      <c r="I3859" s="303">
        <f ca="1">+H3859/'Historical Data'!$L$34</f>
        <v>1180.0656310310214</v>
      </c>
    </row>
    <row r="3860" spans="2:9">
      <c r="B3860" s="300">
        <f t="shared" si="304"/>
        <v>3848</v>
      </c>
      <c r="C3860" s="275">
        <f t="shared" ca="1" si="300"/>
        <v>0.18397659627012825</v>
      </c>
      <c r="D3860" s="275">
        <f t="shared" ca="1" si="301"/>
        <v>0.17270187157966016</v>
      </c>
      <c r="E3860" s="275">
        <f t="shared" ca="1" si="302"/>
        <v>0.10371694079702934</v>
      </c>
      <c r="F3860" s="275">
        <f t="shared" ca="1" si="303"/>
        <v>2.2684876846290888E-2</v>
      </c>
      <c r="G3860" s="301">
        <f t="array" aca="1" ref="G3860" ca="1">IF(E3860&gt;F3860,('3-Statement Model'!$G$8*(1+'DCF Simulation'!C3860)*'DCF Simulation'!D3860)/('DCF Simulation'!E3860-'DCF Simulation'!F3860))</f>
        <v>12188.850778982296</v>
      </c>
      <c r="H3860" s="302">
        <f ca="1">+G3860-'DCF Analysis'!$C$37+'DCF Analysis'!$C$38+'DCF Analysis'!$C$40-'DCF Analysis'!$C$39</f>
        <v>13101.180778982298</v>
      </c>
      <c r="I3860" s="303">
        <f ca="1">+H3860/'Historical Data'!$L$34</f>
        <v>822.56497843926888</v>
      </c>
    </row>
    <row r="3861" spans="2:9">
      <c r="B3861" s="300">
        <f t="shared" si="304"/>
        <v>3849</v>
      </c>
      <c r="C3861" s="275">
        <f t="shared" ca="1" si="300"/>
        <v>4.5657143685118737E-2</v>
      </c>
      <c r="D3861" s="275">
        <f t="shared" ca="1" si="301"/>
        <v>0.17025691538579302</v>
      </c>
      <c r="E3861" s="275">
        <f t="shared" ca="1" si="302"/>
        <v>0.10372440250265451</v>
      </c>
      <c r="F3861" s="275">
        <f t="shared" ca="1" si="303"/>
        <v>3.0029293913634802E-2</v>
      </c>
      <c r="G3861" s="301">
        <f t="array" aca="1" ref="G3861" ca="1">IF(E3861&gt;F3861,('3-Statement Model'!$G$8*(1+'DCF Simulation'!C3861)*'DCF Simulation'!D3861)/('DCF Simulation'!E3861-'DCF Simulation'!F3861))</f>
        <v>11669.034015921992</v>
      </c>
      <c r="H3861" s="302">
        <f ca="1">+G3861-'DCF Analysis'!$C$37+'DCF Analysis'!$C$38+'DCF Analysis'!$C$40-'DCF Analysis'!$C$39</f>
        <v>12581.364015921994</v>
      </c>
      <c r="I3861" s="303">
        <f ca="1">+H3861/'Historical Data'!$L$34</f>
        <v>789.9279916124766</v>
      </c>
    </row>
    <row r="3862" spans="2:9">
      <c r="B3862" s="300">
        <f t="shared" si="304"/>
        <v>3850</v>
      </c>
      <c r="C3862" s="275">
        <f t="shared" ca="1" si="300"/>
        <v>0.31995212006704549</v>
      </c>
      <c r="D3862" s="275">
        <f t="shared" ca="1" si="301"/>
        <v>0.18459612820273968</v>
      </c>
      <c r="E3862" s="275">
        <f t="shared" ca="1" si="302"/>
        <v>0.10398139698903643</v>
      </c>
      <c r="F3862" s="275">
        <f t="shared" ca="1" si="303"/>
        <v>2.7113656234759198E-2</v>
      </c>
      <c r="G3862" s="301">
        <f t="array" aca="1" ref="G3862" ca="1">IF(E3862&gt;F3862,('3-Statement Model'!$G$8*(1+'DCF Simulation'!C3862)*'DCF Simulation'!D3862)/('DCF Simulation'!E3862-'DCF Simulation'!F3862))</f>
        <v>15311.443924381341</v>
      </c>
      <c r="H3862" s="302">
        <f ca="1">+G3862-'DCF Analysis'!$C$37+'DCF Analysis'!$C$38+'DCF Analysis'!$C$40-'DCF Analysis'!$C$39</f>
        <v>16223.773924381343</v>
      </c>
      <c r="I3862" s="303">
        <f ca="1">+H3862/'Historical Data'!$L$34</f>
        <v>1018.6187392911437</v>
      </c>
    </row>
    <row r="3863" spans="2:9">
      <c r="B3863" s="300">
        <f t="shared" si="304"/>
        <v>3851</v>
      </c>
      <c r="C3863" s="275">
        <f t="shared" ca="1" si="300"/>
        <v>0.17039437246725916</v>
      </c>
      <c r="D3863" s="275">
        <f t="shared" ca="1" si="301"/>
        <v>0.14097107070136883</v>
      </c>
      <c r="E3863" s="275">
        <f t="shared" ca="1" si="302"/>
        <v>0.10785853684358492</v>
      </c>
      <c r="F3863" s="275">
        <f t="shared" ca="1" si="303"/>
        <v>5.906122790151716E-2</v>
      </c>
      <c r="G3863" s="301">
        <f t="array" aca="1" ref="G3863" ca="1">IF(E3863&gt;F3863,('3-Statement Model'!$G$8*(1+'DCF Simulation'!C3863)*'DCF Simulation'!D3863)/('DCF Simulation'!E3863-'DCF Simulation'!F3863))</f>
        <v>16332.243648767329</v>
      </c>
      <c r="H3863" s="302">
        <f ca="1">+G3863-'DCF Analysis'!$C$37+'DCF Analysis'!$C$38+'DCF Analysis'!$C$40-'DCF Analysis'!$C$39</f>
        <v>17244.573648767328</v>
      </c>
      <c r="I3863" s="303">
        <f ca="1">+H3863/'Historical Data'!$L$34</f>
        <v>1082.7102221464465</v>
      </c>
    </row>
    <row r="3864" spans="2:9">
      <c r="B3864" s="300">
        <f t="shared" si="304"/>
        <v>3852</v>
      </c>
      <c r="C3864" s="275">
        <f t="shared" ca="1" si="300"/>
        <v>0.17379096484900947</v>
      </c>
      <c r="D3864" s="275">
        <f t="shared" ca="1" si="301"/>
        <v>0.15553147271746312</v>
      </c>
      <c r="E3864" s="275">
        <f t="shared" ca="1" si="302"/>
        <v>0.1022007636681761</v>
      </c>
      <c r="F3864" s="275">
        <f t="shared" ca="1" si="303"/>
        <v>4.0837488815429715E-2</v>
      </c>
      <c r="G3864" s="301">
        <f t="array" aca="1" ref="G3864" ca="1">IF(E3864&gt;F3864,('3-Statement Model'!$G$8*(1+'DCF Simulation'!C3864)*'DCF Simulation'!D3864)/('DCF Simulation'!E3864-'DCF Simulation'!F3864))</f>
        <v>14370.769275244711</v>
      </c>
      <c r="H3864" s="302">
        <f ca="1">+G3864-'DCF Analysis'!$C$37+'DCF Analysis'!$C$38+'DCF Analysis'!$C$40-'DCF Analysis'!$C$39</f>
        <v>15283.099275244713</v>
      </c>
      <c r="I3864" s="303">
        <f ca="1">+H3864/'Historical Data'!$L$34</f>
        <v>959.55795419559252</v>
      </c>
    </row>
    <row r="3865" spans="2:9">
      <c r="B3865" s="300">
        <f t="shared" si="304"/>
        <v>3853</v>
      </c>
      <c r="C3865" s="275">
        <f t="shared" ca="1" si="300"/>
        <v>0.15359220248407135</v>
      </c>
      <c r="D3865" s="275">
        <f t="shared" ca="1" si="301"/>
        <v>0.14304319585543163</v>
      </c>
      <c r="E3865" s="275">
        <f t="shared" ca="1" si="302"/>
        <v>0.10326727198981725</v>
      </c>
      <c r="F3865" s="275">
        <f t="shared" ca="1" si="303"/>
        <v>4.6184859388449032E-2</v>
      </c>
      <c r="G3865" s="301">
        <f t="array" aca="1" ref="G3865" ca="1">IF(E3865&gt;F3865,('3-Statement Model'!$G$8*(1+'DCF Simulation'!C3865)*'DCF Simulation'!D3865)/('DCF Simulation'!E3865-'DCF Simulation'!F3865))</f>
        <v>13963.577356256197</v>
      </c>
      <c r="H3865" s="302">
        <f ca="1">+G3865-'DCF Analysis'!$C$37+'DCF Analysis'!$C$38+'DCF Analysis'!$C$40-'DCF Analysis'!$C$39</f>
        <v>14875.907356256199</v>
      </c>
      <c r="I3865" s="303">
        <f ca="1">+H3865/'Historical Data'!$L$34</f>
        <v>933.99218133023635</v>
      </c>
    </row>
    <row r="3866" spans="2:9">
      <c r="B3866" s="300">
        <f t="shared" si="304"/>
        <v>3854</v>
      </c>
      <c r="C3866" s="275">
        <f t="shared" ca="1" si="300"/>
        <v>0.22905653902524525</v>
      </c>
      <c r="D3866" s="275">
        <f t="shared" ca="1" si="301"/>
        <v>0.13988537439112761</v>
      </c>
      <c r="E3866" s="275">
        <f t="shared" ca="1" si="302"/>
        <v>0.10504366442944155</v>
      </c>
      <c r="F3866" s="275">
        <f t="shared" ca="1" si="303"/>
        <v>2.7897321429622937E-2</v>
      </c>
      <c r="G3866" s="301">
        <f t="array" aca="1" ref="G3866" ca="1">IF(E3866&gt;F3866,('3-Statement Model'!$G$8*(1+'DCF Simulation'!C3866)*'DCF Simulation'!D3866)/('DCF Simulation'!E3866-'DCF Simulation'!F3866))</f>
        <v>10764.858529751464</v>
      </c>
      <c r="H3866" s="302">
        <f ca="1">+G3866-'DCF Analysis'!$C$37+'DCF Analysis'!$C$38+'DCF Analysis'!$C$40-'DCF Analysis'!$C$39</f>
        <v>11677.188529751465</v>
      </c>
      <c r="I3866" s="303">
        <f ca="1">+H3866/'Historical Data'!$L$34</f>
        <v>733.15882692158596</v>
      </c>
    </row>
    <row r="3867" spans="2:9">
      <c r="B3867" s="300">
        <f t="shared" si="304"/>
        <v>3855</v>
      </c>
      <c r="C3867" s="275">
        <f t="shared" ca="1" si="300"/>
        <v>0.11456530612899364</v>
      </c>
      <c r="D3867" s="275">
        <f t="shared" ca="1" si="301"/>
        <v>0.1797262174351785</v>
      </c>
      <c r="E3867" s="275">
        <f t="shared" ca="1" si="302"/>
        <v>0.10553182705865777</v>
      </c>
      <c r="F3867" s="275">
        <f t="shared" ca="1" si="303"/>
        <v>4.4519613107029447E-2</v>
      </c>
      <c r="G3867" s="301">
        <f t="array" aca="1" ref="G3867" ca="1">IF(E3867&gt;F3867,('3-Statement Model'!$G$8*(1+'DCF Simulation'!C3867)*'DCF Simulation'!D3867)/('DCF Simulation'!E3867-'DCF Simulation'!F3867))</f>
        <v>15859.141325478933</v>
      </c>
      <c r="H3867" s="302">
        <f ca="1">+G3867-'DCF Analysis'!$C$37+'DCF Analysis'!$C$38+'DCF Analysis'!$C$40-'DCF Analysis'!$C$39</f>
        <v>16771.471325478931</v>
      </c>
      <c r="I3867" s="303">
        <f ca="1">+H3867/'Historical Data'!$L$34</f>
        <v>1053.0062276042449</v>
      </c>
    </row>
    <row r="3868" spans="2:9">
      <c r="B3868" s="300">
        <f t="shared" si="304"/>
        <v>3856</v>
      </c>
      <c r="C3868" s="275">
        <f t="shared" ca="1" si="300"/>
        <v>1.5566807045144316E-2</v>
      </c>
      <c r="D3868" s="275">
        <f t="shared" ca="1" si="301"/>
        <v>0.16494132003112383</v>
      </c>
      <c r="E3868" s="275">
        <f t="shared" ca="1" si="302"/>
        <v>0.10593767945743185</v>
      </c>
      <c r="F3868" s="275">
        <f t="shared" ca="1" si="303"/>
        <v>5.0519119946270452E-2</v>
      </c>
      <c r="G3868" s="301">
        <f t="array" aca="1" ref="G3868" ca="1">IF(E3868&gt;F3868,('3-Statement Model'!$G$8*(1+'DCF Simulation'!C3868)*'DCF Simulation'!D3868)/('DCF Simulation'!E3868-'DCF Simulation'!F3868))</f>
        <v>14600.315146518622</v>
      </c>
      <c r="H3868" s="302">
        <f ca="1">+G3868-'DCF Analysis'!$C$37+'DCF Analysis'!$C$38+'DCF Analysis'!$C$40-'DCF Analysis'!$C$39</f>
        <v>15512.645146518624</v>
      </c>
      <c r="I3868" s="303">
        <f ca="1">+H3868/'Historical Data'!$L$34</f>
        <v>973.97012038431944</v>
      </c>
    </row>
    <row r="3869" spans="2:9">
      <c r="B3869" s="300">
        <f t="shared" si="304"/>
        <v>3857</v>
      </c>
      <c r="C3869" s="275">
        <f t="shared" ca="1" si="300"/>
        <v>3.3601645348524348E-2</v>
      </c>
      <c r="D3869" s="275">
        <f t="shared" ca="1" si="301"/>
        <v>0.15732947856987739</v>
      </c>
      <c r="E3869" s="275">
        <f t="shared" ca="1" si="302"/>
        <v>0.10269426581751517</v>
      </c>
      <c r="F3869" s="275">
        <f t="shared" ca="1" si="303"/>
        <v>2.5038458177453024E-2</v>
      </c>
      <c r="G3869" s="301">
        <f t="array" aca="1" ref="G3869" ca="1">IF(E3869&gt;F3869,('3-Statement Model'!$G$8*(1+'DCF Simulation'!C3869)*'DCF Simulation'!D3869)/('DCF Simulation'!E3869-'DCF Simulation'!F3869))</f>
        <v>10115.069095886778</v>
      </c>
      <c r="H3869" s="302">
        <f ca="1">+G3869-'DCF Analysis'!$C$37+'DCF Analysis'!$C$38+'DCF Analysis'!$C$40-'DCF Analysis'!$C$39</f>
        <v>11027.39909588678</v>
      </c>
      <c r="I3869" s="303">
        <f ca="1">+H3869/'Historical Data'!$L$34</f>
        <v>692.36143310846978</v>
      </c>
    </row>
    <row r="3870" spans="2:9">
      <c r="B3870" s="300">
        <f t="shared" si="304"/>
        <v>3858</v>
      </c>
      <c r="C3870" s="275">
        <f t="shared" ca="1" si="300"/>
        <v>6.7505784553603135E-2</v>
      </c>
      <c r="D3870" s="275">
        <f t="shared" ca="1" si="301"/>
        <v>0.14755479090421214</v>
      </c>
      <c r="E3870" s="275">
        <f t="shared" ca="1" si="302"/>
        <v>0.10346706341970742</v>
      </c>
      <c r="F3870" s="275">
        <f t="shared" ca="1" si="303"/>
        <v>3.8172920147147051E-2</v>
      </c>
      <c r="G3870" s="301">
        <f t="array" aca="1" ref="G3870" ca="1">IF(E3870&gt;F3870,('3-Statement Model'!$G$8*(1+'DCF Simulation'!C3870)*'DCF Simulation'!D3870)/('DCF Simulation'!E3870-'DCF Simulation'!F3870))</f>
        <v>11652.760582226396</v>
      </c>
      <c r="H3870" s="302">
        <f ca="1">+G3870-'DCF Analysis'!$C$37+'DCF Analysis'!$C$38+'DCF Analysis'!$C$40-'DCF Analysis'!$C$39</f>
        <v>12565.090582226398</v>
      </c>
      <c r="I3870" s="303">
        <f ca="1">+H3870/'Historical Data'!$L$34</f>
        <v>788.90625495661527</v>
      </c>
    </row>
    <row r="3871" spans="2:9">
      <c r="B3871" s="300">
        <f t="shared" si="304"/>
        <v>3859</v>
      </c>
      <c r="C3871" s="275">
        <f t="shared" ca="1" si="300"/>
        <v>0.17844272946251588</v>
      </c>
      <c r="D3871" s="275">
        <f t="shared" ca="1" si="301"/>
        <v>0.17589825159227784</v>
      </c>
      <c r="E3871" s="275">
        <f t="shared" ca="1" si="302"/>
        <v>0.10990888413910029</v>
      </c>
      <c r="F3871" s="275">
        <f t="shared" ca="1" si="303"/>
        <v>4.7265091019853413E-2</v>
      </c>
      <c r="G3871" s="301">
        <f t="array" aca="1" ref="G3871" ca="1">IF(E3871&gt;F3871,('3-Statement Model'!$G$8*(1+'DCF Simulation'!C3871)*'DCF Simulation'!D3871)/('DCF Simulation'!E3871-'DCF Simulation'!F3871))</f>
        <v>15983.484220994133</v>
      </c>
      <c r="H3871" s="302">
        <f ca="1">+G3871-'DCF Analysis'!$C$37+'DCF Analysis'!$C$38+'DCF Analysis'!$C$40-'DCF Analysis'!$C$39</f>
        <v>16895.814220994132</v>
      </c>
      <c r="I3871" s="303">
        <f ca="1">+H3871/'Historical Data'!$L$34</f>
        <v>1060.8131659935405</v>
      </c>
    </row>
    <row r="3872" spans="2:9">
      <c r="B3872" s="300">
        <f t="shared" si="304"/>
        <v>3860</v>
      </c>
      <c r="C3872" s="275">
        <f t="shared" ca="1" si="300"/>
        <v>2.8194738297724564E-2</v>
      </c>
      <c r="D3872" s="275">
        <f t="shared" ca="1" si="301"/>
        <v>0.13863588939213062</v>
      </c>
      <c r="E3872" s="275">
        <f t="shared" ca="1" si="302"/>
        <v>0.10938969390580391</v>
      </c>
      <c r="F3872" s="275">
        <f t="shared" ca="1" si="303"/>
        <v>4.4157657497287603E-2</v>
      </c>
      <c r="G3872" s="301">
        <f t="array" aca="1" ref="G3872" ca="1">IF(E3872&gt;F3872,('3-Statement Model'!$G$8*(1+'DCF Simulation'!C3872)*'DCF Simulation'!D3872)/('DCF Simulation'!E3872-'DCF Simulation'!F3872))</f>
        <v>10555.276462566882</v>
      </c>
      <c r="H3872" s="302">
        <f ca="1">+G3872-'DCF Analysis'!$C$37+'DCF Analysis'!$C$38+'DCF Analysis'!$C$40-'DCF Analysis'!$C$39</f>
        <v>11467.606462566884</v>
      </c>
      <c r="I3872" s="303">
        <f ca="1">+H3872/'Historical Data'!$L$34</f>
        <v>720.00009936234881</v>
      </c>
    </row>
    <row r="3873" spans="2:9">
      <c r="B3873" s="300">
        <f t="shared" si="304"/>
        <v>3861</v>
      </c>
      <c r="C3873" s="275">
        <f t="shared" ca="1" si="300"/>
        <v>0.32080442120912495</v>
      </c>
      <c r="D3873" s="275">
        <f t="shared" ca="1" si="301"/>
        <v>0.1580803534153602</v>
      </c>
      <c r="E3873" s="275">
        <f t="shared" ca="1" si="302"/>
        <v>0.10794479883514149</v>
      </c>
      <c r="F3873" s="275">
        <f t="shared" ca="1" si="303"/>
        <v>2.0258861387502183E-2</v>
      </c>
      <c r="G3873" s="301">
        <f t="array" aca="1" ref="G3873" ca="1">IF(E3873&gt;F3873,('3-Statement Model'!$G$8*(1+'DCF Simulation'!C3873)*'DCF Simulation'!D3873)/('DCF Simulation'!E3873-'DCF Simulation'!F3873))</f>
        <v>11501.803987702529</v>
      </c>
      <c r="H3873" s="302">
        <f ca="1">+G3873-'DCF Analysis'!$C$37+'DCF Analysis'!$C$38+'DCF Analysis'!$C$40-'DCF Analysis'!$C$39</f>
        <v>12414.133987702531</v>
      </c>
      <c r="I3873" s="303">
        <f ca="1">+H3873/'Historical Data'!$L$34</f>
        <v>779.42836055804378</v>
      </c>
    </row>
    <row r="3874" spans="2:9">
      <c r="B3874" s="300">
        <f t="shared" si="304"/>
        <v>3862</v>
      </c>
      <c r="C3874" s="275">
        <f t="shared" ca="1" si="300"/>
        <v>3.391217299192413E-2</v>
      </c>
      <c r="D3874" s="275">
        <f t="shared" ca="1" si="301"/>
        <v>0.15726228365136566</v>
      </c>
      <c r="E3874" s="275">
        <f t="shared" ca="1" si="302"/>
        <v>0.1088727615700002</v>
      </c>
      <c r="F3874" s="275">
        <f t="shared" ca="1" si="303"/>
        <v>2.8753542595929743E-2</v>
      </c>
      <c r="G3874" s="301">
        <f t="array" aca="1" ref="G3874" ca="1">IF(E3874&gt;F3874,('3-Statement Model'!$G$8*(1+'DCF Simulation'!C3874)*'DCF Simulation'!D3874)/('DCF Simulation'!E3874-'DCF Simulation'!F3874))</f>
        <v>9802.8197889861003</v>
      </c>
      <c r="H3874" s="302">
        <f ca="1">+G3874-'DCF Analysis'!$C$37+'DCF Analysis'!$C$38+'DCF Analysis'!$C$40-'DCF Analysis'!$C$39</f>
        <v>10715.149788986102</v>
      </c>
      <c r="I3874" s="303">
        <f ca="1">+H3874/'Historical Data'!$L$34</f>
        <v>672.75668535852037</v>
      </c>
    </row>
    <row r="3875" spans="2:9">
      <c r="B3875" s="300">
        <f t="shared" si="304"/>
        <v>3863</v>
      </c>
      <c r="C3875" s="275">
        <f t="shared" ca="1" si="300"/>
        <v>0.15523187321061743</v>
      </c>
      <c r="D3875" s="275">
        <f t="shared" ca="1" si="301"/>
        <v>0.135939211384422</v>
      </c>
      <c r="E3875" s="275">
        <f t="shared" ca="1" si="302"/>
        <v>0.10362449768013805</v>
      </c>
      <c r="F3875" s="275">
        <f t="shared" ca="1" si="303"/>
        <v>3.9622259725444683E-2</v>
      </c>
      <c r="G3875" s="301">
        <f t="array" aca="1" ref="G3875" ca="1">IF(E3875&gt;F3875,('3-Statement Model'!$G$8*(1+'DCF Simulation'!C3875)*'DCF Simulation'!D3875)/('DCF Simulation'!E3875-'DCF Simulation'!F3875))</f>
        <v>11852.1802595832</v>
      </c>
      <c r="H3875" s="302">
        <f ca="1">+G3875-'DCF Analysis'!$C$37+'DCF Analysis'!$C$38+'DCF Analysis'!$C$40-'DCF Analysis'!$C$39</f>
        <v>12764.510259583201</v>
      </c>
      <c r="I3875" s="303">
        <f ca="1">+H3875/'Historical Data'!$L$34</f>
        <v>801.42693117448118</v>
      </c>
    </row>
    <row r="3876" spans="2:9">
      <c r="B3876" s="300">
        <f t="shared" si="304"/>
        <v>3864</v>
      </c>
      <c r="C3876" s="275">
        <f t="shared" ca="1" si="300"/>
        <v>0.12238835011106698</v>
      </c>
      <c r="D3876" s="275">
        <f t="shared" ca="1" si="301"/>
        <v>0.17014032765453818</v>
      </c>
      <c r="E3876" s="275">
        <f t="shared" ca="1" si="302"/>
        <v>0.10654190374311333</v>
      </c>
      <c r="F3876" s="275">
        <f t="shared" ca="1" si="303"/>
        <v>4.4907753504446132E-2</v>
      </c>
      <c r="G3876" s="301">
        <f t="array" aca="1" ref="G3876" ca="1">IF(E3876&gt;F3876,('3-Statement Model'!$G$8*(1+'DCF Simulation'!C3876)*'DCF Simulation'!D3876)/('DCF Simulation'!E3876-'DCF Simulation'!F3876))</f>
        <v>14966.095140991514</v>
      </c>
      <c r="H3876" s="302">
        <f ca="1">+G3876-'DCF Analysis'!$C$37+'DCF Analysis'!$C$38+'DCF Analysis'!$C$40-'DCF Analysis'!$C$39</f>
        <v>15878.425140991516</v>
      </c>
      <c r="I3876" s="303">
        <f ca="1">+H3876/'Historical Data'!$L$34</f>
        <v>996.93582235751842</v>
      </c>
    </row>
    <row r="3877" spans="2:9">
      <c r="B3877" s="300">
        <f t="shared" si="304"/>
        <v>3865</v>
      </c>
      <c r="C3877" s="275">
        <f t="shared" ca="1" si="300"/>
        <v>0.29977189127764398</v>
      </c>
      <c r="D3877" s="275">
        <f t="shared" ca="1" si="301"/>
        <v>0.17990233553360971</v>
      </c>
      <c r="E3877" s="275">
        <f t="shared" ca="1" si="302"/>
        <v>0.10866396221736049</v>
      </c>
      <c r="F3877" s="275">
        <f t="shared" ca="1" si="303"/>
        <v>2.2103358626443633E-2</v>
      </c>
      <c r="G3877" s="301">
        <f t="array" aca="1" ref="G3877" ca="1">IF(E3877&gt;F3877,('3-Statement Model'!$G$8*(1+'DCF Simulation'!C3877)*'DCF Simulation'!D3877)/('DCF Simulation'!E3877-'DCF Simulation'!F3877))</f>
        <v>13048.577382306392</v>
      </c>
      <c r="H3877" s="302">
        <f ca="1">+G3877-'DCF Analysis'!$C$37+'DCF Analysis'!$C$38+'DCF Analysis'!$C$40-'DCF Analysis'!$C$39</f>
        <v>13960.907382306394</v>
      </c>
      <c r="I3877" s="303">
        <f ca="1">+H3877/'Historical Data'!$L$34</f>
        <v>876.54339510698276</v>
      </c>
    </row>
    <row r="3878" spans="2:9">
      <c r="B3878" s="300">
        <f t="shared" si="304"/>
        <v>3866</v>
      </c>
      <c r="C3878" s="275">
        <f t="shared" ca="1" si="300"/>
        <v>0.12800336694640038</v>
      </c>
      <c r="D3878" s="275">
        <f t="shared" ca="1" si="301"/>
        <v>0.15822855865810145</v>
      </c>
      <c r="E3878" s="275">
        <f t="shared" ca="1" si="302"/>
        <v>0.10080430440841981</v>
      </c>
      <c r="F3878" s="275">
        <f t="shared" ca="1" si="303"/>
        <v>5.414206400166896E-2</v>
      </c>
      <c r="G3878" s="301">
        <f t="array" aca="1" ref="G3878" ca="1">IF(E3878&gt;F3878,('3-Statement Model'!$G$8*(1+'DCF Simulation'!C3878)*'DCF Simulation'!D3878)/('DCF Simulation'!E3878-'DCF Simulation'!F3878))</f>
        <v>18476.0521938409</v>
      </c>
      <c r="H3878" s="302">
        <f ca="1">+G3878-'DCF Analysis'!$C$37+'DCF Analysis'!$C$38+'DCF Analysis'!$C$40-'DCF Analysis'!$C$39</f>
        <v>19388.382193840898</v>
      </c>
      <c r="I3878" s="303">
        <f ca="1">+H3878/'Historical Data'!$L$34</f>
        <v>1217.3104432566956</v>
      </c>
    </row>
    <row r="3879" spans="2:9">
      <c r="B3879" s="300">
        <f t="shared" si="304"/>
        <v>3867</v>
      </c>
      <c r="C3879" s="275">
        <f t="shared" ca="1" si="300"/>
        <v>3.0476461034988675E-2</v>
      </c>
      <c r="D3879" s="275">
        <f t="shared" ca="1" si="301"/>
        <v>0.15128931205062093</v>
      </c>
      <c r="E3879" s="275">
        <f t="shared" ca="1" si="302"/>
        <v>0.10733060484034225</v>
      </c>
      <c r="F3879" s="275">
        <f t="shared" ca="1" si="303"/>
        <v>5.3414218351199916E-2</v>
      </c>
      <c r="G3879" s="301">
        <f t="array" aca="1" ref="G3879" ca="1">IF(E3879&gt;F3879,('3-Statement Model'!$G$8*(1+'DCF Simulation'!C3879)*'DCF Simulation'!D3879)/('DCF Simulation'!E3879-'DCF Simulation'!F3879))</f>
        <v>13967.061494777208</v>
      </c>
      <c r="H3879" s="302">
        <f ca="1">+G3879-'DCF Analysis'!$C$37+'DCF Analysis'!$C$38+'DCF Analysis'!$C$40-'DCF Analysis'!$C$39</f>
        <v>14879.39149477721</v>
      </c>
      <c r="I3879" s="303">
        <f ca="1">+H3879/'Historical Data'!$L$34</f>
        <v>934.21093492014268</v>
      </c>
    </row>
    <row r="3880" spans="2:9">
      <c r="B3880" s="300">
        <f t="shared" si="304"/>
        <v>3868</v>
      </c>
      <c r="C3880" s="275">
        <f t="shared" ca="1" si="300"/>
        <v>0.2714718903193698</v>
      </c>
      <c r="D3880" s="275">
        <f t="shared" ca="1" si="301"/>
        <v>0.14861611233412098</v>
      </c>
      <c r="E3880" s="275">
        <f t="shared" ca="1" si="302"/>
        <v>0.10762744975993316</v>
      </c>
      <c r="F3880" s="275">
        <f t="shared" ca="1" si="303"/>
        <v>4.7227950095715412E-2</v>
      </c>
      <c r="G3880" s="301">
        <f t="array" aca="1" ref="G3880" ca="1">IF(E3880&gt;F3880,('3-Statement Model'!$G$8*(1+'DCF Simulation'!C3880)*'DCF Simulation'!D3880)/('DCF Simulation'!E3880-'DCF Simulation'!F3880))</f>
        <v>15111.891190137576</v>
      </c>
      <c r="H3880" s="302">
        <f ca="1">+G3880-'DCF Analysis'!$C$37+'DCF Analysis'!$C$38+'DCF Analysis'!$C$40-'DCF Analysis'!$C$39</f>
        <v>16024.221190137578</v>
      </c>
      <c r="I3880" s="303">
        <f ca="1">+H3880/'Historical Data'!$L$34</f>
        <v>1006.0897090220514</v>
      </c>
    </row>
    <row r="3881" spans="2:9">
      <c r="B3881" s="300">
        <f t="shared" si="304"/>
        <v>3869</v>
      </c>
      <c r="C3881" s="275">
        <f t="shared" ca="1" si="300"/>
        <v>0.28967714199502592</v>
      </c>
      <c r="D3881" s="275">
        <f t="shared" ca="1" si="301"/>
        <v>0.15471471372762358</v>
      </c>
      <c r="E3881" s="275">
        <f t="shared" ca="1" si="302"/>
        <v>0.10512276790673214</v>
      </c>
      <c r="F3881" s="275">
        <f t="shared" ca="1" si="303"/>
        <v>5.986860080798953E-2</v>
      </c>
      <c r="G3881" s="301">
        <f t="array" aca="1" ref="G3881" ca="1">IF(E3881&gt;F3881,('3-Statement Model'!$G$8*(1+'DCF Simulation'!C3881)*'DCF Simulation'!D3881)/('DCF Simulation'!E3881-'DCF Simulation'!F3881))</f>
        <v>21297.74112252743</v>
      </c>
      <c r="H3881" s="302">
        <f ca="1">+G3881-'DCF Analysis'!$C$37+'DCF Analysis'!$C$38+'DCF Analysis'!$C$40-'DCF Analysis'!$C$39</f>
        <v>22210.071122527428</v>
      </c>
      <c r="I3881" s="303">
        <f ca="1">+H3881/'Historical Data'!$L$34</f>
        <v>1394.4717642050246</v>
      </c>
    </row>
    <row r="3882" spans="2:9">
      <c r="B3882" s="300">
        <f t="shared" si="304"/>
        <v>3870</v>
      </c>
      <c r="C3882" s="275">
        <f t="shared" ca="1" si="300"/>
        <v>0.31865097383298119</v>
      </c>
      <c r="D3882" s="275">
        <f t="shared" ca="1" si="301"/>
        <v>0.14521813909225428</v>
      </c>
      <c r="E3882" s="275">
        <f t="shared" ca="1" si="302"/>
        <v>0.1076001258323733</v>
      </c>
      <c r="F3882" s="275">
        <f t="shared" ca="1" si="303"/>
        <v>5.1682564667232297E-2</v>
      </c>
      <c r="G3882" s="301">
        <f t="array" aca="1" ref="G3882" ca="1">IF(E3882&gt;F3882,('3-Statement Model'!$G$8*(1+'DCF Simulation'!C3882)*'DCF Simulation'!D3882)/('DCF Simulation'!E3882-'DCF Simulation'!F3882))</f>
        <v>16541.771022049095</v>
      </c>
      <c r="H3882" s="302">
        <f ca="1">+G3882-'DCF Analysis'!$C$37+'DCF Analysis'!$C$38+'DCF Analysis'!$C$40-'DCF Analysis'!$C$39</f>
        <v>17454.101022049093</v>
      </c>
      <c r="I3882" s="303">
        <f ca="1">+H3882/'Historical Data'!$L$34</f>
        <v>1095.8655157183396</v>
      </c>
    </row>
    <row r="3883" spans="2:9">
      <c r="B3883" s="300">
        <f t="shared" si="304"/>
        <v>3871</v>
      </c>
      <c r="C3883" s="275">
        <f t="shared" ca="1" si="300"/>
        <v>0.13171570571012639</v>
      </c>
      <c r="D3883" s="275">
        <f t="shared" ca="1" si="301"/>
        <v>0.14970983296609044</v>
      </c>
      <c r="E3883" s="275">
        <f t="shared" ca="1" si="302"/>
        <v>0.1012288872284145</v>
      </c>
      <c r="F3883" s="275">
        <f t="shared" ca="1" si="303"/>
        <v>4.3697406144363973E-2</v>
      </c>
      <c r="G3883" s="301">
        <f t="array" aca="1" ref="G3883" ca="1">IF(E3883&gt;F3883,('3-Statement Model'!$G$8*(1+'DCF Simulation'!C3883)*'DCF Simulation'!D3883)/('DCF Simulation'!E3883-'DCF Simulation'!F3883))</f>
        <v>14225.305877189718</v>
      </c>
      <c r="H3883" s="302">
        <f ca="1">+G3883-'DCF Analysis'!$C$37+'DCF Analysis'!$C$38+'DCF Analysis'!$C$40-'DCF Analysis'!$C$39</f>
        <v>15137.635877189719</v>
      </c>
      <c r="I3883" s="303">
        <f ca="1">+H3883/'Historical Data'!$L$34</f>
        <v>950.4249532162637</v>
      </c>
    </row>
    <row r="3884" spans="2:9">
      <c r="B3884" s="300">
        <f t="shared" si="304"/>
        <v>3872</v>
      </c>
      <c r="C3884" s="275">
        <f t="shared" ca="1" si="300"/>
        <v>0.24772047091373098</v>
      </c>
      <c r="D3884" s="275">
        <f t="shared" ca="1" si="301"/>
        <v>0.16456280788380376</v>
      </c>
      <c r="E3884" s="275">
        <f t="shared" ca="1" si="302"/>
        <v>0.10872693851538952</v>
      </c>
      <c r="F3884" s="275">
        <f t="shared" ca="1" si="303"/>
        <v>3.4367204007371546E-2</v>
      </c>
      <c r="G3884" s="301">
        <f t="array" aca="1" ref="G3884" ca="1">IF(E3884&gt;F3884,('3-Statement Model'!$G$8*(1+'DCF Simulation'!C3884)*'DCF Simulation'!D3884)/('DCF Simulation'!E3884-'DCF Simulation'!F3884))</f>
        <v>13337.998316072169</v>
      </c>
      <c r="H3884" s="302">
        <f ca="1">+G3884-'DCF Analysis'!$C$37+'DCF Analysis'!$C$38+'DCF Analysis'!$C$40-'DCF Analysis'!$C$39</f>
        <v>14250.328316072171</v>
      </c>
      <c r="I3884" s="303">
        <f ca="1">+H3884/'Historical Data'!$L$34</f>
        <v>894.71485065432103</v>
      </c>
    </row>
    <row r="3885" spans="2:9">
      <c r="B3885" s="300">
        <f t="shared" si="304"/>
        <v>3873</v>
      </c>
      <c r="C3885" s="275">
        <f t="shared" ca="1" si="300"/>
        <v>0.21606711397220391</v>
      </c>
      <c r="D3885" s="275">
        <f t="shared" ca="1" si="301"/>
        <v>0.18244223995487741</v>
      </c>
      <c r="E3885" s="275">
        <f t="shared" ca="1" si="302"/>
        <v>0.10466700439199728</v>
      </c>
      <c r="F3885" s="275">
        <f t="shared" ca="1" si="303"/>
        <v>5.5393401135831355E-2</v>
      </c>
      <c r="G3885" s="301">
        <f t="array" aca="1" ref="G3885" ca="1">IF(E3885&gt;F3885,('3-Statement Model'!$G$8*(1+'DCF Simulation'!C3885)*'DCF Simulation'!D3885)/('DCF Simulation'!E3885-'DCF Simulation'!F3885))</f>
        <v>21749.441874563054</v>
      </c>
      <c r="H3885" s="302">
        <f ca="1">+G3885-'DCF Analysis'!$C$37+'DCF Analysis'!$C$38+'DCF Analysis'!$C$40-'DCF Analysis'!$C$39</f>
        <v>22661.771874563052</v>
      </c>
      <c r="I3885" s="303">
        <f ca="1">+H3885/'Historical Data'!$L$34</f>
        <v>1422.832049100509</v>
      </c>
    </row>
    <row r="3886" spans="2:9">
      <c r="B3886" s="300">
        <f t="shared" si="304"/>
        <v>3874</v>
      </c>
      <c r="C3886" s="275">
        <f t="shared" ca="1" si="300"/>
        <v>4.5780431657240758E-2</v>
      </c>
      <c r="D3886" s="275">
        <f t="shared" ca="1" si="301"/>
        <v>0.145793259687444</v>
      </c>
      <c r="E3886" s="275">
        <f t="shared" ca="1" si="302"/>
        <v>0.10267349614072276</v>
      </c>
      <c r="F3886" s="275">
        <f t="shared" ca="1" si="303"/>
        <v>5.0465035457311694E-2</v>
      </c>
      <c r="G3886" s="301">
        <f t="array" aca="1" ref="G3886" ca="1">IF(E3886&gt;F3886,('3-Statement Model'!$G$8*(1+'DCF Simulation'!C3886)*'DCF Simulation'!D3886)/('DCF Simulation'!E3886-'DCF Simulation'!F3886))</f>
        <v>14106.412131677615</v>
      </c>
      <c r="H3886" s="302">
        <f ca="1">+G3886-'DCF Analysis'!$C$37+'DCF Analysis'!$C$38+'DCF Analysis'!$C$40-'DCF Analysis'!$C$39</f>
        <v>15018.742131677616</v>
      </c>
      <c r="I3886" s="303">
        <f ca="1">+H3886/'Historical Data'!$L$34</f>
        <v>942.96014276416918</v>
      </c>
    </row>
    <row r="3887" spans="2:9">
      <c r="B3887" s="300">
        <f t="shared" si="304"/>
        <v>3875</v>
      </c>
      <c r="C3887" s="275">
        <f t="shared" ca="1" si="300"/>
        <v>0.31738735003501634</v>
      </c>
      <c r="D3887" s="275">
        <f t="shared" ca="1" si="301"/>
        <v>0.17177557269705365</v>
      </c>
      <c r="E3887" s="275">
        <f t="shared" ca="1" si="302"/>
        <v>0.10952589945971272</v>
      </c>
      <c r="F3887" s="275">
        <f t="shared" ca="1" si="303"/>
        <v>4.2220789168138047E-2</v>
      </c>
      <c r="G3887" s="301">
        <f t="array" aca="1" ref="G3887" ca="1">IF(E3887&gt;F3887,('3-Statement Model'!$G$8*(1+'DCF Simulation'!C3887)*'DCF Simulation'!D3887)/('DCF Simulation'!E3887-'DCF Simulation'!F3887))</f>
        <v>16240.760169999056</v>
      </c>
      <c r="H3887" s="302">
        <f ca="1">+G3887-'DCF Analysis'!$C$37+'DCF Analysis'!$C$38+'DCF Analysis'!$C$40-'DCF Analysis'!$C$39</f>
        <v>17153.090169999054</v>
      </c>
      <c r="I3887" s="303">
        <f ca="1">+H3887/'Historical Data'!$L$34</f>
        <v>1076.9663806553579</v>
      </c>
    </row>
    <row r="3888" spans="2:9">
      <c r="B3888" s="300">
        <f t="shared" si="304"/>
        <v>3876</v>
      </c>
      <c r="C3888" s="275">
        <f t="shared" ca="1" si="300"/>
        <v>8.7455025685031842E-2</v>
      </c>
      <c r="D3888" s="275">
        <f t="shared" ca="1" si="301"/>
        <v>0.15784104662296539</v>
      </c>
      <c r="E3888" s="275">
        <f t="shared" ca="1" si="302"/>
        <v>0.10463179255816102</v>
      </c>
      <c r="F3888" s="275">
        <f t="shared" ca="1" si="303"/>
        <v>2.3707073627295374E-2</v>
      </c>
      <c r="G3888" s="301">
        <f t="array" aca="1" ref="G3888" ca="1">IF(E3888&gt;F3888,('3-Statement Model'!$G$8*(1+'DCF Simulation'!C3888)*'DCF Simulation'!D3888)/('DCF Simulation'!E3888-'DCF Simulation'!F3888))</f>
        <v>10245.415041484708</v>
      </c>
      <c r="H3888" s="302">
        <f ca="1">+G3888-'DCF Analysis'!$C$37+'DCF Analysis'!$C$38+'DCF Analysis'!$C$40-'DCF Analysis'!$C$39</f>
        <v>11157.74504148471</v>
      </c>
      <c r="I3888" s="303">
        <f ca="1">+H3888/'Historical Data'!$L$34</f>
        <v>700.54527636192768</v>
      </c>
    </row>
    <row r="3889" spans="2:9">
      <c r="B3889" s="300">
        <f t="shared" si="304"/>
        <v>3877</v>
      </c>
      <c r="C3889" s="275">
        <f t="shared" ca="1" si="300"/>
        <v>0.21046873369451094</v>
      </c>
      <c r="D3889" s="275">
        <f t="shared" ca="1" si="301"/>
        <v>0.17332701737887501</v>
      </c>
      <c r="E3889" s="275">
        <f t="shared" ca="1" si="302"/>
        <v>0.10007578916968149</v>
      </c>
      <c r="F3889" s="275">
        <f t="shared" ca="1" si="303"/>
        <v>2.0518752693862385E-2</v>
      </c>
      <c r="G3889" s="301">
        <f t="array" aca="1" ref="G3889" ca="1">IF(E3889&gt;F3889,('3-Statement Model'!$G$8*(1+'DCF Simulation'!C3889)*'DCF Simulation'!D3889)/('DCF Simulation'!E3889-'DCF Simulation'!F3889))</f>
        <v>12738.571880086341</v>
      </c>
      <c r="H3889" s="302">
        <f ca="1">+G3889-'DCF Analysis'!$C$37+'DCF Analysis'!$C$38+'DCF Analysis'!$C$40-'DCF Analysis'!$C$39</f>
        <v>13650.901880086343</v>
      </c>
      <c r="I3889" s="303">
        <f ca="1">+H3889/'Historical Data'!$L$34</f>
        <v>857.0795258915623</v>
      </c>
    </row>
    <row r="3890" spans="2:9">
      <c r="B3890" s="300">
        <f t="shared" si="304"/>
        <v>3878</v>
      </c>
      <c r="C3890" s="275">
        <f t="shared" ca="1" si="300"/>
        <v>4.6152026535730473E-2</v>
      </c>
      <c r="D3890" s="275">
        <f t="shared" ca="1" si="301"/>
        <v>0.17322328088248148</v>
      </c>
      <c r="E3890" s="275">
        <f t="shared" ca="1" si="302"/>
        <v>0.10583049062729491</v>
      </c>
      <c r="F3890" s="275">
        <f t="shared" ca="1" si="303"/>
        <v>2.1535747070241168E-2</v>
      </c>
      <c r="G3890" s="301">
        <f t="array" aca="1" ref="G3890" ca="1">IF(E3890&gt;F3890,('3-Statement Model'!$G$8*(1+'DCF Simulation'!C3890)*'DCF Simulation'!D3890)/('DCF Simulation'!E3890-'DCF Simulation'!F3890))</f>
        <v>10384.367903806138</v>
      </c>
      <c r="H3890" s="302">
        <f ca="1">+G3890-'DCF Analysis'!$C$37+'DCF Analysis'!$C$38+'DCF Analysis'!$C$40-'DCF Analysis'!$C$39</f>
        <v>11296.69790380614</v>
      </c>
      <c r="I3890" s="303">
        <f ca="1">+H3890/'Historical Data'!$L$34</f>
        <v>709.26950970605992</v>
      </c>
    </row>
    <row r="3891" spans="2:9">
      <c r="B3891" s="300">
        <f t="shared" si="304"/>
        <v>3879</v>
      </c>
      <c r="C3891" s="275">
        <f t="shared" ca="1" si="300"/>
        <v>0.28498452258411633</v>
      </c>
      <c r="D3891" s="275">
        <f t="shared" ca="1" si="301"/>
        <v>0.16220249668962039</v>
      </c>
      <c r="E3891" s="275">
        <f t="shared" ca="1" si="302"/>
        <v>0.10599643171641045</v>
      </c>
      <c r="F3891" s="275">
        <f t="shared" ca="1" si="303"/>
        <v>3.152218358863533E-2</v>
      </c>
      <c r="G3891" s="301">
        <f t="array" aca="1" ref="G3891" ca="1">IF(E3891&gt;F3891,('3-Statement Model'!$G$8*(1+'DCF Simulation'!C3891)*'DCF Simulation'!D3891)/('DCF Simulation'!E3891-'DCF Simulation'!F3891))</f>
        <v>13518.509276873441</v>
      </c>
      <c r="H3891" s="302">
        <f ca="1">+G3891-'DCF Analysis'!$C$37+'DCF Analysis'!$C$38+'DCF Analysis'!$C$40-'DCF Analysis'!$C$39</f>
        <v>14430.839276873443</v>
      </c>
      <c r="I3891" s="303">
        <f ca="1">+H3891/'Historical Data'!$L$34</f>
        <v>906.04833250488468</v>
      </c>
    </row>
    <row r="3892" spans="2:9">
      <c r="B3892" s="300">
        <f t="shared" si="304"/>
        <v>3880</v>
      </c>
      <c r="C3892" s="275">
        <f t="shared" ca="1" si="300"/>
        <v>0.22552063886373569</v>
      </c>
      <c r="D3892" s="275">
        <f t="shared" ca="1" si="301"/>
        <v>0.18468093072130512</v>
      </c>
      <c r="E3892" s="275">
        <f t="shared" ca="1" si="302"/>
        <v>0.10940711859191092</v>
      </c>
      <c r="F3892" s="275">
        <f t="shared" ca="1" si="303"/>
        <v>3.807807855859565E-2</v>
      </c>
      <c r="G3892" s="301">
        <f t="array" aca="1" ref="G3892" ca="1">IF(E3892&gt;F3892,('3-Statement Model'!$G$8*(1+'DCF Simulation'!C3892)*'DCF Simulation'!D3892)/('DCF Simulation'!E3892-'DCF Simulation'!F3892))</f>
        <v>15326.952244662039</v>
      </c>
      <c r="H3892" s="302">
        <f ca="1">+G3892-'DCF Analysis'!$C$37+'DCF Analysis'!$C$38+'DCF Analysis'!$C$40-'DCF Analysis'!$C$39</f>
        <v>16239.282244662041</v>
      </c>
      <c r="I3892" s="303">
        <f ca="1">+H3892/'Historical Data'!$L$34</f>
        <v>1019.5924378724034</v>
      </c>
    </row>
    <row r="3893" spans="2:9">
      <c r="B3893" s="300">
        <f t="shared" si="304"/>
        <v>3881</v>
      </c>
      <c r="C3893" s="275">
        <f t="shared" ca="1" si="300"/>
        <v>5.7830739488983915E-2</v>
      </c>
      <c r="D3893" s="275">
        <f t="shared" ca="1" si="301"/>
        <v>0.15078765486846335</v>
      </c>
      <c r="E3893" s="275">
        <f t="shared" ca="1" si="302"/>
        <v>0.10268150107529557</v>
      </c>
      <c r="F3893" s="275">
        <f t="shared" ca="1" si="303"/>
        <v>2.7297006071428456E-2</v>
      </c>
      <c r="G3893" s="301">
        <f t="array" aca="1" ref="G3893" ca="1">IF(E3893&gt;F3893,('3-Statement Model'!$G$8*(1+'DCF Simulation'!C3893)*'DCF Simulation'!D3893)/('DCF Simulation'!E3893-'DCF Simulation'!F3893))</f>
        <v>10220.671721069126</v>
      </c>
      <c r="H3893" s="302">
        <f ca="1">+G3893-'DCF Analysis'!$C$37+'DCF Analysis'!$C$38+'DCF Analysis'!$C$40-'DCF Analysis'!$C$39</f>
        <v>11133.001721069128</v>
      </c>
      <c r="I3893" s="303">
        <f ca="1">+H3893/'Historical Data'!$L$34</f>
        <v>698.99175312096827</v>
      </c>
    </row>
    <row r="3894" spans="2:9">
      <c r="B3894" s="300">
        <f t="shared" si="304"/>
        <v>3882</v>
      </c>
      <c r="C3894" s="275">
        <f t="shared" ca="1" si="300"/>
        <v>5.6377890146643003E-2</v>
      </c>
      <c r="D3894" s="275">
        <f t="shared" ca="1" si="301"/>
        <v>0.16370341522218801</v>
      </c>
      <c r="E3894" s="275">
        <f t="shared" ca="1" si="302"/>
        <v>0.10401037376794597</v>
      </c>
      <c r="F3894" s="275">
        <f t="shared" ca="1" si="303"/>
        <v>5.7180788930619175E-2</v>
      </c>
      <c r="G3894" s="301">
        <f t="array" aca="1" ref="G3894" ca="1">IF(E3894&gt;F3894,('3-Statement Model'!$G$8*(1+'DCF Simulation'!C3894)*'DCF Simulation'!D3894)/('DCF Simulation'!E3894-'DCF Simulation'!F3894))</f>
        <v>17837.592345702258</v>
      </c>
      <c r="H3894" s="302">
        <f ca="1">+G3894-'DCF Analysis'!$C$37+'DCF Analysis'!$C$38+'DCF Analysis'!$C$40-'DCF Analysis'!$C$39</f>
        <v>18749.922345702256</v>
      </c>
      <c r="I3894" s="303">
        <f ca="1">+H3894/'Historical Data'!$L$34</f>
        <v>1177.2243838336383</v>
      </c>
    </row>
    <row r="3895" spans="2:9">
      <c r="B3895" s="300">
        <f t="shared" si="304"/>
        <v>3883</v>
      </c>
      <c r="C3895" s="275">
        <f t="shared" ca="1" si="300"/>
        <v>0.26403786310229777</v>
      </c>
      <c r="D3895" s="275">
        <f t="shared" ca="1" si="301"/>
        <v>0.19254847451332324</v>
      </c>
      <c r="E3895" s="275">
        <f t="shared" ca="1" si="302"/>
        <v>0.10741542441744931</v>
      </c>
      <c r="F3895" s="275">
        <f t="shared" ca="1" si="303"/>
        <v>5.8454949422816913E-2</v>
      </c>
      <c r="G3895" s="301">
        <f t="array" aca="1" ref="G3895" ca="1">IF(E3895&gt;F3895,('3-Statement Model'!$G$8*(1+'DCF Simulation'!C3895)*'DCF Simulation'!D3895)/('DCF Simulation'!E3895-'DCF Simulation'!F3895))</f>
        <v>24012.315561950407</v>
      </c>
      <c r="H3895" s="302">
        <f ca="1">+G3895-'DCF Analysis'!$C$37+'DCF Analysis'!$C$38+'DCF Analysis'!$C$40-'DCF Analysis'!$C$39</f>
        <v>24924.645561950405</v>
      </c>
      <c r="I3895" s="303">
        <f ca="1">+H3895/'Historical Data'!$L$34</f>
        <v>1564.9078419071141</v>
      </c>
    </row>
    <row r="3896" spans="2:9">
      <c r="B3896" s="300">
        <f t="shared" si="304"/>
        <v>3884</v>
      </c>
      <c r="C3896" s="275">
        <f t="shared" ca="1" si="300"/>
        <v>7.2732198053300015E-2</v>
      </c>
      <c r="D3896" s="275">
        <f t="shared" ca="1" si="301"/>
        <v>0.18086983128881812</v>
      </c>
      <c r="E3896" s="275">
        <f t="shared" ca="1" si="302"/>
        <v>0.10999970288446087</v>
      </c>
      <c r="F3896" s="275">
        <f t="shared" ca="1" si="303"/>
        <v>5.8295073207197859E-2</v>
      </c>
      <c r="G3896" s="301">
        <f t="array" aca="1" ref="G3896" ca="1">IF(E3896&gt;F3896,('3-Statement Model'!$G$8*(1+'DCF Simulation'!C3896)*'DCF Simulation'!D3896)/('DCF Simulation'!E3896-'DCF Simulation'!F3896))</f>
        <v>18126.231279971056</v>
      </c>
      <c r="H3896" s="302">
        <f ca="1">+G3896-'DCF Analysis'!$C$37+'DCF Analysis'!$C$38+'DCF Analysis'!$C$40-'DCF Analysis'!$C$39</f>
        <v>19038.561279971054</v>
      </c>
      <c r="I3896" s="303">
        <f ca="1">+H3896/'Historical Data'!$L$34</f>
        <v>1195.346741104247</v>
      </c>
    </row>
    <row r="3897" spans="2:9">
      <c r="B3897" s="300">
        <f t="shared" si="304"/>
        <v>3885</v>
      </c>
      <c r="C3897" s="275">
        <f t="shared" ca="1" si="300"/>
        <v>6.5883378052739458E-2</v>
      </c>
      <c r="D3897" s="275">
        <f t="shared" ca="1" si="301"/>
        <v>0.14874629622897079</v>
      </c>
      <c r="E3897" s="275">
        <f t="shared" ca="1" si="302"/>
        <v>0.10307270593291577</v>
      </c>
      <c r="F3897" s="275">
        <f t="shared" ca="1" si="303"/>
        <v>3.5308748575116074E-2</v>
      </c>
      <c r="G3897" s="301">
        <f t="array" aca="1" ref="G3897" ca="1">IF(E3897&gt;F3897,('3-Statement Model'!$G$8*(1+'DCF Simulation'!C3897)*'DCF Simulation'!D3897)/('DCF Simulation'!E3897-'DCF Simulation'!F3897))</f>
        <v>11301.513004594826</v>
      </c>
      <c r="H3897" s="302">
        <f ca="1">+G3897-'DCF Analysis'!$C$37+'DCF Analysis'!$C$38+'DCF Analysis'!$C$40-'DCF Analysis'!$C$39</f>
        <v>12213.843004594828</v>
      </c>
      <c r="I3897" s="303">
        <f ca="1">+H3897/'Historical Data'!$L$34</f>
        <v>766.85297892023948</v>
      </c>
    </row>
    <row r="3898" spans="2:9">
      <c r="B3898" s="300">
        <f t="shared" si="304"/>
        <v>3886</v>
      </c>
      <c r="C3898" s="275">
        <f t="shared" ca="1" si="300"/>
        <v>0.14987011299682573</v>
      </c>
      <c r="D3898" s="275">
        <f t="shared" ca="1" si="301"/>
        <v>0.16998820065433853</v>
      </c>
      <c r="E3898" s="275">
        <f t="shared" ca="1" si="302"/>
        <v>0.10064682172057382</v>
      </c>
      <c r="F3898" s="275">
        <f t="shared" ca="1" si="303"/>
        <v>3.8773130289421219E-2</v>
      </c>
      <c r="G3898" s="301">
        <f t="array" aca="1" ref="G3898" ca="1">IF(E3898&gt;F3898,('3-Statement Model'!$G$8*(1+'DCF Simulation'!C3898)*'DCF Simulation'!D3898)/('DCF Simulation'!E3898-'DCF Simulation'!F3898))</f>
        <v>15259.525705455975</v>
      </c>
      <c r="H3898" s="302">
        <f ca="1">+G3898-'DCF Analysis'!$C$37+'DCF Analysis'!$C$38+'DCF Analysis'!$C$40-'DCF Analysis'!$C$39</f>
        <v>16171.855705455977</v>
      </c>
      <c r="I3898" s="303">
        <f ca="1">+H3898/'Historical Data'!$L$34</f>
        <v>1015.3590248156773</v>
      </c>
    </row>
    <row r="3899" spans="2:9">
      <c r="B3899" s="300">
        <f t="shared" si="304"/>
        <v>3887</v>
      </c>
      <c r="C3899" s="275">
        <f t="shared" ca="1" si="300"/>
        <v>0.28750760266625469</v>
      </c>
      <c r="D3899" s="275">
        <f t="shared" ca="1" si="301"/>
        <v>0.16973548378591613</v>
      </c>
      <c r="E3899" s="275">
        <f t="shared" ca="1" si="302"/>
        <v>0.10075520453867938</v>
      </c>
      <c r="F3899" s="275">
        <f t="shared" ca="1" si="303"/>
        <v>2.5846038263786356E-2</v>
      </c>
      <c r="G3899" s="301">
        <f t="array" aca="1" ref="G3899" ca="1">IF(E3899&gt;F3899,('3-Statement Model'!$G$8*(1+'DCF Simulation'!C3899)*'DCF Simulation'!D3899)/('DCF Simulation'!E3899-'DCF Simulation'!F3899))</f>
        <v>14091.816543275072</v>
      </c>
      <c r="H3899" s="302">
        <f ca="1">+G3899-'DCF Analysis'!$C$37+'DCF Analysis'!$C$38+'DCF Analysis'!$C$40-'DCF Analysis'!$C$39</f>
        <v>15004.146543275074</v>
      </c>
      <c r="I3899" s="303">
        <f ca="1">+H3899/'Historical Data'!$L$34</f>
        <v>942.04375056546701</v>
      </c>
    </row>
    <row r="3900" spans="2:9">
      <c r="B3900" s="300">
        <f t="shared" si="304"/>
        <v>3888</v>
      </c>
      <c r="C3900" s="275">
        <f t="shared" ca="1" si="300"/>
        <v>0.31983852025476617</v>
      </c>
      <c r="D3900" s="275">
        <f t="shared" ca="1" si="301"/>
        <v>0.13562691143365671</v>
      </c>
      <c r="E3900" s="275">
        <f t="shared" ca="1" si="302"/>
        <v>0.10451968619752036</v>
      </c>
      <c r="F3900" s="275">
        <f t="shared" ca="1" si="303"/>
        <v>3.3265489627372635E-2</v>
      </c>
      <c r="G3900" s="301">
        <f t="array" aca="1" ref="G3900" ca="1">IF(E3900&gt;F3900,('3-Statement Model'!$G$8*(1+'DCF Simulation'!C3900)*'DCF Simulation'!D3900)/('DCF Simulation'!E3900-'DCF Simulation'!F3900))</f>
        <v>12134.886622200036</v>
      </c>
      <c r="H3900" s="302">
        <f ca="1">+G3900-'DCF Analysis'!$C$37+'DCF Analysis'!$C$38+'DCF Analysis'!$C$40-'DCF Analysis'!$C$39</f>
        <v>13047.216622200038</v>
      </c>
      <c r="I3900" s="303">
        <f ca="1">+H3900/'Historical Data'!$L$34</f>
        <v>819.17680860870632</v>
      </c>
    </row>
    <row r="3901" spans="2:9">
      <c r="B3901" s="300">
        <f t="shared" si="304"/>
        <v>3889</v>
      </c>
      <c r="C3901" s="275">
        <f t="shared" ca="1" si="300"/>
        <v>0.24641005958139439</v>
      </c>
      <c r="D3901" s="275">
        <f t="shared" ca="1" si="301"/>
        <v>0.16193820791766611</v>
      </c>
      <c r="E3901" s="275">
        <f t="shared" ca="1" si="302"/>
        <v>0.1077360683174905</v>
      </c>
      <c r="F3901" s="275">
        <f t="shared" ca="1" si="303"/>
        <v>4.3860857135931901E-2</v>
      </c>
      <c r="G3901" s="301">
        <f t="array" aca="1" ref="G3901" ca="1">IF(E3901&gt;F3901,('3-Statement Model'!$G$8*(1+'DCF Simulation'!C3901)*'DCF Simulation'!D3901)/('DCF Simulation'!E3901-'DCF Simulation'!F3901))</f>
        <v>15263.615756951638</v>
      </c>
      <c r="H3901" s="302">
        <f ca="1">+G3901-'DCF Analysis'!$C$37+'DCF Analysis'!$C$38+'DCF Analysis'!$C$40-'DCF Analysis'!$C$39</f>
        <v>16175.94575695164</v>
      </c>
      <c r="I3901" s="303">
        <f ca="1">+H3901/'Historical Data'!$L$34</f>
        <v>1015.6158209913124</v>
      </c>
    </row>
    <row r="3902" spans="2:9">
      <c r="B3902" s="300">
        <f t="shared" si="304"/>
        <v>3890</v>
      </c>
      <c r="C3902" s="275">
        <f t="shared" ca="1" si="300"/>
        <v>0.11789186492682643</v>
      </c>
      <c r="D3902" s="275">
        <f t="shared" ca="1" si="301"/>
        <v>0.17846786133223566</v>
      </c>
      <c r="E3902" s="275">
        <f t="shared" ca="1" si="302"/>
        <v>0.1000481494353947</v>
      </c>
      <c r="F3902" s="275">
        <f t="shared" ca="1" si="303"/>
        <v>5.0462099521158266E-2</v>
      </c>
      <c r="G3902" s="301">
        <f t="array" aca="1" ref="G3902" ca="1">IF(E3902&gt;F3902,('3-Statement Model'!$G$8*(1+'DCF Simulation'!C3902)*'DCF Simulation'!D3902)/('DCF Simulation'!E3902-'DCF Simulation'!F3902))</f>
        <v>19434.787711025168</v>
      </c>
      <c r="H3902" s="302">
        <f ca="1">+G3902-'DCF Analysis'!$C$37+'DCF Analysis'!$C$38+'DCF Analysis'!$C$40-'DCF Analysis'!$C$39</f>
        <v>20347.117711025166</v>
      </c>
      <c r="I3902" s="303">
        <f ca="1">+H3902/'Historical Data'!$L$34</f>
        <v>1277.5051900757605</v>
      </c>
    </row>
    <row r="3903" spans="2:9">
      <c r="B3903" s="300">
        <f t="shared" si="304"/>
        <v>3891</v>
      </c>
      <c r="C3903" s="275">
        <f t="shared" ca="1" si="300"/>
        <v>0.18619933080500611</v>
      </c>
      <c r="D3903" s="275">
        <f t="shared" ca="1" si="301"/>
        <v>0.17756041951022483</v>
      </c>
      <c r="E3903" s="275">
        <f t="shared" ca="1" si="302"/>
        <v>0.10594964936615572</v>
      </c>
      <c r="F3903" s="275">
        <f t="shared" ca="1" si="303"/>
        <v>2.7245760274293949E-2</v>
      </c>
      <c r="G3903" s="301">
        <f t="array" aca="1" ref="G3903" ca="1">IF(E3903&gt;F3903,('3-Statement Model'!$G$8*(1+'DCF Simulation'!C3903)*'DCF Simulation'!D3903)/('DCF Simulation'!E3903-'DCF Simulation'!F3903))</f>
        <v>12926.684323276095</v>
      </c>
      <c r="H3903" s="302">
        <f ca="1">+G3903-'DCF Analysis'!$C$37+'DCF Analysis'!$C$38+'DCF Analysis'!$C$40-'DCF Analysis'!$C$39</f>
        <v>13839.014323276097</v>
      </c>
      <c r="I3903" s="303">
        <f ca="1">+H3903/'Historical Data'!$L$34</f>
        <v>868.89027107452875</v>
      </c>
    </row>
    <row r="3904" spans="2:9">
      <c r="B3904" s="300">
        <f t="shared" si="304"/>
        <v>3892</v>
      </c>
      <c r="C3904" s="275">
        <f t="shared" ca="1" si="300"/>
        <v>0.13016599841062243</v>
      </c>
      <c r="D3904" s="275">
        <f t="shared" ca="1" si="301"/>
        <v>0.14711673224864358</v>
      </c>
      <c r="E3904" s="275">
        <f t="shared" ca="1" si="302"/>
        <v>0.10735950953650912</v>
      </c>
      <c r="F3904" s="275">
        <f t="shared" ca="1" si="303"/>
        <v>2.3156537046594518E-2</v>
      </c>
      <c r="G3904" s="301">
        <f t="array" aca="1" ref="G3904" ca="1">IF(E3904&gt;F3904,('3-Statement Model'!$G$8*(1+'DCF Simulation'!C3904)*'DCF Simulation'!D3904)/('DCF Simulation'!E3904-'DCF Simulation'!F3904))</f>
        <v>9537.9794702445797</v>
      </c>
      <c r="H3904" s="302">
        <f ca="1">+G3904-'DCF Analysis'!$C$37+'DCF Analysis'!$C$38+'DCF Analysis'!$C$40-'DCF Analysis'!$C$39</f>
        <v>10450.309470244581</v>
      </c>
      <c r="I3904" s="303">
        <f ca="1">+H3904/'Historical Data'!$L$34</f>
        <v>656.12853750295051</v>
      </c>
    </row>
    <row r="3905" spans="2:9">
      <c r="B3905" s="300">
        <f t="shared" si="304"/>
        <v>3893</v>
      </c>
      <c r="C3905" s="275">
        <f t="shared" ca="1" si="300"/>
        <v>0.16961596030900561</v>
      </c>
      <c r="D3905" s="275">
        <f t="shared" ca="1" si="301"/>
        <v>0.18281639805788158</v>
      </c>
      <c r="E3905" s="275">
        <f t="shared" ca="1" si="302"/>
        <v>0.10273064769892849</v>
      </c>
      <c r="F3905" s="275">
        <f t="shared" ca="1" si="303"/>
        <v>4.6488162144908932E-2</v>
      </c>
      <c r="G3905" s="301">
        <f t="array" aca="1" ref="G3905" ca="1">IF(E3905&gt;F3905,('3-Statement Model'!$G$8*(1+'DCF Simulation'!C3905)*'DCF Simulation'!D3905)/('DCF Simulation'!E3905-'DCF Simulation'!F3905))</f>
        <v>18364.259786980696</v>
      </c>
      <c r="H3905" s="302">
        <f ca="1">+G3905-'DCF Analysis'!$C$37+'DCF Analysis'!$C$38+'DCF Analysis'!$C$40-'DCF Analysis'!$C$39</f>
        <v>19276.589786980694</v>
      </c>
      <c r="I3905" s="303">
        <f ca="1">+H3905/'Historical Data'!$L$34</f>
        <v>1210.2914943321712</v>
      </c>
    </row>
    <row r="3906" spans="2:9">
      <c r="B3906" s="300">
        <f t="shared" si="304"/>
        <v>3894</v>
      </c>
      <c r="C3906" s="275">
        <f t="shared" ca="1" si="300"/>
        <v>0.27483625117019489</v>
      </c>
      <c r="D3906" s="275">
        <f t="shared" ca="1" si="301"/>
        <v>0.16077850314007319</v>
      </c>
      <c r="E3906" s="275">
        <f t="shared" ca="1" si="302"/>
        <v>0.10114422263965389</v>
      </c>
      <c r="F3906" s="275">
        <f t="shared" ca="1" si="303"/>
        <v>4.905508528122466E-2</v>
      </c>
      <c r="G3906" s="301">
        <f t="array" aca="1" ref="G3906" ca="1">IF(E3906&gt;F3906,('3-Statement Model'!$G$8*(1+'DCF Simulation'!C3906)*'DCF Simulation'!D3906)/('DCF Simulation'!E3906-'DCF Simulation'!F3906))</f>
        <v>19007.05011076785</v>
      </c>
      <c r="H3906" s="302">
        <f ca="1">+G3906-'DCF Analysis'!$C$37+'DCF Analysis'!$C$38+'DCF Analysis'!$C$40-'DCF Analysis'!$C$39</f>
        <v>19919.380110767848</v>
      </c>
      <c r="I3906" s="303">
        <f ca="1">+H3906/'Historical Data'!$L$34</f>
        <v>1250.6494450960583</v>
      </c>
    </row>
    <row r="3907" spans="2:9">
      <c r="B3907" s="300">
        <f t="shared" si="304"/>
        <v>3895</v>
      </c>
      <c r="C3907" s="275">
        <f t="shared" ca="1" si="300"/>
        <v>0.17346656944048869</v>
      </c>
      <c r="D3907" s="275">
        <f t="shared" ca="1" si="301"/>
        <v>0.18171952684168946</v>
      </c>
      <c r="E3907" s="275">
        <f t="shared" ca="1" si="302"/>
        <v>0.10339512883266289</v>
      </c>
      <c r="F3907" s="275">
        <f t="shared" ca="1" si="303"/>
        <v>3.0019254395966179E-2</v>
      </c>
      <c r="G3907" s="301">
        <f t="array" aca="1" ref="G3907" ca="1">IF(E3907&gt;F3907,('3-Statement Model'!$G$8*(1+'DCF Simulation'!C3907)*'DCF Simulation'!D3907)/('DCF Simulation'!E3907-'DCF Simulation'!F3907))</f>
        <v>14037.783120247896</v>
      </c>
      <c r="H3907" s="302">
        <f ca="1">+G3907-'DCF Analysis'!$C$37+'DCF Analysis'!$C$38+'DCF Analysis'!$C$40-'DCF Analysis'!$C$39</f>
        <v>14950.113120247897</v>
      </c>
      <c r="I3907" s="303">
        <f ca="1">+H3907/'Historical Data'!$L$34</f>
        <v>938.65123181489366</v>
      </c>
    </row>
    <row r="3908" spans="2:9">
      <c r="B3908" s="300">
        <f t="shared" si="304"/>
        <v>3896</v>
      </c>
      <c r="C3908" s="275">
        <f t="shared" ca="1" si="300"/>
        <v>0.17710193540644809</v>
      </c>
      <c r="D3908" s="275">
        <f t="shared" ca="1" si="301"/>
        <v>0.14544478200545374</v>
      </c>
      <c r="E3908" s="275">
        <f t="shared" ca="1" si="302"/>
        <v>0.10903863139002815</v>
      </c>
      <c r="F3908" s="275">
        <f t="shared" ca="1" si="303"/>
        <v>2.2611898319805514E-2</v>
      </c>
      <c r="G3908" s="301">
        <f t="array" aca="1" ref="G3908" ca="1">IF(E3908&gt;F3908,('3-Statement Model'!$G$8*(1+'DCF Simulation'!C3908)*'DCF Simulation'!D3908)/('DCF Simulation'!E3908-'DCF Simulation'!F3908))</f>
        <v>9568.4947115671166</v>
      </c>
      <c r="H3908" s="302">
        <f ca="1">+G3908-'DCF Analysis'!$C$37+'DCF Analysis'!$C$38+'DCF Analysis'!$C$40-'DCF Analysis'!$C$39</f>
        <v>10480.824711567118</v>
      </c>
      <c r="I3908" s="303">
        <f ca="1">+H3908/'Historical Data'!$L$34</f>
        <v>658.04445403322313</v>
      </c>
    </row>
    <row r="3909" spans="2:9">
      <c r="B3909" s="300">
        <f t="shared" si="304"/>
        <v>3897</v>
      </c>
      <c r="C3909" s="275">
        <f t="shared" ca="1" si="300"/>
        <v>0.32610377859984735</v>
      </c>
      <c r="D3909" s="275">
        <f t="shared" ca="1" si="301"/>
        <v>0.15155665262703819</v>
      </c>
      <c r="E3909" s="275">
        <f t="shared" ca="1" si="302"/>
        <v>0.10847915343734839</v>
      </c>
      <c r="F3909" s="275">
        <f t="shared" ca="1" si="303"/>
        <v>3.623956347262746E-2</v>
      </c>
      <c r="G3909" s="301">
        <f t="array" aca="1" ref="G3909" ca="1">IF(E3909&gt;F3909,('3-Statement Model'!$G$8*(1+'DCF Simulation'!C3909)*'DCF Simulation'!D3909)/('DCF Simulation'!E3909-'DCF Simulation'!F3909))</f>
        <v>13438.684070200155</v>
      </c>
      <c r="H3909" s="302">
        <f ca="1">+G3909-'DCF Analysis'!$C$37+'DCF Analysis'!$C$38+'DCF Analysis'!$C$40-'DCF Analysis'!$C$39</f>
        <v>14351.014070200157</v>
      </c>
      <c r="I3909" s="303">
        <f ca="1">+H3909/'Historical Data'!$L$34</f>
        <v>901.0364621617581</v>
      </c>
    </row>
    <row r="3910" spans="2:9">
      <c r="B3910" s="300">
        <f t="shared" si="304"/>
        <v>3898</v>
      </c>
      <c r="C3910" s="275">
        <f t="shared" ca="1" si="300"/>
        <v>7.6731500913973794E-2</v>
      </c>
      <c r="D3910" s="275">
        <f t="shared" ca="1" si="301"/>
        <v>0.1880784171614911</v>
      </c>
      <c r="E3910" s="275">
        <f t="shared" ca="1" si="302"/>
        <v>0.10422594689472098</v>
      </c>
      <c r="F3910" s="275">
        <f t="shared" ca="1" si="303"/>
        <v>4.0510228497129951E-2</v>
      </c>
      <c r="G3910" s="301">
        <f t="array" aca="1" ref="G3910" ca="1">IF(E3910&gt;F3910,('3-Statement Model'!$G$8*(1+'DCF Simulation'!C3910)*'DCF Simulation'!D3910)/('DCF Simulation'!E3910-'DCF Simulation'!F3910))</f>
        <v>15352.50669060027</v>
      </c>
      <c r="H3910" s="302">
        <f ca="1">+G3910-'DCF Analysis'!$C$37+'DCF Analysis'!$C$38+'DCF Analysis'!$C$40-'DCF Analysis'!$C$39</f>
        <v>16264.836690600272</v>
      </c>
      <c r="I3910" s="303">
        <f ca="1">+H3910/'Historical Data'!$L$34</f>
        <v>1021.1968880839393</v>
      </c>
    </row>
    <row r="3911" spans="2:9">
      <c r="B3911" s="300">
        <f t="shared" si="304"/>
        <v>3899</v>
      </c>
      <c r="C3911" s="275">
        <f t="shared" ca="1" si="300"/>
        <v>0.19932481582784972</v>
      </c>
      <c r="D3911" s="275">
        <f t="shared" ca="1" si="301"/>
        <v>0.16109977700969658</v>
      </c>
      <c r="E3911" s="275">
        <f t="shared" ca="1" si="302"/>
        <v>0.10261728246107037</v>
      </c>
      <c r="F3911" s="275">
        <f t="shared" ca="1" si="303"/>
        <v>4.4310323500272815E-2</v>
      </c>
      <c r="G3911" s="301">
        <f t="array" aca="1" ref="G3911" ca="1">IF(E3911&gt;F3911,('3-Statement Model'!$G$8*(1+'DCF Simulation'!C3911)*'DCF Simulation'!D3911)/('DCF Simulation'!E3911-'DCF Simulation'!F3911))</f>
        <v>16006.296868730311</v>
      </c>
      <c r="H3911" s="302">
        <f ca="1">+G3911-'DCF Analysis'!$C$37+'DCF Analysis'!$C$38+'DCF Analysis'!$C$40-'DCF Analysis'!$C$39</f>
        <v>16918.626868730309</v>
      </c>
      <c r="I3911" s="303">
        <f ca="1">+H3911/'Historical Data'!$L$34</f>
        <v>1062.2454708681785</v>
      </c>
    </row>
    <row r="3912" spans="2:9">
      <c r="B3912" s="300">
        <f t="shared" si="304"/>
        <v>3900</v>
      </c>
      <c r="C3912" s="275">
        <f t="shared" ca="1" si="300"/>
        <v>0.10365942757796323</v>
      </c>
      <c r="D3912" s="275">
        <f t="shared" ca="1" si="301"/>
        <v>0.17669856476007356</v>
      </c>
      <c r="E3912" s="275">
        <f t="shared" ca="1" si="302"/>
        <v>0.10797415466823207</v>
      </c>
      <c r="F3912" s="275">
        <f t="shared" ca="1" si="303"/>
        <v>3.9353812835984409E-2</v>
      </c>
      <c r="G3912" s="301">
        <f t="array" aca="1" ref="G3912" ca="1">IF(E3912&gt;F3912,('3-Statement Model'!$G$8*(1+'DCF Simulation'!C3912)*'DCF Simulation'!D3912)/('DCF Simulation'!E3912-'DCF Simulation'!F3912))</f>
        <v>13727.603334279062</v>
      </c>
      <c r="H3912" s="302">
        <f ca="1">+G3912-'DCF Analysis'!$C$37+'DCF Analysis'!$C$38+'DCF Analysis'!$C$40-'DCF Analysis'!$C$39</f>
        <v>14639.933334279063</v>
      </c>
      <c r="I3912" s="303">
        <f ca="1">+H3912/'Historical Data'!$L$34</f>
        <v>919.17642009661961</v>
      </c>
    </row>
    <row r="3913" spans="2:9">
      <c r="B3913" s="300">
        <f t="shared" si="304"/>
        <v>3901</v>
      </c>
      <c r="C3913" s="275">
        <f t="shared" ca="1" si="300"/>
        <v>0.1993468961372504</v>
      </c>
      <c r="D3913" s="275">
        <f t="shared" ca="1" si="301"/>
        <v>0.14603377687224448</v>
      </c>
      <c r="E3913" s="275">
        <f t="shared" ca="1" si="302"/>
        <v>0.10022469698108451</v>
      </c>
      <c r="F3913" s="275">
        <f t="shared" ca="1" si="303"/>
        <v>3.2541559347568E-2</v>
      </c>
      <c r="G3913" s="301">
        <f t="array" aca="1" ref="G3913" ca="1">IF(E3913&gt;F3913,('3-Statement Model'!$G$8*(1+'DCF Simulation'!C3913)*'DCF Simulation'!D3913)/('DCF Simulation'!E3913-'DCF Simulation'!F3913))</f>
        <v>12499.629749113727</v>
      </c>
      <c r="H3913" s="302">
        <f ca="1">+G3913-'DCF Analysis'!$C$37+'DCF Analysis'!$C$38+'DCF Analysis'!$C$40-'DCF Analysis'!$C$39</f>
        <v>13411.959749113728</v>
      </c>
      <c r="I3913" s="303">
        <f ca="1">+H3913/'Historical Data'!$L$34</f>
        <v>842.07741027103509</v>
      </c>
    </row>
    <row r="3914" spans="2:9">
      <c r="B3914" s="300">
        <f t="shared" si="304"/>
        <v>3902</v>
      </c>
      <c r="C3914" s="275">
        <f t="shared" ca="1" si="300"/>
        <v>0.11128456750605563</v>
      </c>
      <c r="D3914" s="275">
        <f t="shared" ca="1" si="301"/>
        <v>0.14057726159886905</v>
      </c>
      <c r="E3914" s="275">
        <f t="shared" ca="1" si="302"/>
        <v>0.10104738279898007</v>
      </c>
      <c r="F3914" s="275">
        <f t="shared" ca="1" si="303"/>
        <v>2.3364864374112157E-2</v>
      </c>
      <c r="G3914" s="301">
        <f t="array" aca="1" ref="G3914" ca="1">IF(E3914&gt;F3914,('3-Statement Model'!$G$8*(1+'DCF Simulation'!C3914)*'DCF Simulation'!D3914)/('DCF Simulation'!E3914-'DCF Simulation'!F3914))</f>
        <v>9713.9656867257563</v>
      </c>
      <c r="H3914" s="302">
        <f ca="1">+G3914-'DCF Analysis'!$C$37+'DCF Analysis'!$C$38+'DCF Analysis'!$C$40-'DCF Analysis'!$C$39</f>
        <v>10626.295686725758</v>
      </c>
      <c r="I3914" s="303">
        <f ca="1">+H3914/'Historical Data'!$L$34</f>
        <v>667.17793074525127</v>
      </c>
    </row>
    <row r="3915" spans="2:9">
      <c r="B3915" s="300">
        <f t="shared" si="304"/>
        <v>3903</v>
      </c>
      <c r="C3915" s="275">
        <f t="shared" ca="1" si="300"/>
        <v>0.23915766000694746</v>
      </c>
      <c r="D3915" s="275">
        <f t="shared" ca="1" si="301"/>
        <v>0.13652225821155625</v>
      </c>
      <c r="E3915" s="275">
        <f t="shared" ca="1" si="302"/>
        <v>0.10564390161771023</v>
      </c>
      <c r="F3915" s="275">
        <f t="shared" ca="1" si="303"/>
        <v>2.5534362428849832E-2</v>
      </c>
      <c r="G3915" s="301">
        <f t="array" aca="1" ref="G3915" ca="1">IF(E3915&gt;F3915,('3-Statement Model'!$G$8*(1+'DCF Simulation'!C3915)*'DCF Simulation'!D3915)/('DCF Simulation'!E3915-'DCF Simulation'!F3915))</f>
        <v>10200.590069399756</v>
      </c>
      <c r="H3915" s="302">
        <f ca="1">+G3915-'DCF Analysis'!$C$37+'DCF Analysis'!$C$38+'DCF Analysis'!$C$40-'DCF Analysis'!$C$39</f>
        <v>11112.920069399757</v>
      </c>
      <c r="I3915" s="303">
        <f ca="1">+H3915/'Historical Data'!$L$34</f>
        <v>697.73091536511197</v>
      </c>
    </row>
    <row r="3916" spans="2:9">
      <c r="B3916" s="300">
        <f t="shared" si="304"/>
        <v>3904</v>
      </c>
      <c r="C3916" s="275">
        <f t="shared" ca="1" si="300"/>
        <v>0.24439112353821588</v>
      </c>
      <c r="D3916" s="275">
        <f t="shared" ca="1" si="301"/>
        <v>0.18143322787963675</v>
      </c>
      <c r="E3916" s="275">
        <f t="shared" ca="1" si="302"/>
        <v>0.10738451502870074</v>
      </c>
      <c r="F3916" s="275">
        <f t="shared" ca="1" si="303"/>
        <v>3.3365914080747162E-2</v>
      </c>
      <c r="G3916" s="301">
        <f t="array" aca="1" ref="G3916" ca="1">IF(E3916&gt;F3916,('3-Statement Model'!$G$8*(1+'DCF Simulation'!C3916)*'DCF Simulation'!D3916)/('DCF Simulation'!E3916-'DCF Simulation'!F3916))</f>
        <v>14733.718192035823</v>
      </c>
      <c r="H3916" s="302">
        <f ca="1">+G3916-'DCF Analysis'!$C$37+'DCF Analysis'!$C$38+'DCF Analysis'!$C$40-'DCF Analysis'!$C$39</f>
        <v>15646.048192035825</v>
      </c>
      <c r="I3916" s="303">
        <f ca="1">+H3916/'Historical Data'!$L$34</f>
        <v>982.3459053697178</v>
      </c>
    </row>
    <row r="3917" spans="2:9">
      <c r="B3917" s="300">
        <f t="shared" si="304"/>
        <v>3905</v>
      </c>
      <c r="C3917" s="275">
        <f t="shared" ca="1" si="300"/>
        <v>7.4178576575995844E-2</v>
      </c>
      <c r="D3917" s="275">
        <f t="shared" ca="1" si="301"/>
        <v>0.15240928702383913</v>
      </c>
      <c r="E3917" s="275">
        <f t="shared" ca="1" si="302"/>
        <v>0.10152935493111526</v>
      </c>
      <c r="F3917" s="275">
        <f t="shared" ca="1" si="303"/>
        <v>5.4418420557093852E-2</v>
      </c>
      <c r="G3917" s="301">
        <f t="array" aca="1" ref="G3917" ca="1">IF(E3917&gt;F3917,('3-Statement Model'!$G$8*(1+'DCF Simulation'!C3917)*'DCF Simulation'!D3917)/('DCF Simulation'!E3917-'DCF Simulation'!F3917))</f>
        <v>16785.941275096062</v>
      </c>
      <c r="H3917" s="302">
        <f ca="1">+G3917-'DCF Analysis'!$C$37+'DCF Analysis'!$C$38+'DCF Analysis'!$C$40-'DCF Analysis'!$C$39</f>
        <v>17698.27127509606</v>
      </c>
      <c r="I3917" s="303">
        <f ca="1">+H3917/'Historical Data'!$L$34</f>
        <v>1111.1958819136751</v>
      </c>
    </row>
    <row r="3918" spans="2:9">
      <c r="B3918" s="300">
        <f t="shared" si="304"/>
        <v>3906</v>
      </c>
      <c r="C3918" s="275">
        <f t="shared" ref="C3918:C3981" ca="1" si="305">RAND()*($E$6-$D$6)+$D$6</f>
        <v>2.1028421694319243E-2</v>
      </c>
      <c r="D3918" s="275">
        <f t="shared" ref="D3918:D3981" ca="1" si="306">RAND()*($E$7-$D$7)+$D$7</f>
        <v>0.15550934047146864</v>
      </c>
      <c r="E3918" s="275">
        <f t="shared" ref="E3918:E3981" ca="1" si="307">RAND()*($E$8-$D$8)+$D$8</f>
        <v>0.10740300484395622</v>
      </c>
      <c r="F3918" s="275">
        <f t="shared" ref="F3918:F3981" ca="1" si="308">RAND()*($E$9-$D$9)+$D$9</f>
        <v>5.4469257505352073E-2</v>
      </c>
      <c r="G3918" s="301">
        <f t="array" aca="1" ref="G3918" ca="1">IF(E3918&gt;F3918,('3-Statement Model'!$G$8*(1+'DCF Simulation'!C3918)*'DCF Simulation'!D3918)/('DCF Simulation'!E3918-'DCF Simulation'!F3918))</f>
        <v>14489.092004039452</v>
      </c>
      <c r="H3918" s="302">
        <f ca="1">+G3918-'DCF Analysis'!$C$37+'DCF Analysis'!$C$38+'DCF Analysis'!$C$40-'DCF Analysis'!$C$39</f>
        <v>15401.422004039454</v>
      </c>
      <c r="I3918" s="303">
        <f ca="1">+H3918/'Historical Data'!$L$34</f>
        <v>966.98691304303179</v>
      </c>
    </row>
    <row r="3919" spans="2:9">
      <c r="B3919" s="300">
        <f t="shared" ref="B3919:B3982" si="309">+B3918+1</f>
        <v>3907</v>
      </c>
      <c r="C3919" s="275">
        <f t="shared" ca="1" si="305"/>
        <v>0.15375724239053798</v>
      </c>
      <c r="D3919" s="275">
        <f t="shared" ca="1" si="306"/>
        <v>0.13906962874322473</v>
      </c>
      <c r="E3919" s="275">
        <f t="shared" ca="1" si="307"/>
        <v>0.10176109333277253</v>
      </c>
      <c r="F3919" s="275">
        <f t="shared" ca="1" si="308"/>
        <v>4.206931116068463E-2</v>
      </c>
      <c r="G3919" s="301">
        <f t="array" aca="1" ref="G3919" ca="1">IF(E3919&gt;F3919,('3-Statement Model'!$G$8*(1+'DCF Simulation'!C3919)*'DCF Simulation'!D3919)/('DCF Simulation'!E3919-'DCF Simulation'!F3919))</f>
        <v>12984.09514667761</v>
      </c>
      <c r="H3919" s="302">
        <f ca="1">+G3919-'DCF Analysis'!$C$37+'DCF Analysis'!$C$38+'DCF Analysis'!$C$40-'DCF Analysis'!$C$39</f>
        <v>13896.425146677611</v>
      </c>
      <c r="I3919" s="303">
        <f ca="1">+H3919/'Historical Data'!$L$34</f>
        <v>872.4948418006428</v>
      </c>
    </row>
    <row r="3920" spans="2:9">
      <c r="B3920" s="300">
        <f t="shared" si="309"/>
        <v>3908</v>
      </c>
      <c r="C3920" s="275">
        <f t="shared" ca="1" si="305"/>
        <v>0.32909879509048662</v>
      </c>
      <c r="D3920" s="275">
        <f t="shared" ca="1" si="306"/>
        <v>0.17459651547437921</v>
      </c>
      <c r="E3920" s="275">
        <f t="shared" ca="1" si="307"/>
        <v>0.10125290654365167</v>
      </c>
      <c r="F3920" s="275">
        <f t="shared" ca="1" si="308"/>
        <v>2.8242267253011911E-2</v>
      </c>
      <c r="G3920" s="301">
        <f t="array" aca="1" ref="G3920" ca="1">IF(E3920&gt;F3920,('3-Statement Model'!$G$8*(1+'DCF Simulation'!C3920)*'DCF Simulation'!D3920)/('DCF Simulation'!E3920-'DCF Simulation'!F3920))</f>
        <v>15352.750224607398</v>
      </c>
      <c r="H3920" s="302">
        <f ca="1">+G3920-'DCF Analysis'!$C$37+'DCF Analysis'!$C$38+'DCF Analysis'!$C$40-'DCF Analysis'!$C$39</f>
        <v>16265.0802246074</v>
      </c>
      <c r="I3920" s="303">
        <f ca="1">+H3920/'Historical Data'!$L$34</f>
        <v>1021.2121785030779</v>
      </c>
    </row>
    <row r="3921" spans="2:9">
      <c r="B3921" s="300">
        <f t="shared" si="309"/>
        <v>3909</v>
      </c>
      <c r="C3921" s="275">
        <f t="shared" ca="1" si="305"/>
        <v>0.13095670824733574</v>
      </c>
      <c r="D3921" s="275">
        <f t="shared" ca="1" si="306"/>
        <v>0.16257935952158989</v>
      </c>
      <c r="E3921" s="275">
        <f t="shared" ca="1" si="307"/>
        <v>0.10619715094392035</v>
      </c>
      <c r="F3921" s="275">
        <f t="shared" ca="1" si="308"/>
        <v>4.6293804093934188E-2</v>
      </c>
      <c r="G3921" s="301">
        <f t="array" aca="1" ref="G3921" ca="1">IF(E3921&gt;F3921,('3-Statement Model'!$G$8*(1+'DCF Simulation'!C3921)*'DCF Simulation'!D3921)/('DCF Simulation'!E3921-'DCF Simulation'!F3921))</f>
        <v>14826.539574381331</v>
      </c>
      <c r="H3921" s="302">
        <f ca="1">+G3921-'DCF Analysis'!$C$37+'DCF Analysis'!$C$38+'DCF Analysis'!$C$40-'DCF Analysis'!$C$39</f>
        <v>15738.869574381333</v>
      </c>
      <c r="I3921" s="303">
        <f ca="1">+H3921/'Historical Data'!$L$34</f>
        <v>988.17374788680024</v>
      </c>
    </row>
    <row r="3922" spans="2:9">
      <c r="B3922" s="300">
        <f t="shared" si="309"/>
        <v>3910</v>
      </c>
      <c r="C3922" s="275">
        <f t="shared" ca="1" si="305"/>
        <v>0.25962362171220943</v>
      </c>
      <c r="D3922" s="275">
        <f t="shared" ca="1" si="306"/>
        <v>0.14892309377694582</v>
      </c>
      <c r="E3922" s="275">
        <f t="shared" ca="1" si="307"/>
        <v>0.10404829776392829</v>
      </c>
      <c r="F3922" s="275">
        <f t="shared" ca="1" si="308"/>
        <v>3.1186630635312587E-2</v>
      </c>
      <c r="G3922" s="301">
        <f t="array" aca="1" ref="G3922" ca="1">IF(E3922&gt;F3922,('3-Statement Model'!$G$8*(1+'DCF Simulation'!C3922)*'DCF Simulation'!D3922)/('DCF Simulation'!E3922-'DCF Simulation'!F3922))</f>
        <v>12436.072393060756</v>
      </c>
      <c r="H3922" s="302">
        <f ca="1">+G3922-'DCF Analysis'!$C$37+'DCF Analysis'!$C$38+'DCF Analysis'!$C$40-'DCF Analysis'!$C$39</f>
        <v>13348.402393060758</v>
      </c>
      <c r="I3922" s="303">
        <f ca="1">+H3922/'Historical Data'!$L$34</f>
        <v>838.08692604725888</v>
      </c>
    </row>
    <row r="3923" spans="2:9">
      <c r="B3923" s="300">
        <f t="shared" si="309"/>
        <v>3911</v>
      </c>
      <c r="C3923" s="275">
        <f t="shared" ca="1" si="305"/>
        <v>0.23123206928393286</v>
      </c>
      <c r="D3923" s="275">
        <f t="shared" ca="1" si="306"/>
        <v>0.18464040488896982</v>
      </c>
      <c r="E3923" s="275">
        <f t="shared" ca="1" si="307"/>
        <v>0.10861349638323854</v>
      </c>
      <c r="F3923" s="275">
        <f t="shared" ca="1" si="308"/>
        <v>2.3432254590569968E-2</v>
      </c>
      <c r="G3923" s="301">
        <f t="array" aca="1" ref="G3923" ca="1">IF(E3923&gt;F3923,('3-Statement Model'!$G$8*(1+'DCF Simulation'!C3923)*'DCF Simulation'!D3923)/('DCF Simulation'!E3923-'DCF Simulation'!F3923))</f>
        <v>12891.462657251786</v>
      </c>
      <c r="H3923" s="302">
        <f ca="1">+G3923-'DCF Analysis'!$C$37+'DCF Analysis'!$C$38+'DCF Analysis'!$C$40-'DCF Analysis'!$C$39</f>
        <v>13803.792657251788</v>
      </c>
      <c r="I3923" s="303">
        <f ca="1">+H3923/'Historical Data'!$L$34</f>
        <v>866.67885903139756</v>
      </c>
    </row>
    <row r="3924" spans="2:9">
      <c r="B3924" s="300">
        <f t="shared" si="309"/>
        <v>3912</v>
      </c>
      <c r="C3924" s="275">
        <f t="shared" ca="1" si="305"/>
        <v>0.28811149654838997</v>
      </c>
      <c r="D3924" s="275">
        <f t="shared" ca="1" si="306"/>
        <v>0.15266468404323108</v>
      </c>
      <c r="E3924" s="275">
        <f t="shared" ca="1" si="307"/>
        <v>0.10114390156205201</v>
      </c>
      <c r="F3924" s="275">
        <f t="shared" ca="1" si="308"/>
        <v>4.5940476216474374E-2</v>
      </c>
      <c r="G3924" s="301">
        <f t="array" aca="1" ref="G3924" ca="1">IF(E3924&gt;F3924,('3-Statement Model'!$G$8*(1+'DCF Simulation'!C3924)*'DCF Simulation'!D3924)/('DCF Simulation'!E3924-'DCF Simulation'!F3924))</f>
        <v>17207.014021676441</v>
      </c>
      <c r="H3924" s="302">
        <f ca="1">+G3924-'DCF Analysis'!$C$37+'DCF Analysis'!$C$38+'DCF Analysis'!$C$40-'DCF Analysis'!$C$39</f>
        <v>18119.344021676439</v>
      </c>
      <c r="I3924" s="303">
        <f ca="1">+H3924/'Historical Data'!$L$34</f>
        <v>1137.6331703196104</v>
      </c>
    </row>
    <row r="3925" spans="2:9">
      <c r="B3925" s="300">
        <f t="shared" si="309"/>
        <v>3913</v>
      </c>
      <c r="C3925" s="275">
        <f t="shared" ca="1" si="305"/>
        <v>0.13096720786638241</v>
      </c>
      <c r="D3925" s="275">
        <f t="shared" ca="1" si="306"/>
        <v>0.15853270495839697</v>
      </c>
      <c r="E3925" s="275">
        <f t="shared" ca="1" si="307"/>
        <v>0.10356445113521751</v>
      </c>
      <c r="F3925" s="275">
        <f t="shared" ca="1" si="308"/>
        <v>4.4129264779988617E-2</v>
      </c>
      <c r="G3925" s="301">
        <f t="array" aca="1" ref="G3925" ca="1">IF(E3925&gt;F3925,('3-Statement Model'!$G$8*(1+'DCF Simulation'!C3925)*'DCF Simulation'!D3925)/('DCF Simulation'!E3925-'DCF Simulation'!F3925))</f>
        <v>14571.516527666734</v>
      </c>
      <c r="H3925" s="302">
        <f ca="1">+G3925-'DCF Analysis'!$C$37+'DCF Analysis'!$C$38+'DCF Analysis'!$C$40-'DCF Analysis'!$C$39</f>
        <v>15483.846527666736</v>
      </c>
      <c r="I3925" s="303">
        <f ca="1">+H3925/'Historical Data'!$L$34</f>
        <v>972.16198295803588</v>
      </c>
    </row>
    <row r="3926" spans="2:9">
      <c r="B3926" s="300">
        <f t="shared" si="309"/>
        <v>3914</v>
      </c>
      <c r="C3926" s="275">
        <f t="shared" ca="1" si="305"/>
        <v>0.31360004466760916</v>
      </c>
      <c r="D3926" s="275">
        <f t="shared" ca="1" si="306"/>
        <v>0.17775621688655341</v>
      </c>
      <c r="E3926" s="275">
        <f t="shared" ca="1" si="307"/>
        <v>0.10232059194241341</v>
      </c>
      <c r="F3926" s="275">
        <f t="shared" ca="1" si="308"/>
        <v>5.7938858949009631E-2</v>
      </c>
      <c r="G3926" s="301">
        <f t="array" aca="1" ref="G3926" ca="1">IF(E3926&gt;F3926,('3-Statement Model'!$G$8*(1+'DCF Simulation'!C3926)*'DCF Simulation'!D3926)/('DCF Simulation'!E3926-'DCF Simulation'!F3926))</f>
        <v>25413.424818942509</v>
      </c>
      <c r="H3926" s="302">
        <f ca="1">+G3926-'DCF Analysis'!$C$37+'DCF Analysis'!$C$38+'DCF Analysis'!$C$40-'DCF Analysis'!$C$39</f>
        <v>26325.754818942507</v>
      </c>
      <c r="I3926" s="303">
        <f ca="1">+H3926/'Historical Data'!$L$34</f>
        <v>1652.877271931138</v>
      </c>
    </row>
    <row r="3927" spans="2:9">
      <c r="B3927" s="300">
        <f t="shared" si="309"/>
        <v>3915</v>
      </c>
      <c r="C3927" s="275">
        <f t="shared" ca="1" si="305"/>
        <v>0.2717211064460695</v>
      </c>
      <c r="D3927" s="275">
        <f t="shared" ca="1" si="306"/>
        <v>0.16742114791602966</v>
      </c>
      <c r="E3927" s="275">
        <f t="shared" ca="1" si="307"/>
        <v>0.10161625180214665</v>
      </c>
      <c r="F3927" s="275">
        <f t="shared" ca="1" si="308"/>
        <v>4.6853512114114815E-2</v>
      </c>
      <c r="G3927" s="301">
        <f t="array" aca="1" ref="G3927" ca="1">IF(E3927&gt;F3927,('3-Statement Model'!$G$8*(1+'DCF Simulation'!C3927)*'DCF Simulation'!D3927)/('DCF Simulation'!E3927-'DCF Simulation'!F3927))</f>
        <v>18780.040601013465</v>
      </c>
      <c r="H3927" s="302">
        <f ca="1">+G3927-'DCF Analysis'!$C$37+'DCF Analysis'!$C$38+'DCF Analysis'!$C$40-'DCF Analysis'!$C$39</f>
        <v>19692.370601013463</v>
      </c>
      <c r="I3927" s="303">
        <f ca="1">+H3927/'Historical Data'!$L$34</f>
        <v>1236.3965257869691</v>
      </c>
    </row>
    <row r="3928" spans="2:9">
      <c r="B3928" s="300">
        <f t="shared" si="309"/>
        <v>3916</v>
      </c>
      <c r="C3928" s="275">
        <f t="shared" ca="1" si="305"/>
        <v>0.2968948155355845</v>
      </c>
      <c r="D3928" s="275">
        <f t="shared" ca="1" si="306"/>
        <v>0.17488273885535108</v>
      </c>
      <c r="E3928" s="275">
        <f t="shared" ca="1" si="307"/>
        <v>0.10859181219937145</v>
      </c>
      <c r="F3928" s="275">
        <f t="shared" ca="1" si="308"/>
        <v>2.990042427081098E-2</v>
      </c>
      <c r="G3928" s="301">
        <f t="array" aca="1" ref="G3928" ca="1">IF(E3928&gt;F3928,('3-Statement Model'!$G$8*(1+'DCF Simulation'!C3928)*'DCF Simulation'!D3928)/('DCF Simulation'!E3928-'DCF Simulation'!F3928))</f>
        <v>13922.075811046627</v>
      </c>
      <c r="H3928" s="302">
        <f ca="1">+G3928-'DCF Analysis'!$C$37+'DCF Analysis'!$C$38+'DCF Analysis'!$C$40-'DCF Analysis'!$C$39</f>
        <v>14834.405811046629</v>
      </c>
      <c r="I3928" s="303">
        <f ca="1">+H3928/'Historical Data'!$L$34</f>
        <v>931.38648355257703</v>
      </c>
    </row>
    <row r="3929" spans="2:9">
      <c r="B3929" s="300">
        <f t="shared" si="309"/>
        <v>3917</v>
      </c>
      <c r="C3929" s="275">
        <f t="shared" ca="1" si="305"/>
        <v>0.10459992834903539</v>
      </c>
      <c r="D3929" s="275">
        <f t="shared" ca="1" si="306"/>
        <v>0.16509393980227491</v>
      </c>
      <c r="E3929" s="275">
        <f t="shared" ca="1" si="307"/>
        <v>0.1068669245230115</v>
      </c>
      <c r="F3929" s="275">
        <f t="shared" ca="1" si="308"/>
        <v>2.9199763375572119E-2</v>
      </c>
      <c r="G3929" s="301">
        <f t="array" aca="1" ref="G3929" ca="1">IF(E3929&gt;F3929,('3-Statement Model'!$G$8*(1+'DCF Simulation'!C3929)*'DCF Simulation'!D3929)/('DCF Simulation'!E3929-'DCF Simulation'!F3929))</f>
        <v>11341.701431683863</v>
      </c>
      <c r="H3929" s="302">
        <f ca="1">+G3929-'DCF Analysis'!$C$37+'DCF Analysis'!$C$38+'DCF Analysis'!$C$40-'DCF Analysis'!$C$39</f>
        <v>12254.031431683865</v>
      </c>
      <c r="I3929" s="303">
        <f ca="1">+H3929/'Historical Data'!$L$34</f>
        <v>769.37623184069651</v>
      </c>
    </row>
    <row r="3930" spans="2:9">
      <c r="B3930" s="300">
        <f t="shared" si="309"/>
        <v>3918</v>
      </c>
      <c r="C3930" s="275">
        <f t="shared" ca="1" si="305"/>
        <v>0.10843339954126326</v>
      </c>
      <c r="D3930" s="275">
        <f t="shared" ca="1" si="306"/>
        <v>0.14696669560487929</v>
      </c>
      <c r="E3930" s="275">
        <f t="shared" ca="1" si="307"/>
        <v>0.10383306157407363</v>
      </c>
      <c r="F3930" s="275">
        <f t="shared" ca="1" si="308"/>
        <v>3.0174535271772069E-2</v>
      </c>
      <c r="G3930" s="301">
        <f t="array" aca="1" ref="G3930" ca="1">IF(E3930&gt;F3930,('3-Statement Model'!$G$8*(1+'DCF Simulation'!C3930)*'DCF Simulation'!D3930)/('DCF Simulation'!E3930-'DCF Simulation'!F3930))</f>
        <v>10682.797765120404</v>
      </c>
      <c r="H3930" s="302">
        <f ca="1">+G3930-'DCF Analysis'!$C$37+'DCF Analysis'!$C$38+'DCF Analysis'!$C$40-'DCF Analysis'!$C$39</f>
        <v>11595.127765120405</v>
      </c>
      <c r="I3930" s="303">
        <f ca="1">+H3930/'Historical Data'!$L$34</f>
        <v>728.00659581904711</v>
      </c>
    </row>
    <row r="3931" spans="2:9">
      <c r="B3931" s="300">
        <f t="shared" si="309"/>
        <v>3919</v>
      </c>
      <c r="C3931" s="275">
        <f t="shared" ca="1" si="305"/>
        <v>2.1502590671033106E-2</v>
      </c>
      <c r="D3931" s="275">
        <f t="shared" ca="1" si="306"/>
        <v>0.15416487189460545</v>
      </c>
      <c r="E3931" s="275">
        <f t="shared" ca="1" si="307"/>
        <v>0.10839089645061682</v>
      </c>
      <c r="F3931" s="275">
        <f t="shared" ca="1" si="308"/>
        <v>3.0651625741705598E-2</v>
      </c>
      <c r="G3931" s="301">
        <f t="array" aca="1" ref="G3931" ca="1">IF(E3931&gt;F3931,('3-Statement Model'!$G$8*(1+'DCF Simulation'!C3931)*'DCF Simulation'!D3931)/('DCF Simulation'!E3931-'DCF Simulation'!F3931))</f>
        <v>9785.0699810510814</v>
      </c>
      <c r="H3931" s="302">
        <f ca="1">+G3931-'DCF Analysis'!$C$37+'DCF Analysis'!$C$38+'DCF Analysis'!$C$40-'DCF Analysis'!$C$39</f>
        <v>10697.399981051083</v>
      </c>
      <c r="I3931" s="303">
        <f ca="1">+H3931/'Historical Data'!$L$34</f>
        <v>671.64225371852706</v>
      </c>
    </row>
    <row r="3932" spans="2:9">
      <c r="B3932" s="300">
        <f t="shared" si="309"/>
        <v>3920</v>
      </c>
      <c r="C3932" s="275">
        <f t="shared" ca="1" si="305"/>
        <v>1.615435008295546E-2</v>
      </c>
      <c r="D3932" s="275">
        <f t="shared" ca="1" si="306"/>
        <v>0.15890846549614426</v>
      </c>
      <c r="E3932" s="275">
        <f t="shared" ca="1" si="307"/>
        <v>0.1081710788743709</v>
      </c>
      <c r="F3932" s="275">
        <f t="shared" ca="1" si="308"/>
        <v>2.0255298848299283E-2</v>
      </c>
      <c r="G3932" s="301">
        <f t="array" aca="1" ref="G3932" ca="1">IF(E3932&gt;F3932,('3-Statement Model'!$G$8*(1+'DCF Simulation'!C3932)*'DCF Simulation'!D3932)/('DCF Simulation'!E3932-'DCF Simulation'!F3932))</f>
        <v>8871.9560187272618</v>
      </c>
      <c r="H3932" s="302">
        <f ca="1">+G3932-'DCF Analysis'!$C$37+'DCF Analysis'!$C$38+'DCF Analysis'!$C$40-'DCF Analysis'!$C$39</f>
        <v>9784.2860187272636</v>
      </c>
      <c r="I3932" s="303">
        <f ca="1">+H3932/'Historical Data'!$L$34</f>
        <v>614.31188179232322</v>
      </c>
    </row>
    <row r="3933" spans="2:9">
      <c r="B3933" s="300">
        <f t="shared" si="309"/>
        <v>3921</v>
      </c>
      <c r="C3933" s="275">
        <f t="shared" ca="1" si="305"/>
        <v>0.15198790164277612</v>
      </c>
      <c r="D3933" s="275">
        <f t="shared" ca="1" si="306"/>
        <v>0.14506422757689058</v>
      </c>
      <c r="E3933" s="275">
        <f t="shared" ca="1" si="307"/>
        <v>0.10128726854820236</v>
      </c>
      <c r="F3933" s="275">
        <f t="shared" ca="1" si="308"/>
        <v>4.747059931597962E-2</v>
      </c>
      <c r="G3933" s="301">
        <f t="array" aca="1" ref="G3933" ca="1">IF(E3933&gt;F3933,('3-Statement Model'!$G$8*(1+'DCF Simulation'!C3933)*'DCF Simulation'!D3933)/('DCF Simulation'!E3933-'DCF Simulation'!F3933))</f>
        <v>14999.29794239171</v>
      </c>
      <c r="H3933" s="302">
        <f ca="1">+G3933-'DCF Analysis'!$C$37+'DCF Analysis'!$C$38+'DCF Analysis'!$C$40-'DCF Analysis'!$C$39</f>
        <v>15911.627942391711</v>
      </c>
      <c r="I3933" s="303">
        <f ca="1">+H3933/'Historical Data'!$L$34</f>
        <v>999.02047885364811</v>
      </c>
    </row>
    <row r="3934" spans="2:9">
      <c r="B3934" s="300">
        <f t="shared" si="309"/>
        <v>3922</v>
      </c>
      <c r="C3934" s="275">
        <f t="shared" ca="1" si="305"/>
        <v>0.14711085301026558</v>
      </c>
      <c r="D3934" s="275">
        <f t="shared" ca="1" si="306"/>
        <v>0.18848587538782124</v>
      </c>
      <c r="E3934" s="275">
        <f t="shared" ca="1" si="307"/>
        <v>0.10028642307599565</v>
      </c>
      <c r="F3934" s="275">
        <f t="shared" ca="1" si="308"/>
        <v>2.9790707017910218E-2</v>
      </c>
      <c r="G3934" s="301">
        <f t="array" aca="1" ref="G3934" ca="1">IF(E3934&gt;F3934,('3-Statement Model'!$G$8*(1+'DCF Simulation'!C3934)*'DCF Simulation'!D3934)/('DCF Simulation'!E3934-'DCF Simulation'!F3934))</f>
        <v>14814.976698317339</v>
      </c>
      <c r="H3934" s="302">
        <f ca="1">+G3934-'DCF Analysis'!$C$37+'DCF Analysis'!$C$38+'DCF Analysis'!$C$40-'DCF Analysis'!$C$39</f>
        <v>15727.306698317341</v>
      </c>
      <c r="I3934" s="303">
        <f ca="1">+H3934/'Historical Data'!$L$34</f>
        <v>987.44776623211362</v>
      </c>
    </row>
    <row r="3935" spans="2:9">
      <c r="B3935" s="300">
        <f t="shared" si="309"/>
        <v>3923</v>
      </c>
      <c r="C3935" s="275">
        <f t="shared" ca="1" si="305"/>
        <v>1.3594221950532245E-2</v>
      </c>
      <c r="D3935" s="275">
        <f t="shared" ca="1" si="306"/>
        <v>0.17399270503745901</v>
      </c>
      <c r="E3935" s="275">
        <f t="shared" ca="1" si="307"/>
        <v>0.10455169967511876</v>
      </c>
      <c r="F3935" s="275">
        <f t="shared" ca="1" si="308"/>
        <v>2.6670076976869253E-2</v>
      </c>
      <c r="G3935" s="301">
        <f t="array" aca="1" ref="G3935" ca="1">IF(E3935&gt;F3935,('3-Statement Model'!$G$8*(1+'DCF Simulation'!C3935)*'DCF Simulation'!D3935)/('DCF Simulation'!E3935-'DCF Simulation'!F3935))</f>
        <v>10938.044197350859</v>
      </c>
      <c r="H3935" s="302">
        <f ca="1">+G3935-'DCF Analysis'!$C$37+'DCF Analysis'!$C$38+'DCF Analysis'!$C$40-'DCF Analysis'!$C$39</f>
        <v>11850.37419735086</v>
      </c>
      <c r="I3935" s="303">
        <f ca="1">+H3935/'Historical Data'!$L$34</f>
        <v>744.03238613263238</v>
      </c>
    </row>
    <row r="3936" spans="2:9">
      <c r="B3936" s="300">
        <f t="shared" si="309"/>
        <v>3924</v>
      </c>
      <c r="C3936" s="275">
        <f t="shared" ca="1" si="305"/>
        <v>0.2540784752078129</v>
      </c>
      <c r="D3936" s="275">
        <f t="shared" ca="1" si="306"/>
        <v>0.17866521827513865</v>
      </c>
      <c r="E3936" s="275">
        <f t="shared" ca="1" si="307"/>
        <v>0.10570566965919341</v>
      </c>
      <c r="F3936" s="275">
        <f t="shared" ca="1" si="308"/>
        <v>2.0407565012464012E-2</v>
      </c>
      <c r="G3936" s="301">
        <f t="array" aca="1" ref="G3936" ca="1">IF(E3936&gt;F3936,('3-Statement Model'!$G$8*(1+'DCF Simulation'!C3936)*'DCF Simulation'!D3936)/('DCF Simulation'!E3936-'DCF Simulation'!F3936))</f>
        <v>12688.341129332337</v>
      </c>
      <c r="H3936" s="302">
        <f ca="1">+G3936-'DCF Analysis'!$C$37+'DCF Analysis'!$C$38+'DCF Analysis'!$C$40-'DCF Analysis'!$C$39</f>
        <v>13600.671129332339</v>
      </c>
      <c r="I3936" s="303">
        <f ca="1">+H3936/'Historical Data'!$L$34</f>
        <v>853.92576005106343</v>
      </c>
    </row>
    <row r="3937" spans="2:9">
      <c r="B3937" s="300">
        <f t="shared" si="309"/>
        <v>3925</v>
      </c>
      <c r="C3937" s="275">
        <f t="shared" ca="1" si="305"/>
        <v>3.4886650480401724E-2</v>
      </c>
      <c r="D3937" s="275">
        <f t="shared" ca="1" si="306"/>
        <v>0.17580889856394355</v>
      </c>
      <c r="E3937" s="275">
        <f t="shared" ca="1" si="307"/>
        <v>0.10201062193003019</v>
      </c>
      <c r="F3937" s="275">
        <f t="shared" ca="1" si="308"/>
        <v>4.1931567913179715E-2</v>
      </c>
      <c r="G3937" s="301">
        <f t="array" aca="1" ref="G3937" ca="1">IF(E3937&gt;F3937,('3-Statement Model'!$G$8*(1+'DCF Simulation'!C3937)*'DCF Simulation'!D3937)/('DCF Simulation'!E3937-'DCF Simulation'!F3937))</f>
        <v>14628.171771902633</v>
      </c>
      <c r="H3937" s="302">
        <f ca="1">+G3937-'DCF Analysis'!$C$37+'DCF Analysis'!$C$38+'DCF Analysis'!$C$40-'DCF Analysis'!$C$39</f>
        <v>15540.501771902635</v>
      </c>
      <c r="I3937" s="303">
        <f ca="1">+H3937/'Historical Data'!$L$34</f>
        <v>975.71911422273354</v>
      </c>
    </row>
    <row r="3938" spans="2:9">
      <c r="B3938" s="300">
        <f t="shared" si="309"/>
        <v>3926</v>
      </c>
      <c r="C3938" s="275">
        <f t="shared" ca="1" si="305"/>
        <v>0.2400949337403103</v>
      </c>
      <c r="D3938" s="275">
        <f t="shared" ca="1" si="306"/>
        <v>0.18221553546183972</v>
      </c>
      <c r="E3938" s="275">
        <f t="shared" ca="1" si="307"/>
        <v>0.10016224621024566</v>
      </c>
      <c r="F3938" s="275">
        <f t="shared" ca="1" si="308"/>
        <v>3.6607974511582465E-2</v>
      </c>
      <c r="G3938" s="301">
        <f t="array" aca="1" ref="G3938" ca="1">IF(E3938&gt;F3938,('3-Statement Model'!$G$8*(1+'DCF Simulation'!C3938)*'DCF Simulation'!D3938)/('DCF Simulation'!E3938-'DCF Simulation'!F3938))</f>
        <v>17174.143520815272</v>
      </c>
      <c r="H3938" s="302">
        <f ca="1">+G3938-'DCF Analysis'!$C$37+'DCF Analysis'!$C$38+'DCF Analysis'!$C$40-'DCF Analysis'!$C$39</f>
        <v>18086.473520815271</v>
      </c>
      <c r="I3938" s="303">
        <f ca="1">+H3938/'Historical Data'!$L$34</f>
        <v>1135.5693774990784</v>
      </c>
    </row>
    <row r="3939" spans="2:9">
      <c r="B3939" s="300">
        <f t="shared" si="309"/>
        <v>3927</v>
      </c>
      <c r="C3939" s="275">
        <f t="shared" ca="1" si="305"/>
        <v>0.26262122374875746</v>
      </c>
      <c r="D3939" s="275">
        <f t="shared" ca="1" si="306"/>
        <v>0.18506324130294691</v>
      </c>
      <c r="E3939" s="275">
        <f t="shared" ca="1" si="307"/>
        <v>0.10413158288347062</v>
      </c>
      <c r="F3939" s="275">
        <f t="shared" ca="1" si="308"/>
        <v>4.5055480983611479E-2</v>
      </c>
      <c r="G3939" s="301">
        <f t="array" aca="1" ref="G3939" ca="1">IF(E3939&gt;F3939,('3-Statement Model'!$G$8*(1+'DCF Simulation'!C3939)*'DCF Simulation'!D3939)/('DCF Simulation'!E3939-'DCF Simulation'!F3939))</f>
        <v>19105.610426057825</v>
      </c>
      <c r="H3939" s="302">
        <f ca="1">+G3939-'DCF Analysis'!$C$37+'DCF Analysis'!$C$38+'DCF Analysis'!$C$40-'DCF Analysis'!$C$39</f>
        <v>20017.940426057823</v>
      </c>
      <c r="I3939" s="303">
        <f ca="1">+H3939/'Historical Data'!$L$34</f>
        <v>1256.8376097347393</v>
      </c>
    </row>
    <row r="3940" spans="2:9">
      <c r="B3940" s="300">
        <f t="shared" si="309"/>
        <v>3928</v>
      </c>
      <c r="C3940" s="275">
        <f t="shared" ca="1" si="305"/>
        <v>0.32516810054889167</v>
      </c>
      <c r="D3940" s="275">
        <f t="shared" ca="1" si="306"/>
        <v>0.16126793071867873</v>
      </c>
      <c r="E3940" s="275">
        <f t="shared" ca="1" si="307"/>
        <v>0.10179871351634545</v>
      </c>
      <c r="F3940" s="275">
        <f t="shared" ca="1" si="308"/>
        <v>2.1007911554083943E-2</v>
      </c>
      <c r="G3940" s="301">
        <f t="array" aca="1" ref="G3940" ca="1">IF(E3940&gt;F3940,('3-Statement Model'!$G$8*(1+'DCF Simulation'!C3940)*'DCF Simulation'!D3940)/('DCF Simulation'!E3940-'DCF Simulation'!F3940))</f>
        <v>12777.225707339678</v>
      </c>
      <c r="H3940" s="302">
        <f ca="1">+G3940-'DCF Analysis'!$C$37+'DCF Analysis'!$C$38+'DCF Analysis'!$C$40-'DCF Analysis'!$C$39</f>
        <v>13689.555707339679</v>
      </c>
      <c r="I3940" s="303">
        <f ca="1">+H3940/'Historical Data'!$L$34</f>
        <v>859.50642810118939</v>
      </c>
    </row>
    <row r="3941" spans="2:9">
      <c r="B3941" s="300">
        <f t="shared" si="309"/>
        <v>3929</v>
      </c>
      <c r="C3941" s="275">
        <f t="shared" ca="1" si="305"/>
        <v>0.30240377513523525</v>
      </c>
      <c r="D3941" s="275">
        <f t="shared" ca="1" si="306"/>
        <v>0.16852748736534867</v>
      </c>
      <c r="E3941" s="275">
        <f t="shared" ca="1" si="307"/>
        <v>0.10141994157731823</v>
      </c>
      <c r="F3941" s="275">
        <f t="shared" ca="1" si="308"/>
        <v>5.8678904901341908E-2</v>
      </c>
      <c r="G3941" s="301">
        <f t="array" aca="1" ref="G3941" ca="1">IF(E3941&gt;F3941,('3-Statement Model'!$G$8*(1+'DCF Simulation'!C3941)*'DCF Simulation'!D3941)/('DCF Simulation'!E3941-'DCF Simulation'!F3941))</f>
        <v>24805.663031829281</v>
      </c>
      <c r="H3941" s="302">
        <f ca="1">+G3941-'DCF Analysis'!$C$37+'DCF Analysis'!$C$38+'DCF Analysis'!$C$40-'DCF Analysis'!$C$39</f>
        <v>25717.993031829279</v>
      </c>
      <c r="I3941" s="303">
        <f ca="1">+H3941/'Historical Data'!$L$34</f>
        <v>1614.718607475869</v>
      </c>
    </row>
    <row r="3942" spans="2:9">
      <c r="B3942" s="300">
        <f t="shared" si="309"/>
        <v>3930</v>
      </c>
      <c r="C3942" s="275">
        <f t="shared" ca="1" si="305"/>
        <v>0.17737692548253348</v>
      </c>
      <c r="D3942" s="275">
        <f t="shared" ca="1" si="306"/>
        <v>0.1874298845736084</v>
      </c>
      <c r="E3942" s="275">
        <f t="shared" ca="1" si="307"/>
        <v>0.10940174310360347</v>
      </c>
      <c r="F3942" s="275">
        <f t="shared" ca="1" si="308"/>
        <v>4.5992398518439441E-2</v>
      </c>
      <c r="G3942" s="301">
        <f t="array" aca="1" ref="G3942" ca="1">IF(E3942&gt;F3942,('3-Statement Model'!$G$8*(1+'DCF Simulation'!C3942)*'DCF Simulation'!D3942)/('DCF Simulation'!E3942-'DCF Simulation'!F3942))</f>
        <v>16810.498528254364</v>
      </c>
      <c r="H3942" s="302">
        <f ca="1">+G3942-'DCF Analysis'!$C$37+'DCF Analysis'!$C$38+'DCF Analysis'!$C$40-'DCF Analysis'!$C$39</f>
        <v>17722.828528254362</v>
      </c>
      <c r="I3942" s="303">
        <f ca="1">+H3942/'Historical Data'!$L$34</f>
        <v>1112.7377228175951</v>
      </c>
    </row>
    <row r="3943" spans="2:9">
      <c r="B3943" s="300">
        <f t="shared" si="309"/>
        <v>3931</v>
      </c>
      <c r="C3943" s="275">
        <f t="shared" ca="1" si="305"/>
        <v>0.21577178015096574</v>
      </c>
      <c r="D3943" s="275">
        <f t="shared" ca="1" si="306"/>
        <v>0.14518258820396437</v>
      </c>
      <c r="E3943" s="275">
        <f t="shared" ca="1" si="307"/>
        <v>0.10118477868237834</v>
      </c>
      <c r="F3943" s="275">
        <f t="shared" ca="1" si="308"/>
        <v>4.1114124667572714E-2</v>
      </c>
      <c r="G3943" s="301">
        <f t="array" aca="1" ref="G3943" ca="1">IF(E3943&gt;F3943,('3-Statement Model'!$G$8*(1+'DCF Simulation'!C3943)*'DCF Simulation'!D3943)/('DCF Simulation'!E3943-'DCF Simulation'!F3943))</f>
        <v>14193.311422905164</v>
      </c>
      <c r="H3943" s="302">
        <f ca="1">+G3943-'DCF Analysis'!$C$37+'DCF Analysis'!$C$38+'DCF Analysis'!$C$40-'DCF Analysis'!$C$39</f>
        <v>15105.641422905166</v>
      </c>
      <c r="I3943" s="303">
        <f ca="1">+H3943/'Historical Data'!$L$34</f>
        <v>948.41616347106992</v>
      </c>
    </row>
    <row r="3944" spans="2:9">
      <c r="B3944" s="300">
        <f t="shared" si="309"/>
        <v>3932</v>
      </c>
      <c r="C3944" s="275">
        <f t="shared" ca="1" si="305"/>
        <v>0.19851172173118328</v>
      </c>
      <c r="D3944" s="275">
        <f t="shared" ca="1" si="306"/>
        <v>0.17226784986229762</v>
      </c>
      <c r="E3944" s="275">
        <f t="shared" ca="1" si="307"/>
        <v>0.10734225408036811</v>
      </c>
      <c r="F3944" s="275">
        <f t="shared" ca="1" si="308"/>
        <v>4.8338675645577173E-2</v>
      </c>
      <c r="G3944" s="301">
        <f t="array" aca="1" ref="G3944" ca="1">IF(E3944&gt;F3944,('3-Statement Model'!$G$8*(1+'DCF Simulation'!C3944)*'DCF Simulation'!D3944)/('DCF Simulation'!E3944-'DCF Simulation'!F3944))</f>
        <v>16902.372435855385</v>
      </c>
      <c r="H3944" s="302">
        <f ca="1">+G3944-'DCF Analysis'!$C$37+'DCF Analysis'!$C$38+'DCF Analysis'!$C$40-'DCF Analysis'!$C$39</f>
        <v>17814.702435855383</v>
      </c>
      <c r="I3944" s="303">
        <f ca="1">+H3944/'Historical Data'!$L$34</f>
        <v>1118.5060776017838</v>
      </c>
    </row>
    <row r="3945" spans="2:9">
      <c r="B3945" s="300">
        <f t="shared" si="309"/>
        <v>3933</v>
      </c>
      <c r="C3945" s="275">
        <f t="shared" ca="1" si="305"/>
        <v>1.6381809636518703E-2</v>
      </c>
      <c r="D3945" s="275">
        <f t="shared" ca="1" si="306"/>
        <v>0.17028633943268068</v>
      </c>
      <c r="E3945" s="275">
        <f t="shared" ca="1" si="307"/>
        <v>0.10553380006059349</v>
      </c>
      <c r="F3945" s="275">
        <f t="shared" ca="1" si="308"/>
        <v>2.5477747903132973E-2</v>
      </c>
      <c r="G3945" s="301">
        <f t="array" aca="1" ref="G3945" ca="1">IF(E3945&gt;F3945,('3-Statement Model'!$G$8*(1+'DCF Simulation'!C3945)*'DCF Simulation'!D3945)/('DCF Simulation'!E3945-'DCF Simulation'!F3945))</f>
        <v>10442.921734476473</v>
      </c>
      <c r="H3945" s="302">
        <f ca="1">+G3945-'DCF Analysis'!$C$37+'DCF Analysis'!$C$38+'DCF Analysis'!$C$40-'DCF Analysis'!$C$39</f>
        <v>11355.251734476475</v>
      </c>
      <c r="I3945" s="303">
        <f ca="1">+H3945/'Historical Data'!$L$34</f>
        <v>712.94584478420416</v>
      </c>
    </row>
    <row r="3946" spans="2:9">
      <c r="B3946" s="300">
        <f t="shared" si="309"/>
        <v>3934</v>
      </c>
      <c r="C3946" s="275">
        <f t="shared" ca="1" si="305"/>
        <v>0.12849900670486877</v>
      </c>
      <c r="D3946" s="275">
        <f t="shared" ca="1" si="306"/>
        <v>0.1947716760535354</v>
      </c>
      <c r="E3946" s="275">
        <f t="shared" ca="1" si="307"/>
        <v>0.10372711130038177</v>
      </c>
      <c r="F3946" s="275">
        <f t="shared" ca="1" si="308"/>
        <v>5.4407838074811546E-2</v>
      </c>
      <c r="G3946" s="301">
        <f t="array" aca="1" ref="G3946" ca="1">IF(E3946&gt;F3946,('3-Statement Model'!$G$8*(1+'DCF Simulation'!C3946)*'DCF Simulation'!D3946)/('DCF Simulation'!E3946-'DCF Simulation'!F3946))</f>
        <v>21527.312426432545</v>
      </c>
      <c r="H3946" s="302">
        <f ca="1">+G3946-'DCF Analysis'!$C$37+'DCF Analysis'!$C$38+'DCF Analysis'!$C$40-'DCF Analysis'!$C$39</f>
        <v>22439.642426432543</v>
      </c>
      <c r="I3946" s="303">
        <f ca="1">+H3946/'Historical Data'!$L$34</f>
        <v>1408.8855271957566</v>
      </c>
    </row>
    <row r="3947" spans="2:9">
      <c r="B3947" s="300">
        <f t="shared" si="309"/>
        <v>3935</v>
      </c>
      <c r="C3947" s="275">
        <f t="shared" ca="1" si="305"/>
        <v>3.187664693322774E-2</v>
      </c>
      <c r="D3947" s="275">
        <f t="shared" ca="1" si="306"/>
        <v>0.19069655714831688</v>
      </c>
      <c r="E3947" s="275">
        <f t="shared" ca="1" si="307"/>
        <v>0.10069992652682801</v>
      </c>
      <c r="F3947" s="275">
        <f t="shared" ca="1" si="308"/>
        <v>4.4512846250242974E-2</v>
      </c>
      <c r="G3947" s="301">
        <f t="array" aca="1" ref="G3947" ca="1">IF(E3947&gt;F3947,('3-Statement Model'!$G$8*(1+'DCF Simulation'!C3947)*'DCF Simulation'!D3947)/('DCF Simulation'!E3947-'DCF Simulation'!F3947))</f>
        <v>16916.622989165811</v>
      </c>
      <c r="H3947" s="302">
        <f ca="1">+G3947-'DCF Analysis'!$C$37+'DCF Analysis'!$C$38+'DCF Analysis'!$C$40-'DCF Analysis'!$C$39</f>
        <v>17828.952989165809</v>
      </c>
      <c r="I3947" s="303">
        <f ca="1">+H3947/'Historical Data'!$L$34</f>
        <v>1119.4008065788348</v>
      </c>
    </row>
    <row r="3948" spans="2:9">
      <c r="B3948" s="300">
        <f t="shared" si="309"/>
        <v>3936</v>
      </c>
      <c r="C3948" s="275">
        <f t="shared" ca="1" si="305"/>
        <v>0.2530185638590014</v>
      </c>
      <c r="D3948" s="275">
        <f t="shared" ca="1" si="306"/>
        <v>0.16290825048098567</v>
      </c>
      <c r="E3948" s="275">
        <f t="shared" ca="1" si="307"/>
        <v>0.10875823491541825</v>
      </c>
      <c r="F3948" s="275">
        <f t="shared" ca="1" si="308"/>
        <v>5.8808061979606752E-2</v>
      </c>
      <c r="G3948" s="301">
        <f t="array" aca="1" ref="G3948" ca="1">IF(E3948&gt;F3948,('3-Statement Model'!$G$8*(1+'DCF Simulation'!C3948)*'DCF Simulation'!D3948)/('DCF Simulation'!E3948-'DCF Simulation'!F3948))</f>
        <v>19739.815450725397</v>
      </c>
      <c r="H3948" s="302">
        <f ca="1">+G3948-'DCF Analysis'!$C$37+'DCF Analysis'!$C$38+'DCF Analysis'!$C$40-'DCF Analysis'!$C$39</f>
        <v>20652.145450725395</v>
      </c>
      <c r="I3948" s="303">
        <f ca="1">+H3948/'Historical Data'!$L$34</f>
        <v>1296.6565276813308</v>
      </c>
    </row>
    <row r="3949" spans="2:9">
      <c r="B3949" s="300">
        <f t="shared" si="309"/>
        <v>3937</v>
      </c>
      <c r="C3949" s="275">
        <f t="shared" ca="1" si="305"/>
        <v>0.19262671416848684</v>
      </c>
      <c r="D3949" s="275">
        <f t="shared" ca="1" si="306"/>
        <v>0.14717562800037357</v>
      </c>
      <c r="E3949" s="275">
        <f t="shared" ca="1" si="307"/>
        <v>0.10935900992756603</v>
      </c>
      <c r="F3949" s="275">
        <f t="shared" ca="1" si="308"/>
        <v>5.6300692063054991E-2</v>
      </c>
      <c r="G3949" s="301">
        <f t="array" aca="1" ref="G3949" ca="1">IF(E3949&gt;F3949,('3-Statement Model'!$G$8*(1+'DCF Simulation'!C3949)*'DCF Simulation'!D3949)/('DCF Simulation'!E3949-'DCF Simulation'!F3949))</f>
        <v>15979.620197496886</v>
      </c>
      <c r="H3949" s="302">
        <f ca="1">+G3949-'DCF Analysis'!$C$37+'DCF Analysis'!$C$38+'DCF Analysis'!$C$40-'DCF Analysis'!$C$39</f>
        <v>16891.950197496884</v>
      </c>
      <c r="I3949" s="303">
        <f ca="1">+H3949/'Historical Data'!$L$34</f>
        <v>1060.5705611124749</v>
      </c>
    </row>
    <row r="3950" spans="2:9">
      <c r="B3950" s="300">
        <f t="shared" si="309"/>
        <v>3938</v>
      </c>
      <c r="C3950" s="275">
        <f t="shared" ca="1" si="305"/>
        <v>0.10852379922416085</v>
      </c>
      <c r="D3950" s="275">
        <f t="shared" ca="1" si="306"/>
        <v>0.1431853458225085</v>
      </c>
      <c r="E3950" s="275">
        <f t="shared" ca="1" si="307"/>
        <v>0.10106836454348785</v>
      </c>
      <c r="F3950" s="275">
        <f t="shared" ca="1" si="308"/>
        <v>5.1351344416162528E-2</v>
      </c>
      <c r="G3950" s="301">
        <f t="array" aca="1" ref="G3950" ca="1">IF(E3950&gt;F3950,('3-Statement Model'!$G$8*(1+'DCF Simulation'!C3950)*'DCF Simulation'!D3950)/('DCF Simulation'!E3950-'DCF Simulation'!F3950))</f>
        <v>15421.194084576729</v>
      </c>
      <c r="H3950" s="302">
        <f ca="1">+G3950-'DCF Analysis'!$C$37+'DCF Analysis'!$C$38+'DCF Analysis'!$C$40-'DCF Analysis'!$C$39</f>
        <v>16333.524084576731</v>
      </c>
      <c r="I3950" s="303">
        <f ca="1">+H3950/'Historical Data'!$L$34</f>
        <v>1025.5094646141354</v>
      </c>
    </row>
    <row r="3951" spans="2:9">
      <c r="B3951" s="300">
        <f t="shared" si="309"/>
        <v>3939</v>
      </c>
      <c r="C3951" s="275">
        <f t="shared" ca="1" si="305"/>
        <v>2.2537202966136372E-2</v>
      </c>
      <c r="D3951" s="275">
        <f t="shared" ca="1" si="306"/>
        <v>0.14891947490544022</v>
      </c>
      <c r="E3951" s="275">
        <f t="shared" ca="1" si="307"/>
        <v>0.10937275707800054</v>
      </c>
      <c r="F3951" s="275">
        <f t="shared" ca="1" si="308"/>
        <v>3.0030940698152805E-2</v>
      </c>
      <c r="G3951" s="301">
        <f t="array" aca="1" ref="G3951" ca="1">IF(E3951&gt;F3951,('3-Statement Model'!$G$8*(1+'DCF Simulation'!C3951)*'DCF Simulation'!D3951)/('DCF Simulation'!E3951-'DCF Simulation'!F3951))</f>
        <v>9270.6028161678041</v>
      </c>
      <c r="H3951" s="302">
        <f ca="1">+G3951-'DCF Analysis'!$C$37+'DCF Analysis'!$C$38+'DCF Analysis'!$C$40-'DCF Analysis'!$C$39</f>
        <v>10182.932816167806</v>
      </c>
      <c r="I3951" s="303">
        <f ca="1">+H3951/'Historical Data'!$L$34</f>
        <v>639.34114441173699</v>
      </c>
    </row>
    <row r="3952" spans="2:9">
      <c r="B3952" s="300">
        <f t="shared" si="309"/>
        <v>3940</v>
      </c>
      <c r="C3952" s="275">
        <f t="shared" ca="1" si="305"/>
        <v>0.11007386506070867</v>
      </c>
      <c r="D3952" s="275">
        <f t="shared" ca="1" si="306"/>
        <v>0.14864883410849711</v>
      </c>
      <c r="E3952" s="275">
        <f t="shared" ca="1" si="307"/>
        <v>0.10559550224509454</v>
      </c>
      <c r="F3952" s="275">
        <f t="shared" ca="1" si="308"/>
        <v>5.3646953584959259E-2</v>
      </c>
      <c r="G3952" s="301">
        <f t="array" aca="1" ref="G3952" ca="1">IF(E3952&gt;F3952,('3-Statement Model'!$G$8*(1+'DCF Simulation'!C3952)*'DCF Simulation'!D3952)/('DCF Simulation'!E3952-'DCF Simulation'!F3952))</f>
        <v>15343.324348305394</v>
      </c>
      <c r="H3952" s="302">
        <f ca="1">+G3952-'DCF Analysis'!$C$37+'DCF Analysis'!$C$38+'DCF Analysis'!$C$40-'DCF Analysis'!$C$39</f>
        <v>16255.654348305396</v>
      </c>
      <c r="I3952" s="303">
        <f ca="1">+H3952/'Historical Data'!$L$34</f>
        <v>1020.6203695762392</v>
      </c>
    </row>
    <row r="3953" spans="2:9">
      <c r="B3953" s="300">
        <f t="shared" si="309"/>
        <v>3941</v>
      </c>
      <c r="C3953" s="275">
        <f t="shared" ca="1" si="305"/>
        <v>0.12851639528471134</v>
      </c>
      <c r="D3953" s="275">
        <f t="shared" ca="1" si="306"/>
        <v>0.1823130307318496</v>
      </c>
      <c r="E3953" s="275">
        <f t="shared" ca="1" si="307"/>
        <v>0.10984159433951485</v>
      </c>
      <c r="F3953" s="275">
        <f t="shared" ca="1" si="308"/>
        <v>4.3562900175710989E-2</v>
      </c>
      <c r="G3953" s="301">
        <f t="array" aca="1" ref="G3953" ca="1">IF(E3953&gt;F3953,('3-Statement Model'!$G$8*(1+'DCF Simulation'!C3953)*'DCF Simulation'!D3953)/('DCF Simulation'!E3953-'DCF Simulation'!F3953))</f>
        <v>14994.470694656848</v>
      </c>
      <c r="H3953" s="302">
        <f ca="1">+G3953-'DCF Analysis'!$C$37+'DCF Analysis'!$C$38+'DCF Analysis'!$C$40-'DCF Analysis'!$C$39</f>
        <v>15906.800694656849</v>
      </c>
      <c r="I3953" s="303">
        <f ca="1">+H3953/'Historical Data'!$L$34</f>
        <v>998.71739739893542</v>
      </c>
    </row>
    <row r="3954" spans="2:9">
      <c r="B3954" s="300">
        <f t="shared" si="309"/>
        <v>3942</v>
      </c>
      <c r="C3954" s="275">
        <f t="shared" ca="1" si="305"/>
        <v>0.24686248645145703</v>
      </c>
      <c r="D3954" s="275">
        <f t="shared" ca="1" si="306"/>
        <v>0.17607070670989533</v>
      </c>
      <c r="E3954" s="275">
        <f t="shared" ca="1" si="307"/>
        <v>0.10205674314637275</v>
      </c>
      <c r="F3954" s="275">
        <f t="shared" ca="1" si="308"/>
        <v>3.4480381588934225E-2</v>
      </c>
      <c r="G3954" s="301">
        <f t="array" aca="1" ref="G3954" ca="1">IF(E3954&gt;F3954,('3-Statement Model'!$G$8*(1+'DCF Simulation'!C3954)*'DCF Simulation'!D3954)/('DCF Simulation'!E3954-'DCF Simulation'!F3954))</f>
        <v>15692.435805154253</v>
      </c>
      <c r="H3954" s="302">
        <f ca="1">+G3954-'DCF Analysis'!$C$37+'DCF Analysis'!$C$38+'DCF Analysis'!$C$40-'DCF Analysis'!$C$39</f>
        <v>16604.765805154253</v>
      </c>
      <c r="I3954" s="303">
        <f ca="1">+H3954/'Historical Data'!$L$34</f>
        <v>1042.5395280719736</v>
      </c>
    </row>
    <row r="3955" spans="2:9">
      <c r="B3955" s="300">
        <f t="shared" si="309"/>
        <v>3943</v>
      </c>
      <c r="C3955" s="275">
        <f t="shared" ca="1" si="305"/>
        <v>0.30194543451592726</v>
      </c>
      <c r="D3955" s="275">
        <f t="shared" ca="1" si="306"/>
        <v>0.15874551238500403</v>
      </c>
      <c r="E3955" s="275">
        <f t="shared" ca="1" si="307"/>
        <v>0.10871143178658817</v>
      </c>
      <c r="F3955" s="275">
        <f t="shared" ca="1" si="308"/>
        <v>2.3753277357989308E-2</v>
      </c>
      <c r="G3955" s="301">
        <f t="array" aca="1" ref="G3955" ca="1">IF(E3955&gt;F3955,('3-Statement Model'!$G$8*(1+'DCF Simulation'!C3955)*'DCF Simulation'!D3955)/('DCF Simulation'!E3955-'DCF Simulation'!F3955))</f>
        <v>11750.833420564395</v>
      </c>
      <c r="H3955" s="302">
        <f ca="1">+G3955-'DCF Analysis'!$C$37+'DCF Analysis'!$C$38+'DCF Analysis'!$C$40-'DCF Analysis'!$C$39</f>
        <v>12663.163420564397</v>
      </c>
      <c r="I3955" s="303">
        <f ca="1">+H3955/'Historical Data'!$L$34</f>
        <v>795.06381308163498</v>
      </c>
    </row>
    <row r="3956" spans="2:9">
      <c r="B3956" s="300">
        <f t="shared" si="309"/>
        <v>3944</v>
      </c>
      <c r="C3956" s="275">
        <f t="shared" ca="1" si="305"/>
        <v>0.12434463127097939</v>
      </c>
      <c r="D3956" s="275">
        <f t="shared" ca="1" si="306"/>
        <v>0.16761175526617328</v>
      </c>
      <c r="E3956" s="275">
        <f t="shared" ca="1" si="307"/>
        <v>0.10614563491667123</v>
      </c>
      <c r="F3956" s="275">
        <f t="shared" ca="1" si="308"/>
        <v>4.1639276057316849E-2</v>
      </c>
      <c r="G3956" s="301">
        <f t="array" aca="1" ref="G3956" ca="1">IF(E3956&gt;F3956,('3-Statement Model'!$G$8*(1+'DCF Simulation'!C3956)*'DCF Simulation'!D3956)/('DCF Simulation'!E3956-'DCF Simulation'!F3956))</f>
        <v>14111.750702570751</v>
      </c>
      <c r="H3956" s="302">
        <f ca="1">+G3956-'DCF Analysis'!$C$37+'DCF Analysis'!$C$38+'DCF Analysis'!$C$40-'DCF Analysis'!$C$39</f>
        <v>15024.080702570753</v>
      </c>
      <c r="I3956" s="303">
        <f ca="1">+H3956/'Historical Data'!$L$34</f>
        <v>943.29532792997156</v>
      </c>
    </row>
    <row r="3957" spans="2:9">
      <c r="B3957" s="300">
        <f t="shared" si="309"/>
        <v>3945</v>
      </c>
      <c r="C3957" s="275">
        <f t="shared" ca="1" si="305"/>
        <v>0.21229410477913255</v>
      </c>
      <c r="D3957" s="275">
        <f t="shared" ca="1" si="306"/>
        <v>0.17335872627327528</v>
      </c>
      <c r="E3957" s="275">
        <f t="shared" ca="1" si="307"/>
        <v>0.10880600741776404</v>
      </c>
      <c r="F3957" s="275">
        <f t="shared" ca="1" si="308"/>
        <v>4.8437021113001251E-2</v>
      </c>
      <c r="G3957" s="301">
        <f t="array" aca="1" ref="G3957" ca="1">IF(E3957&gt;F3957,('3-Statement Model'!$G$8*(1+'DCF Simulation'!C3957)*'DCF Simulation'!D3957)/('DCF Simulation'!E3957-'DCF Simulation'!F3957))</f>
        <v>16815.869045018393</v>
      </c>
      <c r="H3957" s="302">
        <f ca="1">+G3957-'DCF Analysis'!$C$37+'DCF Analysis'!$C$38+'DCF Analysis'!$C$40-'DCF Analysis'!$C$39</f>
        <v>17728.199045018391</v>
      </c>
      <c r="I3957" s="303">
        <f ca="1">+H3957/'Historical Data'!$L$34</f>
        <v>1113.074913722807</v>
      </c>
    </row>
    <row r="3958" spans="2:9">
      <c r="B3958" s="300">
        <f t="shared" si="309"/>
        <v>3946</v>
      </c>
      <c r="C3958" s="275">
        <f t="shared" ca="1" si="305"/>
        <v>0.16027501801258515</v>
      </c>
      <c r="D3958" s="275">
        <f t="shared" ca="1" si="306"/>
        <v>0.18741250746861002</v>
      </c>
      <c r="E3958" s="275">
        <f t="shared" ca="1" si="307"/>
        <v>0.10848506503296594</v>
      </c>
      <c r="F3958" s="275">
        <f t="shared" ca="1" si="308"/>
        <v>2.0289601004275303E-2</v>
      </c>
      <c r="G3958" s="301">
        <f t="array" aca="1" ref="G3958" ca="1">IF(E3958&gt;F3958,('3-Statement Model'!$G$8*(1+'DCF Simulation'!C3958)*'DCF Simulation'!D3958)/('DCF Simulation'!E3958-'DCF Simulation'!F3958))</f>
        <v>11909.478989641584</v>
      </c>
      <c r="H3958" s="302">
        <f ca="1">+G3958-'DCF Analysis'!$C$37+'DCF Analysis'!$C$38+'DCF Analysis'!$C$40-'DCF Analysis'!$C$39</f>
        <v>12821.808989641586</v>
      </c>
      <c r="I3958" s="303">
        <f ca="1">+H3958/'Historical Data'!$L$34</f>
        <v>805.02446405721832</v>
      </c>
    </row>
    <row r="3959" spans="2:9">
      <c r="B3959" s="300">
        <f t="shared" si="309"/>
        <v>3947</v>
      </c>
      <c r="C3959" s="275">
        <f t="shared" ca="1" si="305"/>
        <v>9.162245603690175E-2</v>
      </c>
      <c r="D3959" s="275">
        <f t="shared" ca="1" si="306"/>
        <v>0.18059402845456435</v>
      </c>
      <c r="E3959" s="275">
        <f t="shared" ca="1" si="307"/>
        <v>0.1017852787941442</v>
      </c>
      <c r="F3959" s="275">
        <f t="shared" ca="1" si="308"/>
        <v>2.3674644990300323E-2</v>
      </c>
      <c r="G3959" s="301">
        <f t="array" aca="1" ref="G3959" ca="1">IF(E3959&gt;F3959,('3-Statement Model'!$G$8*(1+'DCF Simulation'!C3959)*'DCF Simulation'!D3959)/('DCF Simulation'!E3959-'DCF Simulation'!F3959))</f>
        <v>12191.164303381282</v>
      </c>
      <c r="H3959" s="302">
        <f ca="1">+G3959-'DCF Analysis'!$C$37+'DCF Analysis'!$C$38+'DCF Analysis'!$C$40-'DCF Analysis'!$C$39</f>
        <v>13103.494303381283</v>
      </c>
      <c r="I3959" s="303">
        <f ca="1">+H3959/'Historical Data'!$L$34</f>
        <v>822.71023436539292</v>
      </c>
    </row>
    <row r="3960" spans="2:9">
      <c r="B3960" s="300">
        <f t="shared" si="309"/>
        <v>3948</v>
      </c>
      <c r="C3960" s="275">
        <f t="shared" ca="1" si="305"/>
        <v>0.17970194635288159</v>
      </c>
      <c r="D3960" s="275">
        <f t="shared" ca="1" si="306"/>
        <v>0.15491880310670683</v>
      </c>
      <c r="E3960" s="275">
        <f t="shared" ca="1" si="307"/>
        <v>0.10586151891491588</v>
      </c>
      <c r="F3960" s="275">
        <f t="shared" ca="1" si="308"/>
        <v>3.4172941509760663E-2</v>
      </c>
      <c r="G3960" s="301">
        <f t="array" aca="1" ref="G3960" ca="1">IF(E3960&gt;F3960,('3-Statement Model'!$G$8*(1+'DCF Simulation'!C3960)*'DCF Simulation'!D3960)/('DCF Simulation'!E3960-'DCF Simulation'!F3960))</f>
        <v>12314.193282845386</v>
      </c>
      <c r="H3960" s="302">
        <f ca="1">+G3960-'DCF Analysis'!$C$37+'DCF Analysis'!$C$38+'DCF Analysis'!$C$40-'DCF Analysis'!$C$39</f>
        <v>13226.523282845388</v>
      </c>
      <c r="I3960" s="303">
        <f ca="1">+H3960/'Historical Data'!$L$34</f>
        <v>830.43467779896855</v>
      </c>
    </row>
    <row r="3961" spans="2:9">
      <c r="B3961" s="300">
        <f t="shared" si="309"/>
        <v>3949</v>
      </c>
      <c r="C3961" s="275">
        <f t="shared" ca="1" si="305"/>
        <v>0.10597818186930018</v>
      </c>
      <c r="D3961" s="275">
        <f t="shared" ca="1" si="306"/>
        <v>0.19471803793918072</v>
      </c>
      <c r="E3961" s="275">
        <f t="shared" ca="1" si="307"/>
        <v>0.10403888144646309</v>
      </c>
      <c r="F3961" s="275">
        <f t="shared" ca="1" si="308"/>
        <v>4.4737214292101521E-2</v>
      </c>
      <c r="G3961" s="301">
        <f t="array" aca="1" ref="G3961" ca="1">IF(E3961&gt;F3961,('3-Statement Model'!$G$8*(1+'DCF Simulation'!C3961)*'DCF Simulation'!D3961)/('DCF Simulation'!E3961-'DCF Simulation'!F3961))</f>
        <v>17541.443975165032</v>
      </c>
      <c r="H3961" s="302">
        <f ca="1">+G3961-'DCF Analysis'!$C$37+'DCF Analysis'!$C$38+'DCF Analysis'!$C$40-'DCF Analysis'!$C$39</f>
        <v>18453.77397516503</v>
      </c>
      <c r="I3961" s="303">
        <f ca="1">+H3961/'Historical Data'!$L$34</f>
        <v>1158.6305423978665</v>
      </c>
    </row>
    <row r="3962" spans="2:9">
      <c r="B3962" s="300">
        <f t="shared" si="309"/>
        <v>3950</v>
      </c>
      <c r="C3962" s="275">
        <f t="shared" ca="1" si="305"/>
        <v>0.22376323876527784</v>
      </c>
      <c r="D3962" s="275">
        <f t="shared" ca="1" si="306"/>
        <v>0.13670563644347006</v>
      </c>
      <c r="E3962" s="275">
        <f t="shared" ca="1" si="307"/>
        <v>0.1092238649937799</v>
      </c>
      <c r="F3962" s="275">
        <f t="shared" ca="1" si="308"/>
        <v>2.2090822047618135E-2</v>
      </c>
      <c r="G3962" s="301">
        <f t="array" aca="1" ref="G3962" ca="1">IF(E3962&gt;F3962,('3-Statement Model'!$G$8*(1+'DCF Simulation'!C3962)*'DCF Simulation'!D3962)/('DCF Simulation'!E3962-'DCF Simulation'!F3962))</f>
        <v>9274.2850994733071</v>
      </c>
      <c r="H3962" s="302">
        <f ca="1">+G3962-'DCF Analysis'!$C$37+'DCF Analysis'!$C$38+'DCF Analysis'!$C$40-'DCF Analysis'!$C$39</f>
        <v>10186.615099473309</v>
      </c>
      <c r="I3962" s="303">
        <f ca="1">+H3962/'Historical Data'!$L$34</f>
        <v>639.57233863299814</v>
      </c>
    </row>
    <row r="3963" spans="2:9">
      <c r="B3963" s="300">
        <f t="shared" si="309"/>
        <v>3951</v>
      </c>
      <c r="C3963" s="275">
        <f t="shared" ca="1" si="305"/>
        <v>1.5653450831917978E-2</v>
      </c>
      <c r="D3963" s="275">
        <f t="shared" ca="1" si="306"/>
        <v>0.13815536941762999</v>
      </c>
      <c r="E3963" s="275">
        <f t="shared" ca="1" si="307"/>
        <v>0.10700444557390265</v>
      </c>
      <c r="F3963" s="275">
        <f t="shared" ca="1" si="308"/>
        <v>3.474474008083564E-2</v>
      </c>
      <c r="G3963" s="301">
        <f t="array" aca="1" ref="G3963" ca="1">IF(E3963&gt;F3963,('3-Statement Model'!$G$8*(1+'DCF Simulation'!C3963)*'DCF Simulation'!D3963)/('DCF Simulation'!E3963-'DCF Simulation'!F3963))</f>
        <v>9379.8658898198591</v>
      </c>
      <c r="H3963" s="302">
        <f ca="1">+G3963-'DCF Analysis'!$C$37+'DCF Analysis'!$C$38+'DCF Analysis'!$C$40-'DCF Analysis'!$C$39</f>
        <v>10292.195889819861</v>
      </c>
      <c r="I3963" s="303">
        <f ca="1">+H3963/'Historical Data'!$L$34</f>
        <v>646.20128773309284</v>
      </c>
    </row>
    <row r="3964" spans="2:9">
      <c r="B3964" s="300">
        <f t="shared" si="309"/>
        <v>3952</v>
      </c>
      <c r="C3964" s="275">
        <f t="shared" ca="1" si="305"/>
        <v>0.19100448622359062</v>
      </c>
      <c r="D3964" s="275">
        <f t="shared" ca="1" si="306"/>
        <v>0.19343873516480378</v>
      </c>
      <c r="E3964" s="275">
        <f t="shared" ca="1" si="307"/>
        <v>0.10577436904181173</v>
      </c>
      <c r="F3964" s="275">
        <f t="shared" ca="1" si="308"/>
        <v>5.0802630301030181E-2</v>
      </c>
      <c r="G3964" s="301">
        <f t="array" aca="1" ref="G3964" ca="1">IF(E3964&gt;F3964,('3-Statement Model'!$G$8*(1+'DCF Simulation'!C3964)*'DCF Simulation'!D3964)/('DCF Simulation'!E3964-'DCF Simulation'!F3964))</f>
        <v>20244.025081127565</v>
      </c>
      <c r="H3964" s="302">
        <f ca="1">+G3964-'DCF Analysis'!$C$37+'DCF Analysis'!$C$38+'DCF Analysis'!$C$40-'DCF Analysis'!$C$39</f>
        <v>21156.355081127564</v>
      </c>
      <c r="I3964" s="303">
        <f ca="1">+H3964/'Historical Data'!$L$34</f>
        <v>1328.3136119363614</v>
      </c>
    </row>
    <row r="3965" spans="2:9">
      <c r="B3965" s="300">
        <f t="shared" si="309"/>
        <v>3953</v>
      </c>
      <c r="C3965" s="275">
        <f t="shared" ca="1" si="305"/>
        <v>0.15009099602606585</v>
      </c>
      <c r="D3965" s="275">
        <f t="shared" ca="1" si="306"/>
        <v>0.15759685819351116</v>
      </c>
      <c r="E3965" s="275">
        <f t="shared" ca="1" si="307"/>
        <v>0.10251051553124033</v>
      </c>
      <c r="F3965" s="275">
        <f t="shared" ca="1" si="308"/>
        <v>3.0823561611303993E-2</v>
      </c>
      <c r="G3965" s="301">
        <f t="array" aca="1" ref="G3965" ca="1">IF(E3965&gt;F3965,('3-Statement Model'!$G$8*(1+'DCF Simulation'!C3965)*'DCF Simulation'!D3965)/('DCF Simulation'!E3965-'DCF Simulation'!F3965))</f>
        <v>12212.909277715431</v>
      </c>
      <c r="H3965" s="302">
        <f ca="1">+G3965-'DCF Analysis'!$C$37+'DCF Analysis'!$C$38+'DCF Analysis'!$C$40-'DCF Analysis'!$C$39</f>
        <v>13125.239277715433</v>
      </c>
      <c r="I3965" s="303">
        <f ca="1">+H3965/'Historical Data'!$L$34</f>
        <v>824.07550476705217</v>
      </c>
    </row>
    <row r="3966" spans="2:9">
      <c r="B3966" s="300">
        <f t="shared" si="309"/>
        <v>3954</v>
      </c>
      <c r="C3966" s="275">
        <f t="shared" ca="1" si="305"/>
        <v>0.19224885613715134</v>
      </c>
      <c r="D3966" s="275">
        <f t="shared" ca="1" si="306"/>
        <v>0.15832248635136464</v>
      </c>
      <c r="E3966" s="275">
        <f t="shared" ca="1" si="307"/>
        <v>0.1059378229353575</v>
      </c>
      <c r="F3966" s="275">
        <f t="shared" ca="1" si="308"/>
        <v>4.4403825590344448E-2</v>
      </c>
      <c r="G3966" s="301">
        <f t="array" aca="1" ref="G3966" ca="1">IF(E3966&gt;F3966,('3-Statement Model'!$G$8*(1+'DCF Simulation'!C3966)*'DCF Simulation'!D3966)/('DCF Simulation'!E3966-'DCF Simulation'!F3966))</f>
        <v>14817.464208117817</v>
      </c>
      <c r="H3966" s="302">
        <f ca="1">+G3966-'DCF Analysis'!$C$37+'DCF Analysis'!$C$38+'DCF Analysis'!$C$40-'DCF Analysis'!$C$39</f>
        <v>15729.794208117819</v>
      </c>
      <c r="I3966" s="303">
        <f ca="1">+H3966/'Historical Data'!$L$34</f>
        <v>987.60394592918942</v>
      </c>
    </row>
    <row r="3967" spans="2:9">
      <c r="B3967" s="300">
        <f t="shared" si="309"/>
        <v>3955</v>
      </c>
      <c r="C3967" s="275">
        <f t="shared" ca="1" si="305"/>
        <v>9.9832707766791637E-2</v>
      </c>
      <c r="D3967" s="275">
        <f t="shared" ca="1" si="306"/>
        <v>0.18426598416567966</v>
      </c>
      <c r="E3967" s="275">
        <f t="shared" ca="1" si="307"/>
        <v>0.10831396156029217</v>
      </c>
      <c r="F3967" s="275">
        <f t="shared" ca="1" si="308"/>
        <v>3.8862595852709909E-2</v>
      </c>
      <c r="G3967" s="301">
        <f t="array" aca="1" ref="G3967" ca="1">IF(E3967&gt;F3967,('3-Statement Model'!$G$8*(1+'DCF Simulation'!C3967)*'DCF Simulation'!D3967)/('DCF Simulation'!E3967-'DCF Simulation'!F3967))</f>
        <v>14095.176261209763</v>
      </c>
      <c r="H3967" s="302">
        <f ca="1">+G3967-'DCF Analysis'!$C$37+'DCF Analysis'!$C$38+'DCF Analysis'!$C$40-'DCF Analysis'!$C$39</f>
        <v>15007.506261209764</v>
      </c>
      <c r="I3967" s="303">
        <f ca="1">+H3967/'Historical Data'!$L$34</f>
        <v>942.25469233912338</v>
      </c>
    </row>
    <row r="3968" spans="2:9">
      <c r="B3968" s="300">
        <f t="shared" si="309"/>
        <v>3956</v>
      </c>
      <c r="C3968" s="275">
        <f t="shared" ca="1" si="305"/>
        <v>0.13286487387737439</v>
      </c>
      <c r="D3968" s="275">
        <f t="shared" ca="1" si="306"/>
        <v>0.17747604774510523</v>
      </c>
      <c r="E3968" s="275">
        <f t="shared" ca="1" si="307"/>
        <v>0.10535010473421995</v>
      </c>
      <c r="F3968" s="275">
        <f t="shared" ca="1" si="308"/>
        <v>3.8112047818769312E-2</v>
      </c>
      <c r="G3968" s="301">
        <f t="array" aca="1" ref="G3968" ca="1">IF(E3968&gt;F3968,('3-Statement Model'!$G$8*(1+'DCF Simulation'!C3968)*'DCF Simulation'!D3968)/('DCF Simulation'!E3968-'DCF Simulation'!F3968))</f>
        <v>14443.824560064122</v>
      </c>
      <c r="H3968" s="302">
        <f ca="1">+G3968-'DCF Analysis'!$C$37+'DCF Analysis'!$C$38+'DCF Analysis'!$C$40-'DCF Analysis'!$C$39</f>
        <v>15356.154560064124</v>
      </c>
      <c r="I3968" s="303">
        <f ca="1">+H3968/'Historical Data'!$L$34</f>
        <v>964.14477120057256</v>
      </c>
    </row>
    <row r="3969" spans="2:9">
      <c r="B3969" s="300">
        <f t="shared" si="309"/>
        <v>3957</v>
      </c>
      <c r="C3969" s="275">
        <f t="shared" ca="1" si="305"/>
        <v>7.1697711310813053E-2</v>
      </c>
      <c r="D3969" s="275">
        <f t="shared" ca="1" si="306"/>
        <v>0.14053812080022288</v>
      </c>
      <c r="E3969" s="275">
        <f t="shared" ca="1" si="307"/>
        <v>0.10578872634609023</v>
      </c>
      <c r="F3969" s="275">
        <f t="shared" ca="1" si="308"/>
        <v>5.3253108964869164E-2</v>
      </c>
      <c r="G3969" s="301">
        <f t="array" aca="1" ref="G3969" ca="1">IF(E3969&gt;F3969,('3-Statement Model'!$G$8*(1+'DCF Simulation'!C3969)*'DCF Simulation'!D3969)/('DCF Simulation'!E3969-'DCF Simulation'!F3969))</f>
        <v>13848.161009620706</v>
      </c>
      <c r="H3969" s="302">
        <f ca="1">+G3969-'DCF Analysis'!$C$37+'DCF Analysis'!$C$38+'DCF Analysis'!$C$40-'DCF Analysis'!$C$39</f>
        <v>14760.491009620708</v>
      </c>
      <c r="I3969" s="303">
        <f ca="1">+H3969/'Historical Data'!$L$34</f>
        <v>926.74570131569703</v>
      </c>
    </row>
    <row r="3970" spans="2:9">
      <c r="B3970" s="300">
        <f t="shared" si="309"/>
        <v>3958</v>
      </c>
      <c r="C3970" s="275">
        <f t="shared" ca="1" si="305"/>
        <v>0.13414363584433686</v>
      </c>
      <c r="D3970" s="275">
        <f t="shared" ca="1" si="306"/>
        <v>0.16484551112232956</v>
      </c>
      <c r="E3970" s="275">
        <f t="shared" ca="1" si="307"/>
        <v>0.10313990740820442</v>
      </c>
      <c r="F3970" s="275">
        <f t="shared" ca="1" si="308"/>
        <v>5.6086682419670228E-2</v>
      </c>
      <c r="G3970" s="301">
        <f t="array" aca="1" ref="G3970" ca="1">IF(E3970&gt;F3970,('3-Statement Model'!$G$8*(1+'DCF Simulation'!C3970)*'DCF Simulation'!D3970)/('DCF Simulation'!E3970-'DCF Simulation'!F3970))</f>
        <v>19192.665308546071</v>
      </c>
      <c r="H3970" s="302">
        <f ca="1">+G3970-'DCF Analysis'!$C$37+'DCF Analysis'!$C$38+'DCF Analysis'!$C$40-'DCF Analysis'!$C$39</f>
        <v>20104.995308546069</v>
      </c>
      <c r="I3970" s="303">
        <f ca="1">+H3970/'Historical Data'!$L$34</f>
        <v>1262.303399326152</v>
      </c>
    </row>
    <row r="3971" spans="2:9">
      <c r="B3971" s="300">
        <f t="shared" si="309"/>
        <v>3959</v>
      </c>
      <c r="C3971" s="275">
        <f t="shared" ca="1" si="305"/>
        <v>0.12424210156959668</v>
      </c>
      <c r="D3971" s="275">
        <f t="shared" ca="1" si="306"/>
        <v>0.15817232824268618</v>
      </c>
      <c r="E3971" s="275">
        <f t="shared" ca="1" si="307"/>
        <v>0.10892242047569993</v>
      </c>
      <c r="F3971" s="275">
        <f t="shared" ca="1" si="308"/>
        <v>2.4857874729092448E-2</v>
      </c>
      <c r="G3971" s="301">
        <f t="array" aca="1" ref="G3971" ca="1">IF(E3971&gt;F3971,('3-Statement Model'!$G$8*(1+'DCF Simulation'!C3971)*'DCF Simulation'!D3971)/('DCF Simulation'!E3971-'DCF Simulation'!F3971))</f>
        <v>10217.790201032014</v>
      </c>
      <c r="H3971" s="302">
        <f ca="1">+G3971-'DCF Analysis'!$C$37+'DCF Analysis'!$C$38+'DCF Analysis'!$C$40-'DCF Analysis'!$C$39</f>
        <v>11130.120201032016</v>
      </c>
      <c r="I3971" s="303">
        <f ca="1">+H3971/'Historical Data'!$L$34</f>
        <v>698.81083527034207</v>
      </c>
    </row>
    <row r="3972" spans="2:9">
      <c r="B3972" s="300">
        <f t="shared" si="309"/>
        <v>3960</v>
      </c>
      <c r="C3972" s="275">
        <f t="shared" ca="1" si="305"/>
        <v>0.27253027466630314</v>
      </c>
      <c r="D3972" s="275">
        <f t="shared" ca="1" si="306"/>
        <v>0.1864538918796812</v>
      </c>
      <c r="E3972" s="275">
        <f t="shared" ca="1" si="307"/>
        <v>0.10456120561866089</v>
      </c>
      <c r="F3972" s="275">
        <f t="shared" ca="1" si="308"/>
        <v>5.0269739497139913E-2</v>
      </c>
      <c r="G3972" s="301">
        <f t="array" aca="1" ref="G3972" ca="1">IF(E3972&gt;F3972,('3-Statement Model'!$G$8*(1+'DCF Simulation'!C3972)*'DCF Simulation'!D3972)/('DCF Simulation'!E3972-'DCF Simulation'!F3972))</f>
        <v>21109.96463871692</v>
      </c>
      <c r="H3972" s="302">
        <f ca="1">+G3972-'DCF Analysis'!$C$37+'DCF Analysis'!$C$38+'DCF Analysis'!$C$40-'DCF Analysis'!$C$39</f>
        <v>22022.294638716918</v>
      </c>
      <c r="I3972" s="303">
        <f ca="1">+H3972/'Historical Data'!$L$34</f>
        <v>1382.6821124199896</v>
      </c>
    </row>
    <row r="3973" spans="2:9">
      <c r="B3973" s="300">
        <f t="shared" si="309"/>
        <v>3961</v>
      </c>
      <c r="C3973" s="275">
        <f t="shared" ca="1" si="305"/>
        <v>0.301367661375745</v>
      </c>
      <c r="D3973" s="275">
        <f t="shared" ca="1" si="306"/>
        <v>0.1819001187287958</v>
      </c>
      <c r="E3973" s="275">
        <f t="shared" ca="1" si="307"/>
        <v>0.10134167050872624</v>
      </c>
      <c r="F3973" s="275">
        <f t="shared" ca="1" si="308"/>
        <v>4.8541119329215551E-2</v>
      </c>
      <c r="G3973" s="301">
        <f t="array" aca="1" ref="G3973" ca="1">IF(E3973&gt;F3973,('3-Statement Model'!$G$8*(1+'DCF Simulation'!C3973)*'DCF Simulation'!D3973)/('DCF Simulation'!E3973-'DCF Simulation'!F3973))</f>
        <v>21655.790240504142</v>
      </c>
      <c r="H3973" s="302">
        <f ca="1">+G3973-'DCF Analysis'!$C$37+'DCF Analysis'!$C$38+'DCF Analysis'!$C$40-'DCF Analysis'!$C$39</f>
        <v>22568.12024050414</v>
      </c>
      <c r="I3973" s="303">
        <f ca="1">+H3973/'Historical Data'!$L$34</f>
        <v>1416.9520787642432</v>
      </c>
    </row>
    <row r="3974" spans="2:9">
      <c r="B3974" s="300">
        <f t="shared" si="309"/>
        <v>3962</v>
      </c>
      <c r="C3974" s="275">
        <f t="shared" ca="1" si="305"/>
        <v>0.22703456950526327</v>
      </c>
      <c r="D3974" s="275">
        <f t="shared" ca="1" si="306"/>
        <v>0.19422249479476228</v>
      </c>
      <c r="E3974" s="275">
        <f t="shared" ca="1" si="307"/>
        <v>0.10364269575037444</v>
      </c>
      <c r="F3974" s="275">
        <f t="shared" ca="1" si="308"/>
        <v>2.4829076150908635E-2</v>
      </c>
      <c r="G3974" s="301">
        <f t="array" aca="1" ref="G3974" ca="1">IF(E3974&gt;F3974,('3-Statement Model'!$G$8*(1+'DCF Simulation'!C3974)*'DCF Simulation'!D3974)/('DCF Simulation'!E3974-'DCF Simulation'!F3974))</f>
        <v>14606.109515998798</v>
      </c>
      <c r="H3974" s="302">
        <f ca="1">+G3974-'DCF Analysis'!$C$37+'DCF Analysis'!$C$38+'DCF Analysis'!$C$40-'DCF Analysis'!$C$39</f>
        <v>15518.4395159988</v>
      </c>
      <c r="I3974" s="303">
        <f ca="1">+H3974/'Historical Data'!$L$34</f>
        <v>974.33392311988473</v>
      </c>
    </row>
    <row r="3975" spans="2:9">
      <c r="B3975" s="300">
        <f t="shared" si="309"/>
        <v>3963</v>
      </c>
      <c r="C3975" s="275">
        <f t="shared" ca="1" si="305"/>
        <v>2.2638317773304065E-2</v>
      </c>
      <c r="D3975" s="275">
        <f t="shared" ca="1" si="306"/>
        <v>0.16000232376169157</v>
      </c>
      <c r="E3975" s="275">
        <f t="shared" ca="1" si="307"/>
        <v>0.10320663193373145</v>
      </c>
      <c r="F3975" s="275">
        <f t="shared" ca="1" si="308"/>
        <v>5.0608749546044884E-2</v>
      </c>
      <c r="G3975" s="301">
        <f t="array" aca="1" ref="G3975" ca="1">IF(E3975&gt;F3975,('3-Statement Model'!$G$8*(1+'DCF Simulation'!C3975)*'DCF Simulation'!D3975)/('DCF Simulation'!E3975-'DCF Simulation'!F3975))</f>
        <v>15026.56074304339</v>
      </c>
      <c r="H3975" s="302">
        <f ca="1">+G3975-'DCF Analysis'!$C$37+'DCF Analysis'!$C$38+'DCF Analysis'!$C$40-'DCF Analysis'!$C$39</f>
        <v>15938.890743043392</v>
      </c>
      <c r="I3975" s="303">
        <f ca="1">+H3975/'Historical Data'!$L$34</f>
        <v>1000.7321890734032</v>
      </c>
    </row>
    <row r="3976" spans="2:9">
      <c r="B3976" s="300">
        <f t="shared" si="309"/>
        <v>3964</v>
      </c>
      <c r="C3976" s="275">
        <f t="shared" ca="1" si="305"/>
        <v>0.13819162535637808</v>
      </c>
      <c r="D3976" s="275">
        <f t="shared" ca="1" si="306"/>
        <v>0.18499334698011033</v>
      </c>
      <c r="E3976" s="275">
        <f t="shared" ca="1" si="307"/>
        <v>0.10166715102006704</v>
      </c>
      <c r="F3976" s="275">
        <f t="shared" ca="1" si="308"/>
        <v>3.4292063784709316E-2</v>
      </c>
      <c r="G3976" s="301">
        <f t="array" aca="1" ref="G3976" ca="1">IF(E3976&gt;F3976,('3-Statement Model'!$G$8*(1+'DCF Simulation'!C3976)*'DCF Simulation'!D3976)/('DCF Simulation'!E3976-'DCF Simulation'!F3976))</f>
        <v>15095.644319878142</v>
      </c>
      <c r="H3976" s="302">
        <f ca="1">+G3976-'DCF Analysis'!$C$37+'DCF Analysis'!$C$38+'DCF Analysis'!$C$40-'DCF Analysis'!$C$39</f>
        <v>16007.974319878143</v>
      </c>
      <c r="I3976" s="303">
        <f ca="1">+H3976/'Historical Data'!$L$34</f>
        <v>1005.0696401664184</v>
      </c>
    </row>
    <row r="3977" spans="2:9">
      <c r="B3977" s="300">
        <f t="shared" si="309"/>
        <v>3965</v>
      </c>
      <c r="C3977" s="275">
        <f t="shared" ca="1" si="305"/>
        <v>0.1000348404033219</v>
      </c>
      <c r="D3977" s="275">
        <f t="shared" ca="1" si="306"/>
        <v>0.18337499371566096</v>
      </c>
      <c r="E3977" s="275">
        <f t="shared" ca="1" si="307"/>
        <v>0.10137910182766741</v>
      </c>
      <c r="F3977" s="275">
        <f t="shared" ca="1" si="308"/>
        <v>5.9246454165540294E-2</v>
      </c>
      <c r="G3977" s="301">
        <f t="array" aca="1" ref="G3977" ca="1">IF(E3977&gt;F3977,('3-Statement Model'!$G$8*(1+'DCF Simulation'!C3977)*'DCF Simulation'!D3977)/('DCF Simulation'!E3977-'DCF Simulation'!F3977))</f>
        <v>23126.360973331011</v>
      </c>
      <c r="H3977" s="302">
        <f ca="1">+G3977-'DCF Analysis'!$C$37+'DCF Analysis'!$C$38+'DCF Analysis'!$C$40-'DCF Analysis'!$C$39</f>
        <v>24038.690973331009</v>
      </c>
      <c r="I3977" s="303">
        <f ca="1">+H3977/'Historical Data'!$L$34</f>
        <v>1509.282686481811</v>
      </c>
    </row>
    <row r="3978" spans="2:9">
      <c r="B3978" s="300">
        <f t="shared" si="309"/>
        <v>3966</v>
      </c>
      <c r="C3978" s="275">
        <f t="shared" ca="1" si="305"/>
        <v>6.7776144622708021E-2</v>
      </c>
      <c r="D3978" s="275">
        <f t="shared" ca="1" si="306"/>
        <v>0.17328752433196035</v>
      </c>
      <c r="E3978" s="275">
        <f t="shared" ca="1" si="307"/>
        <v>0.10340514584451599</v>
      </c>
      <c r="F3978" s="275">
        <f t="shared" ca="1" si="308"/>
        <v>5.0824954428028396E-2</v>
      </c>
      <c r="G3978" s="301">
        <f t="array" aca="1" ref="G3978" ca="1">IF(E3978&gt;F3978,('3-Statement Model'!$G$8*(1+'DCF Simulation'!C3978)*'DCF Simulation'!D3978)/('DCF Simulation'!E3978-'DCF Simulation'!F3978))</f>
        <v>16998.274870581306</v>
      </c>
      <c r="H3978" s="302">
        <f ca="1">+G3978-'DCF Analysis'!$C$37+'DCF Analysis'!$C$38+'DCF Analysis'!$C$40-'DCF Analysis'!$C$39</f>
        <v>17910.604870581305</v>
      </c>
      <c r="I3978" s="303">
        <f ca="1">+H3978/'Historical Data'!$L$34</f>
        <v>1124.5273657195048</v>
      </c>
    </row>
    <row r="3979" spans="2:9">
      <c r="B3979" s="300">
        <f t="shared" si="309"/>
        <v>3967</v>
      </c>
      <c r="C3979" s="275">
        <f t="shared" ca="1" si="305"/>
        <v>7.3236638598076886E-2</v>
      </c>
      <c r="D3979" s="275">
        <f t="shared" ca="1" si="306"/>
        <v>0.17311958329484245</v>
      </c>
      <c r="E3979" s="275">
        <f t="shared" ca="1" si="307"/>
        <v>0.10514437476784129</v>
      </c>
      <c r="F3979" s="275">
        <f t="shared" ca="1" si="308"/>
        <v>3.7039775373333403E-2</v>
      </c>
      <c r="G3979" s="301">
        <f t="array" aca="1" ref="G3979" ca="1">IF(E3979&gt;F3979,('3-Statement Model'!$G$8*(1+'DCF Simulation'!C3979)*'DCF Simulation'!D3979)/('DCF Simulation'!E3979-'DCF Simulation'!F3979))</f>
        <v>13177.855623164938</v>
      </c>
      <c r="H3979" s="302">
        <f ca="1">+G3979-'DCF Analysis'!$C$37+'DCF Analysis'!$C$38+'DCF Analysis'!$C$40-'DCF Analysis'!$C$39</f>
        <v>14090.18562316494</v>
      </c>
      <c r="I3979" s="303">
        <f ca="1">+H3979/'Historical Data'!$L$34</f>
        <v>884.66020191992845</v>
      </c>
    </row>
    <row r="3980" spans="2:9">
      <c r="B3980" s="300">
        <f t="shared" si="309"/>
        <v>3968</v>
      </c>
      <c r="C3980" s="275">
        <f t="shared" ca="1" si="305"/>
        <v>0.20458133187475463</v>
      </c>
      <c r="D3980" s="275">
        <f t="shared" ca="1" si="306"/>
        <v>0.16097681416344964</v>
      </c>
      <c r="E3980" s="275">
        <f t="shared" ca="1" si="307"/>
        <v>0.1071043993098799</v>
      </c>
      <c r="F3980" s="275">
        <f t="shared" ca="1" si="308"/>
        <v>4.6347218985535704E-2</v>
      </c>
      <c r="G3980" s="301">
        <f t="array" aca="1" ref="G3980" ca="1">IF(E3980&gt;F3980,('3-Statement Model'!$G$8*(1+'DCF Simulation'!C3980)*'DCF Simulation'!D3980)/('DCF Simulation'!E3980-'DCF Simulation'!F3980))</f>
        <v>15416.342322406575</v>
      </c>
      <c r="H3980" s="302">
        <f ca="1">+G3980-'DCF Analysis'!$C$37+'DCF Analysis'!$C$38+'DCF Analysis'!$C$40-'DCF Analysis'!$C$39</f>
        <v>16328.672322406577</v>
      </c>
      <c r="I3980" s="303">
        <f ca="1">+H3980/'Historical Data'!$L$34</f>
        <v>1025.2048440068625</v>
      </c>
    </row>
    <row r="3981" spans="2:9">
      <c r="B3981" s="300">
        <f t="shared" si="309"/>
        <v>3969</v>
      </c>
      <c r="C3981" s="275">
        <f t="shared" ca="1" si="305"/>
        <v>8.8503728127007339E-2</v>
      </c>
      <c r="D3981" s="275">
        <f t="shared" ca="1" si="306"/>
        <v>0.15054257787302225</v>
      </c>
      <c r="E3981" s="275">
        <f t="shared" ca="1" si="307"/>
        <v>0.10505769046115587</v>
      </c>
      <c r="F3981" s="275">
        <f t="shared" ca="1" si="308"/>
        <v>3.1067013452681147E-2</v>
      </c>
      <c r="G3981" s="301">
        <f t="array" aca="1" ref="G3981" ca="1">IF(E3981&gt;F3981,('3-Statement Model'!$G$8*(1+'DCF Simulation'!C3981)*'DCF Simulation'!D3981)/('DCF Simulation'!E3981-'DCF Simulation'!F3981))</f>
        <v>10697.733327612332</v>
      </c>
      <c r="H3981" s="302">
        <f ca="1">+G3981-'DCF Analysis'!$C$37+'DCF Analysis'!$C$38+'DCF Analysis'!$C$40-'DCF Analysis'!$C$39</f>
        <v>11610.063327612334</v>
      </c>
      <c r="I3981" s="303">
        <f ca="1">+H3981/'Historical Data'!$L$34</f>
        <v>728.94433348150721</v>
      </c>
    </row>
    <row r="3982" spans="2:9">
      <c r="B3982" s="300">
        <f t="shared" si="309"/>
        <v>3970</v>
      </c>
      <c r="C3982" s="275">
        <f t="shared" ref="C3982:C4045" ca="1" si="310">RAND()*($E$6-$D$6)+$D$6</f>
        <v>6.9036285239442538E-2</v>
      </c>
      <c r="D3982" s="275">
        <f t="shared" ref="D3982:D4045" ca="1" si="311">RAND()*($E$7-$D$7)+$D$7</f>
        <v>0.18006449189485349</v>
      </c>
      <c r="E3982" s="275">
        <f t="shared" ref="E3982:E4045" ca="1" si="312">RAND()*($E$8-$D$8)+$D$8</f>
        <v>0.10670063698511935</v>
      </c>
      <c r="F3982" s="275">
        <f t="shared" ref="F3982:F4045" ca="1" si="313">RAND()*($E$9-$D$9)+$D$9</f>
        <v>3.6819417847118036E-2</v>
      </c>
      <c r="G3982" s="301">
        <f t="array" aca="1" ref="G3982" ca="1">IF(E3982&gt;F3982,('3-Statement Model'!$G$8*(1+'DCF Simulation'!C3982)*'DCF Simulation'!D3982)/('DCF Simulation'!E3982-'DCF Simulation'!F3982))</f>
        <v>13305.755918350365</v>
      </c>
      <c r="H3982" s="302">
        <f ca="1">+G3982-'DCF Analysis'!$C$37+'DCF Analysis'!$C$38+'DCF Analysis'!$C$40-'DCF Analysis'!$C$39</f>
        <v>14218.085918350367</v>
      </c>
      <c r="I3982" s="303">
        <f ca="1">+H3982/'Historical Data'!$L$34</f>
        <v>892.69049364144678</v>
      </c>
    </row>
    <row r="3983" spans="2:9">
      <c r="B3983" s="300">
        <f t="shared" ref="B3983:B4046" si="314">+B3982+1</f>
        <v>3971</v>
      </c>
      <c r="C3983" s="275">
        <f t="shared" ca="1" si="310"/>
        <v>3.2858600600662528E-2</v>
      </c>
      <c r="D3983" s="275">
        <f t="shared" ca="1" si="311"/>
        <v>0.19056303541969749</v>
      </c>
      <c r="E3983" s="275">
        <f t="shared" ca="1" si="312"/>
        <v>0.10632665806691939</v>
      </c>
      <c r="F3983" s="275">
        <f t="shared" ca="1" si="313"/>
        <v>3.6617678989628352E-2</v>
      </c>
      <c r="G3983" s="301">
        <f t="array" aca="1" ref="G3983" ca="1">IF(E3983&gt;F3983,('3-Statement Model'!$G$8*(1+'DCF Simulation'!C3983)*'DCF Simulation'!D3983)/('DCF Simulation'!E3983-'DCF Simulation'!F3983))</f>
        <v>13638.616229924113</v>
      </c>
      <c r="H3983" s="302">
        <f ca="1">+G3983-'DCF Analysis'!$C$37+'DCF Analysis'!$C$38+'DCF Analysis'!$C$40-'DCF Analysis'!$C$39</f>
        <v>14550.946229924115</v>
      </c>
      <c r="I3983" s="303">
        <f ca="1">+H3983/'Historical Data'!$L$34</f>
        <v>913.5893148722929</v>
      </c>
    </row>
    <row r="3984" spans="2:9">
      <c r="B3984" s="300">
        <f t="shared" si="314"/>
        <v>3972</v>
      </c>
      <c r="C3984" s="275">
        <f t="shared" ca="1" si="310"/>
        <v>0.13732703660536816</v>
      </c>
      <c r="D3984" s="275">
        <f t="shared" ca="1" si="311"/>
        <v>0.16527535338037763</v>
      </c>
      <c r="E3984" s="275">
        <f t="shared" ca="1" si="312"/>
        <v>0.10887698198685596</v>
      </c>
      <c r="F3984" s="275">
        <f t="shared" ca="1" si="313"/>
        <v>4.3053466255398784E-2</v>
      </c>
      <c r="G3984" s="301">
        <f t="array" aca="1" ref="G3984" ca="1">IF(E3984&gt;F3984,('3-Statement Model'!$G$8*(1+'DCF Simulation'!C3984)*'DCF Simulation'!D3984)/('DCF Simulation'!E3984-'DCF Simulation'!F3984))</f>
        <v>13794.052741729869</v>
      </c>
      <c r="H3984" s="302">
        <f ca="1">+G3984-'DCF Analysis'!$C$37+'DCF Analysis'!$C$38+'DCF Analysis'!$C$40-'DCF Analysis'!$C$39</f>
        <v>14706.382741729871</v>
      </c>
      <c r="I3984" s="303">
        <f ca="1">+H3984/'Historical Data'!$L$34</f>
        <v>923.348483388408</v>
      </c>
    </row>
    <row r="3985" spans="2:9">
      <c r="B3985" s="300">
        <f t="shared" si="314"/>
        <v>3973</v>
      </c>
      <c r="C3985" s="275">
        <f t="shared" ca="1" si="310"/>
        <v>0.1496361299048212</v>
      </c>
      <c r="D3985" s="275">
        <f t="shared" ca="1" si="311"/>
        <v>0.13834175071435695</v>
      </c>
      <c r="E3985" s="275">
        <f t="shared" ca="1" si="312"/>
        <v>0.10143540542330474</v>
      </c>
      <c r="F3985" s="275">
        <f t="shared" ca="1" si="313"/>
        <v>4.2694192977756326E-2</v>
      </c>
      <c r="G3985" s="301">
        <f t="array" aca="1" ref="G3985" ca="1">IF(E3985&gt;F3985,('3-Statement Model'!$G$8*(1+'DCF Simulation'!C3985)*'DCF Simulation'!D3985)/('DCF Simulation'!E3985-'DCF Simulation'!F3985))</f>
        <v>13078.268955044336</v>
      </c>
      <c r="H3985" s="302">
        <f ca="1">+G3985-'DCF Analysis'!$C$37+'DCF Analysis'!$C$38+'DCF Analysis'!$C$40-'DCF Analysis'!$C$39</f>
        <v>13990.598955044337</v>
      </c>
      <c r="I3985" s="303">
        <f ca="1">+H3985/'Historical Data'!$L$34</f>
        <v>878.40759714350418</v>
      </c>
    </row>
    <row r="3986" spans="2:9">
      <c r="B3986" s="300">
        <f t="shared" si="314"/>
        <v>3974</v>
      </c>
      <c r="C3986" s="275">
        <f t="shared" ca="1" si="310"/>
        <v>0.29128552459165324</v>
      </c>
      <c r="D3986" s="275">
        <f t="shared" ca="1" si="311"/>
        <v>0.16849829710378439</v>
      </c>
      <c r="E3986" s="275">
        <f t="shared" ca="1" si="312"/>
        <v>0.10526347331154869</v>
      </c>
      <c r="F3986" s="275">
        <f t="shared" ca="1" si="313"/>
        <v>2.3073733178787401E-2</v>
      </c>
      <c r="G3986" s="301">
        <f t="array" aca="1" ref="G3986" ca="1">IF(E3986&gt;F3986,('3-Statement Model'!$G$8*(1+'DCF Simulation'!C3986)*'DCF Simulation'!D3986)/('DCF Simulation'!E3986-'DCF Simulation'!F3986))</f>
        <v>12787.324630766698</v>
      </c>
      <c r="H3986" s="302">
        <f ca="1">+G3986-'DCF Analysis'!$C$37+'DCF Analysis'!$C$38+'DCF Analysis'!$C$40-'DCF Analysis'!$C$39</f>
        <v>13699.654630766699</v>
      </c>
      <c r="I3986" s="303">
        <f ca="1">+H3986/'Historical Data'!$L$34</f>
        <v>860.14049466901611</v>
      </c>
    </row>
    <row r="3987" spans="2:9">
      <c r="B3987" s="300">
        <f t="shared" si="314"/>
        <v>3975</v>
      </c>
      <c r="C3987" s="275">
        <f t="shared" ca="1" si="310"/>
        <v>0.13756173795090681</v>
      </c>
      <c r="D3987" s="275">
        <f t="shared" ca="1" si="311"/>
        <v>0.14396011299514375</v>
      </c>
      <c r="E3987" s="275">
        <f t="shared" ca="1" si="312"/>
        <v>0.10694648734250432</v>
      </c>
      <c r="F3987" s="275">
        <f t="shared" ca="1" si="313"/>
        <v>2.4994148901626212E-2</v>
      </c>
      <c r="G3987" s="301">
        <f t="array" aca="1" ref="G3987" ca="1">IF(E3987&gt;F3987,('3-Statement Model'!$G$8*(1+'DCF Simulation'!C3987)*'DCF Simulation'!D3987)/('DCF Simulation'!E3987-'DCF Simulation'!F3987))</f>
        <v>9652.399843740026</v>
      </c>
      <c r="H3987" s="302">
        <f ca="1">+G3987-'DCF Analysis'!$C$37+'DCF Analysis'!$C$38+'DCF Analysis'!$C$40-'DCF Analysis'!$C$39</f>
        <v>10564.729843740028</v>
      </c>
      <c r="I3987" s="303">
        <f ca="1">+H3987/'Historical Data'!$L$34</f>
        <v>663.31248478564771</v>
      </c>
    </row>
    <row r="3988" spans="2:9">
      <c r="B3988" s="300">
        <f t="shared" si="314"/>
        <v>3976</v>
      </c>
      <c r="C3988" s="275">
        <f t="shared" ca="1" si="310"/>
        <v>0.172274694541347</v>
      </c>
      <c r="D3988" s="275">
        <f t="shared" ca="1" si="311"/>
        <v>0.14808439159845899</v>
      </c>
      <c r="E3988" s="275">
        <f t="shared" ca="1" si="312"/>
        <v>0.10315775407064624</v>
      </c>
      <c r="F3988" s="275">
        <f t="shared" ca="1" si="313"/>
        <v>2.985295288353839E-2</v>
      </c>
      <c r="G3988" s="301">
        <f t="array" aca="1" ref="G3988" ca="1">IF(E3988&gt;F3988,('3-Statement Model'!$G$8*(1+'DCF Simulation'!C3988)*'DCF Simulation'!D3988)/('DCF Simulation'!E3988-'DCF Simulation'!F3988))</f>
        <v>11438.939278611775</v>
      </c>
      <c r="H3988" s="302">
        <f ca="1">+G3988-'DCF Analysis'!$C$37+'DCF Analysis'!$C$38+'DCF Analysis'!$C$40-'DCF Analysis'!$C$39</f>
        <v>12351.269278611777</v>
      </c>
      <c r="I3988" s="303">
        <f ca="1">+H3988/'Historical Data'!$L$34</f>
        <v>775.48136456201996</v>
      </c>
    </row>
    <row r="3989" spans="2:9">
      <c r="B3989" s="300">
        <f t="shared" si="314"/>
        <v>3977</v>
      </c>
      <c r="C3989" s="275">
        <f t="shared" ca="1" si="310"/>
        <v>0.14500218282979976</v>
      </c>
      <c r="D3989" s="275">
        <f t="shared" ca="1" si="311"/>
        <v>0.15503080087302545</v>
      </c>
      <c r="E3989" s="275">
        <f t="shared" ca="1" si="312"/>
        <v>0.10229215046922889</v>
      </c>
      <c r="F3989" s="275">
        <f t="shared" ca="1" si="313"/>
        <v>4.2433224506996076E-2</v>
      </c>
      <c r="G3989" s="301">
        <f t="array" aca="1" ref="G3989" ca="1">IF(E3989&gt;F3989,('3-Statement Model'!$G$8*(1+'DCF Simulation'!C3989)*'DCF Simulation'!D3989)/('DCF Simulation'!E3989-'DCF Simulation'!F3989))</f>
        <v>14324.34869391639</v>
      </c>
      <c r="H3989" s="302">
        <f ca="1">+G3989-'DCF Analysis'!$C$37+'DCF Analysis'!$C$38+'DCF Analysis'!$C$40-'DCF Analysis'!$C$39</f>
        <v>15236.678693916392</v>
      </c>
      <c r="I3989" s="303">
        <f ca="1">+H3989/'Historical Data'!$L$34</f>
        <v>956.64341197809063</v>
      </c>
    </row>
    <row r="3990" spans="2:9">
      <c r="B3990" s="300">
        <f t="shared" si="314"/>
        <v>3978</v>
      </c>
      <c r="C3990" s="275">
        <f t="shared" ca="1" si="310"/>
        <v>0.31283767947641139</v>
      </c>
      <c r="D3990" s="275">
        <f t="shared" ca="1" si="311"/>
        <v>0.17084538283265274</v>
      </c>
      <c r="E3990" s="275">
        <f t="shared" ca="1" si="312"/>
        <v>0.10701880582851729</v>
      </c>
      <c r="F3990" s="275">
        <f t="shared" ca="1" si="313"/>
        <v>2.9518352990381587E-2</v>
      </c>
      <c r="G3990" s="301">
        <f t="array" aca="1" ref="G3990" ca="1">IF(E3990&gt;F3990,('3-Statement Model'!$G$8*(1+'DCF Simulation'!C3990)*'DCF Simulation'!D3990)/('DCF Simulation'!E3990-'DCF Simulation'!F3990))</f>
        <v>13979.432400224414</v>
      </c>
      <c r="H3990" s="302">
        <f ca="1">+G3990-'DCF Analysis'!$C$37+'DCF Analysis'!$C$38+'DCF Analysis'!$C$40-'DCF Analysis'!$C$39</f>
        <v>14891.762400224416</v>
      </c>
      <c r="I3990" s="303">
        <f ca="1">+H3990/'Historical Data'!$L$34</f>
        <v>934.98764915255595</v>
      </c>
    </row>
    <row r="3991" spans="2:9">
      <c r="B3991" s="300">
        <f t="shared" si="314"/>
        <v>3979</v>
      </c>
      <c r="C3991" s="275">
        <f t="shared" ca="1" si="310"/>
        <v>0.29957971251846682</v>
      </c>
      <c r="D3991" s="275">
        <f t="shared" ca="1" si="311"/>
        <v>0.1610834216739834</v>
      </c>
      <c r="E3991" s="275">
        <f t="shared" ca="1" si="312"/>
        <v>0.105197461983441</v>
      </c>
      <c r="F3991" s="275">
        <f t="shared" ca="1" si="313"/>
        <v>2.447501538876851E-2</v>
      </c>
      <c r="G3991" s="301">
        <f t="array" aca="1" ref="G3991" ca="1">IF(E3991&gt;F3991,('3-Statement Model'!$G$8*(1+'DCF Simulation'!C3991)*'DCF Simulation'!D3991)/('DCF Simulation'!E3991-'DCF Simulation'!F3991))</f>
        <v>12526.76563357819</v>
      </c>
      <c r="H3991" s="302">
        <f ca="1">+G3991-'DCF Analysis'!$C$37+'DCF Analysis'!$C$38+'DCF Analysis'!$C$40-'DCF Analysis'!$C$39</f>
        <v>13439.095633578192</v>
      </c>
      <c r="I3991" s="303">
        <f ca="1">+H3991/'Historical Data'!$L$34</f>
        <v>843.78115198683906</v>
      </c>
    </row>
    <row r="3992" spans="2:9">
      <c r="B3992" s="300">
        <f t="shared" si="314"/>
        <v>3980</v>
      </c>
      <c r="C3992" s="275">
        <f t="shared" ca="1" si="310"/>
        <v>3.1413899424521122E-2</v>
      </c>
      <c r="D3992" s="275">
        <f t="shared" ca="1" si="311"/>
        <v>0.16510620680438123</v>
      </c>
      <c r="E3992" s="275">
        <f t="shared" ca="1" si="312"/>
        <v>0.10064459737638515</v>
      </c>
      <c r="F3992" s="275">
        <f t="shared" ca="1" si="313"/>
        <v>5.7930917042247065E-2</v>
      </c>
      <c r="G3992" s="301">
        <f t="array" aca="1" ref="G3992" ca="1">IF(E3992&gt;F3992,('3-Statement Model'!$G$8*(1+'DCF Simulation'!C3992)*'DCF Simulation'!D3992)/('DCF Simulation'!E3992-'DCF Simulation'!F3992))</f>
        <v>19257.898164344115</v>
      </c>
      <c r="H3992" s="302">
        <f ca="1">+G3992-'DCF Analysis'!$C$37+'DCF Analysis'!$C$38+'DCF Analysis'!$C$40-'DCF Analysis'!$C$39</f>
        <v>20170.228164344113</v>
      </c>
      <c r="I3992" s="303">
        <f ca="1">+H3992/'Historical Data'!$L$34</f>
        <v>1266.3990807405426</v>
      </c>
    </row>
    <row r="3993" spans="2:9">
      <c r="B3993" s="300">
        <f t="shared" si="314"/>
        <v>3981</v>
      </c>
      <c r="C3993" s="275">
        <f t="shared" ca="1" si="310"/>
        <v>0.25976957640386344</v>
      </c>
      <c r="D3993" s="275">
        <f t="shared" ca="1" si="311"/>
        <v>0.17448786464242647</v>
      </c>
      <c r="E3993" s="275">
        <f t="shared" ca="1" si="312"/>
        <v>0.10472653440575601</v>
      </c>
      <c r="F3993" s="275">
        <f t="shared" ca="1" si="313"/>
        <v>5.7728942665912275E-2</v>
      </c>
      <c r="G3993" s="301">
        <f t="array" aca="1" ref="G3993" ca="1">IF(E3993&gt;F3993,('3-Statement Model'!$G$8*(1+'DCF Simulation'!C3993)*'DCF Simulation'!D3993)/('DCF Simulation'!E3993-'DCF Simulation'!F3993))</f>
        <v>22592.289200134983</v>
      </c>
      <c r="H3993" s="302">
        <f ca="1">+G3993-'DCF Analysis'!$C$37+'DCF Analysis'!$C$38+'DCF Analysis'!$C$40-'DCF Analysis'!$C$39</f>
        <v>23504.619200134981</v>
      </c>
      <c r="I3993" s="303">
        <f ca="1">+H3993/'Historical Data'!$L$34</f>
        <v>1475.7506908536934</v>
      </c>
    </row>
    <row r="3994" spans="2:9">
      <c r="B3994" s="300">
        <f t="shared" si="314"/>
        <v>3982</v>
      </c>
      <c r="C3994" s="275">
        <f t="shared" ca="1" si="310"/>
        <v>9.2184278369140213E-2</v>
      </c>
      <c r="D3994" s="275">
        <f t="shared" ca="1" si="311"/>
        <v>0.1857368841731375</v>
      </c>
      <c r="E3994" s="275">
        <f t="shared" ca="1" si="312"/>
        <v>0.10888582640148667</v>
      </c>
      <c r="F3994" s="275">
        <f t="shared" ca="1" si="313"/>
        <v>5.069936411099793E-2</v>
      </c>
      <c r="G3994" s="301">
        <f t="array" aca="1" ref="G3994" ca="1">IF(E3994&gt;F3994,('3-Statement Model'!$G$8*(1+'DCF Simulation'!C3994)*'DCF Simulation'!D3994)/('DCF Simulation'!E3994-'DCF Simulation'!F3994))</f>
        <v>16840.36975013926</v>
      </c>
      <c r="H3994" s="302">
        <f ca="1">+G3994-'DCF Analysis'!$C$37+'DCF Analysis'!$C$38+'DCF Analysis'!$C$40-'DCF Analysis'!$C$39</f>
        <v>17752.699750139258</v>
      </c>
      <c r="I3994" s="303">
        <f ca="1">+H3994/'Historical Data'!$L$34</f>
        <v>1114.6132042265015</v>
      </c>
    </row>
    <row r="3995" spans="2:9">
      <c r="B3995" s="300">
        <f t="shared" si="314"/>
        <v>3983</v>
      </c>
      <c r="C3995" s="275">
        <f t="shared" ca="1" si="310"/>
        <v>0.14511750482607919</v>
      </c>
      <c r="D3995" s="275">
        <f t="shared" ca="1" si="311"/>
        <v>0.13596828937382599</v>
      </c>
      <c r="E3995" s="275">
        <f t="shared" ca="1" si="312"/>
        <v>0.10262727969231128</v>
      </c>
      <c r="F3995" s="275">
        <f t="shared" ca="1" si="313"/>
        <v>2.5840639225337192E-2</v>
      </c>
      <c r="G3995" s="301">
        <f t="array" aca="1" ref="G3995" ca="1">IF(E3995&gt;F3995,('3-Statement Model'!$G$8*(1+'DCF Simulation'!C3995)*'DCF Simulation'!D3995)/('DCF Simulation'!E3995-'DCF Simulation'!F3995))</f>
        <v>9794.4830639572974</v>
      </c>
      <c r="H3995" s="302">
        <f ca="1">+G3995-'DCF Analysis'!$C$37+'DCF Analysis'!$C$38+'DCF Analysis'!$C$40-'DCF Analysis'!$C$39</f>
        <v>10706.813063957299</v>
      </c>
      <c r="I3995" s="303">
        <f ca="1">+H3995/'Historical Data'!$L$34</f>
        <v>672.23325940484051</v>
      </c>
    </row>
    <row r="3996" spans="2:9">
      <c r="B3996" s="300">
        <f t="shared" si="314"/>
        <v>3984</v>
      </c>
      <c r="C3996" s="275">
        <f t="shared" ca="1" si="310"/>
        <v>0.16870359979465266</v>
      </c>
      <c r="D3996" s="275">
        <f t="shared" ca="1" si="311"/>
        <v>0.17290466004720323</v>
      </c>
      <c r="E3996" s="275">
        <f t="shared" ca="1" si="312"/>
        <v>0.10875878844572402</v>
      </c>
      <c r="F3996" s="275">
        <f t="shared" ca="1" si="313"/>
        <v>3.0479196521922908E-2</v>
      </c>
      <c r="G3996" s="301">
        <f t="array" aca="1" ref="G3996" ca="1">IF(E3996&gt;F3996,('3-Statement Model'!$G$8*(1+'DCF Simulation'!C3996)*'DCF Simulation'!D3996)/('DCF Simulation'!E3996-'DCF Simulation'!F3996))</f>
        <v>12469.29863948065</v>
      </c>
      <c r="H3996" s="302">
        <f ca="1">+G3996-'DCF Analysis'!$C$37+'DCF Analysis'!$C$38+'DCF Analysis'!$C$40-'DCF Analysis'!$C$39</f>
        <v>13381.628639480652</v>
      </c>
      <c r="I3996" s="303">
        <f ca="1">+H3996/'Historical Data'!$L$34</f>
        <v>840.17305455209134</v>
      </c>
    </row>
    <row r="3997" spans="2:9">
      <c r="B3997" s="300">
        <f t="shared" si="314"/>
        <v>3985</v>
      </c>
      <c r="C3997" s="275">
        <f t="shared" ca="1" si="310"/>
        <v>0.27684363744290114</v>
      </c>
      <c r="D3997" s="275">
        <f t="shared" ca="1" si="311"/>
        <v>0.145263344450304</v>
      </c>
      <c r="E3997" s="275">
        <f t="shared" ca="1" si="312"/>
        <v>0.1047117750044935</v>
      </c>
      <c r="F3997" s="275">
        <f t="shared" ca="1" si="313"/>
        <v>3.1052563479343563E-2</v>
      </c>
      <c r="G3997" s="301">
        <f t="array" aca="1" ref="G3997" ca="1">IF(E3997&gt;F3997,('3-Statement Model'!$G$8*(1+'DCF Simulation'!C3997)*'DCF Simulation'!D3997)/('DCF Simulation'!E3997-'DCF Simulation'!F3997))</f>
        <v>12163.153544584671</v>
      </c>
      <c r="H3997" s="302">
        <f ca="1">+G3997-'DCF Analysis'!$C$37+'DCF Analysis'!$C$38+'DCF Analysis'!$C$40-'DCF Analysis'!$C$39</f>
        <v>13075.483544584673</v>
      </c>
      <c r="I3997" s="303">
        <f ca="1">+H3997/'Historical Data'!$L$34</f>
        <v>820.95156317427677</v>
      </c>
    </row>
    <row r="3998" spans="2:9">
      <c r="B3998" s="300">
        <f t="shared" si="314"/>
        <v>3986</v>
      </c>
      <c r="C3998" s="275">
        <f t="shared" ca="1" si="310"/>
        <v>6.4320646970426526E-2</v>
      </c>
      <c r="D3998" s="275">
        <f t="shared" ca="1" si="311"/>
        <v>0.15227366437936179</v>
      </c>
      <c r="E3998" s="275">
        <f t="shared" ca="1" si="312"/>
        <v>0.10807758052036597</v>
      </c>
      <c r="F3998" s="275">
        <f t="shared" ca="1" si="313"/>
        <v>5.6023201439782774E-2</v>
      </c>
      <c r="G3998" s="301">
        <f t="array" aca="1" ref="G3998" ca="1">IF(E3998&gt;F3998,('3-Statement Model'!$G$8*(1+'DCF Simulation'!C3998)*'DCF Simulation'!D3998)/('DCF Simulation'!E3998-'DCF Simulation'!F3998))</f>
        <v>15039.01924112489</v>
      </c>
      <c r="H3998" s="302">
        <f ca="1">+G3998-'DCF Analysis'!$C$37+'DCF Analysis'!$C$38+'DCF Analysis'!$C$40-'DCF Analysis'!$C$39</f>
        <v>15951.349241124892</v>
      </c>
      <c r="I3998" s="303">
        <f ca="1">+H3998/'Historical Data'!$L$34</f>
        <v>1001.5144028584565</v>
      </c>
    </row>
    <row r="3999" spans="2:9">
      <c r="B3999" s="300">
        <f t="shared" si="314"/>
        <v>3987</v>
      </c>
      <c r="C3999" s="275">
        <f t="shared" ca="1" si="310"/>
        <v>2.4120189219533694E-2</v>
      </c>
      <c r="D3999" s="275">
        <f t="shared" ca="1" si="311"/>
        <v>0.19036635962526008</v>
      </c>
      <c r="E3999" s="275">
        <f t="shared" ca="1" si="312"/>
        <v>0.10819927706681261</v>
      </c>
      <c r="F3999" s="275">
        <f t="shared" ca="1" si="313"/>
        <v>2.8664215971372392E-2</v>
      </c>
      <c r="G3999" s="301">
        <f t="array" aca="1" ref="G3999" ca="1">IF(E3999&gt;F3999,('3-Statement Model'!$G$8*(1+'DCF Simulation'!C3999)*'DCF Simulation'!D3999)/('DCF Simulation'!E3999-'DCF Simulation'!F3999))</f>
        <v>11840.281099211903</v>
      </c>
      <c r="H3999" s="302">
        <f ca="1">+G3999-'DCF Analysis'!$C$37+'DCF Analysis'!$C$38+'DCF Analysis'!$C$40-'DCF Analysis'!$C$39</f>
        <v>12752.611099211905</v>
      </c>
      <c r="I3999" s="303">
        <f ca="1">+H3999/'Historical Data'!$L$34</f>
        <v>800.67983572107266</v>
      </c>
    </row>
    <row r="4000" spans="2:9">
      <c r="B4000" s="300">
        <f t="shared" si="314"/>
        <v>3988</v>
      </c>
      <c r="C4000" s="275">
        <f t="shared" ca="1" si="310"/>
        <v>5.8086492919436891E-2</v>
      </c>
      <c r="D4000" s="275">
        <f t="shared" ca="1" si="311"/>
        <v>0.1914138353489761</v>
      </c>
      <c r="E4000" s="275">
        <f t="shared" ca="1" si="312"/>
        <v>0.10630880974756929</v>
      </c>
      <c r="F4000" s="275">
        <f t="shared" ca="1" si="313"/>
        <v>4.2146181246003986E-2</v>
      </c>
      <c r="G4000" s="301">
        <f t="array" aca="1" ref="G4000" ca="1">IF(E4000&gt;F4000,('3-Statement Model'!$G$8*(1+'DCF Simulation'!C4000)*'DCF Simulation'!D4000)/('DCF Simulation'!E4000-'DCF Simulation'!F4000))</f>
        <v>15247.26147098621</v>
      </c>
      <c r="H4000" s="302">
        <f ca="1">+G4000-'DCF Analysis'!$C$37+'DCF Analysis'!$C$38+'DCF Analysis'!$C$40-'DCF Analysis'!$C$39</f>
        <v>16159.591470986212</v>
      </c>
      <c r="I4000" s="303">
        <f ca="1">+H4000/'Historical Data'!$L$34</f>
        <v>1014.5890079803719</v>
      </c>
    </row>
    <row r="4001" spans="2:9">
      <c r="B4001" s="300">
        <f t="shared" si="314"/>
        <v>3989</v>
      </c>
      <c r="C4001" s="275">
        <f t="shared" ca="1" si="310"/>
        <v>9.2397113575722473E-2</v>
      </c>
      <c r="D4001" s="275">
        <f t="shared" ca="1" si="311"/>
        <v>0.1485414500113037</v>
      </c>
      <c r="E4001" s="275">
        <f t="shared" ca="1" si="312"/>
        <v>0.10156393770626584</v>
      </c>
      <c r="F4001" s="275">
        <f t="shared" ca="1" si="313"/>
        <v>3.7920136237647138E-2</v>
      </c>
      <c r="G4001" s="301">
        <f t="array" aca="1" ref="G4001" ca="1">IF(E4001&gt;F4001,('3-Statement Model'!$G$8*(1+'DCF Simulation'!C4001)*'DCF Simulation'!D4001)/('DCF Simulation'!E4001-'DCF Simulation'!F4001))</f>
        <v>12315.486995537909</v>
      </c>
      <c r="H4001" s="302">
        <f ca="1">+G4001-'DCF Analysis'!$C$37+'DCF Analysis'!$C$38+'DCF Analysis'!$C$40-'DCF Analysis'!$C$39</f>
        <v>13227.816995537911</v>
      </c>
      <c r="I4001" s="303">
        <f ca="1">+H4001/'Historical Data'!$L$34</f>
        <v>830.51590427549638</v>
      </c>
    </row>
    <row r="4002" spans="2:9">
      <c r="B4002" s="300">
        <f t="shared" si="314"/>
        <v>3990</v>
      </c>
      <c r="C4002" s="275">
        <f t="shared" ca="1" si="310"/>
        <v>0.11042750610138971</v>
      </c>
      <c r="D4002" s="275">
        <f t="shared" ca="1" si="311"/>
        <v>0.16399676419150527</v>
      </c>
      <c r="E4002" s="275">
        <f t="shared" ca="1" si="312"/>
        <v>0.10985185601300736</v>
      </c>
      <c r="F4002" s="275">
        <f t="shared" ca="1" si="313"/>
        <v>4.7380430274568536E-2</v>
      </c>
      <c r="G4002" s="301">
        <f t="array" aca="1" ref="G4002" ca="1">IF(E4002&gt;F4002,('3-Statement Model'!$G$8*(1+'DCF Simulation'!C4002)*'DCF Simulation'!D4002)/('DCF Simulation'!E4002-'DCF Simulation'!F4002))</f>
        <v>14080.678154215149</v>
      </c>
      <c r="H4002" s="302">
        <f ca="1">+G4002-'DCF Analysis'!$C$37+'DCF Analysis'!$C$38+'DCF Analysis'!$C$40-'DCF Analysis'!$C$39</f>
        <v>14993.008154215151</v>
      </c>
      <c r="I4002" s="303">
        <f ca="1">+H4002/'Historical Data'!$L$34</f>
        <v>941.34442056525654</v>
      </c>
    </row>
    <row r="4003" spans="2:9">
      <c r="B4003" s="300">
        <f t="shared" si="314"/>
        <v>3991</v>
      </c>
      <c r="C4003" s="275">
        <f t="shared" ca="1" si="310"/>
        <v>5.1257784411971388E-2</v>
      </c>
      <c r="D4003" s="275">
        <f t="shared" ca="1" si="311"/>
        <v>0.15744491146330827</v>
      </c>
      <c r="E4003" s="275">
        <f t="shared" ca="1" si="312"/>
        <v>0.10872544008425246</v>
      </c>
      <c r="F4003" s="275">
        <f t="shared" ca="1" si="313"/>
        <v>4.0263244970247011E-2</v>
      </c>
      <c r="G4003" s="301">
        <f t="array" aca="1" ref="G4003" ca="1">IF(E4003&gt;F4003,('3-Statement Model'!$G$8*(1+'DCF Simulation'!C4003)*'DCF Simulation'!D4003)/('DCF Simulation'!E4003-'DCF Simulation'!F4003))</f>
        <v>11677.947895203801</v>
      </c>
      <c r="H4003" s="302">
        <f ca="1">+G4003-'DCF Analysis'!$C$37+'DCF Analysis'!$C$38+'DCF Analysis'!$C$40-'DCF Analysis'!$C$39</f>
        <v>12590.277895203802</v>
      </c>
      <c r="I4003" s="303">
        <f ca="1">+H4003/'Historical Data'!$L$34</f>
        <v>790.48765451942722</v>
      </c>
    </row>
    <row r="4004" spans="2:9">
      <c r="B4004" s="300">
        <f t="shared" si="314"/>
        <v>3992</v>
      </c>
      <c r="C4004" s="275">
        <f t="shared" ca="1" si="310"/>
        <v>0.3086358043340463</v>
      </c>
      <c r="D4004" s="275">
        <f t="shared" ca="1" si="311"/>
        <v>0.19350153019436653</v>
      </c>
      <c r="E4004" s="275">
        <f t="shared" ca="1" si="312"/>
        <v>0.10931831570252595</v>
      </c>
      <c r="F4004" s="275">
        <f t="shared" ca="1" si="313"/>
        <v>3.9898729408018807E-2</v>
      </c>
      <c r="G4004" s="301">
        <f t="array" aca="1" ref="G4004" ca="1">IF(E4004&gt;F4004,('3-Statement Model'!$G$8*(1+'DCF Simulation'!C4004)*'DCF Simulation'!D4004)/('DCF Simulation'!E4004-'DCF Simulation'!F4004))</f>
        <v>17619.788065687269</v>
      </c>
      <c r="H4004" s="302">
        <f ca="1">+G4004-'DCF Analysis'!$C$37+'DCF Analysis'!$C$38+'DCF Analysis'!$C$40-'DCF Analysis'!$C$39</f>
        <v>18532.118065687268</v>
      </c>
      <c r="I4004" s="303">
        <f ca="1">+H4004/'Historical Data'!$L$34</f>
        <v>1163.5494200332819</v>
      </c>
    </row>
    <row r="4005" spans="2:9">
      <c r="B4005" s="300">
        <f t="shared" si="314"/>
        <v>3993</v>
      </c>
      <c r="C4005" s="275">
        <f t="shared" ca="1" si="310"/>
        <v>0.20251413343933708</v>
      </c>
      <c r="D4005" s="275">
        <f t="shared" ca="1" si="311"/>
        <v>0.1704587887255713</v>
      </c>
      <c r="E4005" s="275">
        <f t="shared" ca="1" si="312"/>
        <v>0.10821279221841731</v>
      </c>
      <c r="F4005" s="275">
        <f t="shared" ca="1" si="313"/>
        <v>3.2740474270439496E-2</v>
      </c>
      <c r="G4005" s="301">
        <f t="array" aca="1" ref="G4005" ca="1">IF(E4005&gt;F4005,('3-Statement Model'!$G$8*(1+'DCF Simulation'!C4005)*'DCF Simulation'!D4005)/('DCF Simulation'!E4005-'DCF Simulation'!F4005))</f>
        <v>13119.020125666746</v>
      </c>
      <c r="H4005" s="302">
        <f ca="1">+G4005-'DCF Analysis'!$C$37+'DCF Analysis'!$C$38+'DCF Analysis'!$C$40-'DCF Analysis'!$C$39</f>
        <v>14031.350125666748</v>
      </c>
      <c r="I4005" s="303">
        <f ca="1">+H4005/'Historical Data'!$L$34</f>
        <v>880.96618223212261</v>
      </c>
    </row>
    <row r="4006" spans="2:9">
      <c r="B4006" s="300">
        <f t="shared" si="314"/>
        <v>3994</v>
      </c>
      <c r="C4006" s="275">
        <f t="shared" ca="1" si="310"/>
        <v>0.28327170470733343</v>
      </c>
      <c r="D4006" s="275">
        <f t="shared" ca="1" si="311"/>
        <v>0.14936952096277145</v>
      </c>
      <c r="E4006" s="275">
        <f t="shared" ca="1" si="312"/>
        <v>0.10165061283911718</v>
      </c>
      <c r="F4006" s="275">
        <f t="shared" ca="1" si="313"/>
        <v>4.2837205175409773E-2</v>
      </c>
      <c r="G4006" s="301">
        <f t="array" aca="1" ref="G4006" ca="1">IF(E4006&gt;F4006,('3-Statement Model'!$G$8*(1+'DCF Simulation'!C4006)*'DCF Simulation'!D4006)/('DCF Simulation'!E4006-'DCF Simulation'!F4006))</f>
        <v>15742.86469030118</v>
      </c>
      <c r="H4006" s="302">
        <f ca="1">+G4006-'DCF Analysis'!$C$37+'DCF Analysis'!$C$38+'DCF Analysis'!$C$40-'DCF Analysis'!$C$39</f>
        <v>16655.194690301178</v>
      </c>
      <c r="I4006" s="303">
        <f ca="1">+H4006/'Historical Data'!$L$34</f>
        <v>1045.7057338913867</v>
      </c>
    </row>
    <row r="4007" spans="2:9">
      <c r="B4007" s="300">
        <f t="shared" si="314"/>
        <v>3995</v>
      </c>
      <c r="C4007" s="275">
        <f t="shared" ca="1" si="310"/>
        <v>0.11717786344456436</v>
      </c>
      <c r="D4007" s="275">
        <f t="shared" ca="1" si="311"/>
        <v>0.14101301245224548</v>
      </c>
      <c r="E4007" s="275">
        <f t="shared" ca="1" si="312"/>
        <v>0.1088915083979283</v>
      </c>
      <c r="F4007" s="275">
        <f t="shared" ca="1" si="313"/>
        <v>5.1268286199952773E-2</v>
      </c>
      <c r="G4007" s="301">
        <f t="array" aca="1" ref="G4007" ca="1">IF(E4007&gt;F4007,('3-Statement Model'!$G$8*(1+'DCF Simulation'!C4007)*'DCF Simulation'!D4007)/('DCF Simulation'!E4007-'DCF Simulation'!F4007))</f>
        <v>13205.762178639719</v>
      </c>
      <c r="H4007" s="302">
        <f ca="1">+G4007-'DCF Analysis'!$C$37+'DCF Analysis'!$C$38+'DCF Analysis'!$C$40-'DCF Analysis'!$C$39</f>
        <v>14118.092178639721</v>
      </c>
      <c r="I4007" s="303">
        <f ca="1">+H4007/'Historical Data'!$L$34</f>
        <v>886.4123306470774</v>
      </c>
    </row>
    <row r="4008" spans="2:9">
      <c r="B4008" s="300">
        <f t="shared" si="314"/>
        <v>3996</v>
      </c>
      <c r="C4008" s="275">
        <f t="shared" ca="1" si="310"/>
        <v>0.11376970219000913</v>
      </c>
      <c r="D4008" s="275">
        <f t="shared" ca="1" si="311"/>
        <v>0.17061761320434088</v>
      </c>
      <c r="E4008" s="275">
        <f t="shared" ca="1" si="312"/>
        <v>0.10554031791662945</v>
      </c>
      <c r="F4008" s="275">
        <f t="shared" ca="1" si="313"/>
        <v>5.805936575847051E-2</v>
      </c>
      <c r="G4008" s="301">
        <f t="array" aca="1" ref="G4008" ca="1">IF(E4008&gt;F4008,('3-Statement Model'!$G$8*(1+'DCF Simulation'!C4008)*'DCF Simulation'!D4008)/('DCF Simulation'!E4008-'DCF Simulation'!F4008))</f>
        <v>19332.113743580416</v>
      </c>
      <c r="H4008" s="302">
        <f ca="1">+G4008-'DCF Analysis'!$C$37+'DCF Analysis'!$C$38+'DCF Analysis'!$C$40-'DCF Analysis'!$C$39</f>
        <v>20244.443743580414</v>
      </c>
      <c r="I4008" s="303">
        <f ca="1">+H4008/'Historical Data'!$L$34</f>
        <v>1271.0587474808337</v>
      </c>
    </row>
    <row r="4009" spans="2:9">
      <c r="B4009" s="300">
        <f t="shared" si="314"/>
        <v>3997</v>
      </c>
      <c r="C4009" s="275">
        <f t="shared" ca="1" si="310"/>
        <v>3.2481516107351144E-2</v>
      </c>
      <c r="D4009" s="275">
        <f t="shared" ca="1" si="311"/>
        <v>0.17464752396042305</v>
      </c>
      <c r="E4009" s="275">
        <f t="shared" ca="1" si="312"/>
        <v>0.10092633617403669</v>
      </c>
      <c r="F4009" s="275">
        <f t="shared" ca="1" si="313"/>
        <v>2.5078826408820028E-2</v>
      </c>
      <c r="G4009" s="301">
        <f t="array" aca="1" ref="G4009" ca="1">IF(E4009&gt;F4009,('3-Statement Model'!$G$8*(1+'DCF Simulation'!C4009)*'DCF Simulation'!D4009)/('DCF Simulation'!E4009-'DCF Simulation'!F4009))</f>
        <v>11483.727834691577</v>
      </c>
      <c r="H4009" s="302">
        <f ca="1">+G4009-'DCF Analysis'!$C$37+'DCF Analysis'!$C$38+'DCF Analysis'!$C$40-'DCF Analysis'!$C$39</f>
        <v>12396.057834691579</v>
      </c>
      <c r="I4009" s="303">
        <f ca="1">+H4009/'Historical Data'!$L$34</f>
        <v>778.29343915954109</v>
      </c>
    </row>
    <row r="4010" spans="2:9">
      <c r="B4010" s="300">
        <f t="shared" si="314"/>
        <v>3998</v>
      </c>
      <c r="C4010" s="275">
        <f t="shared" ca="1" si="310"/>
        <v>0.3259785495531492</v>
      </c>
      <c r="D4010" s="275">
        <f t="shared" ca="1" si="311"/>
        <v>0.1566288057205798</v>
      </c>
      <c r="E4010" s="275">
        <f t="shared" ca="1" si="312"/>
        <v>0.10418168436340297</v>
      </c>
      <c r="F4010" s="275">
        <f t="shared" ca="1" si="313"/>
        <v>3.264625402959332E-2</v>
      </c>
      <c r="G4010" s="301">
        <f t="array" aca="1" ref="G4010" ca="1">IF(E4010&gt;F4010,('3-Statement Model'!$G$8*(1+'DCF Simulation'!C4010)*'DCF Simulation'!D4010)/('DCF Simulation'!E4010-'DCF Simulation'!F4010))</f>
        <v>14023.823598282492</v>
      </c>
      <c r="H4010" s="302">
        <f ca="1">+G4010-'DCF Analysis'!$C$37+'DCF Analysis'!$C$38+'DCF Analysis'!$C$40-'DCF Analysis'!$C$39</f>
        <v>14936.153598282493</v>
      </c>
      <c r="I4010" s="303">
        <f ca="1">+H4010/'Historical Data'!$L$34</f>
        <v>937.77477540396342</v>
      </c>
    </row>
    <row r="4011" spans="2:9">
      <c r="B4011" s="300">
        <f t="shared" si="314"/>
        <v>3999</v>
      </c>
      <c r="C4011" s="275">
        <f t="shared" ca="1" si="310"/>
        <v>0.32025255700230276</v>
      </c>
      <c r="D4011" s="275">
        <f t="shared" ca="1" si="311"/>
        <v>0.18638759688307507</v>
      </c>
      <c r="E4011" s="275">
        <f t="shared" ca="1" si="312"/>
        <v>0.10723941956527136</v>
      </c>
      <c r="F4011" s="275">
        <f t="shared" ca="1" si="313"/>
        <v>2.6871284211799719E-2</v>
      </c>
      <c r="G4011" s="301">
        <f t="array" aca="1" ref="G4011" ca="1">IF(E4011&gt;F4011,('3-Statement Model'!$G$8*(1+'DCF Simulation'!C4011)*'DCF Simulation'!D4011)/('DCF Simulation'!E4011-'DCF Simulation'!F4011))</f>
        <v>14790.049697710136</v>
      </c>
      <c r="H4011" s="302">
        <f ca="1">+G4011-'DCF Analysis'!$C$37+'DCF Analysis'!$C$38+'DCF Analysis'!$C$40-'DCF Analysis'!$C$39</f>
        <v>15702.379697710137</v>
      </c>
      <c r="I4011" s="303">
        <f ca="1">+H4011/'Historical Data'!$L$34</f>
        <v>985.88271052737025</v>
      </c>
    </row>
    <row r="4012" spans="2:9">
      <c r="B4012" s="300">
        <f t="shared" si="314"/>
        <v>4000</v>
      </c>
      <c r="C4012" s="275">
        <f t="shared" ca="1" si="310"/>
        <v>0.24767461812186339</v>
      </c>
      <c r="D4012" s="275">
        <f t="shared" ca="1" si="311"/>
        <v>0.15575746777457361</v>
      </c>
      <c r="E4012" s="275">
        <f t="shared" ca="1" si="312"/>
        <v>0.10530932932753571</v>
      </c>
      <c r="F4012" s="275">
        <f t="shared" ca="1" si="313"/>
        <v>4.4695833266968049E-2</v>
      </c>
      <c r="G4012" s="301">
        <f t="array" aca="1" ref="G4012" ca="1">IF(E4012&gt;F4012,('3-Statement Model'!$G$8*(1+'DCF Simulation'!C4012)*'DCF Simulation'!D4012)/('DCF Simulation'!E4012-'DCF Simulation'!F4012))</f>
        <v>15486.753420511177</v>
      </c>
      <c r="H4012" s="302">
        <f ca="1">+G4012-'DCF Analysis'!$C$37+'DCF Analysis'!$C$38+'DCF Analysis'!$C$40-'DCF Analysis'!$C$39</f>
        <v>16399.083420511175</v>
      </c>
      <c r="I4012" s="303">
        <f ca="1">+H4012/'Historical Data'!$L$34</f>
        <v>1029.6256442668825</v>
      </c>
    </row>
    <row r="4013" spans="2:9">
      <c r="B4013" s="300">
        <f t="shared" si="314"/>
        <v>4001</v>
      </c>
      <c r="C4013" s="275">
        <f t="shared" ca="1" si="310"/>
        <v>0.20095119905774372</v>
      </c>
      <c r="D4013" s="275">
        <f t="shared" ca="1" si="311"/>
        <v>0.18190082431436508</v>
      </c>
      <c r="E4013" s="275">
        <f t="shared" ca="1" si="312"/>
        <v>0.10412981353897127</v>
      </c>
      <c r="F4013" s="275">
        <f t="shared" ca="1" si="313"/>
        <v>2.3560098567658991E-2</v>
      </c>
      <c r="G4013" s="301">
        <f t="array" aca="1" ref="G4013" ca="1">IF(E4013&gt;F4013,('3-Statement Model'!$G$8*(1+'DCF Simulation'!C4013)*'DCF Simulation'!D4013)/('DCF Simulation'!E4013-'DCF Simulation'!F4013))</f>
        <v>13096.875506487522</v>
      </c>
      <c r="H4013" s="302">
        <f ca="1">+G4013-'DCF Analysis'!$C$37+'DCF Analysis'!$C$38+'DCF Analysis'!$C$40-'DCF Analysis'!$C$39</f>
        <v>14009.205506487524</v>
      </c>
      <c r="I4013" s="303">
        <f ca="1">+H4013/'Historical Data'!$L$34</f>
        <v>879.57581990486381</v>
      </c>
    </row>
    <row r="4014" spans="2:9">
      <c r="B4014" s="300">
        <f t="shared" si="314"/>
        <v>4002</v>
      </c>
      <c r="C4014" s="275">
        <f t="shared" ca="1" si="310"/>
        <v>3.9571693631739083E-2</v>
      </c>
      <c r="D4014" s="275">
        <f t="shared" ca="1" si="311"/>
        <v>0.13622502896335251</v>
      </c>
      <c r="E4014" s="275">
        <f t="shared" ca="1" si="312"/>
        <v>0.10052198464339716</v>
      </c>
      <c r="F4014" s="275">
        <f t="shared" ca="1" si="313"/>
        <v>3.1777757174161536E-2</v>
      </c>
      <c r="G4014" s="301">
        <f t="array" aca="1" ref="G4014" ca="1">IF(E4014&gt;F4014,('3-Statement Model'!$G$8*(1+'DCF Simulation'!C4014)*'DCF Simulation'!D4014)/('DCF Simulation'!E4014-'DCF Simulation'!F4014))</f>
        <v>9950.7225684085388</v>
      </c>
      <c r="H4014" s="302">
        <f ca="1">+G4014-'DCF Analysis'!$C$37+'DCF Analysis'!$C$38+'DCF Analysis'!$C$40-'DCF Analysis'!$C$39</f>
        <v>10863.052568408541</v>
      </c>
      <c r="I4014" s="303">
        <f ca="1">+H4014/'Historical Data'!$L$34</f>
        <v>682.04284426428103</v>
      </c>
    </row>
    <row r="4015" spans="2:9">
      <c r="B4015" s="300">
        <f t="shared" si="314"/>
        <v>4003</v>
      </c>
      <c r="C4015" s="275">
        <f t="shared" ca="1" si="310"/>
        <v>0.33026878690042683</v>
      </c>
      <c r="D4015" s="275">
        <f t="shared" ca="1" si="311"/>
        <v>0.19462426172889422</v>
      </c>
      <c r="E4015" s="275">
        <f t="shared" ca="1" si="312"/>
        <v>0.10727689170092521</v>
      </c>
      <c r="F4015" s="275">
        <f t="shared" ca="1" si="313"/>
        <v>4.5368903317067652E-2</v>
      </c>
      <c r="G4015" s="301">
        <f t="array" aca="1" ref="G4015" ca="1">IF(E4015&gt;F4015,('3-Statement Model'!$G$8*(1+'DCF Simulation'!C4015)*'DCF Simulation'!D4015)/('DCF Simulation'!E4015-'DCF Simulation'!F4015))</f>
        <v>20200.828707895358</v>
      </c>
      <c r="H4015" s="302">
        <f ca="1">+G4015-'DCF Analysis'!$C$37+'DCF Analysis'!$C$38+'DCF Analysis'!$C$40-'DCF Analysis'!$C$39</f>
        <v>21113.158707895356</v>
      </c>
      <c r="I4015" s="303">
        <f ca="1">+H4015/'Historical Data'!$L$34</f>
        <v>1325.6015034313473</v>
      </c>
    </row>
    <row r="4016" spans="2:9">
      <c r="B4016" s="300">
        <f t="shared" si="314"/>
        <v>4004</v>
      </c>
      <c r="C4016" s="275">
        <f t="shared" ca="1" si="310"/>
        <v>0.19023121927989523</v>
      </c>
      <c r="D4016" s="275">
        <f t="shared" ca="1" si="311"/>
        <v>0.15433235113830698</v>
      </c>
      <c r="E4016" s="275">
        <f t="shared" ca="1" si="312"/>
        <v>0.10675859244801832</v>
      </c>
      <c r="F4016" s="275">
        <f t="shared" ca="1" si="313"/>
        <v>4.1979003981774274E-2</v>
      </c>
      <c r="G4016" s="301">
        <f t="array" aca="1" ref="G4016" ca="1">IF(E4016&gt;F4016,('3-Statement Model'!$G$8*(1+'DCF Simulation'!C4016)*'DCF Simulation'!D4016)/('DCF Simulation'!E4016-'DCF Simulation'!F4016))</f>
        <v>13697.131475551181</v>
      </c>
      <c r="H4016" s="302">
        <f ca="1">+G4016-'DCF Analysis'!$C$37+'DCF Analysis'!$C$38+'DCF Analysis'!$C$40-'DCF Analysis'!$C$39</f>
        <v>14609.461475551183</v>
      </c>
      <c r="I4016" s="303">
        <f ca="1">+H4016/'Historical Data'!$L$34</f>
        <v>917.26322736686859</v>
      </c>
    </row>
    <row r="4017" spans="2:9">
      <c r="B4017" s="300">
        <f t="shared" si="314"/>
        <v>4005</v>
      </c>
      <c r="C4017" s="275">
        <f t="shared" ca="1" si="310"/>
        <v>0.296258892688186</v>
      </c>
      <c r="D4017" s="275">
        <f t="shared" ca="1" si="311"/>
        <v>0.17688266970843361</v>
      </c>
      <c r="E4017" s="275">
        <f t="shared" ca="1" si="312"/>
        <v>0.10862466193261613</v>
      </c>
      <c r="F4017" s="275">
        <f t="shared" ca="1" si="313"/>
        <v>2.1702940981440162E-2</v>
      </c>
      <c r="G4017" s="301">
        <f t="array" aca="1" ref="G4017" ca="1">IF(E4017&gt;F4017,('3-Statement Model'!$G$8*(1+'DCF Simulation'!C4017)*'DCF Simulation'!D4017)/('DCF Simulation'!E4017-'DCF Simulation'!F4017))</f>
        <v>12741.724667863768</v>
      </c>
      <c r="H4017" s="302">
        <f ca="1">+G4017-'DCF Analysis'!$C$37+'DCF Analysis'!$C$38+'DCF Analysis'!$C$40-'DCF Analysis'!$C$39</f>
        <v>13654.054667863769</v>
      </c>
      <c r="I4017" s="303">
        <f ca="1">+H4017/'Historical Data'!$L$34</f>
        <v>857.27747543931014</v>
      </c>
    </row>
    <row r="4018" spans="2:9">
      <c r="B4018" s="300">
        <f t="shared" si="314"/>
        <v>4006</v>
      </c>
      <c r="C4018" s="275">
        <f t="shared" ca="1" si="310"/>
        <v>0.14508035819490323</v>
      </c>
      <c r="D4018" s="275">
        <f t="shared" ca="1" si="311"/>
        <v>0.13929728649107082</v>
      </c>
      <c r="E4018" s="275">
        <f t="shared" ca="1" si="312"/>
        <v>0.10087857766461958</v>
      </c>
      <c r="F4018" s="275">
        <f t="shared" ca="1" si="313"/>
        <v>3.4731128356367151E-2</v>
      </c>
      <c r="G4018" s="301">
        <f t="array" aca="1" ref="G4018" ca="1">IF(E4018&gt;F4018,('3-Statement Model'!$G$8*(1+'DCF Simulation'!C4018)*'DCF Simulation'!D4018)/('DCF Simulation'!E4018-'DCF Simulation'!F4018))</f>
        <v>11647.829874645349</v>
      </c>
      <c r="H4018" s="302">
        <f ca="1">+G4018-'DCF Analysis'!$C$37+'DCF Analysis'!$C$38+'DCF Analysis'!$C$40-'DCF Analysis'!$C$39</f>
        <v>12560.159874645351</v>
      </c>
      <c r="I4018" s="303">
        <f ca="1">+H4018/'Historical Data'!$L$34</f>
        <v>788.59667771747058</v>
      </c>
    </row>
    <row r="4019" spans="2:9">
      <c r="B4019" s="300">
        <f t="shared" si="314"/>
        <v>4007</v>
      </c>
      <c r="C4019" s="275">
        <f t="shared" ca="1" si="310"/>
        <v>0.19982770707435449</v>
      </c>
      <c r="D4019" s="275">
        <f t="shared" ca="1" si="311"/>
        <v>0.1806712179732653</v>
      </c>
      <c r="E4019" s="275">
        <f t="shared" ca="1" si="312"/>
        <v>0.10729859727647044</v>
      </c>
      <c r="F4019" s="275">
        <f t="shared" ca="1" si="313"/>
        <v>3.3815575365317048E-2</v>
      </c>
      <c r="G4019" s="301">
        <f t="array" aca="1" ref="G4019" ca="1">IF(E4019&gt;F4019,('3-Statement Model'!$G$8*(1+'DCF Simulation'!C4019)*'DCF Simulation'!D4019)/('DCF Simulation'!E4019-'DCF Simulation'!F4019))</f>
        <v>14249.523779231049</v>
      </c>
      <c r="H4019" s="302">
        <f ca="1">+G4019-'DCF Analysis'!$C$37+'DCF Analysis'!$C$38+'DCF Analysis'!$C$40-'DCF Analysis'!$C$39</f>
        <v>15161.853779231051</v>
      </c>
      <c r="I4019" s="303">
        <f ca="1">+H4019/'Historical Data'!$L$34</f>
        <v>951.945487770098</v>
      </c>
    </row>
    <row r="4020" spans="2:9">
      <c r="B4020" s="300">
        <f t="shared" si="314"/>
        <v>4008</v>
      </c>
      <c r="C4020" s="275">
        <f t="shared" ca="1" si="310"/>
        <v>4.5719264367279508E-2</v>
      </c>
      <c r="D4020" s="275">
        <f t="shared" ca="1" si="311"/>
        <v>0.14206130088264107</v>
      </c>
      <c r="E4020" s="275">
        <f t="shared" ca="1" si="312"/>
        <v>0.10689059323320017</v>
      </c>
      <c r="F4020" s="275">
        <f t="shared" ca="1" si="313"/>
        <v>3.6080769201424945E-2</v>
      </c>
      <c r="G4020" s="301">
        <f t="array" aca="1" ref="G4020" ca="1">IF(E4020&gt;F4020,('3-Statement Model'!$G$8*(1+'DCF Simulation'!C4020)*'DCF Simulation'!D4020)/('DCF Simulation'!E4020-'DCF Simulation'!F4020))</f>
        <v>10133.906201421059</v>
      </c>
      <c r="H4020" s="302">
        <f ca="1">+G4020-'DCF Analysis'!$C$37+'DCF Analysis'!$C$38+'DCF Analysis'!$C$40-'DCF Analysis'!$C$39</f>
        <v>11046.236201421061</v>
      </c>
      <c r="I4020" s="303">
        <f ca="1">+H4020/'Historical Data'!$L$34</f>
        <v>693.54413133766468</v>
      </c>
    </row>
    <row r="4021" spans="2:9">
      <c r="B4021" s="300">
        <f t="shared" si="314"/>
        <v>4009</v>
      </c>
      <c r="C4021" s="275">
        <f t="shared" ca="1" si="310"/>
        <v>0.13965805702692852</v>
      </c>
      <c r="D4021" s="275">
        <f t="shared" ca="1" si="311"/>
        <v>0.17769502746301138</v>
      </c>
      <c r="E4021" s="275">
        <f t="shared" ca="1" si="312"/>
        <v>0.10947285644889281</v>
      </c>
      <c r="F4021" s="275">
        <f t="shared" ca="1" si="313"/>
        <v>2.7940710745664989E-2</v>
      </c>
      <c r="G4021" s="301">
        <f t="array" aca="1" ref="G4021" ca="1">IF(E4021&gt;F4021,('3-Statement Model'!$G$8*(1+'DCF Simulation'!C4021)*'DCF Simulation'!D4021)/('DCF Simulation'!E4021-'DCF Simulation'!F4021))</f>
        <v>11997.768212538023</v>
      </c>
      <c r="H4021" s="302">
        <f ca="1">+G4021-'DCF Analysis'!$C$37+'DCF Analysis'!$C$38+'DCF Analysis'!$C$40-'DCF Analysis'!$C$39</f>
        <v>12910.098212538025</v>
      </c>
      <c r="I4021" s="303">
        <f ca="1">+H4021/'Historical Data'!$L$34</f>
        <v>810.56775240300897</v>
      </c>
    </row>
    <row r="4022" spans="2:9">
      <c r="B4022" s="300">
        <f t="shared" si="314"/>
        <v>4010</v>
      </c>
      <c r="C4022" s="275">
        <f t="shared" ca="1" si="310"/>
        <v>7.0371927148266747E-2</v>
      </c>
      <c r="D4022" s="275">
        <f t="shared" ca="1" si="311"/>
        <v>0.13861260787706017</v>
      </c>
      <c r="E4022" s="275">
        <f t="shared" ca="1" si="312"/>
        <v>0.10813406395515711</v>
      </c>
      <c r="F4022" s="275">
        <f t="shared" ca="1" si="313"/>
        <v>2.660378753292527E-2</v>
      </c>
      <c r="G4022" s="301">
        <f t="array" aca="1" ref="G4022" ca="1">IF(E4022&gt;F4022,('3-Statement Model'!$G$8*(1+'DCF Simulation'!C4022)*'DCF Simulation'!D4022)/('DCF Simulation'!E4022-'DCF Simulation'!F4022))</f>
        <v>8790.1852804844184</v>
      </c>
      <c r="H4022" s="302">
        <f ca="1">+G4022-'DCF Analysis'!$C$37+'DCF Analysis'!$C$38+'DCF Analysis'!$C$40-'DCF Analysis'!$C$39</f>
        <v>9702.5152804844201</v>
      </c>
      <c r="I4022" s="303">
        <f ca="1">+H4022/'Historical Data'!$L$34</f>
        <v>609.17786015912873</v>
      </c>
    </row>
    <row r="4023" spans="2:9">
      <c r="B4023" s="300">
        <f t="shared" si="314"/>
        <v>4011</v>
      </c>
      <c r="C4023" s="275">
        <f t="shared" ca="1" si="310"/>
        <v>0.20547054720499408</v>
      </c>
      <c r="D4023" s="275">
        <f t="shared" ca="1" si="311"/>
        <v>0.16177195993106239</v>
      </c>
      <c r="E4023" s="275">
        <f t="shared" ca="1" si="312"/>
        <v>0.10407427621510289</v>
      </c>
      <c r="F4023" s="275">
        <f t="shared" ca="1" si="313"/>
        <v>4.3867339492363523E-2</v>
      </c>
      <c r="G4023" s="301">
        <f t="array" aca="1" ref="G4023" ca="1">IF(E4023&gt;F4023,('3-Statement Model'!$G$8*(1+'DCF Simulation'!C4023)*'DCF Simulation'!D4023)/('DCF Simulation'!E4023-'DCF Simulation'!F4023))</f>
        <v>15645.621485446743</v>
      </c>
      <c r="H4023" s="302">
        <f ca="1">+G4023-'DCF Analysis'!$C$37+'DCF Analysis'!$C$38+'DCF Analysis'!$C$40-'DCF Analysis'!$C$39</f>
        <v>16557.951485446742</v>
      </c>
      <c r="I4023" s="303">
        <f ca="1">+H4023/'Historical Data'!$L$34</f>
        <v>1039.6002647696432</v>
      </c>
    </row>
    <row r="4024" spans="2:9">
      <c r="B4024" s="300">
        <f t="shared" si="314"/>
        <v>4012</v>
      </c>
      <c r="C4024" s="275">
        <f t="shared" ca="1" si="310"/>
        <v>7.7753985681454238E-2</v>
      </c>
      <c r="D4024" s="275">
        <f t="shared" ca="1" si="311"/>
        <v>0.16665188477105619</v>
      </c>
      <c r="E4024" s="275">
        <f t="shared" ca="1" si="312"/>
        <v>0.10157021777864997</v>
      </c>
      <c r="F4024" s="275">
        <f t="shared" ca="1" si="313"/>
        <v>3.2438216898134961E-2</v>
      </c>
      <c r="G4024" s="301">
        <f t="array" aca="1" ref="G4024" ca="1">IF(E4024&gt;F4024,('3-Statement Model'!$G$8*(1+'DCF Simulation'!C4024)*'DCF Simulation'!D4024)/('DCF Simulation'!E4024-'DCF Simulation'!F4024))</f>
        <v>12549.610296313813</v>
      </c>
      <c r="H4024" s="302">
        <f ca="1">+G4024-'DCF Analysis'!$C$37+'DCF Analysis'!$C$38+'DCF Analysis'!$C$40-'DCF Analysis'!$C$39</f>
        <v>13461.940296313815</v>
      </c>
      <c r="I4024" s="303">
        <f ca="1">+H4024/'Historical Data'!$L$34</f>
        <v>845.21546694116182</v>
      </c>
    </row>
    <row r="4025" spans="2:9">
      <c r="B4025" s="300">
        <f t="shared" si="314"/>
        <v>4013</v>
      </c>
      <c r="C4025" s="275">
        <f t="shared" ca="1" si="310"/>
        <v>5.4942722220037973E-2</v>
      </c>
      <c r="D4025" s="275">
        <f t="shared" ca="1" si="311"/>
        <v>0.14550882649687699</v>
      </c>
      <c r="E4025" s="275">
        <f t="shared" ca="1" si="312"/>
        <v>0.10633902186106212</v>
      </c>
      <c r="F4025" s="275">
        <f t="shared" ca="1" si="313"/>
        <v>3.5530924300185403E-2</v>
      </c>
      <c r="G4025" s="301">
        <f t="array" aca="1" ref="G4025" ca="1">IF(E4025&gt;F4025,('3-Statement Model'!$G$8*(1+'DCF Simulation'!C4025)*'DCF Simulation'!D4025)/('DCF Simulation'!E4025-'DCF Simulation'!F4025))</f>
        <v>10471.642132347128</v>
      </c>
      <c r="H4025" s="302">
        <f ca="1">+G4025-'DCF Analysis'!$C$37+'DCF Analysis'!$C$38+'DCF Analysis'!$C$40-'DCF Analysis'!$C$39</f>
        <v>11383.972132347129</v>
      </c>
      <c r="I4025" s="303">
        <f ca="1">+H4025/'Historical Data'!$L$34</f>
        <v>714.74907106233786</v>
      </c>
    </row>
    <row r="4026" spans="2:9">
      <c r="B4026" s="300">
        <f t="shared" si="314"/>
        <v>4014</v>
      </c>
      <c r="C4026" s="275">
        <f t="shared" ca="1" si="310"/>
        <v>0.29477096085565513</v>
      </c>
      <c r="D4026" s="275">
        <f t="shared" ca="1" si="311"/>
        <v>0.19341465785466105</v>
      </c>
      <c r="E4026" s="275">
        <f t="shared" ca="1" si="312"/>
        <v>0.10437588254589046</v>
      </c>
      <c r="F4026" s="275">
        <f t="shared" ca="1" si="313"/>
        <v>5.0857578186528793E-2</v>
      </c>
      <c r="G4026" s="301">
        <f t="array" aca="1" ref="G4026" ca="1">IF(E4026&gt;F4026,('3-Statement Model'!$G$8*(1+'DCF Simulation'!C4026)*'DCF Simulation'!D4026)/('DCF Simulation'!E4026-'DCF Simulation'!F4026))</f>
        <v>22602.656687446259</v>
      </c>
      <c r="H4026" s="302">
        <f ca="1">+G4026-'DCF Analysis'!$C$37+'DCF Analysis'!$C$38+'DCF Analysis'!$C$40-'DCF Analysis'!$C$39</f>
        <v>23514.986687446257</v>
      </c>
      <c r="I4026" s="303">
        <f ca="1">+H4026/'Historical Data'!$L$34</f>
        <v>1476.4016193555235</v>
      </c>
    </row>
    <row r="4027" spans="2:9">
      <c r="B4027" s="300">
        <f t="shared" si="314"/>
        <v>4015</v>
      </c>
      <c r="C4027" s="275">
        <f t="shared" ca="1" si="310"/>
        <v>3.1304860601048902E-2</v>
      </c>
      <c r="D4027" s="275">
        <f t="shared" ca="1" si="311"/>
        <v>0.14539796901055602</v>
      </c>
      <c r="E4027" s="275">
        <f t="shared" ca="1" si="312"/>
        <v>0.10323976556927485</v>
      </c>
      <c r="F4027" s="275">
        <f t="shared" ca="1" si="313"/>
        <v>4.7578587068832792E-2</v>
      </c>
      <c r="G4027" s="301">
        <f t="array" aca="1" ref="G4027" ca="1">IF(E4027&gt;F4027,('3-Statement Model'!$G$8*(1+'DCF Simulation'!C4027)*'DCF Simulation'!D4027)/('DCF Simulation'!E4027-'DCF Simulation'!F4027))</f>
        <v>13012.852489366593</v>
      </c>
      <c r="H4027" s="302">
        <f ca="1">+G4027-'DCF Analysis'!$C$37+'DCF Analysis'!$C$38+'DCF Analysis'!$C$40-'DCF Analysis'!$C$39</f>
        <v>13925.182489366594</v>
      </c>
      <c r="I4027" s="303">
        <f ca="1">+H4027/'Historical Data'!$L$34</f>
        <v>874.300387679903</v>
      </c>
    </row>
    <row r="4028" spans="2:9">
      <c r="B4028" s="300">
        <f t="shared" si="314"/>
        <v>4016</v>
      </c>
      <c r="C4028" s="275">
        <f t="shared" ca="1" si="310"/>
        <v>0.16494456722679141</v>
      </c>
      <c r="D4028" s="275">
        <f t="shared" ca="1" si="311"/>
        <v>0.15955250831752138</v>
      </c>
      <c r="E4028" s="275">
        <f t="shared" ca="1" si="312"/>
        <v>0.10816801598783016</v>
      </c>
      <c r="F4028" s="275">
        <f t="shared" ca="1" si="313"/>
        <v>3.0537222353892113E-2</v>
      </c>
      <c r="G4028" s="301">
        <f t="array" aca="1" ref="G4028" ca="1">IF(E4028&gt;F4028,('3-Statement Model'!$G$8*(1+'DCF Simulation'!C4028)*'DCF Simulation'!D4028)/('DCF Simulation'!E4028-'DCF Simulation'!F4028))</f>
        <v>11565.232546935931</v>
      </c>
      <c r="H4028" s="302">
        <f ca="1">+G4028-'DCF Analysis'!$C$37+'DCF Analysis'!$C$38+'DCF Analysis'!$C$40-'DCF Analysis'!$C$39</f>
        <v>12477.562546935933</v>
      </c>
      <c r="I4028" s="303">
        <f ca="1">+H4028/'Historical Data'!$L$34</f>
        <v>783.41075820131255</v>
      </c>
    </row>
    <row r="4029" spans="2:9">
      <c r="B4029" s="300">
        <f t="shared" si="314"/>
        <v>4017</v>
      </c>
      <c r="C4029" s="275">
        <f t="shared" ca="1" si="310"/>
        <v>9.2245428083740227E-2</v>
      </c>
      <c r="D4029" s="275">
        <f t="shared" ca="1" si="311"/>
        <v>0.1940772039809269</v>
      </c>
      <c r="E4029" s="275">
        <f t="shared" ca="1" si="312"/>
        <v>0.10187359944359868</v>
      </c>
      <c r="F4029" s="275">
        <f t="shared" ca="1" si="313"/>
        <v>2.0336598593477039E-2</v>
      </c>
      <c r="G4029" s="301">
        <f t="array" aca="1" ref="G4029" ca="1">IF(E4029&gt;F4029,('3-Statement Model'!$G$8*(1+'DCF Simulation'!C4029)*'DCF Simulation'!D4029)/('DCF Simulation'!E4029-'DCF Simulation'!F4029))</f>
        <v>12557.972530666721</v>
      </c>
      <c r="H4029" s="302">
        <f ca="1">+G4029-'DCF Analysis'!$C$37+'DCF Analysis'!$C$38+'DCF Analysis'!$C$40-'DCF Analysis'!$C$39</f>
        <v>13470.302530666722</v>
      </c>
      <c r="I4029" s="303">
        <f ca="1">+H4029/'Historical Data'!$L$34</f>
        <v>845.7404945120536</v>
      </c>
    </row>
    <row r="4030" spans="2:9">
      <c r="B4030" s="300">
        <f t="shared" si="314"/>
        <v>4018</v>
      </c>
      <c r="C4030" s="275">
        <f t="shared" ca="1" si="310"/>
        <v>0.25393160470831083</v>
      </c>
      <c r="D4030" s="275">
        <f t="shared" ca="1" si="311"/>
        <v>0.17484486209675701</v>
      </c>
      <c r="E4030" s="275">
        <f t="shared" ca="1" si="312"/>
        <v>0.10018972685166033</v>
      </c>
      <c r="F4030" s="275">
        <f t="shared" ca="1" si="313"/>
        <v>5.2044480142679539E-2</v>
      </c>
      <c r="G4030" s="301">
        <f t="array" aca="1" ref="G4030" ca="1">IF(E4030&gt;F4030,('3-Statement Model'!$G$8*(1+'DCF Simulation'!C4030)*'DCF Simulation'!D4030)/('DCF Simulation'!E4030-'DCF Simulation'!F4030))</f>
        <v>21996.460664852853</v>
      </c>
      <c r="H4030" s="302">
        <f ca="1">+G4030-'DCF Analysis'!$C$37+'DCF Analysis'!$C$38+'DCF Analysis'!$C$40-'DCF Analysis'!$C$39</f>
        <v>22908.790664852851</v>
      </c>
      <c r="I4030" s="303">
        <f ca="1">+H4030/'Historical Data'!$L$34</f>
        <v>1438.341262303245</v>
      </c>
    </row>
    <row r="4031" spans="2:9">
      <c r="B4031" s="300">
        <f t="shared" si="314"/>
        <v>4019</v>
      </c>
      <c r="C4031" s="275">
        <f t="shared" ca="1" si="310"/>
        <v>0.32570403042264029</v>
      </c>
      <c r="D4031" s="275">
        <f t="shared" ca="1" si="311"/>
        <v>0.14848374281734225</v>
      </c>
      <c r="E4031" s="275">
        <f t="shared" ca="1" si="312"/>
        <v>0.10372226517489441</v>
      </c>
      <c r="F4031" s="275">
        <f t="shared" ca="1" si="313"/>
        <v>5.9870944610055293E-2</v>
      </c>
      <c r="G4031" s="301">
        <f t="array" aca="1" ref="G4031" ca="1">IF(E4031&gt;F4031,('3-Statement Model'!$G$8*(1+'DCF Simulation'!C4031)*'DCF Simulation'!D4031)/('DCF Simulation'!E4031-'DCF Simulation'!F4031))</f>
        <v>21683.146579971712</v>
      </c>
      <c r="H4031" s="302">
        <f ca="1">+G4031-'DCF Analysis'!$C$37+'DCF Analysis'!$C$38+'DCF Analysis'!$C$40-'DCF Analysis'!$C$39</f>
        <v>22595.47657997171</v>
      </c>
      <c r="I4031" s="303">
        <f ca="1">+H4031/'Historical Data'!$L$34</f>
        <v>1418.6696618709827</v>
      </c>
    </row>
    <row r="4032" spans="2:9">
      <c r="B4032" s="300">
        <f t="shared" si="314"/>
        <v>4020</v>
      </c>
      <c r="C4032" s="275">
        <f t="shared" ca="1" si="310"/>
        <v>0.30484935842025618</v>
      </c>
      <c r="D4032" s="275">
        <f t="shared" ca="1" si="311"/>
        <v>0.1719090002753782</v>
      </c>
      <c r="E4032" s="275">
        <f t="shared" ca="1" si="312"/>
        <v>0.10924519798665834</v>
      </c>
      <c r="F4032" s="275">
        <f t="shared" ca="1" si="313"/>
        <v>2.5219898094536317E-2</v>
      </c>
      <c r="G4032" s="301">
        <f t="array" aca="1" ref="G4032" ca="1">IF(E4032&gt;F4032,('3-Statement Model'!$G$8*(1+'DCF Simulation'!C4032)*'DCF Simulation'!D4032)/('DCF Simulation'!E4032-'DCF Simulation'!F4032))</f>
        <v>12895.210004783106</v>
      </c>
      <c r="H4032" s="302">
        <f ca="1">+G4032-'DCF Analysis'!$C$37+'DCF Analysis'!$C$38+'DCF Analysis'!$C$40-'DCF Analysis'!$C$39</f>
        <v>13807.540004783108</v>
      </c>
      <c r="I4032" s="303">
        <f ca="1">+H4032/'Historical Data'!$L$34</f>
        <v>866.9141383465452</v>
      </c>
    </row>
    <row r="4033" spans="2:9">
      <c r="B4033" s="300">
        <f t="shared" si="314"/>
        <v>4021</v>
      </c>
      <c r="C4033" s="275">
        <f t="shared" ca="1" si="310"/>
        <v>0.15736302148834308</v>
      </c>
      <c r="D4033" s="275">
        <f t="shared" ca="1" si="311"/>
        <v>0.16222267940117344</v>
      </c>
      <c r="E4033" s="275">
        <f t="shared" ca="1" si="312"/>
        <v>0.10854241787551758</v>
      </c>
      <c r="F4033" s="275">
        <f t="shared" ca="1" si="313"/>
        <v>2.458386152929961E-2</v>
      </c>
      <c r="G4033" s="301">
        <f t="array" aca="1" ref="G4033" ca="1">IF(E4033&gt;F4033,('3-Statement Model'!$G$8*(1+'DCF Simulation'!C4033)*'DCF Simulation'!D4033)/('DCF Simulation'!E4033-'DCF Simulation'!F4033))</f>
        <v>10801.78949497398</v>
      </c>
      <c r="H4033" s="302">
        <f ca="1">+G4033-'DCF Analysis'!$C$37+'DCF Analysis'!$C$38+'DCF Analysis'!$C$40-'DCF Analysis'!$C$39</f>
        <v>11714.119494973982</v>
      </c>
      <c r="I4033" s="303">
        <f ca="1">+H4033/'Historical Data'!$L$34</f>
        <v>735.47755827294134</v>
      </c>
    </row>
    <row r="4034" spans="2:9">
      <c r="B4034" s="300">
        <f t="shared" si="314"/>
        <v>4022</v>
      </c>
      <c r="C4034" s="275">
        <f t="shared" ca="1" si="310"/>
        <v>0.22910239876087821</v>
      </c>
      <c r="D4034" s="275">
        <f t="shared" ca="1" si="311"/>
        <v>0.17573205990698418</v>
      </c>
      <c r="E4034" s="275">
        <f t="shared" ca="1" si="312"/>
        <v>0.10596848826428738</v>
      </c>
      <c r="F4034" s="275">
        <f t="shared" ca="1" si="313"/>
        <v>3.5143061370213446E-2</v>
      </c>
      <c r="G4034" s="301">
        <f t="array" aca="1" ref="G4034" ca="1">IF(E4034&gt;F4034,('3-Statement Model'!$G$8*(1+'DCF Simulation'!C4034)*'DCF Simulation'!D4034)/('DCF Simulation'!E4034-'DCF Simulation'!F4034))</f>
        <v>14730.902821134507</v>
      </c>
      <c r="H4034" s="302">
        <f ca="1">+G4034-'DCF Analysis'!$C$37+'DCF Analysis'!$C$38+'DCF Analysis'!$C$40-'DCF Analysis'!$C$39</f>
        <v>15643.232821134508</v>
      </c>
      <c r="I4034" s="303">
        <f ca="1">+H4034/'Historical Data'!$L$34</f>
        <v>982.16914072965915</v>
      </c>
    </row>
    <row r="4035" spans="2:9">
      <c r="B4035" s="300">
        <f t="shared" si="314"/>
        <v>4023</v>
      </c>
      <c r="C4035" s="275">
        <f t="shared" ca="1" si="310"/>
        <v>0.20341219214708248</v>
      </c>
      <c r="D4035" s="275">
        <f t="shared" ca="1" si="311"/>
        <v>0.17781541555362718</v>
      </c>
      <c r="E4035" s="275">
        <f t="shared" ca="1" si="312"/>
        <v>0.10496849753136707</v>
      </c>
      <c r="F4035" s="275">
        <f t="shared" ca="1" si="313"/>
        <v>5.0018496972814255E-2</v>
      </c>
      <c r="G4035" s="301">
        <f t="array" aca="1" ref="G4035" ca="1">IF(E4035&gt;F4035,('3-Statement Model'!$G$8*(1+'DCF Simulation'!C4035)*'DCF Simulation'!D4035)/('DCF Simulation'!E4035-'DCF Simulation'!F4035))</f>
        <v>18810.295335564377</v>
      </c>
      <c r="H4035" s="302">
        <f ca="1">+G4035-'DCF Analysis'!$C$37+'DCF Analysis'!$C$38+'DCF Analysis'!$C$40-'DCF Analysis'!$C$39</f>
        <v>19722.625335564375</v>
      </c>
      <c r="I4035" s="303">
        <f ca="1">+H4035/'Historical Data'!$L$34</f>
        <v>1238.2960862535708</v>
      </c>
    </row>
    <row r="4036" spans="2:9">
      <c r="B4036" s="300">
        <f t="shared" si="314"/>
        <v>4024</v>
      </c>
      <c r="C4036" s="275">
        <f t="shared" ca="1" si="310"/>
        <v>0.32756175189424469</v>
      </c>
      <c r="D4036" s="275">
        <f t="shared" ca="1" si="311"/>
        <v>0.17441965345598986</v>
      </c>
      <c r="E4036" s="275">
        <f t="shared" ca="1" si="312"/>
        <v>0.10660728681389056</v>
      </c>
      <c r="F4036" s="275">
        <f t="shared" ca="1" si="313"/>
        <v>3.2070695175677656E-2</v>
      </c>
      <c r="G4036" s="301">
        <f t="array" aca="1" ref="G4036" ca="1">IF(E4036&gt;F4036,('3-Statement Model'!$G$8*(1+'DCF Simulation'!C4036)*'DCF Simulation'!D4036)/('DCF Simulation'!E4036-'DCF Simulation'!F4036))</f>
        <v>15005.833398885698</v>
      </c>
      <c r="H4036" s="302">
        <f ca="1">+G4036-'DCF Analysis'!$C$37+'DCF Analysis'!$C$38+'DCF Analysis'!$C$40-'DCF Analysis'!$C$39</f>
        <v>15918.163398885699</v>
      </c>
      <c r="I4036" s="303">
        <f ca="1">+H4036/'Historical Data'!$L$34</f>
        <v>999.43081115275595</v>
      </c>
    </row>
    <row r="4037" spans="2:9">
      <c r="B4037" s="300">
        <f t="shared" si="314"/>
        <v>4025</v>
      </c>
      <c r="C4037" s="275">
        <f t="shared" ca="1" si="310"/>
        <v>0.19108159949879466</v>
      </c>
      <c r="D4037" s="275">
        <f t="shared" ca="1" si="311"/>
        <v>0.15599914703815154</v>
      </c>
      <c r="E4037" s="275">
        <f t="shared" ca="1" si="312"/>
        <v>0.10524965592616026</v>
      </c>
      <c r="F4037" s="275">
        <f t="shared" ca="1" si="313"/>
        <v>3.7078477598893149E-2</v>
      </c>
      <c r="G4037" s="301">
        <f t="array" aca="1" ref="G4037" ca="1">IF(E4037&gt;F4037,('3-Statement Model'!$G$8*(1+'DCF Simulation'!C4037)*'DCF Simulation'!D4037)/('DCF Simulation'!E4037-'DCF Simulation'!F4037))</f>
        <v>13165.654010464028</v>
      </c>
      <c r="H4037" s="302">
        <f ca="1">+G4037-'DCF Analysis'!$C$37+'DCF Analysis'!$C$38+'DCF Analysis'!$C$40-'DCF Analysis'!$C$39</f>
        <v>14077.98401046403</v>
      </c>
      <c r="I4037" s="303">
        <f ca="1">+H4037/'Historical Data'!$L$34</f>
        <v>883.89411682748016</v>
      </c>
    </row>
    <row r="4038" spans="2:9">
      <c r="B4038" s="300">
        <f t="shared" si="314"/>
        <v>4026</v>
      </c>
      <c r="C4038" s="275">
        <f t="shared" ca="1" si="310"/>
        <v>0.18584510601548085</v>
      </c>
      <c r="D4038" s="275">
        <f t="shared" ca="1" si="311"/>
        <v>0.15458879934320741</v>
      </c>
      <c r="E4038" s="275">
        <f t="shared" ca="1" si="312"/>
        <v>0.10160233638486935</v>
      </c>
      <c r="F4038" s="275">
        <f t="shared" ca="1" si="313"/>
        <v>2.8345073104249149E-2</v>
      </c>
      <c r="G4038" s="301">
        <f t="array" aca="1" ref="G4038" ca="1">IF(E4038&gt;F4038,('3-Statement Model'!$G$8*(1+'DCF Simulation'!C4038)*'DCF Simulation'!D4038)/('DCF Simulation'!E4038-'DCF Simulation'!F4038))</f>
        <v>12087.453005943937</v>
      </c>
      <c r="H4038" s="302">
        <f ca="1">+G4038-'DCF Analysis'!$C$37+'DCF Analysis'!$C$38+'DCF Analysis'!$C$40-'DCF Analysis'!$C$39</f>
        <v>12999.783005943938</v>
      </c>
      <c r="I4038" s="303">
        <f ca="1">+H4038/'Historical Data'!$L$34</f>
        <v>816.19866242545629</v>
      </c>
    </row>
    <row r="4039" spans="2:9">
      <c r="B4039" s="300">
        <f t="shared" si="314"/>
        <v>4027</v>
      </c>
      <c r="C4039" s="275">
        <f t="shared" ca="1" si="310"/>
        <v>0.20802155032654482</v>
      </c>
      <c r="D4039" s="275">
        <f t="shared" ca="1" si="311"/>
        <v>0.15969881550813989</v>
      </c>
      <c r="E4039" s="275">
        <f t="shared" ca="1" si="312"/>
        <v>0.10141514427487569</v>
      </c>
      <c r="F4039" s="275">
        <f t="shared" ca="1" si="313"/>
        <v>5.8337390943165188E-2</v>
      </c>
      <c r="G4039" s="301">
        <f t="array" aca="1" ref="G4039" ca="1">IF(E4039&gt;F4039,('3-Statement Model'!$G$8*(1+'DCF Simulation'!C4039)*'DCF Simulation'!D4039)/('DCF Simulation'!E4039-'DCF Simulation'!F4039))</f>
        <v>21632.306669831167</v>
      </c>
      <c r="H4039" s="302">
        <f ca="1">+G4039-'DCF Analysis'!$C$37+'DCF Analysis'!$C$38+'DCF Analysis'!$C$40-'DCF Analysis'!$C$39</f>
        <v>22544.636669831165</v>
      </c>
      <c r="I4039" s="303">
        <f ca="1">+H4039/'Historical Data'!$L$34</f>
        <v>1415.477649616965</v>
      </c>
    </row>
    <row r="4040" spans="2:9">
      <c r="B4040" s="300">
        <f t="shared" si="314"/>
        <v>4028</v>
      </c>
      <c r="C4040" s="275">
        <f t="shared" ca="1" si="310"/>
        <v>0.32573838162601115</v>
      </c>
      <c r="D4040" s="275">
        <f t="shared" ca="1" si="311"/>
        <v>0.15990633629471387</v>
      </c>
      <c r="E4040" s="275">
        <f t="shared" ca="1" si="312"/>
        <v>0.10411744737481304</v>
      </c>
      <c r="F4040" s="275">
        <f t="shared" ca="1" si="313"/>
        <v>3.8204817477082778E-2</v>
      </c>
      <c r="G4040" s="301">
        <f t="array" aca="1" ref="G4040" ca="1">IF(E4040&gt;F4040,('3-Statement Model'!$G$8*(1+'DCF Simulation'!C4040)*'DCF Simulation'!D4040)/('DCF Simulation'!E4040-'DCF Simulation'!F4040))</f>
        <v>15535.826478159772</v>
      </c>
      <c r="H4040" s="302">
        <f ca="1">+G4040-'DCF Analysis'!$C$37+'DCF Analysis'!$C$38+'DCF Analysis'!$C$40-'DCF Analysis'!$C$39</f>
        <v>16448.15647815977</v>
      </c>
      <c r="I4040" s="303">
        <f ca="1">+H4040/'Historical Data'!$L$34</f>
        <v>1032.7067236968696</v>
      </c>
    </row>
    <row r="4041" spans="2:9">
      <c r="B4041" s="300">
        <f t="shared" si="314"/>
        <v>4029</v>
      </c>
      <c r="C4041" s="275">
        <f t="shared" ca="1" si="310"/>
        <v>0.31240259842085333</v>
      </c>
      <c r="D4041" s="275">
        <f t="shared" ca="1" si="311"/>
        <v>0.18365120926096845</v>
      </c>
      <c r="E4041" s="275">
        <f t="shared" ca="1" si="312"/>
        <v>0.10558592839527389</v>
      </c>
      <c r="F4041" s="275">
        <f t="shared" ca="1" si="313"/>
        <v>2.5764708629383251E-2</v>
      </c>
      <c r="G4041" s="301">
        <f t="array" aca="1" ref="G4041" ca="1">IF(E4041&gt;F4041,('3-Statement Model'!$G$8*(1+'DCF Simulation'!C4041)*'DCF Simulation'!D4041)/('DCF Simulation'!E4041-'DCF Simulation'!F4041))</f>
        <v>14585.523225993524</v>
      </c>
      <c r="H4041" s="302">
        <f ca="1">+G4041-'DCF Analysis'!$C$37+'DCF Analysis'!$C$38+'DCF Analysis'!$C$40-'DCF Analysis'!$C$39</f>
        <v>15497.853225993525</v>
      </c>
      <c r="I4041" s="303">
        <f ca="1">+H4041/'Historical Data'!$L$34</f>
        <v>973.04140136325816</v>
      </c>
    </row>
    <row r="4042" spans="2:9">
      <c r="B4042" s="300">
        <f t="shared" si="314"/>
        <v>4030</v>
      </c>
      <c r="C4042" s="275">
        <f t="shared" ca="1" si="310"/>
        <v>0.24798103434882421</v>
      </c>
      <c r="D4042" s="275">
        <f t="shared" ca="1" si="311"/>
        <v>0.14728431299516043</v>
      </c>
      <c r="E4042" s="275">
        <f t="shared" ca="1" si="312"/>
        <v>0.1071932805422145</v>
      </c>
      <c r="F4042" s="275">
        <f t="shared" ca="1" si="313"/>
        <v>4.9258691570898044E-2</v>
      </c>
      <c r="G4042" s="301">
        <f t="array" aca="1" ref="G4042" ca="1">IF(E4042&gt;F4042,('3-Statement Model'!$G$8*(1+'DCF Simulation'!C4042)*'DCF Simulation'!D4042)/('DCF Simulation'!E4042-'DCF Simulation'!F4042))</f>
        <v>15325.196364621517</v>
      </c>
      <c r="H4042" s="302">
        <f ca="1">+G4042-'DCF Analysis'!$C$37+'DCF Analysis'!$C$38+'DCF Analysis'!$C$40-'DCF Analysis'!$C$39</f>
        <v>16237.526364621519</v>
      </c>
      <c r="I4042" s="303">
        <f ca="1">+H4042/'Historical Data'!$L$34</f>
        <v>1019.4821939598859</v>
      </c>
    </row>
    <row r="4043" spans="2:9">
      <c r="B4043" s="300">
        <f t="shared" si="314"/>
        <v>4031</v>
      </c>
      <c r="C4043" s="275">
        <f t="shared" ca="1" si="310"/>
        <v>0.1039637735420008</v>
      </c>
      <c r="D4043" s="275">
        <f t="shared" ca="1" si="311"/>
        <v>0.1845786342117767</v>
      </c>
      <c r="E4043" s="275">
        <f t="shared" ca="1" si="312"/>
        <v>0.10109544690735707</v>
      </c>
      <c r="F4043" s="275">
        <f t="shared" ca="1" si="313"/>
        <v>4.6979353510859911E-2</v>
      </c>
      <c r="G4043" s="301">
        <f t="array" aca="1" ref="G4043" ca="1">IF(E4043&gt;F4043,('3-Statement Model'!$G$8*(1+'DCF Simulation'!C4043)*'DCF Simulation'!D4043)/('DCF Simulation'!E4043-'DCF Simulation'!F4043))</f>
        <v>18188.1828695615</v>
      </c>
      <c r="H4043" s="302">
        <f ca="1">+G4043-'DCF Analysis'!$C$37+'DCF Analysis'!$C$38+'DCF Analysis'!$C$40-'DCF Analysis'!$C$39</f>
        <v>19100.512869561499</v>
      </c>
      <c r="I4043" s="303">
        <f ca="1">+H4043/'Historical Data'!$L$34</f>
        <v>1199.236406380639</v>
      </c>
    </row>
    <row r="4044" spans="2:9">
      <c r="B4044" s="300">
        <f t="shared" si="314"/>
        <v>4032</v>
      </c>
      <c r="C4044" s="275">
        <f t="shared" ca="1" si="310"/>
        <v>0.22283747242821098</v>
      </c>
      <c r="D4044" s="275">
        <f t="shared" ca="1" si="311"/>
        <v>0.19372986754452126</v>
      </c>
      <c r="E4044" s="275">
        <f t="shared" ca="1" si="312"/>
        <v>0.10330576913912194</v>
      </c>
      <c r="F4044" s="275">
        <f t="shared" ca="1" si="313"/>
        <v>4.3762879724876982E-2</v>
      </c>
      <c r="G4044" s="301">
        <f t="array" aca="1" ref="G4044" ca="1">IF(E4044&gt;F4044,('3-Statement Model'!$G$8*(1+'DCF Simulation'!C4044)*'DCF Simulation'!D4044)/('DCF Simulation'!E4044-'DCF Simulation'!F4044))</f>
        <v>19218.297584356591</v>
      </c>
      <c r="H4044" s="302">
        <f ca="1">+G4044-'DCF Analysis'!$C$37+'DCF Analysis'!$C$38+'DCF Analysis'!$C$40-'DCF Analysis'!$C$39</f>
        <v>20130.627584356589</v>
      </c>
      <c r="I4044" s="303">
        <f ca="1">+H4044/'Historical Data'!$L$34</f>
        <v>1263.9127361298433</v>
      </c>
    </row>
    <row r="4045" spans="2:9">
      <c r="B4045" s="300">
        <f t="shared" si="314"/>
        <v>4033</v>
      </c>
      <c r="C4045" s="275">
        <f t="shared" ca="1" si="310"/>
        <v>0.20520319367336348</v>
      </c>
      <c r="D4045" s="275">
        <f t="shared" ca="1" si="311"/>
        <v>0.19000671402281338</v>
      </c>
      <c r="E4045" s="275">
        <f t="shared" ca="1" si="312"/>
        <v>0.10746032217110499</v>
      </c>
      <c r="F4045" s="275">
        <f t="shared" ca="1" si="313"/>
        <v>4.4650256588223601E-2</v>
      </c>
      <c r="G4045" s="301">
        <f t="array" aca="1" ref="G4045" ca="1">IF(E4045&gt;F4045,('3-Statement Model'!$G$8*(1+'DCF Simulation'!C4045)*'DCF Simulation'!D4045)/('DCF Simulation'!E4045-'DCF Simulation'!F4045))</f>
        <v>17610.815760017136</v>
      </c>
      <c r="H4045" s="302">
        <f ca="1">+G4045-'DCF Analysis'!$C$37+'DCF Analysis'!$C$38+'DCF Analysis'!$C$40-'DCF Analysis'!$C$39</f>
        <v>18523.145760017134</v>
      </c>
      <c r="I4045" s="303">
        <f ca="1">+H4045/'Historical Data'!$L$34</f>
        <v>1162.9860887927921</v>
      </c>
    </row>
    <row r="4046" spans="2:9">
      <c r="B4046" s="300">
        <f t="shared" si="314"/>
        <v>4034</v>
      </c>
      <c r="C4046" s="275">
        <f t="shared" ref="C4046:C4109" ca="1" si="315">RAND()*($E$6-$D$6)+$D$6</f>
        <v>0.25243574222801302</v>
      </c>
      <c r="D4046" s="275">
        <f t="shared" ref="D4046:D4109" ca="1" si="316">RAND()*($E$7-$D$7)+$D$7</f>
        <v>0.15506250944201905</v>
      </c>
      <c r="E4046" s="275">
        <f t="shared" ref="E4046:E4109" ca="1" si="317">RAND()*($E$8-$D$8)+$D$8</f>
        <v>0.10416690750377194</v>
      </c>
      <c r="F4046" s="275">
        <f t="shared" ref="F4046:F4109" ca="1" si="318">RAND()*($E$9-$D$9)+$D$9</f>
        <v>4.2708770271096569E-2</v>
      </c>
      <c r="G4046" s="301">
        <f t="array" aca="1" ref="G4046" ca="1">IF(E4046&gt;F4046,('3-Statement Model'!$G$8*(1+'DCF Simulation'!C4046)*'DCF Simulation'!D4046)/('DCF Simulation'!E4046-'DCF Simulation'!F4046))</f>
        <v>15263.789481983951</v>
      </c>
      <c r="H4046" s="302">
        <f ca="1">+G4046-'DCF Analysis'!$C$37+'DCF Analysis'!$C$38+'DCF Analysis'!$C$40-'DCF Analysis'!$C$39</f>
        <v>16176.119481983953</v>
      </c>
      <c r="I4046" s="303">
        <f ca="1">+H4046/'Historical Data'!$L$34</f>
        <v>1015.6267284148392</v>
      </c>
    </row>
    <row r="4047" spans="2:9">
      <c r="B4047" s="300">
        <f t="shared" ref="B4047:B4110" si="319">+B4046+1</f>
        <v>4035</v>
      </c>
      <c r="C4047" s="275">
        <f t="shared" ca="1" si="315"/>
        <v>1.2979445898335953E-2</v>
      </c>
      <c r="D4047" s="275">
        <f t="shared" ca="1" si="316"/>
        <v>0.18570651580616623</v>
      </c>
      <c r="E4047" s="275">
        <f t="shared" ca="1" si="317"/>
        <v>0.1099841645848732</v>
      </c>
      <c r="F4047" s="275">
        <f t="shared" ca="1" si="318"/>
        <v>3.1874280486063292E-2</v>
      </c>
      <c r="G4047" s="301">
        <f t="array" aca="1" ref="G4047" ca="1">IF(E4047&gt;F4047,('3-Statement Model'!$G$8*(1+'DCF Simulation'!C4047)*'DCF Simulation'!D4047)/('DCF Simulation'!E4047-'DCF Simulation'!F4047))</f>
        <v>11633.255890406896</v>
      </c>
      <c r="H4047" s="302">
        <f ca="1">+G4047-'DCF Analysis'!$C$37+'DCF Analysis'!$C$38+'DCF Analysis'!$C$40-'DCF Analysis'!$C$39</f>
        <v>12545.585890406897</v>
      </c>
      <c r="I4047" s="303">
        <f ca="1">+H4047/'Historical Data'!$L$34</f>
        <v>787.68164194831991</v>
      </c>
    </row>
    <row r="4048" spans="2:9">
      <c r="B4048" s="300">
        <f t="shared" si="319"/>
        <v>4036</v>
      </c>
      <c r="C4048" s="275">
        <f t="shared" ca="1" si="315"/>
        <v>0.32768085914072365</v>
      </c>
      <c r="D4048" s="275">
        <f t="shared" ca="1" si="316"/>
        <v>0.17461150434924999</v>
      </c>
      <c r="E4048" s="275">
        <f t="shared" ca="1" si="317"/>
        <v>0.1069952189484261</v>
      </c>
      <c r="F4048" s="275">
        <f t="shared" ca="1" si="318"/>
        <v>2.6165762620641825E-2</v>
      </c>
      <c r="G4048" s="301">
        <f t="array" aca="1" ref="G4048" ca="1">IF(E4048&gt;F4048,('3-Statement Model'!$G$8*(1+'DCF Simulation'!C4048)*'DCF Simulation'!D4048)/('DCF Simulation'!E4048-'DCF Simulation'!F4048))</f>
        <v>13854.038487630185</v>
      </c>
      <c r="H4048" s="302">
        <f ca="1">+G4048-'DCF Analysis'!$C$37+'DCF Analysis'!$C$38+'DCF Analysis'!$C$40-'DCF Analysis'!$C$39</f>
        <v>14766.368487630187</v>
      </c>
      <c r="I4048" s="303">
        <f ca="1">+H4048/'Historical Data'!$L$34</f>
        <v>927.1147220668571</v>
      </c>
    </row>
    <row r="4049" spans="2:9">
      <c r="B4049" s="300">
        <f t="shared" si="319"/>
        <v>4037</v>
      </c>
      <c r="C4049" s="275">
        <f t="shared" ca="1" si="315"/>
        <v>0.11872437406230842</v>
      </c>
      <c r="D4049" s="275">
        <f t="shared" ca="1" si="316"/>
        <v>0.17566647762097154</v>
      </c>
      <c r="E4049" s="275">
        <f t="shared" ca="1" si="317"/>
        <v>0.10083691811342052</v>
      </c>
      <c r="F4049" s="275">
        <f t="shared" ca="1" si="318"/>
        <v>2.3699838352290045E-2</v>
      </c>
      <c r="G4049" s="301">
        <f t="array" aca="1" ref="G4049" ca="1">IF(E4049&gt;F4049,('3-Statement Model'!$G$8*(1+'DCF Simulation'!C4049)*'DCF Simulation'!D4049)/('DCF Simulation'!E4049-'DCF Simulation'!F4049))</f>
        <v>12306.3227070133</v>
      </c>
      <c r="H4049" s="302">
        <f ca="1">+G4049-'DCF Analysis'!$C$37+'DCF Analysis'!$C$38+'DCF Analysis'!$C$40-'DCF Analysis'!$C$39</f>
        <v>13218.652707013302</v>
      </c>
      <c r="I4049" s="303">
        <f ca="1">+H4049/'Historical Data'!$L$34</f>
        <v>829.94051928388183</v>
      </c>
    </row>
    <row r="4050" spans="2:9">
      <c r="B4050" s="300">
        <f t="shared" si="319"/>
        <v>4038</v>
      </c>
      <c r="C4050" s="275">
        <f t="shared" ca="1" si="315"/>
        <v>0.247365416050876</v>
      </c>
      <c r="D4050" s="275">
        <f t="shared" ca="1" si="316"/>
        <v>0.14420928538985234</v>
      </c>
      <c r="E4050" s="275">
        <f t="shared" ca="1" si="317"/>
        <v>0.10937882371218827</v>
      </c>
      <c r="F4050" s="275">
        <f t="shared" ca="1" si="318"/>
        <v>5.222812224143572E-2</v>
      </c>
      <c r="G4050" s="301">
        <f t="array" aca="1" ref="G4050" ca="1">IF(E4050&gt;F4050,('3-Statement Model'!$G$8*(1+'DCF Simulation'!C4050)*'DCF Simulation'!D4050)/('DCF Simulation'!E4050-'DCF Simulation'!F4050))</f>
        <v>15203.544778809826</v>
      </c>
      <c r="H4050" s="302">
        <f ca="1">+G4050-'DCF Analysis'!$C$37+'DCF Analysis'!$C$38+'DCF Analysis'!$C$40-'DCF Analysis'!$C$39</f>
        <v>16115.874778809828</v>
      </c>
      <c r="I4050" s="303">
        <f ca="1">+H4050/'Historical Data'!$L$34</f>
        <v>1011.8442309588082</v>
      </c>
    </row>
    <row r="4051" spans="2:9">
      <c r="B4051" s="300">
        <f t="shared" si="319"/>
        <v>4039</v>
      </c>
      <c r="C4051" s="275">
        <f t="shared" ca="1" si="315"/>
        <v>0.19649114118431746</v>
      </c>
      <c r="D4051" s="275">
        <f t="shared" ca="1" si="316"/>
        <v>0.15124409415514184</v>
      </c>
      <c r="E4051" s="275">
        <f t="shared" ca="1" si="317"/>
        <v>0.10649170789311498</v>
      </c>
      <c r="F4051" s="275">
        <f t="shared" ca="1" si="318"/>
        <v>4.1040331227664706E-2</v>
      </c>
      <c r="G4051" s="301">
        <f t="array" aca="1" ref="G4051" ca="1">IF(E4051&gt;F4051,('3-Statement Model'!$G$8*(1+'DCF Simulation'!C4051)*'DCF Simulation'!D4051)/('DCF Simulation'!E4051-'DCF Simulation'!F4051))</f>
        <v>13355.145572168491</v>
      </c>
      <c r="H4051" s="302">
        <f ca="1">+G4051-'DCF Analysis'!$C$37+'DCF Analysis'!$C$38+'DCF Analysis'!$C$40-'DCF Analysis'!$C$39</f>
        <v>14267.475572168492</v>
      </c>
      <c r="I4051" s="303">
        <f ca="1">+H4051/'Historical Data'!$L$34</f>
        <v>895.79145073939048</v>
      </c>
    </row>
    <row r="4052" spans="2:9">
      <c r="B4052" s="300">
        <f t="shared" si="319"/>
        <v>4040</v>
      </c>
      <c r="C4052" s="275">
        <f t="shared" ca="1" si="315"/>
        <v>9.163768477191056E-2</v>
      </c>
      <c r="D4052" s="275">
        <f t="shared" ca="1" si="316"/>
        <v>0.1646104921831284</v>
      </c>
      <c r="E4052" s="275">
        <f t="shared" ca="1" si="317"/>
        <v>0.10094473758677086</v>
      </c>
      <c r="F4052" s="275">
        <f t="shared" ca="1" si="318"/>
        <v>2.2077998031296391E-2</v>
      </c>
      <c r="G4052" s="301">
        <f t="array" aca="1" ref="G4052" ca="1">IF(E4052&gt;F4052,('3-Statement Model'!$G$8*(1+'DCF Simulation'!C4052)*'DCF Simulation'!D4052)/('DCF Simulation'!E4052-'DCF Simulation'!F4052))</f>
        <v>11005.800736282357</v>
      </c>
      <c r="H4052" s="302">
        <f ca="1">+G4052-'DCF Analysis'!$C$37+'DCF Analysis'!$C$38+'DCF Analysis'!$C$40-'DCF Analysis'!$C$39</f>
        <v>11918.130736282359</v>
      </c>
      <c r="I4052" s="303">
        <f ca="1">+H4052/'Historical Data'!$L$34</f>
        <v>748.28651840708505</v>
      </c>
    </row>
    <row r="4053" spans="2:9">
      <c r="B4053" s="300">
        <f t="shared" si="319"/>
        <v>4041</v>
      </c>
      <c r="C4053" s="275">
        <f t="shared" ca="1" si="315"/>
        <v>5.7207285420312684E-2</v>
      </c>
      <c r="D4053" s="275">
        <f t="shared" ca="1" si="316"/>
        <v>0.14173565116696243</v>
      </c>
      <c r="E4053" s="275">
        <f t="shared" ca="1" si="317"/>
        <v>0.10060703548902791</v>
      </c>
      <c r="F4053" s="275">
        <f t="shared" ca="1" si="318"/>
        <v>4.950698210030971E-2</v>
      </c>
      <c r="G4053" s="301">
        <f t="array" aca="1" ref="G4053" ca="1">IF(E4053&gt;F4053,('3-Statement Model'!$G$8*(1+'DCF Simulation'!C4053)*'DCF Simulation'!D4053)/('DCF Simulation'!E4053-'DCF Simulation'!F4053))</f>
        <v>14164.374344098702</v>
      </c>
      <c r="H4053" s="302">
        <f ca="1">+G4053-'DCF Analysis'!$C$37+'DCF Analysis'!$C$38+'DCF Analysis'!$C$40-'DCF Analysis'!$C$39</f>
        <v>15076.704344098704</v>
      </c>
      <c r="I4053" s="303">
        <f ca="1">+H4053/'Historical Data'!$L$34</f>
        <v>946.5993327589315</v>
      </c>
    </row>
    <row r="4054" spans="2:9">
      <c r="B4054" s="300">
        <f t="shared" si="319"/>
        <v>4042</v>
      </c>
      <c r="C4054" s="275">
        <f t="shared" ca="1" si="315"/>
        <v>9.7996225587575481E-2</v>
      </c>
      <c r="D4054" s="275">
        <f t="shared" ca="1" si="316"/>
        <v>0.16671151977283027</v>
      </c>
      <c r="E4054" s="275">
        <f t="shared" ca="1" si="317"/>
        <v>0.10195048028228715</v>
      </c>
      <c r="F4054" s="275">
        <f t="shared" ca="1" si="318"/>
        <v>3.846681217792064E-2</v>
      </c>
      <c r="G4054" s="301">
        <f t="array" aca="1" ref="G4054" ca="1">IF(E4054&gt;F4054,('3-Statement Model'!$G$8*(1+'DCF Simulation'!C4054)*'DCF Simulation'!D4054)/('DCF Simulation'!E4054-'DCF Simulation'!F4054))</f>
        <v>13927.845632702867</v>
      </c>
      <c r="H4054" s="302">
        <f ca="1">+G4054-'DCF Analysis'!$C$37+'DCF Analysis'!$C$38+'DCF Analysis'!$C$40-'DCF Analysis'!$C$39</f>
        <v>14840.175632702869</v>
      </c>
      <c r="I4054" s="303">
        <f ca="1">+H4054/'Historical Data'!$L$34</f>
        <v>931.74874503925753</v>
      </c>
    </row>
    <row r="4055" spans="2:9">
      <c r="B4055" s="300">
        <f t="shared" si="319"/>
        <v>4043</v>
      </c>
      <c r="C4055" s="275">
        <f t="shared" ca="1" si="315"/>
        <v>0.14744755882037849</v>
      </c>
      <c r="D4055" s="275">
        <f t="shared" ca="1" si="316"/>
        <v>0.16138989945180776</v>
      </c>
      <c r="E4055" s="275">
        <f t="shared" ca="1" si="317"/>
        <v>0.10584794120631084</v>
      </c>
      <c r="F4055" s="275">
        <f t="shared" ca="1" si="318"/>
        <v>3.2028739426505623E-2</v>
      </c>
      <c r="G4055" s="301">
        <f t="array" aca="1" ref="G4055" ca="1">IF(E4055&gt;F4055,('3-Statement Model'!$G$8*(1+'DCF Simulation'!C4055)*'DCF Simulation'!D4055)/('DCF Simulation'!E4055-'DCF Simulation'!F4055))</f>
        <v>12117.676436891792</v>
      </c>
      <c r="H4055" s="302">
        <f ca="1">+G4055-'DCF Analysis'!$C$37+'DCF Analysis'!$C$38+'DCF Analysis'!$C$40-'DCF Analysis'!$C$39</f>
        <v>13030.006436891794</v>
      </c>
      <c r="I4055" s="303">
        <f ca="1">+H4055/'Historical Data'!$L$34</f>
        <v>818.09625747779432</v>
      </c>
    </row>
    <row r="4056" spans="2:9">
      <c r="B4056" s="300">
        <f t="shared" si="319"/>
        <v>4044</v>
      </c>
      <c r="C4056" s="275">
        <f t="shared" ca="1" si="315"/>
        <v>0.29149873315439967</v>
      </c>
      <c r="D4056" s="275">
        <f t="shared" ca="1" si="316"/>
        <v>0.16413256492119463</v>
      </c>
      <c r="E4056" s="275">
        <f t="shared" ca="1" si="317"/>
        <v>0.10060924844629118</v>
      </c>
      <c r="F4056" s="275">
        <f t="shared" ca="1" si="318"/>
        <v>2.214355985390561E-2</v>
      </c>
      <c r="G4056" s="301">
        <f t="array" aca="1" ref="G4056" ca="1">IF(E4056&gt;F4056,('3-Statement Model'!$G$8*(1+'DCF Simulation'!C4056)*'DCF Simulation'!D4056)/('DCF Simulation'!E4056-'DCF Simulation'!F4056))</f>
        <v>13049.337085683846</v>
      </c>
      <c r="H4056" s="302">
        <f ca="1">+G4056-'DCF Analysis'!$C$37+'DCF Analysis'!$C$38+'DCF Analysis'!$C$40-'DCF Analysis'!$C$39</f>
        <v>13961.667085683848</v>
      </c>
      <c r="I4056" s="303">
        <f ca="1">+H4056/'Historical Data'!$L$34</f>
        <v>876.59109350935103</v>
      </c>
    </row>
    <row r="4057" spans="2:9">
      <c r="B4057" s="300">
        <f t="shared" si="319"/>
        <v>4045</v>
      </c>
      <c r="C4057" s="275">
        <f t="shared" ca="1" si="315"/>
        <v>6.4705359771496565E-2</v>
      </c>
      <c r="D4057" s="275">
        <f t="shared" ca="1" si="316"/>
        <v>0.1753960549759872</v>
      </c>
      <c r="E4057" s="275">
        <f t="shared" ca="1" si="317"/>
        <v>0.10406526528437315</v>
      </c>
      <c r="F4057" s="275">
        <f t="shared" ca="1" si="318"/>
        <v>3.1524690961332077E-2</v>
      </c>
      <c r="G4057" s="301">
        <f t="array" aca="1" ref="G4057" ca="1">IF(E4057&gt;F4057,('3-Statement Model'!$G$8*(1+'DCF Simulation'!C4057)*'DCF Simulation'!D4057)/('DCF Simulation'!E4057-'DCF Simulation'!F4057))</f>
        <v>12435.056730264874</v>
      </c>
      <c r="H4057" s="302">
        <f ca="1">+G4057-'DCF Analysis'!$C$37+'DCF Analysis'!$C$38+'DCF Analysis'!$C$40-'DCF Analysis'!$C$39</f>
        <v>13347.386730264876</v>
      </c>
      <c r="I4057" s="303">
        <f ca="1">+H4057/'Historical Data'!$L$34</f>
        <v>838.02315708933895</v>
      </c>
    </row>
    <row r="4058" spans="2:9">
      <c r="B4058" s="300">
        <f t="shared" si="319"/>
        <v>4046</v>
      </c>
      <c r="C4058" s="275">
        <f t="shared" ca="1" si="315"/>
        <v>2.4533917983190365E-2</v>
      </c>
      <c r="D4058" s="275">
        <f t="shared" ca="1" si="316"/>
        <v>0.16580044544990327</v>
      </c>
      <c r="E4058" s="275">
        <f t="shared" ca="1" si="317"/>
        <v>0.1028762745603105</v>
      </c>
      <c r="F4058" s="275">
        <f t="shared" ca="1" si="318"/>
        <v>5.1809768213893451E-2</v>
      </c>
      <c r="G4058" s="301">
        <f t="array" aca="1" ref="G4058" ca="1">IF(E4058&gt;F4058,('3-Statement Model'!$G$8*(1+'DCF Simulation'!C4058)*'DCF Simulation'!D4058)/('DCF Simulation'!E4058-'DCF Simulation'!F4058))</f>
        <v>16067.761837529266</v>
      </c>
      <c r="H4058" s="302">
        <f ca="1">+G4058-'DCF Analysis'!$C$37+'DCF Analysis'!$C$38+'DCF Analysis'!$C$40-'DCF Analysis'!$C$39</f>
        <v>16980.091837529264</v>
      </c>
      <c r="I4058" s="303">
        <f ca="1">+H4058/'Historical Data'!$L$34</f>
        <v>1066.1045833854253</v>
      </c>
    </row>
    <row r="4059" spans="2:9">
      <c r="B4059" s="300">
        <f t="shared" si="319"/>
        <v>4047</v>
      </c>
      <c r="C4059" s="275">
        <f t="shared" ca="1" si="315"/>
        <v>0.16547894472430749</v>
      </c>
      <c r="D4059" s="275">
        <f t="shared" ca="1" si="316"/>
        <v>0.13549751499380661</v>
      </c>
      <c r="E4059" s="275">
        <f t="shared" ca="1" si="317"/>
        <v>0.10806550362041073</v>
      </c>
      <c r="F4059" s="275">
        <f t="shared" ca="1" si="318"/>
        <v>4.8796614973034974E-2</v>
      </c>
      <c r="G4059" s="301">
        <f t="array" aca="1" ref="G4059" ca="1">IF(E4059&gt;F4059,('3-Statement Model'!$G$8*(1+'DCF Simulation'!C4059)*'DCF Simulation'!D4059)/('DCF Simulation'!E4059-'DCF Simulation'!F4059))</f>
        <v>12870.29430167795</v>
      </c>
      <c r="H4059" s="302">
        <f ca="1">+G4059-'DCF Analysis'!$C$37+'DCF Analysis'!$C$38+'DCF Analysis'!$C$40-'DCF Analysis'!$C$39</f>
        <v>13782.624301677952</v>
      </c>
      <c r="I4059" s="303">
        <f ca="1">+H4059/'Historical Data'!$L$34</f>
        <v>865.34979196180018</v>
      </c>
    </row>
    <row r="4060" spans="2:9">
      <c r="B4060" s="300">
        <f t="shared" si="319"/>
        <v>4048</v>
      </c>
      <c r="C4060" s="275">
        <f t="shared" ca="1" si="315"/>
        <v>0.22265912617954778</v>
      </c>
      <c r="D4060" s="275">
        <f t="shared" ca="1" si="316"/>
        <v>0.15338243206881474</v>
      </c>
      <c r="E4060" s="275">
        <f t="shared" ca="1" si="317"/>
        <v>0.10710415131003295</v>
      </c>
      <c r="F4060" s="275">
        <f t="shared" ca="1" si="318"/>
        <v>3.4901021030563313E-2</v>
      </c>
      <c r="G4060" s="301">
        <f t="array" aca="1" ref="G4060" ca="1">IF(E4060&gt;F4060,('3-Statement Model'!$G$8*(1+'DCF Simulation'!C4060)*'DCF Simulation'!D4060)/('DCF Simulation'!E4060-'DCF Simulation'!F4060))</f>
        <v>12545.976989494671</v>
      </c>
      <c r="H4060" s="302">
        <f ca="1">+G4060-'DCF Analysis'!$C$37+'DCF Analysis'!$C$38+'DCF Analysis'!$C$40-'DCF Analysis'!$C$39</f>
        <v>13458.306989494673</v>
      </c>
      <c r="I4060" s="303">
        <f ca="1">+H4060/'Historical Data'!$L$34</f>
        <v>844.98734773604826</v>
      </c>
    </row>
    <row r="4061" spans="2:9">
      <c r="B4061" s="300">
        <f t="shared" si="319"/>
        <v>4049</v>
      </c>
      <c r="C4061" s="275">
        <f t="shared" ca="1" si="315"/>
        <v>3.107619358980785E-2</v>
      </c>
      <c r="D4061" s="275">
        <f t="shared" ca="1" si="316"/>
        <v>0.19431021813882371</v>
      </c>
      <c r="E4061" s="275">
        <f t="shared" ca="1" si="317"/>
        <v>0.10243157223063383</v>
      </c>
      <c r="F4061" s="275">
        <f t="shared" ca="1" si="318"/>
        <v>3.41198412236908E-2</v>
      </c>
      <c r="G4061" s="301">
        <f t="array" aca="1" ref="G4061" ca="1">IF(E4061&gt;F4061,('3-Statement Model'!$G$8*(1+'DCF Simulation'!C4061)*'DCF Simulation'!D4061)/('DCF Simulation'!E4061-'DCF Simulation'!F4061))</f>
        <v>14166.762324716676</v>
      </c>
      <c r="H4061" s="302">
        <f ca="1">+G4061-'DCF Analysis'!$C$37+'DCF Analysis'!$C$38+'DCF Analysis'!$C$40-'DCF Analysis'!$C$39</f>
        <v>15079.092324716677</v>
      </c>
      <c r="I4061" s="303">
        <f ca="1">+H4061/'Historical Data'!$L$34</f>
        <v>946.74926346049756</v>
      </c>
    </row>
    <row r="4062" spans="2:9">
      <c r="B4062" s="300">
        <f t="shared" si="319"/>
        <v>4050</v>
      </c>
      <c r="C4062" s="275">
        <f t="shared" ca="1" si="315"/>
        <v>0.20812513481887768</v>
      </c>
      <c r="D4062" s="275">
        <f t="shared" ca="1" si="316"/>
        <v>0.16932483918484564</v>
      </c>
      <c r="E4062" s="275">
        <f t="shared" ca="1" si="317"/>
        <v>0.10948765961385945</v>
      </c>
      <c r="F4062" s="275">
        <f t="shared" ca="1" si="318"/>
        <v>5.1128245390695173E-2</v>
      </c>
      <c r="G4062" s="301">
        <f t="array" aca="1" ref="G4062" ca="1">IF(E4062&gt;F4062,('3-Statement Model'!$G$8*(1+'DCF Simulation'!C4062)*'DCF Simulation'!D4062)/('DCF Simulation'!E4062-'DCF Simulation'!F4062))</f>
        <v>16931.723469132212</v>
      </c>
      <c r="H4062" s="302">
        <f ca="1">+G4062-'DCF Analysis'!$C$37+'DCF Analysis'!$C$38+'DCF Analysis'!$C$40-'DCF Analysis'!$C$39</f>
        <v>17844.05346913221</v>
      </c>
      <c r="I4062" s="303">
        <f ca="1">+H4062/'Historical Data'!$L$34</f>
        <v>1120.3488986773662</v>
      </c>
    </row>
    <row r="4063" spans="2:9">
      <c r="B4063" s="300">
        <f t="shared" si="319"/>
        <v>4051</v>
      </c>
      <c r="C4063" s="275">
        <f t="shared" ca="1" si="315"/>
        <v>0.31928914811982695</v>
      </c>
      <c r="D4063" s="275">
        <f t="shared" ca="1" si="316"/>
        <v>0.16039785822469158</v>
      </c>
      <c r="E4063" s="275">
        <f t="shared" ca="1" si="317"/>
        <v>0.10658479407432794</v>
      </c>
      <c r="F4063" s="275">
        <f t="shared" ca="1" si="318"/>
        <v>4.7529032672046848E-2</v>
      </c>
      <c r="G4063" s="301">
        <f t="array" aca="1" ref="G4063" ca="1">IF(E4063&gt;F4063,('3-Statement Model'!$G$8*(1+'DCF Simulation'!C4063)*'DCF Simulation'!D4063)/('DCF Simulation'!E4063-'DCF Simulation'!F4063))</f>
        <v>17308.354482209408</v>
      </c>
      <c r="H4063" s="302">
        <f ca="1">+G4063-'DCF Analysis'!$C$37+'DCF Analysis'!$C$38+'DCF Analysis'!$C$40-'DCF Analysis'!$C$39</f>
        <v>18220.684482209406</v>
      </c>
      <c r="I4063" s="303">
        <f ca="1">+H4063/'Historical Data'!$L$34</f>
        <v>1143.9958879356482</v>
      </c>
    </row>
    <row r="4064" spans="2:9">
      <c r="B4064" s="300">
        <f t="shared" si="319"/>
        <v>4052</v>
      </c>
      <c r="C4064" s="275">
        <f t="shared" ca="1" si="315"/>
        <v>3.3820018894272094E-2</v>
      </c>
      <c r="D4064" s="275">
        <f t="shared" ca="1" si="316"/>
        <v>0.14385417366886255</v>
      </c>
      <c r="E4064" s="275">
        <f t="shared" ca="1" si="317"/>
        <v>0.10577161420384877</v>
      </c>
      <c r="F4064" s="275">
        <f t="shared" ca="1" si="318"/>
        <v>2.1004335823532845E-2</v>
      </c>
      <c r="G4064" s="301">
        <f t="array" aca="1" ref="G4064" ca="1">IF(E4064&gt;F4064,('3-Statement Model'!$G$8*(1+'DCF Simulation'!C4064)*'DCF Simulation'!D4064)/('DCF Simulation'!E4064-'DCF Simulation'!F4064))</f>
        <v>8474.5893723727731</v>
      </c>
      <c r="H4064" s="302">
        <f ca="1">+G4064-'DCF Analysis'!$C$37+'DCF Analysis'!$C$38+'DCF Analysis'!$C$40-'DCF Analysis'!$C$39</f>
        <v>9386.9193723727749</v>
      </c>
      <c r="I4064" s="303">
        <f ca="1">+H4064/'Historical Data'!$L$34</f>
        <v>589.36299417637395</v>
      </c>
    </row>
    <row r="4065" spans="2:9">
      <c r="B4065" s="300">
        <f t="shared" si="319"/>
        <v>4053</v>
      </c>
      <c r="C4065" s="275">
        <f t="shared" ca="1" si="315"/>
        <v>0.27661434328907053</v>
      </c>
      <c r="D4065" s="275">
        <f t="shared" ca="1" si="316"/>
        <v>0.18071557484726494</v>
      </c>
      <c r="E4065" s="275">
        <f t="shared" ca="1" si="317"/>
        <v>0.10300986744109744</v>
      </c>
      <c r="F4065" s="275">
        <f t="shared" ca="1" si="318"/>
        <v>3.3154160140587349E-2</v>
      </c>
      <c r="G4065" s="301">
        <f t="array" aca="1" ref="G4065" ca="1">IF(E4065&gt;F4065,('3-Statement Model'!$G$8*(1+'DCF Simulation'!C4065)*'DCF Simulation'!D4065)/('DCF Simulation'!E4065-'DCF Simulation'!F4065))</f>
        <v>15952.652616843399</v>
      </c>
      <c r="H4065" s="302">
        <f ca="1">+G4065-'DCF Analysis'!$C$37+'DCF Analysis'!$C$38+'DCF Analysis'!$C$40-'DCF Analysis'!$C$39</f>
        <v>16864.982616843397</v>
      </c>
      <c r="I4065" s="303">
        <f ca="1">+H4065/'Historical Data'!$L$34</f>
        <v>1058.8773864457776</v>
      </c>
    </row>
    <row r="4066" spans="2:9">
      <c r="B4066" s="300">
        <f t="shared" si="319"/>
        <v>4054</v>
      </c>
      <c r="C4066" s="275">
        <f t="shared" ca="1" si="315"/>
        <v>0.19974677224701576</v>
      </c>
      <c r="D4066" s="275">
        <f t="shared" ca="1" si="316"/>
        <v>0.15347605561469493</v>
      </c>
      <c r="E4066" s="275">
        <f t="shared" ca="1" si="317"/>
        <v>0.10170787555955066</v>
      </c>
      <c r="F4066" s="275">
        <f t="shared" ca="1" si="318"/>
        <v>2.4719169459820646E-2</v>
      </c>
      <c r="G4066" s="301">
        <f t="array" aca="1" ref="G4066" ca="1">IF(E4066&gt;F4066,('3-Statement Model'!$G$8*(1+'DCF Simulation'!C4066)*'DCF Simulation'!D4066)/('DCF Simulation'!E4066-'DCF Simulation'!F4066))</f>
        <v>11552.678776279259</v>
      </c>
      <c r="H4066" s="302">
        <f ca="1">+G4066-'DCF Analysis'!$C$37+'DCF Analysis'!$C$38+'DCF Analysis'!$C$40-'DCF Analysis'!$C$39</f>
        <v>12465.008776279261</v>
      </c>
      <c r="I4066" s="303">
        <f ca="1">+H4066/'Historical Data'!$L$34</f>
        <v>782.62256267422663</v>
      </c>
    </row>
    <row r="4067" spans="2:9">
      <c r="B4067" s="300">
        <f t="shared" si="319"/>
        <v>4055</v>
      </c>
      <c r="C4067" s="275">
        <f t="shared" ca="1" si="315"/>
        <v>0.32250901548570582</v>
      </c>
      <c r="D4067" s="275">
        <f t="shared" ca="1" si="316"/>
        <v>0.17861166404974432</v>
      </c>
      <c r="E4067" s="275">
        <f t="shared" ca="1" si="317"/>
        <v>0.10217535215023128</v>
      </c>
      <c r="F4067" s="275">
        <f t="shared" ca="1" si="318"/>
        <v>3.1633227023738594E-2</v>
      </c>
      <c r="G4067" s="301">
        <f t="array" aca="1" ref="G4067" ca="1">IF(E4067&gt;F4067,('3-Statement Model'!$G$8*(1+'DCF Simulation'!C4067)*'DCF Simulation'!D4067)/('DCF Simulation'!E4067-'DCF Simulation'!F4067))</f>
        <v>16174.818582717386</v>
      </c>
      <c r="H4067" s="302">
        <f ca="1">+G4067-'DCF Analysis'!$C$37+'DCF Analysis'!$C$38+'DCF Analysis'!$C$40-'DCF Analysis'!$C$39</f>
        <v>17087.148582717386</v>
      </c>
      <c r="I4067" s="303">
        <f ca="1">+H4067/'Historical Data'!$L$34</f>
        <v>1072.8262011375227</v>
      </c>
    </row>
    <row r="4068" spans="2:9">
      <c r="B4068" s="300">
        <f t="shared" si="319"/>
        <v>4056</v>
      </c>
      <c r="C4068" s="275">
        <f t="shared" ca="1" si="315"/>
        <v>3.6395497148945681E-2</v>
      </c>
      <c r="D4068" s="275">
        <f t="shared" ca="1" si="316"/>
        <v>0.14236881302105098</v>
      </c>
      <c r="E4068" s="275">
        <f t="shared" ca="1" si="317"/>
        <v>0.10500511951312849</v>
      </c>
      <c r="F4068" s="275">
        <f t="shared" ca="1" si="318"/>
        <v>3.8813002044296496E-2</v>
      </c>
      <c r="G4068" s="301">
        <f t="array" aca="1" ref="G4068" ca="1">IF(E4068&gt;F4068,('3-Statement Model'!$G$8*(1+'DCF Simulation'!C4068)*'DCF Simulation'!D4068)/('DCF Simulation'!E4068-'DCF Simulation'!F4068))</f>
        <v>10767.468419155945</v>
      </c>
      <c r="H4068" s="302">
        <f ca="1">+G4068-'DCF Analysis'!$C$37+'DCF Analysis'!$C$38+'DCF Analysis'!$C$40-'DCF Analysis'!$C$39</f>
        <v>11679.798419155946</v>
      </c>
      <c r="I4068" s="303">
        <f ca="1">+H4068/'Historical Data'!$L$34</f>
        <v>733.32269029069312</v>
      </c>
    </row>
    <row r="4069" spans="2:9">
      <c r="B4069" s="300">
        <f t="shared" si="319"/>
        <v>4057</v>
      </c>
      <c r="C4069" s="275">
        <f t="shared" ca="1" si="315"/>
        <v>4.2018529239822307E-2</v>
      </c>
      <c r="D4069" s="275">
        <f t="shared" ca="1" si="316"/>
        <v>0.17563410046924852</v>
      </c>
      <c r="E4069" s="275">
        <f t="shared" ca="1" si="317"/>
        <v>0.10676317141644265</v>
      </c>
      <c r="F4069" s="275">
        <f t="shared" ca="1" si="318"/>
        <v>4.8528358328551902E-2</v>
      </c>
      <c r="G4069" s="301">
        <f t="array" aca="1" ref="G4069" ca="1">IF(E4069&gt;F4069,('3-Statement Model'!$G$8*(1+'DCF Simulation'!C4069)*'DCF Simulation'!D4069)/('DCF Simulation'!E4069-'DCF Simulation'!F4069))</f>
        <v>15180.325919108762</v>
      </c>
      <c r="H4069" s="302">
        <f ca="1">+G4069-'DCF Analysis'!$C$37+'DCF Analysis'!$C$38+'DCF Analysis'!$C$40-'DCF Analysis'!$C$39</f>
        <v>16092.655919108764</v>
      </c>
      <c r="I4069" s="303">
        <f ca="1">+H4069/'Historical Data'!$L$34</f>
        <v>1010.3864218382722</v>
      </c>
    </row>
    <row r="4070" spans="2:9">
      <c r="B4070" s="300">
        <f t="shared" si="319"/>
        <v>4058</v>
      </c>
      <c r="C4070" s="275">
        <f t="shared" ca="1" si="315"/>
        <v>0.19356124613897271</v>
      </c>
      <c r="D4070" s="275">
        <f t="shared" ca="1" si="316"/>
        <v>0.15790386780701465</v>
      </c>
      <c r="E4070" s="275">
        <f t="shared" ca="1" si="317"/>
        <v>0.10496002419657592</v>
      </c>
      <c r="F4070" s="275">
        <f t="shared" ca="1" si="318"/>
        <v>5.9232983327662914E-2</v>
      </c>
      <c r="G4070" s="301">
        <f t="array" aca="1" ref="G4070" ca="1">IF(E4070&gt;F4070,('3-Statement Model'!$G$8*(1+'DCF Simulation'!C4070)*'DCF Simulation'!D4070)/('DCF Simulation'!E4070-'DCF Simulation'!F4070))</f>
        <v>19908.74475974985</v>
      </c>
      <c r="H4070" s="302">
        <f ca="1">+G4070-'DCF Analysis'!$C$37+'DCF Analysis'!$C$38+'DCF Analysis'!$C$40-'DCF Analysis'!$C$39</f>
        <v>20821.074759749848</v>
      </c>
      <c r="I4070" s="303">
        <f ca="1">+H4070/'Historical Data'!$L$34</f>
        <v>1307.2628490335542</v>
      </c>
    </row>
    <row r="4071" spans="2:9">
      <c r="B4071" s="300">
        <f t="shared" si="319"/>
        <v>4059</v>
      </c>
      <c r="C4071" s="275">
        <f t="shared" ca="1" si="315"/>
        <v>1.2702090979791343E-2</v>
      </c>
      <c r="D4071" s="275">
        <f t="shared" ca="1" si="316"/>
        <v>0.15005205106659031</v>
      </c>
      <c r="E4071" s="275">
        <f t="shared" ca="1" si="317"/>
        <v>0.10819898689805392</v>
      </c>
      <c r="F4071" s="275">
        <f t="shared" ca="1" si="318"/>
        <v>5.7428582580556289E-2</v>
      </c>
      <c r="G4071" s="301">
        <f t="array" aca="1" ref="G4071" ca="1">IF(E4071&gt;F4071,('3-Statement Model'!$G$8*(1+'DCF Simulation'!C4071)*'DCF Simulation'!D4071)/('DCF Simulation'!E4071-'DCF Simulation'!F4071))</f>
        <v>14457.477337697581</v>
      </c>
      <c r="H4071" s="302">
        <f ca="1">+G4071-'DCF Analysis'!$C$37+'DCF Analysis'!$C$38+'DCF Analysis'!$C$40-'DCF Analysis'!$C$39</f>
        <v>15369.807337697583</v>
      </c>
      <c r="I4071" s="303">
        <f ca="1">+H4071/'Historical Data'!$L$34</f>
        <v>965.00196849669089</v>
      </c>
    </row>
    <row r="4072" spans="2:9">
      <c r="B4072" s="300">
        <f t="shared" si="319"/>
        <v>4060</v>
      </c>
      <c r="C4072" s="275">
        <f t="shared" ca="1" si="315"/>
        <v>0.12317551720897683</v>
      </c>
      <c r="D4072" s="275">
        <f t="shared" ca="1" si="316"/>
        <v>0.18406478670189821</v>
      </c>
      <c r="E4072" s="275">
        <f t="shared" ca="1" si="317"/>
        <v>0.10579212792842775</v>
      </c>
      <c r="F4072" s="275">
        <f t="shared" ca="1" si="318"/>
        <v>3.6450044916792212E-2</v>
      </c>
      <c r="G4072" s="301">
        <f t="array" aca="1" ref="G4072" ca="1">IF(E4072&gt;F4072,('3-Statement Model'!$G$8*(1+'DCF Simulation'!C4072)*'DCF Simulation'!D4072)/('DCF Simulation'!E4072-'DCF Simulation'!F4072))</f>
        <v>14401.275408086894</v>
      </c>
      <c r="H4072" s="302">
        <f ca="1">+G4072-'DCF Analysis'!$C$37+'DCF Analysis'!$C$38+'DCF Analysis'!$C$40-'DCF Analysis'!$C$39</f>
        <v>15313.605408086896</v>
      </c>
      <c r="I4072" s="303">
        <f ca="1">+H4072/'Historical Data'!$L$34</f>
        <v>961.47329884482076</v>
      </c>
    </row>
    <row r="4073" spans="2:9">
      <c r="B4073" s="300">
        <f t="shared" si="319"/>
        <v>4061</v>
      </c>
      <c r="C4073" s="275">
        <f t="shared" ca="1" si="315"/>
        <v>0.25230866385677031</v>
      </c>
      <c r="D4073" s="275">
        <f t="shared" ca="1" si="316"/>
        <v>0.18281284610941811</v>
      </c>
      <c r="E4073" s="275">
        <f t="shared" ca="1" si="317"/>
        <v>0.10447002920603571</v>
      </c>
      <c r="F4073" s="275">
        <f t="shared" ca="1" si="318"/>
        <v>5.3349638773405803E-2</v>
      </c>
      <c r="G4073" s="301">
        <f t="array" aca="1" ref="G4073" ca="1">IF(E4073&gt;F4073,('3-Statement Model'!$G$8*(1+'DCF Simulation'!C4073)*'DCF Simulation'!D4073)/('DCF Simulation'!E4073-'DCF Simulation'!F4073))</f>
        <v>21632.336621822746</v>
      </c>
      <c r="H4073" s="302">
        <f ca="1">+G4073-'DCF Analysis'!$C$37+'DCF Analysis'!$C$38+'DCF Analysis'!$C$40-'DCF Analysis'!$C$39</f>
        <v>22544.666621822744</v>
      </c>
      <c r="I4073" s="303">
        <f ca="1">+H4073/'Historical Data'!$L$34</f>
        <v>1415.4795301695444</v>
      </c>
    </row>
    <row r="4074" spans="2:9">
      <c r="B4074" s="300">
        <f t="shared" si="319"/>
        <v>4062</v>
      </c>
      <c r="C4074" s="275">
        <f t="shared" ca="1" si="315"/>
        <v>0.18629905610665054</v>
      </c>
      <c r="D4074" s="275">
        <f t="shared" ca="1" si="316"/>
        <v>0.15439224938769075</v>
      </c>
      <c r="E4074" s="275">
        <f t="shared" ca="1" si="317"/>
        <v>0.10232072366646958</v>
      </c>
      <c r="F4074" s="275">
        <f t="shared" ca="1" si="318"/>
        <v>4.4092816023250311E-2</v>
      </c>
      <c r="G4074" s="301">
        <f t="array" aca="1" ref="G4074" ca="1">IF(E4074&gt;F4074,('3-Statement Model'!$G$8*(1+'DCF Simulation'!C4074)*'DCF Simulation'!D4074)/('DCF Simulation'!E4074-'DCF Simulation'!F4074))</f>
        <v>15193.855588962224</v>
      </c>
      <c r="H4074" s="302">
        <f ca="1">+G4074-'DCF Analysis'!$C$37+'DCF Analysis'!$C$38+'DCF Analysis'!$C$40-'DCF Analysis'!$C$39</f>
        <v>16106.185588962226</v>
      </c>
      <c r="I4074" s="303">
        <f ca="1">+H4074/'Historical Data'!$L$34</f>
        <v>1011.2358897434215</v>
      </c>
    </row>
    <row r="4075" spans="2:9">
      <c r="B4075" s="300">
        <f t="shared" si="319"/>
        <v>4063</v>
      </c>
      <c r="C4075" s="275">
        <f t="shared" ca="1" si="315"/>
        <v>0.16486650914978801</v>
      </c>
      <c r="D4075" s="275">
        <f t="shared" ca="1" si="316"/>
        <v>0.16820741929018437</v>
      </c>
      <c r="E4075" s="275">
        <f t="shared" ca="1" si="317"/>
        <v>0.1057926603044492</v>
      </c>
      <c r="F4075" s="275">
        <f t="shared" ca="1" si="318"/>
        <v>2.6567220972728456E-2</v>
      </c>
      <c r="G4075" s="301">
        <f t="array" aca="1" ref="G4075" ca="1">IF(E4075&gt;F4075,('3-Statement Model'!$G$8*(1+'DCF Simulation'!C4075)*'DCF Simulation'!D4075)/('DCF Simulation'!E4075-'DCF Simulation'!F4075))</f>
        <v>11946.375185991377</v>
      </c>
      <c r="H4075" s="302">
        <f ca="1">+G4075-'DCF Analysis'!$C$37+'DCF Analysis'!$C$38+'DCF Analysis'!$C$40-'DCF Analysis'!$C$39</f>
        <v>12858.705185991379</v>
      </c>
      <c r="I4075" s="303">
        <f ca="1">+H4075/'Historical Data'!$L$34</f>
        <v>807.3410124254118</v>
      </c>
    </row>
    <row r="4076" spans="2:9">
      <c r="B4076" s="300">
        <f t="shared" si="319"/>
        <v>4064</v>
      </c>
      <c r="C4076" s="275">
        <f t="shared" ca="1" si="315"/>
        <v>8.5008553929098882E-2</v>
      </c>
      <c r="D4076" s="275">
        <f t="shared" ca="1" si="316"/>
        <v>0.16706838059942491</v>
      </c>
      <c r="E4076" s="275">
        <f t="shared" ca="1" si="317"/>
        <v>0.10975754292708248</v>
      </c>
      <c r="F4076" s="275">
        <f t="shared" ca="1" si="318"/>
        <v>4.7487532955748937E-2</v>
      </c>
      <c r="G4076" s="301">
        <f t="array" aca="1" ref="G4076" ca="1">IF(E4076&gt;F4076,('3-Statement Model'!$G$8*(1+'DCF Simulation'!C4076)*'DCF Simulation'!D4076)/('DCF Simulation'!E4076-'DCF Simulation'!F4076))</f>
        <v>14061.381430439284</v>
      </c>
      <c r="H4076" s="302">
        <f ca="1">+G4076-'DCF Analysis'!$C$37+'DCF Analysis'!$C$38+'DCF Analysis'!$C$40-'DCF Analysis'!$C$39</f>
        <v>14973.711430439285</v>
      </c>
      <c r="I4076" s="303">
        <f ca="1">+H4076/'Historical Data'!$L$34</f>
        <v>940.13286494714714</v>
      </c>
    </row>
    <row r="4077" spans="2:9">
      <c r="B4077" s="300">
        <f t="shared" si="319"/>
        <v>4065</v>
      </c>
      <c r="C4077" s="275">
        <f t="shared" ca="1" si="315"/>
        <v>0.26175679777763605</v>
      </c>
      <c r="D4077" s="275">
        <f t="shared" ca="1" si="316"/>
        <v>0.15857553203141408</v>
      </c>
      <c r="E4077" s="275">
        <f t="shared" ca="1" si="317"/>
        <v>0.10153926363716685</v>
      </c>
      <c r="F4077" s="275">
        <f t="shared" ca="1" si="318"/>
        <v>5.176973620584456E-2</v>
      </c>
      <c r="G4077" s="301">
        <f t="array" aca="1" ref="G4077" ca="1">IF(E4077&gt;F4077,('3-Statement Model'!$G$8*(1+'DCF Simulation'!C4077)*'DCF Simulation'!D4077)/('DCF Simulation'!E4077-'DCF Simulation'!F4077))</f>
        <v>19419.04251671935</v>
      </c>
      <c r="H4077" s="302">
        <f ca="1">+G4077-'DCF Analysis'!$C$37+'DCF Analysis'!$C$38+'DCF Analysis'!$C$40-'DCF Analysis'!$C$39</f>
        <v>20331.372516719348</v>
      </c>
      <c r="I4077" s="303">
        <f ca="1">+H4077/'Historical Data'!$L$34</f>
        <v>1276.5166192260654</v>
      </c>
    </row>
    <row r="4078" spans="2:9">
      <c r="B4078" s="300">
        <f t="shared" si="319"/>
        <v>4066</v>
      </c>
      <c r="C4078" s="275">
        <f t="shared" ca="1" si="315"/>
        <v>0.24696364310961846</v>
      </c>
      <c r="D4078" s="275">
        <f t="shared" ca="1" si="316"/>
        <v>0.1876385576005957</v>
      </c>
      <c r="E4078" s="275">
        <f t="shared" ca="1" si="317"/>
        <v>0.10954881301650753</v>
      </c>
      <c r="F4078" s="275">
        <f t="shared" ca="1" si="318"/>
        <v>2.8826999905149836E-2</v>
      </c>
      <c r="G4078" s="301">
        <f t="array" aca="1" ref="G4078" ca="1">IF(E4078&gt;F4078,('3-Statement Model'!$G$8*(1+'DCF Simulation'!C4078)*'DCF Simulation'!D4078)/('DCF Simulation'!E4078-'DCF Simulation'!F4078))</f>
        <v>14001.174496168831</v>
      </c>
      <c r="H4078" s="302">
        <f ca="1">+G4078-'DCF Analysis'!$C$37+'DCF Analysis'!$C$38+'DCF Analysis'!$C$40-'DCF Analysis'!$C$39</f>
        <v>14913.504496168833</v>
      </c>
      <c r="I4078" s="303">
        <f ca="1">+H4078/'Historical Data'!$L$34</f>
        <v>936.35273883290256</v>
      </c>
    </row>
    <row r="4079" spans="2:9">
      <c r="B4079" s="300">
        <f t="shared" si="319"/>
        <v>4067</v>
      </c>
      <c r="C4079" s="275">
        <f t="shared" ca="1" si="315"/>
        <v>0.14825497955120631</v>
      </c>
      <c r="D4079" s="275">
        <f t="shared" ca="1" si="316"/>
        <v>0.16844048592766603</v>
      </c>
      <c r="E4079" s="275">
        <f t="shared" ca="1" si="317"/>
        <v>0.10939422889183997</v>
      </c>
      <c r="F4079" s="275">
        <f t="shared" ca="1" si="318"/>
        <v>4.5045566554815411E-2</v>
      </c>
      <c r="G4079" s="301">
        <f t="array" aca="1" ref="G4079" ca="1">IF(E4079&gt;F4079,('3-Statement Model'!$G$8*(1+'DCF Simulation'!C4079)*'DCF Simulation'!D4079)/('DCF Simulation'!E4079-'DCF Simulation'!F4079))</f>
        <v>14518.60196769395</v>
      </c>
      <c r="H4079" s="302">
        <f ca="1">+G4079-'DCF Analysis'!$C$37+'DCF Analysis'!$C$38+'DCF Analysis'!$C$40-'DCF Analysis'!$C$39</f>
        <v>15430.931967693952</v>
      </c>
      <c r="I4079" s="303">
        <f ca="1">+H4079/'Historical Data'!$L$34</f>
        <v>968.83971265145692</v>
      </c>
    </row>
    <row r="4080" spans="2:9">
      <c r="B4080" s="300">
        <f t="shared" si="319"/>
        <v>4068</v>
      </c>
      <c r="C4080" s="275">
        <f t="shared" ca="1" si="315"/>
        <v>0.31955051418399522</v>
      </c>
      <c r="D4080" s="275">
        <f t="shared" ca="1" si="316"/>
        <v>0.14260600464938075</v>
      </c>
      <c r="E4080" s="275">
        <f t="shared" ca="1" si="317"/>
        <v>0.10363764256036706</v>
      </c>
      <c r="F4080" s="275">
        <f t="shared" ca="1" si="318"/>
        <v>4.0725584860278496E-2</v>
      </c>
      <c r="G4080" s="301">
        <f t="array" aca="1" ref="G4080" ca="1">IF(E4080&gt;F4080,('3-Statement Model'!$G$8*(1+'DCF Simulation'!C4080)*'DCF Simulation'!D4080)/('DCF Simulation'!E4080-'DCF Simulation'!F4080))</f>
        <v>14448.056855579427</v>
      </c>
      <c r="H4080" s="302">
        <f ca="1">+G4080-'DCF Analysis'!$C$37+'DCF Analysis'!$C$38+'DCF Analysis'!$C$40-'DCF Analysis'!$C$39</f>
        <v>15360.386855579429</v>
      </c>
      <c r="I4080" s="303">
        <f ca="1">+H4080/'Historical Data'!$L$34</f>
        <v>964.4104982467087</v>
      </c>
    </row>
    <row r="4081" spans="2:9">
      <c r="B4081" s="300">
        <f t="shared" si="319"/>
        <v>4069</v>
      </c>
      <c r="C4081" s="275">
        <f t="shared" ca="1" si="315"/>
        <v>8.3873574845950011E-2</v>
      </c>
      <c r="D4081" s="275">
        <f t="shared" ca="1" si="316"/>
        <v>0.17994735191178673</v>
      </c>
      <c r="E4081" s="275">
        <f t="shared" ca="1" si="317"/>
        <v>0.10697745534197757</v>
      </c>
      <c r="F4081" s="275">
        <f t="shared" ca="1" si="318"/>
        <v>5.8309720999748058E-2</v>
      </c>
      <c r="G4081" s="301">
        <f t="array" aca="1" ref="G4081" ca="1">IF(E4081&gt;F4081,('3-Statement Model'!$G$8*(1+'DCF Simulation'!C4081)*'DCF Simulation'!D4081)/('DCF Simulation'!E4081-'DCF Simulation'!F4081))</f>
        <v>19358.087954353541</v>
      </c>
      <c r="H4081" s="302">
        <f ca="1">+G4081-'DCF Analysis'!$C$37+'DCF Analysis'!$C$38+'DCF Analysis'!$C$40-'DCF Analysis'!$C$39</f>
        <v>20270.417954353539</v>
      </c>
      <c r="I4081" s="303">
        <f ca="1">+H4081/'Historical Data'!$L$34</f>
        <v>1272.6895528628074</v>
      </c>
    </row>
    <row r="4082" spans="2:9">
      <c r="B4082" s="300">
        <f t="shared" si="319"/>
        <v>4070</v>
      </c>
      <c r="C4082" s="275">
        <f t="shared" ca="1" si="315"/>
        <v>0.17639972835982337</v>
      </c>
      <c r="D4082" s="275">
        <f t="shared" ca="1" si="316"/>
        <v>0.18677885118764304</v>
      </c>
      <c r="E4082" s="275">
        <f t="shared" ca="1" si="317"/>
        <v>0.10518889429822624</v>
      </c>
      <c r="F4082" s="275">
        <f t="shared" ca="1" si="318"/>
        <v>3.3890020097925355E-2</v>
      </c>
      <c r="G4082" s="301">
        <f t="array" aca="1" ref="G4082" ca="1">IF(E4082&gt;F4082,('3-Statement Model'!$G$8*(1+'DCF Simulation'!C4082)*'DCF Simulation'!D4082)/('DCF Simulation'!E4082-'DCF Simulation'!F4082))</f>
        <v>14886.048934336177</v>
      </c>
      <c r="H4082" s="302">
        <f ca="1">+G4082-'DCF Analysis'!$C$37+'DCF Analysis'!$C$38+'DCF Analysis'!$C$40-'DCF Analysis'!$C$39</f>
        <v>15798.378934336179</v>
      </c>
      <c r="I4082" s="303">
        <f ca="1">+H4082/'Historical Data'!$L$34</f>
        <v>991.91007640664793</v>
      </c>
    </row>
    <row r="4083" spans="2:9">
      <c r="B4083" s="300">
        <f t="shared" si="319"/>
        <v>4071</v>
      </c>
      <c r="C4083" s="275">
        <f t="shared" ca="1" si="315"/>
        <v>0.14335589131146226</v>
      </c>
      <c r="D4083" s="275">
        <f t="shared" ca="1" si="316"/>
        <v>0.16947205481414063</v>
      </c>
      <c r="E4083" s="275">
        <f t="shared" ca="1" si="317"/>
        <v>0.10548304416444579</v>
      </c>
      <c r="F4083" s="275">
        <f t="shared" ca="1" si="318"/>
        <v>5.0539536279859396E-2</v>
      </c>
      <c r="G4083" s="301">
        <f t="array" aca="1" ref="G4083" ca="1">IF(E4083&gt;F4083,('3-Statement Model'!$G$8*(1+'DCF Simulation'!C4083)*'DCF Simulation'!D4083)/('DCF Simulation'!E4083-'DCF Simulation'!F4083))</f>
        <v>17035.019882126566</v>
      </c>
      <c r="H4083" s="302">
        <f ca="1">+G4083-'DCF Analysis'!$C$37+'DCF Analysis'!$C$38+'DCF Analysis'!$C$40-'DCF Analysis'!$C$39</f>
        <v>17947.349882126564</v>
      </c>
      <c r="I4083" s="303">
        <f ca="1">+H4083/'Historical Data'!$L$34</f>
        <v>1126.8344218650063</v>
      </c>
    </row>
    <row r="4084" spans="2:9">
      <c r="B4084" s="300">
        <f t="shared" si="319"/>
        <v>4072</v>
      </c>
      <c r="C4084" s="275">
        <f t="shared" ca="1" si="315"/>
        <v>0.18040138795803384</v>
      </c>
      <c r="D4084" s="275">
        <f t="shared" ca="1" si="316"/>
        <v>0.18931709303154776</v>
      </c>
      <c r="E4084" s="275">
        <f t="shared" ca="1" si="317"/>
        <v>0.10434030088410494</v>
      </c>
      <c r="F4084" s="275">
        <f t="shared" ca="1" si="318"/>
        <v>4.4132786270831087E-2</v>
      </c>
      <c r="G4084" s="301">
        <f t="array" aca="1" ref="G4084" ca="1">IF(E4084&gt;F4084,('3-Statement Model'!$G$8*(1+'DCF Simulation'!C4084)*'DCF Simulation'!D4084)/('DCF Simulation'!E4084-'DCF Simulation'!F4084))</f>
        <v>17928.68092944206</v>
      </c>
      <c r="H4084" s="302">
        <f ca="1">+G4084-'DCF Analysis'!$C$37+'DCF Analysis'!$C$38+'DCF Analysis'!$C$40-'DCF Analysis'!$C$39</f>
        <v>18841.010929442058</v>
      </c>
      <c r="I4084" s="303">
        <f ca="1">+H4084/'Historical Data'!$L$34</f>
        <v>1182.9434316190254</v>
      </c>
    </row>
    <row r="4085" spans="2:9">
      <c r="B4085" s="300">
        <f t="shared" si="319"/>
        <v>4073</v>
      </c>
      <c r="C4085" s="275">
        <f t="shared" ca="1" si="315"/>
        <v>0.32574726805833559</v>
      </c>
      <c r="D4085" s="275">
        <f t="shared" ca="1" si="316"/>
        <v>0.19498376350206284</v>
      </c>
      <c r="E4085" s="275">
        <f t="shared" ca="1" si="317"/>
        <v>0.10817716194231479</v>
      </c>
      <c r="F4085" s="275">
        <f t="shared" ca="1" si="318"/>
        <v>3.7525458165033256E-2</v>
      </c>
      <c r="G4085" s="301">
        <f t="array" aca="1" ref="G4085" ca="1">IF(E4085&gt;F4085,('3-Statement Model'!$G$8*(1+'DCF Simulation'!C4085)*'DCF Simulation'!D4085)/('DCF Simulation'!E4085-'DCF Simulation'!F4085))</f>
        <v>17673.234886674458</v>
      </c>
      <c r="H4085" s="302">
        <f ca="1">+G4085-'DCF Analysis'!$C$37+'DCF Analysis'!$C$38+'DCF Analysis'!$C$40-'DCF Analysis'!$C$39</f>
        <v>18585.564886674456</v>
      </c>
      <c r="I4085" s="303">
        <f ca="1">+H4085/'Historical Data'!$L$34</f>
        <v>1166.9051086459833</v>
      </c>
    </row>
    <row r="4086" spans="2:9">
      <c r="B4086" s="300">
        <f t="shared" si="319"/>
        <v>4074</v>
      </c>
      <c r="C4086" s="275">
        <f t="shared" ca="1" si="315"/>
        <v>0.22270020304113469</v>
      </c>
      <c r="D4086" s="275">
        <f t="shared" ca="1" si="316"/>
        <v>0.15177809007014542</v>
      </c>
      <c r="E4086" s="275">
        <f t="shared" ca="1" si="317"/>
        <v>0.10400161251177475</v>
      </c>
      <c r="F4086" s="275">
        <f t="shared" ca="1" si="318"/>
        <v>3.1921721144008375E-2</v>
      </c>
      <c r="G4086" s="301">
        <f t="array" aca="1" ref="G4086" ca="1">IF(E4086&gt;F4086,('3-Statement Model'!$G$8*(1+'DCF Simulation'!C4086)*'DCF Simulation'!D4086)/('DCF Simulation'!E4086-'DCF Simulation'!F4086))</f>
        <v>12436.39317337297</v>
      </c>
      <c r="H4086" s="302">
        <f ca="1">+G4086-'DCF Analysis'!$C$37+'DCF Analysis'!$C$38+'DCF Analysis'!$C$40-'DCF Analysis'!$C$39</f>
        <v>13348.723173372971</v>
      </c>
      <c r="I4086" s="303">
        <f ca="1">+H4086/'Historical Data'!$L$34</f>
        <v>838.10706641895911</v>
      </c>
    </row>
    <row r="4087" spans="2:9">
      <c r="B4087" s="300">
        <f t="shared" si="319"/>
        <v>4075</v>
      </c>
      <c r="C4087" s="275">
        <f t="shared" ca="1" si="315"/>
        <v>0.2372847120834678</v>
      </c>
      <c r="D4087" s="275">
        <f t="shared" ca="1" si="316"/>
        <v>0.16578131546267333</v>
      </c>
      <c r="E4087" s="275">
        <f t="shared" ca="1" si="317"/>
        <v>0.10136190512678978</v>
      </c>
      <c r="F4087" s="275">
        <f t="shared" ca="1" si="318"/>
        <v>4.9778669952575946E-2</v>
      </c>
      <c r="G4087" s="301">
        <f t="array" aca="1" ref="G4087" ca="1">IF(E4087&gt;F4087,('3-Statement Model'!$G$8*(1+'DCF Simulation'!C4087)*'DCF Simulation'!D4087)/('DCF Simulation'!E4087-'DCF Simulation'!F4087))</f>
        <v>19207.734807972225</v>
      </c>
      <c r="H4087" s="302">
        <f ca="1">+G4087-'DCF Analysis'!$C$37+'DCF Analysis'!$C$38+'DCF Analysis'!$C$40-'DCF Analysis'!$C$39</f>
        <v>20120.064807972223</v>
      </c>
      <c r="I4087" s="303">
        <f ca="1">+H4087/'Historical Data'!$L$34</f>
        <v>1263.2495462940994</v>
      </c>
    </row>
    <row r="4088" spans="2:9">
      <c r="B4088" s="300">
        <f t="shared" si="319"/>
        <v>4076</v>
      </c>
      <c r="C4088" s="275">
        <f t="shared" ca="1" si="315"/>
        <v>0.16587689444775477</v>
      </c>
      <c r="D4088" s="275">
        <f t="shared" ca="1" si="316"/>
        <v>0.17549948178898833</v>
      </c>
      <c r="E4088" s="275">
        <f t="shared" ca="1" si="317"/>
        <v>0.10339623070763224</v>
      </c>
      <c r="F4088" s="275">
        <f t="shared" ca="1" si="318"/>
        <v>4.7118367790224359E-2</v>
      </c>
      <c r="G4088" s="301">
        <f t="array" aca="1" ref="G4088" ca="1">IF(E4088&gt;F4088,('3-Statement Model'!$G$8*(1+'DCF Simulation'!C4088)*'DCF Simulation'!D4088)/('DCF Simulation'!E4088-'DCF Simulation'!F4088))</f>
        <v>17561.856976071282</v>
      </c>
      <c r="H4088" s="302">
        <f ca="1">+G4088-'DCF Analysis'!$C$37+'DCF Analysis'!$C$38+'DCF Analysis'!$C$40-'DCF Analysis'!$C$39</f>
        <v>18474.18697607128</v>
      </c>
      <c r="I4088" s="303">
        <f ca="1">+H4088/'Historical Data'!$L$34</f>
        <v>1159.912184101282</v>
      </c>
    </row>
    <row r="4089" spans="2:9">
      <c r="B4089" s="300">
        <f t="shared" si="319"/>
        <v>4077</v>
      </c>
      <c r="C4089" s="275">
        <f t="shared" ca="1" si="315"/>
        <v>0.18159754384620355</v>
      </c>
      <c r="D4089" s="275">
        <f t="shared" ca="1" si="316"/>
        <v>0.15348034710176137</v>
      </c>
      <c r="E4089" s="275">
        <f t="shared" ca="1" si="317"/>
        <v>0.10944088469365139</v>
      </c>
      <c r="F4089" s="275">
        <f t="shared" ca="1" si="318"/>
        <v>4.5944632866608333E-2</v>
      </c>
      <c r="G4089" s="301">
        <f t="array" aca="1" ref="G4089" ca="1">IF(E4089&gt;F4089,('3-Statement Model'!$G$8*(1+'DCF Simulation'!C4089)*'DCF Simulation'!D4089)/('DCF Simulation'!E4089-'DCF Simulation'!F4089))</f>
        <v>13796.018302452856</v>
      </c>
      <c r="H4089" s="302">
        <f ca="1">+G4089-'DCF Analysis'!$C$37+'DCF Analysis'!$C$38+'DCF Analysis'!$C$40-'DCF Analysis'!$C$39</f>
        <v>14708.348302452858</v>
      </c>
      <c r="I4089" s="303">
        <f ca="1">+H4089/'Historical Data'!$L$34</f>
        <v>923.47189222010036</v>
      </c>
    </row>
    <row r="4090" spans="2:9">
      <c r="B4090" s="300">
        <f t="shared" si="319"/>
        <v>4078</v>
      </c>
      <c r="C4090" s="275">
        <f t="shared" ca="1" si="315"/>
        <v>0.13199593819963146</v>
      </c>
      <c r="D4090" s="275">
        <f t="shared" ca="1" si="316"/>
        <v>0.18596553161268922</v>
      </c>
      <c r="E4090" s="275">
        <f t="shared" ca="1" si="317"/>
        <v>0.10425053410133818</v>
      </c>
      <c r="F4090" s="275">
        <f t="shared" ca="1" si="318"/>
        <v>2.2474607723597696E-2</v>
      </c>
      <c r="G4090" s="301">
        <f t="array" aca="1" ref="G4090" ca="1">IF(E4090&gt;F4090,('3-Statement Model'!$G$8*(1+'DCF Simulation'!C4090)*'DCF Simulation'!D4090)/('DCF Simulation'!E4090-'DCF Simulation'!F4090))</f>
        <v>12434.586596607249</v>
      </c>
      <c r="H4090" s="302">
        <f ca="1">+G4090-'DCF Analysis'!$C$37+'DCF Analysis'!$C$38+'DCF Analysis'!$C$40-'DCF Analysis'!$C$39</f>
        <v>13346.916596607251</v>
      </c>
      <c r="I4090" s="303">
        <f ca="1">+H4090/'Historical Data'!$L$34</f>
        <v>837.99363948413441</v>
      </c>
    </row>
    <row r="4091" spans="2:9">
      <c r="B4091" s="300">
        <f t="shared" si="319"/>
        <v>4079</v>
      </c>
      <c r="C4091" s="275">
        <f t="shared" ca="1" si="315"/>
        <v>0.10281223442736054</v>
      </c>
      <c r="D4091" s="275">
        <f t="shared" ca="1" si="316"/>
        <v>0.15636658709303747</v>
      </c>
      <c r="E4091" s="275">
        <f t="shared" ca="1" si="317"/>
        <v>0.10838634136175201</v>
      </c>
      <c r="F4091" s="275">
        <f t="shared" ca="1" si="318"/>
        <v>3.6636507594894507E-2</v>
      </c>
      <c r="G4091" s="301">
        <f t="array" aca="1" ref="G4091" ca="1">IF(E4091&gt;F4091,('3-Statement Model'!$G$8*(1+'DCF Simulation'!C4091)*'DCF Simulation'!D4091)/('DCF Simulation'!E4091-'DCF Simulation'!F4091))</f>
        <v>11609.249175256189</v>
      </c>
      <c r="H4091" s="302">
        <f ca="1">+G4091-'DCF Analysis'!$C$37+'DCF Analysis'!$C$38+'DCF Analysis'!$C$40-'DCF Analysis'!$C$39</f>
        <v>12521.579175256191</v>
      </c>
      <c r="I4091" s="303">
        <f ca="1">+H4091/'Historical Data'!$L$34</f>
        <v>786.17436688178407</v>
      </c>
    </row>
    <row r="4092" spans="2:9">
      <c r="B4092" s="300">
        <f t="shared" si="319"/>
        <v>4080</v>
      </c>
      <c r="C4092" s="275">
        <f t="shared" ca="1" si="315"/>
        <v>5.4098119793342295E-2</v>
      </c>
      <c r="D4092" s="275">
        <f t="shared" ca="1" si="316"/>
        <v>0.14235533900483191</v>
      </c>
      <c r="E4092" s="275">
        <f t="shared" ca="1" si="317"/>
        <v>0.10724999195438764</v>
      </c>
      <c r="F4092" s="275">
        <f t="shared" ca="1" si="318"/>
        <v>3.3169123231298003E-2</v>
      </c>
      <c r="G4092" s="301">
        <f t="array" aca="1" ref="G4092" ca="1">IF(E4092&gt;F4092,('3-Statement Model'!$G$8*(1+'DCF Simulation'!C4092)*'DCF Simulation'!D4092)/('DCF Simulation'!E4092-'DCF Simulation'!F4092))</f>
        <v>9784.2655544906811</v>
      </c>
      <c r="H4092" s="302">
        <f ca="1">+G4092-'DCF Analysis'!$C$37+'DCF Analysis'!$C$38+'DCF Analysis'!$C$40-'DCF Analysis'!$C$39</f>
        <v>10696.595554490683</v>
      </c>
      <c r="I4092" s="303">
        <f ca="1">+H4092/'Historical Data'!$L$34</f>
        <v>671.59174734605017</v>
      </c>
    </row>
    <row r="4093" spans="2:9">
      <c r="B4093" s="300">
        <f t="shared" si="319"/>
        <v>4081</v>
      </c>
      <c r="C4093" s="275">
        <f t="shared" ca="1" si="315"/>
        <v>3.1867817270023628E-2</v>
      </c>
      <c r="D4093" s="275">
        <f t="shared" ca="1" si="316"/>
        <v>0.18349374359976225</v>
      </c>
      <c r="E4093" s="275">
        <f t="shared" ca="1" si="317"/>
        <v>0.10120923395841416</v>
      </c>
      <c r="F4093" s="275">
        <f t="shared" ca="1" si="318"/>
        <v>3.0775488520601933E-2</v>
      </c>
      <c r="G4093" s="301">
        <f t="array" aca="1" ref="G4093" ca="1">IF(E4093&gt;F4093,('3-Statement Model'!$G$8*(1+'DCF Simulation'!C4093)*'DCF Simulation'!D4093)/('DCF Simulation'!E4093-'DCF Simulation'!F4093))</f>
        <v>12985.062508835803</v>
      </c>
      <c r="H4093" s="302">
        <f ca="1">+G4093-'DCF Analysis'!$C$37+'DCF Analysis'!$C$38+'DCF Analysis'!$C$40-'DCF Analysis'!$C$39</f>
        <v>13897.392508835805</v>
      </c>
      <c r="I4093" s="303">
        <f ca="1">+H4093/'Historical Data'!$L$34</f>
        <v>872.55557817595286</v>
      </c>
    </row>
    <row r="4094" spans="2:9">
      <c r="B4094" s="300">
        <f t="shared" si="319"/>
        <v>4082</v>
      </c>
      <c r="C4094" s="275">
        <f t="shared" ca="1" si="315"/>
        <v>0.15391315397233218</v>
      </c>
      <c r="D4094" s="275">
        <f t="shared" ca="1" si="316"/>
        <v>0.1421975339785396</v>
      </c>
      <c r="E4094" s="275">
        <f t="shared" ca="1" si="317"/>
        <v>0.10138973116888707</v>
      </c>
      <c r="F4094" s="275">
        <f t="shared" ca="1" si="318"/>
        <v>5.4648393938899184E-2</v>
      </c>
      <c r="G4094" s="301">
        <f t="array" aca="1" ref="G4094" ca="1">IF(E4094&gt;F4094,('3-Statement Model'!$G$8*(1+'DCF Simulation'!C4094)*'DCF Simulation'!D4094)/('DCF Simulation'!E4094-'DCF Simulation'!F4094))</f>
        <v>16956.78662257336</v>
      </c>
      <c r="H4094" s="302">
        <f ca="1">+G4094-'DCF Analysis'!$C$37+'DCF Analysis'!$C$38+'DCF Analysis'!$C$40-'DCF Analysis'!$C$39</f>
        <v>17869.116622573358</v>
      </c>
      <c r="I4094" s="303">
        <f ca="1">+H4094/'Historical Data'!$L$34</f>
        <v>1121.9225028141027</v>
      </c>
    </row>
    <row r="4095" spans="2:9">
      <c r="B4095" s="300">
        <f t="shared" si="319"/>
        <v>4083</v>
      </c>
      <c r="C4095" s="275">
        <f t="shared" ca="1" si="315"/>
        <v>2.7332365627130855E-2</v>
      </c>
      <c r="D4095" s="275">
        <f t="shared" ca="1" si="316"/>
        <v>0.1619234321330334</v>
      </c>
      <c r="E4095" s="275">
        <f t="shared" ca="1" si="317"/>
        <v>0.10694362354925567</v>
      </c>
      <c r="F4095" s="275">
        <f t="shared" ca="1" si="318"/>
        <v>3.9215216061330022E-2</v>
      </c>
      <c r="G4095" s="301">
        <f t="array" aca="1" ref="G4095" ca="1">IF(E4095&gt;F4095,('3-Statement Model'!$G$8*(1+'DCF Simulation'!C4095)*'DCF Simulation'!D4095)/('DCF Simulation'!E4095-'DCF Simulation'!F4095))</f>
        <v>11863.949964100642</v>
      </c>
      <c r="H4095" s="302">
        <f ca="1">+G4095-'DCF Analysis'!$C$37+'DCF Analysis'!$C$38+'DCF Analysis'!$C$40-'DCF Analysis'!$C$39</f>
        <v>12776.279964100644</v>
      </c>
      <c r="I4095" s="303">
        <f ca="1">+H4095/'Historical Data'!$L$34</f>
        <v>802.1658986695453</v>
      </c>
    </row>
    <row r="4096" spans="2:9">
      <c r="B4096" s="300">
        <f t="shared" si="319"/>
        <v>4084</v>
      </c>
      <c r="C4096" s="275">
        <f t="shared" ca="1" si="315"/>
        <v>0.31777392158870915</v>
      </c>
      <c r="D4096" s="275">
        <f t="shared" ca="1" si="316"/>
        <v>0.17221323084242068</v>
      </c>
      <c r="E4096" s="275">
        <f t="shared" ca="1" si="317"/>
        <v>0.10682554273673565</v>
      </c>
      <c r="F4096" s="275">
        <f t="shared" ca="1" si="318"/>
        <v>2.242911456136186E-2</v>
      </c>
      <c r="G4096" s="301">
        <f t="array" aca="1" ref="G4096" ca="1">IF(E4096&gt;F4096,('3-Statement Model'!$G$8*(1+'DCF Simulation'!C4096)*'DCF Simulation'!D4096)/('DCF Simulation'!E4096-'DCF Simulation'!F4096))</f>
        <v>12988.615352874105</v>
      </c>
      <c r="H4096" s="302">
        <f ca="1">+G4096-'DCF Analysis'!$C$37+'DCF Analysis'!$C$38+'DCF Analysis'!$C$40-'DCF Analysis'!$C$39</f>
        <v>13900.945352874107</v>
      </c>
      <c r="I4096" s="303">
        <f ca="1">+H4096/'Historical Data'!$L$34</f>
        <v>872.77864548027196</v>
      </c>
    </row>
    <row r="4097" spans="2:9">
      <c r="B4097" s="300">
        <f t="shared" si="319"/>
        <v>4085</v>
      </c>
      <c r="C4097" s="275">
        <f t="shared" ca="1" si="315"/>
        <v>0.2314656256887444</v>
      </c>
      <c r="D4097" s="275">
        <f t="shared" ca="1" si="316"/>
        <v>0.16609565967873821</v>
      </c>
      <c r="E4097" s="275">
        <f t="shared" ca="1" si="317"/>
        <v>0.10326135285735599</v>
      </c>
      <c r="F4097" s="275">
        <f t="shared" ca="1" si="318"/>
        <v>4.5627695783773951E-2</v>
      </c>
      <c r="G4097" s="301">
        <f t="array" aca="1" ref="G4097" ca="1">IF(E4097&gt;F4097,('3-Statement Model'!$G$8*(1+'DCF Simulation'!C4097)*'DCF Simulation'!D4097)/('DCF Simulation'!E4097-'DCF Simulation'!F4097))</f>
        <v>17142.884489444994</v>
      </c>
      <c r="H4097" s="302">
        <f ca="1">+G4097-'DCF Analysis'!$C$37+'DCF Analysis'!$C$38+'DCF Analysis'!$C$40-'DCF Analysis'!$C$39</f>
        <v>18055.214489444992</v>
      </c>
      <c r="I4097" s="303">
        <f ca="1">+H4097/'Historical Data'!$L$34</f>
        <v>1133.606761693763</v>
      </c>
    </row>
    <row r="4098" spans="2:9">
      <c r="B4098" s="300">
        <f t="shared" si="319"/>
        <v>4086</v>
      </c>
      <c r="C4098" s="275">
        <f t="shared" ca="1" si="315"/>
        <v>0.14753060778835622</v>
      </c>
      <c r="D4098" s="275">
        <f t="shared" ca="1" si="316"/>
        <v>0.13842493095232855</v>
      </c>
      <c r="E4098" s="275">
        <f t="shared" ca="1" si="317"/>
        <v>0.10136494371065208</v>
      </c>
      <c r="F4098" s="275">
        <f t="shared" ca="1" si="318"/>
        <v>2.9121999543442922E-2</v>
      </c>
      <c r="G4098" s="301">
        <f t="array" aca="1" ref="G4098" ca="1">IF(E4098&gt;F4098,('3-Statement Model'!$G$8*(1+'DCF Simulation'!C4098)*'DCF Simulation'!D4098)/('DCF Simulation'!E4098-'DCF Simulation'!F4098))</f>
        <v>10620.932684539777</v>
      </c>
      <c r="H4098" s="302">
        <f ca="1">+G4098-'DCF Analysis'!$C$37+'DCF Analysis'!$C$38+'DCF Analysis'!$C$40-'DCF Analysis'!$C$39</f>
        <v>11533.262684539779</v>
      </c>
      <c r="I4098" s="303">
        <f ca="1">+H4098/'Historical Data'!$L$34</f>
        <v>724.12236205932481</v>
      </c>
    </row>
    <row r="4099" spans="2:9">
      <c r="B4099" s="300">
        <f t="shared" si="319"/>
        <v>4087</v>
      </c>
      <c r="C4099" s="275">
        <f t="shared" ca="1" si="315"/>
        <v>0.23565083145593554</v>
      </c>
      <c r="D4099" s="275">
        <f t="shared" ca="1" si="316"/>
        <v>0.19007232466377669</v>
      </c>
      <c r="E4099" s="275">
        <f t="shared" ca="1" si="317"/>
        <v>0.10129966605198489</v>
      </c>
      <c r="F4099" s="275">
        <f t="shared" ca="1" si="318"/>
        <v>2.3768082283504438E-2</v>
      </c>
      <c r="G4099" s="301">
        <f t="array" aca="1" ref="G4099" ca="1">IF(E4099&gt;F4099,('3-Statement Model'!$G$8*(1+'DCF Simulation'!C4099)*'DCF Simulation'!D4099)/('DCF Simulation'!E4099-'DCF Simulation'!F4099))</f>
        <v>14632.397678003779</v>
      </c>
      <c r="H4099" s="302">
        <f ca="1">+G4099-'DCF Analysis'!$C$37+'DCF Analysis'!$C$38+'DCF Analysis'!$C$40-'DCF Analysis'!$C$39</f>
        <v>15544.727678003781</v>
      </c>
      <c r="I4099" s="303">
        <f ca="1">+H4099/'Historical Data'!$L$34</f>
        <v>975.9844401059205</v>
      </c>
    </row>
    <row r="4100" spans="2:9">
      <c r="B4100" s="300">
        <f t="shared" si="319"/>
        <v>4088</v>
      </c>
      <c r="C4100" s="275">
        <f t="shared" ca="1" si="315"/>
        <v>0.28530616447273999</v>
      </c>
      <c r="D4100" s="275">
        <f t="shared" ca="1" si="316"/>
        <v>0.17552124892106186</v>
      </c>
      <c r="E4100" s="275">
        <f t="shared" ca="1" si="317"/>
        <v>0.10500024688294568</v>
      </c>
      <c r="F4100" s="275">
        <f t="shared" ca="1" si="318"/>
        <v>5.0249759203067845E-2</v>
      </c>
      <c r="G4100" s="301">
        <f t="array" aca="1" ref="G4100" ca="1">IF(E4100&gt;F4100,('3-Statement Model'!$G$8*(1+'DCF Simulation'!C4100)*'DCF Simulation'!D4100)/('DCF Simulation'!E4100-'DCF Simulation'!F4100))</f>
        <v>19903.424160680606</v>
      </c>
      <c r="H4100" s="302">
        <f ca="1">+G4100-'DCF Analysis'!$C$37+'DCF Analysis'!$C$38+'DCF Analysis'!$C$40-'DCF Analysis'!$C$39</f>
        <v>20815.754160680604</v>
      </c>
      <c r="I4100" s="303">
        <f ca="1">+H4100/'Historical Data'!$L$34</f>
        <v>1306.9287922387882</v>
      </c>
    </row>
    <row r="4101" spans="2:9">
      <c r="B4101" s="300">
        <f t="shared" si="319"/>
        <v>4089</v>
      </c>
      <c r="C4101" s="275">
        <f t="shared" ca="1" si="315"/>
        <v>0.27283829170055407</v>
      </c>
      <c r="D4101" s="275">
        <f t="shared" ca="1" si="316"/>
        <v>0.15382136161812004</v>
      </c>
      <c r="E4101" s="275">
        <f t="shared" ca="1" si="317"/>
        <v>0.10295604841493851</v>
      </c>
      <c r="F4101" s="275">
        <f t="shared" ca="1" si="318"/>
        <v>5.1258427973694884E-2</v>
      </c>
      <c r="G4101" s="301">
        <f t="array" aca="1" ref="G4101" ca="1">IF(E4101&gt;F4101,('3-Statement Model'!$G$8*(1+'DCF Simulation'!C4101)*'DCF Simulation'!D4101)/('DCF Simulation'!E4101-'DCF Simulation'!F4101))</f>
        <v>18293.585269823463</v>
      </c>
      <c r="H4101" s="302">
        <f ca="1">+G4101-'DCF Analysis'!$C$37+'DCF Analysis'!$C$38+'DCF Analysis'!$C$40-'DCF Analysis'!$C$39</f>
        <v>19205.915269823461</v>
      </c>
      <c r="I4101" s="303">
        <f ca="1">+H4101/'Historical Data'!$L$34</f>
        <v>1205.8541551592848</v>
      </c>
    </row>
    <row r="4102" spans="2:9">
      <c r="B4102" s="300">
        <f t="shared" si="319"/>
        <v>4090</v>
      </c>
      <c r="C4102" s="275">
        <f t="shared" ca="1" si="315"/>
        <v>0.33166056845415781</v>
      </c>
      <c r="D4102" s="275">
        <f t="shared" ca="1" si="316"/>
        <v>0.13935361806113772</v>
      </c>
      <c r="E4102" s="275">
        <f t="shared" ca="1" si="317"/>
        <v>0.10060001774859816</v>
      </c>
      <c r="F4102" s="275">
        <f t="shared" ca="1" si="318"/>
        <v>2.8973926571587611E-2</v>
      </c>
      <c r="G4102" s="301">
        <f t="array" aca="1" ref="G4102" ca="1">IF(E4102&gt;F4102,('3-Statement Model'!$G$8*(1+'DCF Simulation'!C4102)*'DCF Simulation'!D4102)/('DCF Simulation'!E4102-'DCF Simulation'!F4102))</f>
        <v>12514.688295905224</v>
      </c>
      <c r="H4102" s="302">
        <f ca="1">+G4102-'DCF Analysis'!$C$37+'DCF Analysis'!$C$38+'DCF Analysis'!$C$40-'DCF Analysis'!$C$39</f>
        <v>13427.018295905225</v>
      </c>
      <c r="I4102" s="303">
        <f ca="1">+H4102/'Historical Data'!$L$34</f>
        <v>843.02286957167655</v>
      </c>
    </row>
    <row r="4103" spans="2:9">
      <c r="B4103" s="300">
        <f t="shared" si="319"/>
        <v>4091</v>
      </c>
      <c r="C4103" s="275">
        <f t="shared" ca="1" si="315"/>
        <v>8.0016023154582394E-2</v>
      </c>
      <c r="D4103" s="275">
        <f t="shared" ca="1" si="316"/>
        <v>0.15115368139703389</v>
      </c>
      <c r="E4103" s="275">
        <f t="shared" ca="1" si="317"/>
        <v>0.10611075143438589</v>
      </c>
      <c r="F4103" s="275">
        <f t="shared" ca="1" si="318"/>
        <v>5.1590664937927841E-2</v>
      </c>
      <c r="G4103" s="301">
        <f t="array" aca="1" ref="G4103" ca="1">IF(E4103&gt;F4103,('3-Statement Model'!$G$8*(1+'DCF Simulation'!C4103)*'DCF Simulation'!D4103)/('DCF Simulation'!E4103-'DCF Simulation'!F4103))</f>
        <v>14463.449744801226</v>
      </c>
      <c r="H4103" s="302">
        <f ca="1">+G4103-'DCF Analysis'!$C$37+'DCF Analysis'!$C$38+'DCF Analysis'!$C$40-'DCF Analysis'!$C$39</f>
        <v>15375.779744801228</v>
      </c>
      <c r="I4103" s="303">
        <f ca="1">+H4103/'Historical Data'!$L$34</f>
        <v>965.37694942423616</v>
      </c>
    </row>
    <row r="4104" spans="2:9">
      <c r="B4104" s="300">
        <f t="shared" si="319"/>
        <v>4092</v>
      </c>
      <c r="C4104" s="275">
        <f t="shared" ca="1" si="315"/>
        <v>0.23404276459366588</v>
      </c>
      <c r="D4104" s="275">
        <f t="shared" ca="1" si="316"/>
        <v>0.1712830712166922</v>
      </c>
      <c r="E4104" s="275">
        <f t="shared" ca="1" si="317"/>
        <v>0.10317068375039901</v>
      </c>
      <c r="F4104" s="275">
        <f t="shared" ca="1" si="318"/>
        <v>3.3291916138224902E-2</v>
      </c>
      <c r="G4104" s="301">
        <f t="array" aca="1" ref="G4104" ca="1">IF(E4104&gt;F4104,('3-Statement Model'!$G$8*(1+'DCF Simulation'!C4104)*'DCF Simulation'!D4104)/('DCF Simulation'!E4104-'DCF Simulation'!F4104))</f>
        <v>14610.965448792966</v>
      </c>
      <c r="H4104" s="302">
        <f ca="1">+G4104-'DCF Analysis'!$C$37+'DCF Analysis'!$C$38+'DCF Analysis'!$C$40-'DCF Analysis'!$C$39</f>
        <v>15523.295448792967</v>
      </c>
      <c r="I4104" s="303">
        <f ca="1">+H4104/'Historical Data'!$L$34</f>
        <v>974.63880558212395</v>
      </c>
    </row>
    <row r="4105" spans="2:9">
      <c r="B4105" s="300">
        <f t="shared" si="319"/>
        <v>4093</v>
      </c>
      <c r="C4105" s="275">
        <f t="shared" ca="1" si="315"/>
        <v>0.2457442289473421</v>
      </c>
      <c r="D4105" s="275">
        <f t="shared" ca="1" si="316"/>
        <v>0.16805629724285226</v>
      </c>
      <c r="E4105" s="275">
        <f t="shared" ca="1" si="317"/>
        <v>0.10381901450574832</v>
      </c>
      <c r="F4105" s="275">
        <f t="shared" ca="1" si="318"/>
        <v>4.3428677561559645E-2</v>
      </c>
      <c r="G4105" s="301">
        <f t="array" aca="1" ref="G4105" ca="1">IF(E4105&gt;F4105,('3-Statement Model'!$G$8*(1+'DCF Simulation'!C4105)*'DCF Simulation'!D4105)/('DCF Simulation'!E4105-'DCF Simulation'!F4105))</f>
        <v>16745.407519797696</v>
      </c>
      <c r="H4105" s="302">
        <f ca="1">+G4105-'DCF Analysis'!$C$37+'DCF Analysis'!$C$38+'DCF Analysis'!$C$40-'DCF Analysis'!$C$39</f>
        <v>17657.737519797694</v>
      </c>
      <c r="I4105" s="303">
        <f ca="1">+H4105/'Historical Data'!$L$34</f>
        <v>1108.6509473680383</v>
      </c>
    </row>
    <row r="4106" spans="2:9">
      <c r="B4106" s="300">
        <f t="shared" si="319"/>
        <v>4094</v>
      </c>
      <c r="C4106" s="275">
        <f t="shared" ca="1" si="315"/>
        <v>3.9429467512650765E-2</v>
      </c>
      <c r="D4106" s="275">
        <f t="shared" ca="1" si="316"/>
        <v>0.14104449641358302</v>
      </c>
      <c r="E4106" s="275">
        <f t="shared" ca="1" si="317"/>
        <v>0.10364074073780527</v>
      </c>
      <c r="F4106" s="275">
        <f t="shared" ca="1" si="318"/>
        <v>3.3060867546847401E-2</v>
      </c>
      <c r="G4106" s="301">
        <f t="array" aca="1" ref="G4106" ca="1">IF(E4106&gt;F4106,('3-Statement Model'!$G$8*(1+'DCF Simulation'!C4106)*'DCF Simulation'!D4106)/('DCF Simulation'!E4106-'DCF Simulation'!F4106))</f>
        <v>10033.438544178995</v>
      </c>
      <c r="H4106" s="302">
        <f ca="1">+G4106-'DCF Analysis'!$C$37+'DCF Analysis'!$C$38+'DCF Analysis'!$C$40-'DCF Analysis'!$C$39</f>
        <v>10945.768544178996</v>
      </c>
      <c r="I4106" s="303">
        <f ca="1">+H4106/'Historical Data'!$L$34</f>
        <v>687.23621316545371</v>
      </c>
    </row>
    <row r="4107" spans="2:9">
      <c r="B4107" s="300">
        <f t="shared" si="319"/>
        <v>4095</v>
      </c>
      <c r="C4107" s="275">
        <f t="shared" ca="1" si="315"/>
        <v>0.30095484519627391</v>
      </c>
      <c r="D4107" s="275">
        <f t="shared" ca="1" si="316"/>
        <v>0.14782660230934813</v>
      </c>
      <c r="E4107" s="275">
        <f t="shared" ca="1" si="317"/>
        <v>0.10875375173360234</v>
      </c>
      <c r="F4107" s="275">
        <f t="shared" ca="1" si="318"/>
        <v>3.6066974694506503E-2</v>
      </c>
      <c r="G4107" s="301">
        <f t="array" aca="1" ref="G4107" ca="1">IF(E4107&gt;F4107,('3-Statement Model'!$G$8*(1+'DCF Simulation'!C4107)*'DCF Simulation'!D4107)/('DCF Simulation'!E4107-'DCF Simulation'!F4107))</f>
        <v>12780.236918636074</v>
      </c>
      <c r="H4107" s="302">
        <f ca="1">+G4107-'DCF Analysis'!$C$37+'DCF Analysis'!$C$38+'DCF Analysis'!$C$40-'DCF Analysis'!$C$39</f>
        <v>13692.566918636076</v>
      </c>
      <c r="I4107" s="303">
        <f ca="1">+H4107/'Historical Data'!$L$34</f>
        <v>859.69548869022196</v>
      </c>
    </row>
    <row r="4108" spans="2:9">
      <c r="B4108" s="300">
        <f t="shared" si="319"/>
        <v>4096</v>
      </c>
      <c r="C4108" s="275">
        <f t="shared" ca="1" si="315"/>
        <v>0.184121769765559</v>
      </c>
      <c r="D4108" s="275">
        <f t="shared" ca="1" si="316"/>
        <v>0.15319768981837223</v>
      </c>
      <c r="E4108" s="275">
        <f t="shared" ca="1" si="317"/>
        <v>0.10793841809993557</v>
      </c>
      <c r="F4108" s="275">
        <f t="shared" ca="1" si="318"/>
        <v>2.4714532430873272E-2</v>
      </c>
      <c r="G4108" s="301">
        <f t="array" aca="1" ref="G4108" ca="1">IF(E4108&gt;F4108,('3-Statement Model'!$G$8*(1+'DCF Simulation'!C4108)*'DCF Simulation'!D4108)/('DCF Simulation'!E4108-'DCF Simulation'!F4108))</f>
        <v>10528.82948546138</v>
      </c>
      <c r="H4108" s="302">
        <f ca="1">+G4108-'DCF Analysis'!$C$37+'DCF Analysis'!$C$38+'DCF Analysis'!$C$40-'DCF Analysis'!$C$39</f>
        <v>11441.159485461381</v>
      </c>
      <c r="I4108" s="303">
        <f ca="1">+H4108/'Historical Data'!$L$34</f>
        <v>718.33961108121071</v>
      </c>
    </row>
    <row r="4109" spans="2:9">
      <c r="B4109" s="300">
        <f t="shared" si="319"/>
        <v>4097</v>
      </c>
      <c r="C4109" s="275">
        <f t="shared" ca="1" si="315"/>
        <v>0.15484453407602269</v>
      </c>
      <c r="D4109" s="275">
        <f t="shared" ca="1" si="316"/>
        <v>0.14226816586737714</v>
      </c>
      <c r="E4109" s="275">
        <f t="shared" ca="1" si="317"/>
        <v>0.10546364830285436</v>
      </c>
      <c r="F4109" s="275">
        <f t="shared" ca="1" si="318"/>
        <v>4.0661845423586945E-2</v>
      </c>
      <c r="G4109" s="301">
        <f t="array" aca="1" ref="G4109" ca="1">IF(E4109&gt;F4109,('3-Statement Model'!$G$8*(1+'DCF Simulation'!C4109)*'DCF Simulation'!D4109)/('DCF Simulation'!E4109-'DCF Simulation'!F4109))</f>
        <v>12246.829349965714</v>
      </c>
      <c r="H4109" s="302">
        <f ca="1">+G4109-'DCF Analysis'!$C$37+'DCF Analysis'!$C$38+'DCF Analysis'!$C$40-'DCF Analysis'!$C$39</f>
        <v>13159.159349965716</v>
      </c>
      <c r="I4109" s="303">
        <f ca="1">+H4109/'Historical Data'!$L$34</f>
        <v>826.20519551553605</v>
      </c>
    </row>
    <row r="4110" spans="2:9">
      <c r="B4110" s="300">
        <f t="shared" si="319"/>
        <v>4098</v>
      </c>
      <c r="C4110" s="275">
        <f t="shared" ref="C4110:C4173" ca="1" si="320">RAND()*($E$6-$D$6)+$D$6</f>
        <v>3.132811094144352E-2</v>
      </c>
      <c r="D4110" s="275">
        <f t="shared" ref="D4110:D4173" ca="1" si="321">RAND()*($E$7-$D$7)+$D$7</f>
        <v>0.15654718518441127</v>
      </c>
      <c r="E4110" s="275">
        <f t="shared" ref="E4110:E4173" ca="1" si="322">RAND()*($E$8-$D$8)+$D$8</f>
        <v>0.10319881892873231</v>
      </c>
      <c r="F4110" s="275">
        <f t="shared" ref="F4110:F4173" ca="1" si="323">RAND()*($E$9-$D$9)+$D$9</f>
        <v>3.2448703032760678E-2</v>
      </c>
      <c r="G4110" s="301">
        <f t="array" aca="1" ref="G4110" ca="1">IF(E4110&gt;F4110,('3-Statement Model'!$G$8*(1+'DCF Simulation'!C4110)*'DCF Simulation'!D4110)/('DCF Simulation'!E4110-'DCF Simulation'!F4110))</f>
        <v>11022.864335200227</v>
      </c>
      <c r="H4110" s="302">
        <f ca="1">+G4110-'DCF Analysis'!$C$37+'DCF Analysis'!$C$38+'DCF Analysis'!$C$40-'DCF Analysis'!$C$39</f>
        <v>11935.194335200229</v>
      </c>
      <c r="I4110" s="303">
        <f ca="1">+H4110/'Historical Data'!$L$34</f>
        <v>749.35786602931546</v>
      </c>
    </row>
    <row r="4111" spans="2:9">
      <c r="B4111" s="300">
        <f t="shared" ref="B4111:B4174" si="324">+B4110+1</f>
        <v>4099</v>
      </c>
      <c r="C4111" s="275">
        <f t="shared" ca="1" si="320"/>
        <v>0.23169785548247646</v>
      </c>
      <c r="D4111" s="275">
        <f t="shared" ca="1" si="321"/>
        <v>0.13624031668468475</v>
      </c>
      <c r="E4111" s="275">
        <f t="shared" ca="1" si="322"/>
        <v>0.10295547481769526</v>
      </c>
      <c r="F4111" s="275">
        <f t="shared" ca="1" si="323"/>
        <v>3.7429294741460728E-2</v>
      </c>
      <c r="G4111" s="301">
        <f t="array" aca="1" ref="G4111" ca="1">IF(E4111&gt;F4111,('3-Statement Model'!$G$8*(1+'DCF Simulation'!C4111)*'DCF Simulation'!D4111)/('DCF Simulation'!E4111-'DCF Simulation'!F4111))</f>
        <v>12370.136104310597</v>
      </c>
      <c r="H4111" s="302">
        <f ca="1">+G4111-'DCF Analysis'!$C$37+'DCF Analysis'!$C$38+'DCF Analysis'!$C$40-'DCF Analysis'!$C$39</f>
        <v>13282.466104310599</v>
      </c>
      <c r="I4111" s="303">
        <f ca="1">+H4111/'Historical Data'!$L$34</f>
        <v>833.94707920069447</v>
      </c>
    </row>
    <row r="4112" spans="2:9">
      <c r="B4112" s="300">
        <f t="shared" si="324"/>
        <v>4100</v>
      </c>
      <c r="C4112" s="275">
        <f t="shared" ca="1" si="320"/>
        <v>0.23544332917333774</v>
      </c>
      <c r="D4112" s="275">
        <f t="shared" ca="1" si="321"/>
        <v>0.18545203965536722</v>
      </c>
      <c r="E4112" s="275">
        <f t="shared" ca="1" si="322"/>
        <v>0.10027820284388111</v>
      </c>
      <c r="F4112" s="275">
        <f t="shared" ca="1" si="323"/>
        <v>4.0820440504522333E-2</v>
      </c>
      <c r="G4112" s="301">
        <f t="array" aca="1" ref="G4112" ca="1">IF(E4112&gt;F4112,('3-Statement Model'!$G$8*(1+'DCF Simulation'!C4112)*'DCF Simulation'!D4112)/('DCF Simulation'!E4112-'DCF Simulation'!F4112))</f>
        <v>18613.385904612387</v>
      </c>
      <c r="H4112" s="302">
        <f ca="1">+G4112-'DCF Analysis'!$C$37+'DCF Analysis'!$C$38+'DCF Analysis'!$C$40-'DCF Analysis'!$C$39</f>
        <v>19525.715904612385</v>
      </c>
      <c r="I4112" s="303">
        <f ca="1">+H4112/'Historical Data'!$L$34</f>
        <v>1225.9330172632278</v>
      </c>
    </row>
    <row r="4113" spans="2:9">
      <c r="B4113" s="300">
        <f t="shared" si="324"/>
        <v>4101</v>
      </c>
      <c r="C4113" s="275">
        <f t="shared" ca="1" si="320"/>
        <v>2.7648571584665837E-2</v>
      </c>
      <c r="D4113" s="275">
        <f t="shared" ca="1" si="321"/>
        <v>0.16049990833403474</v>
      </c>
      <c r="E4113" s="275">
        <f t="shared" ca="1" si="322"/>
        <v>0.10278520366841373</v>
      </c>
      <c r="F4113" s="275">
        <f t="shared" ca="1" si="323"/>
        <v>3.0654687755053461E-2</v>
      </c>
      <c r="G4113" s="301">
        <f t="array" aca="1" ref="G4113" ca="1">IF(E4113&gt;F4113,('3-Statement Model'!$G$8*(1+'DCF Simulation'!C4113)*'DCF Simulation'!D4113)/('DCF Simulation'!E4113-'DCF Simulation'!F4113))</f>
        <v>11045.359926311969</v>
      </c>
      <c r="H4113" s="302">
        <f ca="1">+G4113-'DCF Analysis'!$C$37+'DCF Analysis'!$C$38+'DCF Analysis'!$C$40-'DCF Analysis'!$C$39</f>
        <v>11957.68992631197</v>
      </c>
      <c r="I4113" s="303">
        <f ca="1">+H4113/'Historical Data'!$L$34</f>
        <v>750.77026432607772</v>
      </c>
    </row>
    <row r="4114" spans="2:9">
      <c r="B4114" s="300">
        <f t="shared" si="324"/>
        <v>4102</v>
      </c>
      <c r="C4114" s="275">
        <f t="shared" ca="1" si="320"/>
        <v>0.31714142679189938</v>
      </c>
      <c r="D4114" s="275">
        <f t="shared" ca="1" si="321"/>
        <v>0.18421571173988696</v>
      </c>
      <c r="E4114" s="275">
        <f t="shared" ca="1" si="322"/>
        <v>0.10821646639642941</v>
      </c>
      <c r="F4114" s="275">
        <f t="shared" ca="1" si="323"/>
        <v>4.8070189439928954E-2</v>
      </c>
      <c r="G4114" s="301">
        <f t="array" aca="1" ref="G4114" ca="1">IF(E4114&gt;F4114,('3-Statement Model'!$G$8*(1+'DCF Simulation'!C4114)*'DCF Simulation'!D4114)/('DCF Simulation'!E4114-'DCF Simulation'!F4114))</f>
        <v>19486.319874046967</v>
      </c>
      <c r="H4114" s="302">
        <f ca="1">+G4114-'DCF Analysis'!$C$37+'DCF Analysis'!$C$38+'DCF Analysis'!$C$40-'DCF Analysis'!$C$39</f>
        <v>20398.649874046965</v>
      </c>
      <c r="I4114" s="303">
        <f ca="1">+H4114/'Historical Data'!$L$34</f>
        <v>1280.7406658149364</v>
      </c>
    </row>
    <row r="4115" spans="2:9">
      <c r="B4115" s="300">
        <f t="shared" si="324"/>
        <v>4103</v>
      </c>
      <c r="C4115" s="275">
        <f t="shared" ca="1" si="320"/>
        <v>4.4822240405931427E-2</v>
      </c>
      <c r="D4115" s="275">
        <f t="shared" ca="1" si="321"/>
        <v>0.13601990031555444</v>
      </c>
      <c r="E4115" s="275">
        <f t="shared" ca="1" si="322"/>
        <v>0.10287894096568584</v>
      </c>
      <c r="F4115" s="275">
        <f t="shared" ca="1" si="323"/>
        <v>3.4640656584933385E-2</v>
      </c>
      <c r="G4115" s="301">
        <f t="array" aca="1" ref="G4115" ca="1">IF(E4115&gt;F4115,('3-Statement Model'!$G$8*(1+'DCF Simulation'!C4115)*'DCF Simulation'!D4115)/('DCF Simulation'!E4115-'DCF Simulation'!F4115))</f>
        <v>10059.960156696394</v>
      </c>
      <c r="H4115" s="302">
        <f ca="1">+G4115-'DCF Analysis'!$C$37+'DCF Analysis'!$C$38+'DCF Analysis'!$C$40-'DCF Analysis'!$C$39</f>
        <v>10972.290156696396</v>
      </c>
      <c r="I4115" s="303">
        <f ca="1">+H4115/'Historical Data'!$L$34</f>
        <v>688.90138747276092</v>
      </c>
    </row>
    <row r="4116" spans="2:9">
      <c r="B4116" s="300">
        <f t="shared" si="324"/>
        <v>4104</v>
      </c>
      <c r="C4116" s="275">
        <f t="shared" ca="1" si="320"/>
        <v>9.8086958085687181E-2</v>
      </c>
      <c r="D4116" s="275">
        <f t="shared" ca="1" si="321"/>
        <v>0.13897497172304968</v>
      </c>
      <c r="E4116" s="275">
        <f t="shared" ca="1" si="322"/>
        <v>0.10951521418666232</v>
      </c>
      <c r="F4116" s="275">
        <f t="shared" ca="1" si="323"/>
        <v>5.8413590914893496E-2</v>
      </c>
      <c r="G4116" s="301">
        <f t="array" aca="1" ref="G4116" ca="1">IF(E4116&gt;F4116,('3-Statement Model'!$G$8*(1+'DCF Simulation'!C4116)*'DCF Simulation'!D4116)/('DCF Simulation'!E4116-'DCF Simulation'!F4116))</f>
        <v>14425.076705152325</v>
      </c>
      <c r="H4116" s="302">
        <f ca="1">+G4116-'DCF Analysis'!$C$37+'DCF Analysis'!$C$38+'DCF Analysis'!$C$40-'DCF Analysis'!$C$39</f>
        <v>15337.406705152327</v>
      </c>
      <c r="I4116" s="303">
        <f ca="1">+H4116/'Historical Data'!$L$34</f>
        <v>962.96767662173545</v>
      </c>
    </row>
    <row r="4117" spans="2:9">
      <c r="B4117" s="300">
        <f t="shared" si="324"/>
        <v>4105</v>
      </c>
      <c r="C4117" s="275">
        <f t="shared" ca="1" si="320"/>
        <v>0.21366282309901333</v>
      </c>
      <c r="D4117" s="275">
        <f t="shared" ca="1" si="321"/>
        <v>0.16729887420678105</v>
      </c>
      <c r="E4117" s="275">
        <f t="shared" ca="1" si="322"/>
        <v>0.10950491841629323</v>
      </c>
      <c r="F4117" s="275">
        <f t="shared" ca="1" si="323"/>
        <v>2.2683341189671087E-2</v>
      </c>
      <c r="G4117" s="301">
        <f t="array" aca="1" ref="G4117" ca="1">IF(E4117&gt;F4117,('3-Statement Model'!$G$8*(1+'DCF Simulation'!C4117)*'DCF Simulation'!D4117)/('DCF Simulation'!E4117-'DCF Simulation'!F4117))</f>
        <v>11296.473700459925</v>
      </c>
      <c r="H4117" s="302">
        <f ca="1">+G4117-'DCF Analysis'!$C$37+'DCF Analysis'!$C$38+'DCF Analysis'!$C$40-'DCF Analysis'!$C$39</f>
        <v>12208.803700459926</v>
      </c>
      <c r="I4117" s="303">
        <f ca="1">+H4117/'Historical Data'!$L$34</f>
        <v>766.53658338559239</v>
      </c>
    </row>
    <row r="4118" spans="2:9">
      <c r="B4118" s="300">
        <f t="shared" si="324"/>
        <v>4106</v>
      </c>
      <c r="C4118" s="275">
        <f t="shared" ca="1" si="320"/>
        <v>0.18735770152919473</v>
      </c>
      <c r="D4118" s="275">
        <f t="shared" ca="1" si="321"/>
        <v>0.15882179612231051</v>
      </c>
      <c r="E4118" s="275">
        <f t="shared" ca="1" si="322"/>
        <v>0.10932191060856655</v>
      </c>
      <c r="F4118" s="275">
        <f t="shared" ca="1" si="323"/>
        <v>4.9758655087494705E-2</v>
      </c>
      <c r="G4118" s="301">
        <f t="array" aca="1" ref="G4118" ca="1">IF(E4118&gt;F4118,('3-Statement Model'!$G$8*(1+'DCF Simulation'!C4118)*'DCF Simulation'!D4118)/('DCF Simulation'!E4118-'DCF Simulation'!F4118))</f>
        <v>15293.002138991051</v>
      </c>
      <c r="H4118" s="302">
        <f ca="1">+G4118-'DCF Analysis'!$C$37+'DCF Analysis'!$C$38+'DCF Analysis'!$C$40-'DCF Analysis'!$C$39</f>
        <v>16205.332138991052</v>
      </c>
      <c r="I4118" s="303">
        <f ca="1">+H4118/'Historical Data'!$L$34</f>
        <v>1017.4608614587668</v>
      </c>
    </row>
    <row r="4119" spans="2:9">
      <c r="B4119" s="300">
        <f t="shared" si="324"/>
        <v>4107</v>
      </c>
      <c r="C4119" s="275">
        <f t="shared" ca="1" si="320"/>
        <v>3.8288134478873637E-2</v>
      </c>
      <c r="D4119" s="275">
        <f t="shared" ca="1" si="321"/>
        <v>0.16405736568702409</v>
      </c>
      <c r="E4119" s="275">
        <f t="shared" ca="1" si="322"/>
        <v>0.10909589460669708</v>
      </c>
      <c r="F4119" s="275">
        <f t="shared" ca="1" si="323"/>
        <v>3.5617278099114753E-2</v>
      </c>
      <c r="G4119" s="301">
        <f t="array" aca="1" ref="G4119" ca="1">IF(E4119&gt;F4119,('3-Statement Model'!$G$8*(1+'DCF Simulation'!C4119)*'DCF Simulation'!D4119)/('DCF Simulation'!E4119-'DCF Simulation'!F4119))</f>
        <v>11197.78573912138</v>
      </c>
      <c r="H4119" s="302">
        <f ca="1">+G4119-'DCF Analysis'!$C$37+'DCF Analysis'!$C$38+'DCF Analysis'!$C$40-'DCF Analysis'!$C$39</f>
        <v>12110.115739121382</v>
      </c>
      <c r="I4119" s="303">
        <f ca="1">+H4119/'Historical Data'!$L$34</f>
        <v>760.34040441820616</v>
      </c>
    </row>
    <row r="4120" spans="2:9">
      <c r="B4120" s="300">
        <f t="shared" si="324"/>
        <v>4108</v>
      </c>
      <c r="C4120" s="275">
        <f t="shared" ca="1" si="320"/>
        <v>7.5886744776085563E-2</v>
      </c>
      <c r="D4120" s="275">
        <f t="shared" ca="1" si="321"/>
        <v>0.17842944101496819</v>
      </c>
      <c r="E4120" s="275">
        <f t="shared" ca="1" si="322"/>
        <v>0.10152372413141827</v>
      </c>
      <c r="F4120" s="275">
        <f t="shared" ca="1" si="323"/>
        <v>2.7537712033587843E-2</v>
      </c>
      <c r="G4120" s="301">
        <f t="array" aca="1" ref="G4120" ca="1">IF(E4120&gt;F4120,('3-Statement Model'!$G$8*(1+'DCF Simulation'!C4120)*'DCF Simulation'!D4120)/('DCF Simulation'!E4120-'DCF Simulation'!F4120))</f>
        <v>12533.228338852785</v>
      </c>
      <c r="H4120" s="302">
        <f ca="1">+G4120-'DCF Analysis'!$C$37+'DCF Analysis'!$C$38+'DCF Analysis'!$C$40-'DCF Analysis'!$C$39</f>
        <v>13445.558338852787</v>
      </c>
      <c r="I4120" s="303">
        <f ca="1">+H4120/'Historical Data'!$L$34</f>
        <v>844.18691655986026</v>
      </c>
    </row>
    <row r="4121" spans="2:9">
      <c r="B4121" s="300">
        <f t="shared" si="324"/>
        <v>4109</v>
      </c>
      <c r="C4121" s="275">
        <f t="shared" ca="1" si="320"/>
        <v>0.12358456677316269</v>
      </c>
      <c r="D4121" s="275">
        <f t="shared" ca="1" si="321"/>
        <v>0.18981742936620008</v>
      </c>
      <c r="E4121" s="275">
        <f t="shared" ca="1" si="322"/>
        <v>0.10698590258249242</v>
      </c>
      <c r="F4121" s="275">
        <f t="shared" ca="1" si="323"/>
        <v>2.3315229294730764E-2</v>
      </c>
      <c r="G4121" s="301">
        <f t="array" aca="1" ref="G4121" ca="1">IF(E4121&gt;F4121,('3-Statement Model'!$G$8*(1+'DCF Simulation'!C4121)*'DCF Simulation'!D4121)/('DCF Simulation'!E4121-'DCF Simulation'!F4121))</f>
        <v>12312.552304813251</v>
      </c>
      <c r="H4121" s="302">
        <f ca="1">+G4121-'DCF Analysis'!$C$37+'DCF Analysis'!$C$38+'DCF Analysis'!$C$40-'DCF Analysis'!$C$39</f>
        <v>13224.882304813253</v>
      </c>
      <c r="I4121" s="303">
        <f ca="1">+H4121/'Historical Data'!$L$34</f>
        <v>830.33164807345031</v>
      </c>
    </row>
    <row r="4122" spans="2:9">
      <c r="B4122" s="300">
        <f t="shared" si="324"/>
        <v>4110</v>
      </c>
      <c r="C4122" s="275">
        <f t="shared" ca="1" si="320"/>
        <v>9.1949873863652207E-2</v>
      </c>
      <c r="D4122" s="275">
        <f t="shared" ca="1" si="321"/>
        <v>0.18016086933258571</v>
      </c>
      <c r="E4122" s="275">
        <f t="shared" ca="1" si="322"/>
        <v>0.10671083585163382</v>
      </c>
      <c r="F4122" s="275">
        <f t="shared" ca="1" si="323"/>
        <v>4.4150872375210579E-2</v>
      </c>
      <c r="G4122" s="301">
        <f t="array" aca="1" ref="G4122" ca="1">IF(E4122&gt;F4122,('3-Statement Model'!$G$8*(1+'DCF Simulation'!C4122)*'DCF Simulation'!D4122)/('DCF Simulation'!E4122-'DCF Simulation'!F4122))</f>
        <v>15189.594637633078</v>
      </c>
      <c r="H4122" s="302">
        <f ca="1">+G4122-'DCF Analysis'!$C$37+'DCF Analysis'!$C$38+'DCF Analysis'!$C$40-'DCF Analysis'!$C$39</f>
        <v>16101.924637633079</v>
      </c>
      <c r="I4122" s="303">
        <f ca="1">+H4122/'Historical Data'!$L$34</f>
        <v>1010.9683635259516</v>
      </c>
    </row>
    <row r="4123" spans="2:9">
      <c r="B4123" s="300">
        <f t="shared" si="324"/>
        <v>4111</v>
      </c>
      <c r="C4123" s="275">
        <f t="shared" ca="1" si="320"/>
        <v>0.10372463709981315</v>
      </c>
      <c r="D4123" s="275">
        <f t="shared" ca="1" si="321"/>
        <v>0.13529311015988751</v>
      </c>
      <c r="E4123" s="275">
        <f t="shared" ca="1" si="322"/>
        <v>0.10774428381102791</v>
      </c>
      <c r="F4123" s="275">
        <f t="shared" ca="1" si="323"/>
        <v>5.0029244026417188E-2</v>
      </c>
      <c r="G4123" s="301">
        <f t="array" aca="1" ref="G4123" ca="1">IF(E4123&gt;F4123,('3-Statement Model'!$G$8*(1+'DCF Simulation'!C4123)*'DCF Simulation'!D4123)/('DCF Simulation'!E4123-'DCF Simulation'!F4123))</f>
        <v>12497.608545800687</v>
      </c>
      <c r="H4123" s="302">
        <f ca="1">+G4123-'DCF Analysis'!$C$37+'DCF Analysis'!$C$38+'DCF Analysis'!$C$40-'DCF Analysis'!$C$39</f>
        <v>13409.938545800689</v>
      </c>
      <c r="I4123" s="303">
        <f ca="1">+H4123/'Historical Data'!$L$34</f>
        <v>841.95050788813853</v>
      </c>
    </row>
    <row r="4124" spans="2:9">
      <c r="B4124" s="300">
        <f t="shared" si="324"/>
        <v>4112</v>
      </c>
      <c r="C4124" s="275">
        <f t="shared" ca="1" si="320"/>
        <v>0.15911403754297324</v>
      </c>
      <c r="D4124" s="275">
        <f t="shared" ca="1" si="321"/>
        <v>0.16724970579002513</v>
      </c>
      <c r="E4124" s="275">
        <f t="shared" ca="1" si="322"/>
        <v>0.10061602434463932</v>
      </c>
      <c r="F4124" s="275">
        <f t="shared" ca="1" si="323"/>
        <v>3.9435846635683565E-2</v>
      </c>
      <c r="G4124" s="301">
        <f t="array" aca="1" ref="G4124" ca="1">IF(E4124&gt;F4124,('3-Statement Model'!$G$8*(1+'DCF Simulation'!C4124)*'DCF Simulation'!D4124)/('DCF Simulation'!E4124-'DCF Simulation'!F4124))</f>
        <v>15305.95009825482</v>
      </c>
      <c r="H4124" s="302">
        <f ca="1">+G4124-'DCF Analysis'!$C$37+'DCF Analysis'!$C$38+'DCF Analysis'!$C$40-'DCF Analysis'!$C$39</f>
        <v>16218.280098254821</v>
      </c>
      <c r="I4124" s="303">
        <f ca="1">+H4124/'Historical Data'!$L$34</f>
        <v>1018.2738063384925</v>
      </c>
    </row>
    <row r="4125" spans="2:9">
      <c r="B4125" s="300">
        <f t="shared" si="324"/>
        <v>4113</v>
      </c>
      <c r="C4125" s="275">
        <f t="shared" ca="1" si="320"/>
        <v>0.24343774035377957</v>
      </c>
      <c r="D4125" s="275">
        <f t="shared" ca="1" si="321"/>
        <v>0.15014651256842965</v>
      </c>
      <c r="E4125" s="275">
        <f t="shared" ca="1" si="322"/>
        <v>0.10114745910408401</v>
      </c>
      <c r="F4125" s="275">
        <f t="shared" ca="1" si="323"/>
        <v>4.8722604611793868E-2</v>
      </c>
      <c r="G4125" s="301">
        <f t="array" aca="1" ref="G4125" ca="1">IF(E4125&gt;F4125,('3-Statement Model'!$G$8*(1+'DCF Simulation'!C4125)*'DCF Simulation'!D4125)/('DCF Simulation'!E4125-'DCF Simulation'!F4125))</f>
        <v>17202.103632979371</v>
      </c>
      <c r="H4125" s="302">
        <f ca="1">+G4125-'DCF Analysis'!$C$37+'DCF Analysis'!$C$38+'DCF Analysis'!$C$40-'DCF Analysis'!$C$39</f>
        <v>18114.43363297937</v>
      </c>
      <c r="I4125" s="303">
        <f ca="1">+H4125/'Historical Data'!$L$34</f>
        <v>1137.324868812985</v>
      </c>
    </row>
    <row r="4126" spans="2:9">
      <c r="B4126" s="300">
        <f t="shared" si="324"/>
        <v>4114</v>
      </c>
      <c r="C4126" s="275">
        <f t="shared" ca="1" si="320"/>
        <v>0.27152284481534228</v>
      </c>
      <c r="D4126" s="275">
        <f t="shared" ca="1" si="321"/>
        <v>0.14785639713364485</v>
      </c>
      <c r="E4126" s="275">
        <f t="shared" ca="1" si="322"/>
        <v>0.10902759213061844</v>
      </c>
      <c r="F4126" s="275">
        <f t="shared" ca="1" si="323"/>
        <v>2.7395993183384655E-2</v>
      </c>
      <c r="G4126" s="301">
        <f t="array" aca="1" ref="G4126" ca="1">IF(E4126&gt;F4126,('3-Statement Model'!$G$8*(1+'DCF Simulation'!C4126)*'DCF Simulation'!D4126)/('DCF Simulation'!E4126-'DCF Simulation'!F4126))</f>
        <v>11124.627625970383</v>
      </c>
      <c r="H4126" s="302">
        <f ca="1">+G4126-'DCF Analysis'!$C$37+'DCF Analysis'!$C$38+'DCF Analysis'!$C$40-'DCF Analysis'!$C$39</f>
        <v>12036.957625970384</v>
      </c>
      <c r="I4126" s="303">
        <f ca="1">+H4126/'Historical Data'!$L$34</f>
        <v>755.74713127879204</v>
      </c>
    </row>
    <row r="4127" spans="2:9">
      <c r="B4127" s="300">
        <f t="shared" si="324"/>
        <v>4115</v>
      </c>
      <c r="C4127" s="275">
        <f t="shared" ca="1" si="320"/>
        <v>0.28944696989928792</v>
      </c>
      <c r="D4127" s="275">
        <f t="shared" ca="1" si="321"/>
        <v>0.14547421347660769</v>
      </c>
      <c r="E4127" s="275">
        <f t="shared" ca="1" si="322"/>
        <v>0.10764784869712075</v>
      </c>
      <c r="F4127" s="275">
        <f t="shared" ca="1" si="323"/>
        <v>3.4905946577273604E-2</v>
      </c>
      <c r="G4127" s="301">
        <f t="array" aca="1" ref="G4127" ca="1">IF(E4127&gt;F4127,('3-Statement Model'!$G$8*(1+'DCF Simulation'!C4127)*'DCF Simulation'!D4127)/('DCF Simulation'!E4127-'DCF Simulation'!F4127))</f>
        <v>12456.164926215255</v>
      </c>
      <c r="H4127" s="302">
        <f ca="1">+G4127-'DCF Analysis'!$C$37+'DCF Analysis'!$C$38+'DCF Analysis'!$C$40-'DCF Analysis'!$C$39</f>
        <v>13368.494926215257</v>
      </c>
      <c r="I4127" s="303">
        <f ca="1">+H4127/'Historical Data'!$L$34</f>
        <v>839.34844700325812</v>
      </c>
    </row>
    <row r="4128" spans="2:9">
      <c r="B4128" s="300">
        <f t="shared" si="324"/>
        <v>4116</v>
      </c>
      <c r="C4128" s="275">
        <f t="shared" ca="1" si="320"/>
        <v>0.22495133841384315</v>
      </c>
      <c r="D4128" s="275">
        <f t="shared" ca="1" si="321"/>
        <v>0.19414126596697656</v>
      </c>
      <c r="E4128" s="275">
        <f t="shared" ca="1" si="322"/>
        <v>0.10533896358988447</v>
      </c>
      <c r="F4128" s="275">
        <f t="shared" ca="1" si="323"/>
        <v>2.2273498490531268E-2</v>
      </c>
      <c r="G4128" s="301">
        <f t="array" aca="1" ref="G4128" ca="1">IF(E4128&gt;F4128,('3-Statement Model'!$G$8*(1+'DCF Simulation'!C4128)*'DCF Simulation'!D4128)/('DCF Simulation'!E4128-'DCF Simulation'!F4128))</f>
        <v>13829.156519516946</v>
      </c>
      <c r="H4128" s="302">
        <f ca="1">+G4128-'DCF Analysis'!$C$37+'DCF Analysis'!$C$38+'DCF Analysis'!$C$40-'DCF Analysis'!$C$39</f>
        <v>14741.486519516948</v>
      </c>
      <c r="I4128" s="303">
        <f ca="1">+H4128/'Historical Data'!$L$34</f>
        <v>925.55249375248809</v>
      </c>
    </row>
    <row r="4129" spans="2:9">
      <c r="B4129" s="300">
        <f t="shared" si="324"/>
        <v>4117</v>
      </c>
      <c r="C4129" s="275">
        <f t="shared" ca="1" si="320"/>
        <v>0.22572846561945648</v>
      </c>
      <c r="D4129" s="275">
        <f t="shared" ca="1" si="321"/>
        <v>0.17631993894197598</v>
      </c>
      <c r="E4129" s="275">
        <f t="shared" ca="1" si="322"/>
        <v>0.10229447446114355</v>
      </c>
      <c r="F4129" s="275">
        <f t="shared" ca="1" si="323"/>
        <v>4.3879423365812978E-2</v>
      </c>
      <c r="G4129" s="301">
        <f t="array" aca="1" ref="G4129" ca="1">IF(E4129&gt;F4129,('3-Statement Model'!$G$8*(1+'DCF Simulation'!C4129)*'DCF Simulation'!D4129)/('DCF Simulation'!E4129-'DCF Simulation'!F4129))</f>
        <v>17871.065115037782</v>
      </c>
      <c r="H4129" s="302">
        <f ca="1">+G4129-'DCF Analysis'!$C$37+'DCF Analysis'!$C$38+'DCF Analysis'!$C$40-'DCF Analysis'!$C$39</f>
        <v>18783.39511503778</v>
      </c>
      <c r="I4129" s="303">
        <f ca="1">+H4129/'Historical Data'!$L$34</f>
        <v>1179.3259904179051</v>
      </c>
    </row>
    <row r="4130" spans="2:9">
      <c r="B4130" s="300">
        <f t="shared" si="324"/>
        <v>4118</v>
      </c>
      <c r="C4130" s="275">
        <f t="shared" ca="1" si="320"/>
        <v>2.9152576967022243E-2</v>
      </c>
      <c r="D4130" s="275">
        <f t="shared" ca="1" si="321"/>
        <v>0.16962374222484064</v>
      </c>
      <c r="E4130" s="275">
        <f t="shared" ca="1" si="322"/>
        <v>0.10258394211562459</v>
      </c>
      <c r="F4130" s="275">
        <f t="shared" ca="1" si="323"/>
        <v>3.392202721035173E-2</v>
      </c>
      <c r="G4130" s="301">
        <f t="array" aca="1" ref="G4130" ca="1">IF(E4130&gt;F4130,('3-Statement Model'!$G$8*(1+'DCF Simulation'!C4130)*'DCF Simulation'!D4130)/('DCF Simulation'!E4130-'DCF Simulation'!F4130))</f>
        <v>12280.894322340675</v>
      </c>
      <c r="H4130" s="302">
        <f ca="1">+G4130-'DCF Analysis'!$C$37+'DCF Analysis'!$C$38+'DCF Analysis'!$C$40-'DCF Analysis'!$C$39</f>
        <v>13193.224322340677</v>
      </c>
      <c r="I4130" s="303">
        <f ca="1">+H4130/'Historical Data'!$L$34</f>
        <v>828.34398389956448</v>
      </c>
    </row>
    <row r="4131" spans="2:9">
      <c r="B4131" s="300">
        <f t="shared" si="324"/>
        <v>4119</v>
      </c>
      <c r="C4131" s="275">
        <f t="shared" ca="1" si="320"/>
        <v>0.25714750109883028</v>
      </c>
      <c r="D4131" s="275">
        <f t="shared" ca="1" si="321"/>
        <v>0.15441599315584029</v>
      </c>
      <c r="E4131" s="275">
        <f t="shared" ca="1" si="322"/>
        <v>0.10029800626476555</v>
      </c>
      <c r="F4131" s="275">
        <f t="shared" ca="1" si="323"/>
        <v>2.7612508890006104E-2</v>
      </c>
      <c r="G4131" s="301">
        <f t="array" aca="1" ref="G4131" ca="1">IF(E4131&gt;F4131,('3-Statement Model'!$G$8*(1+'DCF Simulation'!C4131)*'DCF Simulation'!D4131)/('DCF Simulation'!E4131-'DCF Simulation'!F4131))</f>
        <v>12900.610058848411</v>
      </c>
      <c r="H4131" s="302">
        <f ca="1">+G4131-'DCF Analysis'!$C$37+'DCF Analysis'!$C$38+'DCF Analysis'!$C$40-'DCF Analysis'!$C$39</f>
        <v>13812.940058848413</v>
      </c>
      <c r="I4131" s="303">
        <f ca="1">+H4131/'Historical Data'!$L$34</f>
        <v>867.25318376777363</v>
      </c>
    </row>
    <row r="4132" spans="2:9">
      <c r="B4132" s="300">
        <f t="shared" si="324"/>
        <v>4120</v>
      </c>
      <c r="C4132" s="275">
        <f t="shared" ca="1" si="320"/>
        <v>6.6748191562456413E-2</v>
      </c>
      <c r="D4132" s="275">
        <f t="shared" ca="1" si="321"/>
        <v>0.19440642582678669</v>
      </c>
      <c r="E4132" s="275">
        <f t="shared" ca="1" si="322"/>
        <v>0.10421163716561579</v>
      </c>
      <c r="F4132" s="275">
        <f t="shared" ca="1" si="323"/>
        <v>3.2567989892018742E-2</v>
      </c>
      <c r="G4132" s="301">
        <f t="array" aca="1" ref="G4132" ca="1">IF(E4132&gt;F4132,('3-Statement Model'!$G$8*(1+'DCF Simulation'!C4132)*'DCF Simulation'!D4132)/('DCF Simulation'!E4132-'DCF Simulation'!F4132))</f>
        <v>13982.162442142146</v>
      </c>
      <c r="H4132" s="302">
        <f ca="1">+G4132-'DCF Analysis'!$C$37+'DCF Analysis'!$C$38+'DCF Analysis'!$C$40-'DCF Analysis'!$C$39</f>
        <v>14894.492442142147</v>
      </c>
      <c r="I4132" s="303">
        <f ca="1">+H4132/'Historical Data'!$L$34</f>
        <v>935.15905636455329</v>
      </c>
    </row>
    <row r="4133" spans="2:9">
      <c r="B4133" s="300">
        <f t="shared" si="324"/>
        <v>4121</v>
      </c>
      <c r="C4133" s="275">
        <f t="shared" ca="1" si="320"/>
        <v>0.17922819960060468</v>
      </c>
      <c r="D4133" s="275">
        <f t="shared" ca="1" si="321"/>
        <v>0.16123101936543238</v>
      </c>
      <c r="E4133" s="275">
        <f t="shared" ca="1" si="322"/>
        <v>0.10232243672556937</v>
      </c>
      <c r="F4133" s="275">
        <f t="shared" ca="1" si="323"/>
        <v>4.0446257030380482E-2</v>
      </c>
      <c r="G4133" s="301">
        <f t="array" aca="1" ref="G4133" ca="1">IF(E4133&gt;F4133,('3-Statement Model'!$G$8*(1+'DCF Simulation'!C4133)*'DCF Simulation'!D4133)/('DCF Simulation'!E4133-'DCF Simulation'!F4133))</f>
        <v>14842.342983957824</v>
      </c>
      <c r="H4133" s="302">
        <f ca="1">+G4133-'DCF Analysis'!$C$37+'DCF Analysis'!$C$38+'DCF Analysis'!$C$40-'DCF Analysis'!$C$39</f>
        <v>15754.672983957826</v>
      </c>
      <c r="I4133" s="303">
        <f ca="1">+H4133/'Historical Data'!$L$34</f>
        <v>989.1659738148943</v>
      </c>
    </row>
    <row r="4134" spans="2:9">
      <c r="B4134" s="300">
        <f t="shared" si="324"/>
        <v>4122</v>
      </c>
      <c r="C4134" s="275">
        <f t="shared" ca="1" si="320"/>
        <v>0.11529219327734445</v>
      </c>
      <c r="D4134" s="275">
        <f t="shared" ca="1" si="321"/>
        <v>0.16692185846925656</v>
      </c>
      <c r="E4134" s="275">
        <f t="shared" ca="1" si="322"/>
        <v>0.10856881250426227</v>
      </c>
      <c r="F4134" s="275">
        <f t="shared" ca="1" si="323"/>
        <v>2.6846939147178554E-2</v>
      </c>
      <c r="G4134" s="301">
        <f t="array" aca="1" ref="G4134" ca="1">IF(E4134&gt;F4134,('3-Statement Model'!$G$8*(1+'DCF Simulation'!C4134)*'DCF Simulation'!D4134)/('DCF Simulation'!E4134-'DCF Simulation'!F4134))</f>
        <v>11003.809402351904</v>
      </c>
      <c r="H4134" s="302">
        <f ca="1">+G4134-'DCF Analysis'!$C$37+'DCF Analysis'!$C$38+'DCF Analysis'!$C$40-'DCF Analysis'!$C$39</f>
        <v>11916.139402351906</v>
      </c>
      <c r="I4134" s="303">
        <f ca="1">+H4134/'Historical Data'!$L$34</f>
        <v>748.161491390116</v>
      </c>
    </row>
    <row r="4135" spans="2:9">
      <c r="B4135" s="300">
        <f t="shared" si="324"/>
        <v>4123</v>
      </c>
      <c r="C4135" s="275">
        <f t="shared" ca="1" si="320"/>
        <v>0.24976008120511503</v>
      </c>
      <c r="D4135" s="275">
        <f t="shared" ca="1" si="321"/>
        <v>0.16907788029299359</v>
      </c>
      <c r="E4135" s="275">
        <f t="shared" ca="1" si="322"/>
        <v>0.10630568974931197</v>
      </c>
      <c r="F4135" s="275">
        <f t="shared" ca="1" si="323"/>
        <v>5.0173956630488681E-2</v>
      </c>
      <c r="G4135" s="301">
        <f t="array" aca="1" ref="G4135" ca="1">IF(E4135&gt;F4135,('3-Statement Model'!$G$8*(1+'DCF Simulation'!C4135)*'DCF Simulation'!D4135)/('DCF Simulation'!E4135-'DCF Simulation'!F4135))</f>
        <v>18183.793502118424</v>
      </c>
      <c r="H4135" s="302">
        <f ca="1">+G4135-'DCF Analysis'!$C$37+'DCF Analysis'!$C$38+'DCF Analysis'!$C$40-'DCF Analysis'!$C$39</f>
        <v>19096.123502118422</v>
      </c>
      <c r="I4135" s="303">
        <f ca="1">+H4135/'Historical Data'!$L$34</f>
        <v>1198.9608174854786</v>
      </c>
    </row>
    <row r="4136" spans="2:9">
      <c r="B4136" s="300">
        <f t="shared" si="324"/>
        <v>4124</v>
      </c>
      <c r="C4136" s="275">
        <f t="shared" ca="1" si="320"/>
        <v>0.21357067021509632</v>
      </c>
      <c r="D4136" s="275">
        <f t="shared" ca="1" si="321"/>
        <v>0.15822293580594055</v>
      </c>
      <c r="E4136" s="275">
        <f t="shared" ca="1" si="322"/>
        <v>0.10985910510150389</v>
      </c>
      <c r="F4136" s="275">
        <f t="shared" ca="1" si="323"/>
        <v>3.3490891647820022E-2</v>
      </c>
      <c r="G4136" s="301">
        <f t="array" aca="1" ref="G4136" ca="1">IF(E4136&gt;F4136,('3-Statement Model'!$G$8*(1+'DCF Simulation'!C4136)*'DCF Simulation'!D4136)/('DCF Simulation'!E4136-'DCF Simulation'!F4136))</f>
        <v>12145.107934000849</v>
      </c>
      <c r="H4136" s="302">
        <f ca="1">+G4136-'DCF Analysis'!$C$37+'DCF Analysis'!$C$38+'DCF Analysis'!$C$40-'DCF Analysis'!$C$39</f>
        <v>13057.437934000851</v>
      </c>
      <c r="I4136" s="303">
        <f ca="1">+H4136/'Historical Data'!$L$34</f>
        <v>819.81855939918046</v>
      </c>
    </row>
    <row r="4137" spans="2:9">
      <c r="B4137" s="300">
        <f t="shared" si="324"/>
        <v>4125</v>
      </c>
      <c r="C4137" s="275">
        <f t="shared" ca="1" si="320"/>
        <v>0.1073793331683363</v>
      </c>
      <c r="D4137" s="275">
        <f t="shared" ca="1" si="321"/>
        <v>0.16406227970477716</v>
      </c>
      <c r="E4137" s="275">
        <f t="shared" ca="1" si="322"/>
        <v>0.10069753508848665</v>
      </c>
      <c r="F4137" s="275">
        <f t="shared" ca="1" si="323"/>
        <v>4.7142766503356123E-2</v>
      </c>
      <c r="G4137" s="301">
        <f t="array" aca="1" ref="G4137" ca="1">IF(E4137&gt;F4137,('3-Statement Model'!$G$8*(1+'DCF Simulation'!C4137)*'DCF Simulation'!D4137)/('DCF Simulation'!E4137-'DCF Simulation'!F4137))</f>
        <v>16386.511545731595</v>
      </c>
      <c r="H4137" s="302">
        <f ca="1">+G4137-'DCF Analysis'!$C$37+'DCF Analysis'!$C$38+'DCF Analysis'!$C$40-'DCF Analysis'!$C$39</f>
        <v>17298.841545731593</v>
      </c>
      <c r="I4137" s="303">
        <f ca="1">+H4137/'Historical Data'!$L$34</f>
        <v>1086.1174624745831</v>
      </c>
    </row>
    <row r="4138" spans="2:9">
      <c r="B4138" s="300">
        <f t="shared" si="324"/>
        <v>4126</v>
      </c>
      <c r="C4138" s="275">
        <f t="shared" ca="1" si="320"/>
        <v>0.33100786020240414</v>
      </c>
      <c r="D4138" s="275">
        <f t="shared" ca="1" si="321"/>
        <v>0.17129063019292115</v>
      </c>
      <c r="E4138" s="275">
        <f t="shared" ca="1" si="322"/>
        <v>0.10236605174000453</v>
      </c>
      <c r="F4138" s="275">
        <f t="shared" ca="1" si="323"/>
        <v>4.0987586999549075E-2</v>
      </c>
      <c r="G4138" s="301">
        <f t="array" aca="1" ref="G4138" ca="1">IF(E4138&gt;F4138,('3-Statement Model'!$G$8*(1+'DCF Simulation'!C4138)*'DCF Simulation'!D4138)/('DCF Simulation'!E4138-'DCF Simulation'!F4138))</f>
        <v>17942.283125045593</v>
      </c>
      <c r="H4138" s="302">
        <f ca="1">+G4138-'DCF Analysis'!$C$37+'DCF Analysis'!$C$38+'DCF Analysis'!$C$40-'DCF Analysis'!$C$39</f>
        <v>18854.613125045591</v>
      </c>
      <c r="I4138" s="303">
        <f ca="1">+H4138/'Historical Data'!$L$34</f>
        <v>1183.7974530940435</v>
      </c>
    </row>
    <row r="4139" spans="2:9">
      <c r="B4139" s="300">
        <f t="shared" si="324"/>
        <v>4127</v>
      </c>
      <c r="C4139" s="275">
        <f t="shared" ca="1" si="320"/>
        <v>0.11454148901027136</v>
      </c>
      <c r="D4139" s="275">
        <f t="shared" ca="1" si="321"/>
        <v>0.14696540043615031</v>
      </c>
      <c r="E4139" s="275">
        <f t="shared" ca="1" si="322"/>
        <v>0.10938007562034756</v>
      </c>
      <c r="F4139" s="275">
        <f t="shared" ca="1" si="323"/>
        <v>5.8141249023369299E-2</v>
      </c>
      <c r="G4139" s="301">
        <f t="array" aca="1" ref="G4139" ca="1">IF(E4139&gt;F4139,('3-Statement Model'!$G$8*(1+'DCF Simulation'!C4139)*'DCF Simulation'!D4139)/('DCF Simulation'!E4139-'DCF Simulation'!F4139))</f>
        <v>15441.577514876719</v>
      </c>
      <c r="H4139" s="302">
        <f ca="1">+G4139-'DCF Analysis'!$C$37+'DCF Analysis'!$C$38+'DCF Analysis'!$C$40-'DCF Analysis'!$C$39</f>
        <v>16353.907514876721</v>
      </c>
      <c r="I4139" s="303">
        <f ca="1">+H4139/'Historical Data'!$L$34</f>
        <v>1026.7892497104624</v>
      </c>
    </row>
    <row r="4140" spans="2:9">
      <c r="B4140" s="300">
        <f t="shared" si="324"/>
        <v>4128</v>
      </c>
      <c r="C4140" s="275">
        <f t="shared" ca="1" si="320"/>
        <v>0.14590416068407472</v>
      </c>
      <c r="D4140" s="275">
        <f t="shared" ca="1" si="321"/>
        <v>0.18068105757954667</v>
      </c>
      <c r="E4140" s="275">
        <f t="shared" ca="1" si="322"/>
        <v>0.1018992497033942</v>
      </c>
      <c r="F4140" s="275">
        <f t="shared" ca="1" si="323"/>
        <v>4.0971352948117386E-2</v>
      </c>
      <c r="G4140" s="301">
        <f t="array" aca="1" ref="G4140" ca="1">IF(E4140&gt;F4140,('3-Statement Model'!$G$8*(1+'DCF Simulation'!C4140)*'DCF Simulation'!D4140)/('DCF Simulation'!E4140-'DCF Simulation'!F4140))</f>
        <v>16414.370545037673</v>
      </c>
      <c r="H4140" s="302">
        <f ca="1">+G4140-'DCF Analysis'!$C$37+'DCF Analysis'!$C$38+'DCF Analysis'!$C$40-'DCF Analysis'!$C$39</f>
        <v>17326.700545037671</v>
      </c>
      <c r="I4140" s="303">
        <f ca="1">+H4140/'Historical Data'!$L$34</f>
        <v>1087.8666053610248</v>
      </c>
    </row>
    <row r="4141" spans="2:9">
      <c r="B4141" s="300">
        <f t="shared" si="324"/>
        <v>4129</v>
      </c>
      <c r="C4141" s="275">
        <f t="shared" ca="1" si="320"/>
        <v>0.29701272448059474</v>
      </c>
      <c r="D4141" s="275">
        <f t="shared" ca="1" si="321"/>
        <v>0.15570978088461745</v>
      </c>
      <c r="E4141" s="275">
        <f t="shared" ca="1" si="322"/>
        <v>0.10232054223617737</v>
      </c>
      <c r="F4141" s="275">
        <f t="shared" ca="1" si="323"/>
        <v>5.7710930678182823E-2</v>
      </c>
      <c r="G4141" s="301">
        <f t="array" aca="1" ref="G4141" ca="1">IF(E4141&gt;F4141,('3-Statement Model'!$G$8*(1+'DCF Simulation'!C4141)*'DCF Simulation'!D4141)/('DCF Simulation'!E4141-'DCF Simulation'!F4141))</f>
        <v>21868.106892399719</v>
      </c>
      <c r="H4141" s="302">
        <f ca="1">+G4141-'DCF Analysis'!$C$37+'DCF Analysis'!$C$38+'DCF Analysis'!$C$40-'DCF Analysis'!$C$39</f>
        <v>22780.436892399717</v>
      </c>
      <c r="I4141" s="303">
        <f ca="1">+H4141/'Historical Data'!$L$34</f>
        <v>1430.282498757299</v>
      </c>
    </row>
    <row r="4142" spans="2:9">
      <c r="B4142" s="300">
        <f t="shared" si="324"/>
        <v>4130</v>
      </c>
      <c r="C4142" s="275">
        <f t="shared" ca="1" si="320"/>
        <v>5.5125886899921359E-2</v>
      </c>
      <c r="D4142" s="275">
        <f t="shared" ca="1" si="321"/>
        <v>0.1749662155306819</v>
      </c>
      <c r="E4142" s="275">
        <f t="shared" ca="1" si="322"/>
        <v>0.10023449710862829</v>
      </c>
      <c r="F4142" s="275">
        <f t="shared" ca="1" si="323"/>
        <v>4.0959713980461138E-2</v>
      </c>
      <c r="G4142" s="301">
        <f t="array" aca="1" ref="G4142" ca="1">IF(E4142&gt;F4142,('3-Statement Model'!$G$8*(1+'DCF Simulation'!C4142)*'DCF Simulation'!D4142)/('DCF Simulation'!E4142-'DCF Simulation'!F4142))</f>
        <v>15044.162029219333</v>
      </c>
      <c r="H4142" s="302">
        <f ca="1">+G4142-'DCF Analysis'!$C$37+'DCF Analysis'!$C$38+'DCF Analysis'!$C$40-'DCF Analysis'!$C$39</f>
        <v>15956.492029219335</v>
      </c>
      <c r="I4142" s="303">
        <f ca="1">+H4142/'Historical Data'!$L$34</f>
        <v>1001.8372956915063</v>
      </c>
    </row>
    <row r="4143" spans="2:9">
      <c r="B4143" s="300">
        <f t="shared" si="324"/>
        <v>4131</v>
      </c>
      <c r="C4143" s="275">
        <f t="shared" ca="1" si="320"/>
        <v>0.12533688025086367</v>
      </c>
      <c r="D4143" s="275">
        <f t="shared" ca="1" si="321"/>
        <v>0.1379870958880326</v>
      </c>
      <c r="E4143" s="275">
        <f t="shared" ca="1" si="322"/>
        <v>0.10988248611066169</v>
      </c>
      <c r="F4143" s="275">
        <f t="shared" ca="1" si="323"/>
        <v>5.3695712421914218E-2</v>
      </c>
      <c r="G4143" s="301">
        <f t="array" aca="1" ref="G4143" ca="1">IF(E4143&gt;F4143,('3-Statement Model'!$G$8*(1+'DCF Simulation'!C4143)*'DCF Simulation'!D4143)/('DCF Simulation'!E4143-'DCF Simulation'!F4143))</f>
        <v>13349.543988962227</v>
      </c>
      <c r="H4143" s="302">
        <f ca="1">+G4143-'DCF Analysis'!$C$37+'DCF Analysis'!$C$38+'DCF Analysis'!$C$40-'DCF Analysis'!$C$39</f>
        <v>14261.873988962228</v>
      </c>
      <c r="I4143" s="303">
        <f ca="1">+H4143/'Historical Data'!$L$34</f>
        <v>895.43975219808965</v>
      </c>
    </row>
    <row r="4144" spans="2:9">
      <c r="B4144" s="300">
        <f t="shared" si="324"/>
        <v>4132</v>
      </c>
      <c r="C4144" s="275">
        <f t="shared" ca="1" si="320"/>
        <v>5.7307385854434442E-2</v>
      </c>
      <c r="D4144" s="275">
        <f t="shared" ca="1" si="321"/>
        <v>0.15863503199935541</v>
      </c>
      <c r="E4144" s="275">
        <f t="shared" ca="1" si="322"/>
        <v>0.10710291274032266</v>
      </c>
      <c r="F4144" s="275">
        <f t="shared" ca="1" si="323"/>
        <v>2.3852401034565474E-2</v>
      </c>
      <c r="G4144" s="301">
        <f t="array" aca="1" ref="G4144" ca="1">IF(E4144&gt;F4144,('3-Statement Model'!$G$8*(1+'DCF Simulation'!C4144)*'DCF Simulation'!D4144)/('DCF Simulation'!E4144-'DCF Simulation'!F4144))</f>
        <v>9731.7950512201314</v>
      </c>
      <c r="H4144" s="302">
        <f ca="1">+G4144-'DCF Analysis'!$C$37+'DCF Analysis'!$C$38+'DCF Analysis'!$C$40-'DCF Analysis'!$C$39</f>
        <v>10644.125051220133</v>
      </c>
      <c r="I4144" s="303">
        <f ca="1">+H4144/'Historical Data'!$L$34</f>
        <v>668.29735738841532</v>
      </c>
    </row>
    <row r="4145" spans="2:9">
      <c r="B4145" s="300">
        <f t="shared" si="324"/>
        <v>4133</v>
      </c>
      <c r="C4145" s="275">
        <f t="shared" ca="1" si="320"/>
        <v>9.9551075846951956E-2</v>
      </c>
      <c r="D4145" s="275">
        <f t="shared" ca="1" si="321"/>
        <v>0.15540486569739595</v>
      </c>
      <c r="E4145" s="275">
        <f t="shared" ca="1" si="322"/>
        <v>0.10568971081541688</v>
      </c>
      <c r="F4145" s="275">
        <f t="shared" ca="1" si="323"/>
        <v>5.5513462638962785E-2</v>
      </c>
      <c r="G4145" s="301">
        <f t="array" aca="1" ref="G4145" ca="1">IF(E4145&gt;F4145,('3-Statement Model'!$G$8*(1+'DCF Simulation'!C4145)*'DCF Simulation'!D4145)/('DCF Simulation'!E4145-'DCF Simulation'!F4145))</f>
        <v>16449.826994240178</v>
      </c>
      <c r="H4145" s="302">
        <f ca="1">+G4145-'DCF Analysis'!$C$37+'DCF Analysis'!$C$38+'DCF Analysis'!$C$40-'DCF Analysis'!$C$39</f>
        <v>17362.156994240177</v>
      </c>
      <c r="I4145" s="303">
        <f ca="1">+H4145/'Historical Data'!$L$34</f>
        <v>1090.0927583975954</v>
      </c>
    </row>
    <row r="4146" spans="2:9">
      <c r="B4146" s="300">
        <f t="shared" si="324"/>
        <v>4134</v>
      </c>
      <c r="C4146" s="275">
        <f t="shared" ca="1" si="320"/>
        <v>0.14944008992696525</v>
      </c>
      <c r="D4146" s="275">
        <f t="shared" ca="1" si="321"/>
        <v>0.16944751097319777</v>
      </c>
      <c r="E4146" s="275">
        <f t="shared" ca="1" si="322"/>
        <v>0.10827845516136843</v>
      </c>
      <c r="F4146" s="275">
        <f t="shared" ca="1" si="323"/>
        <v>4.9979406220156238E-2</v>
      </c>
      <c r="G4146" s="301">
        <f t="array" aca="1" ref="G4146" ca="1">IF(E4146&gt;F4146,('3-Statement Model'!$G$8*(1+'DCF Simulation'!C4146)*'DCF Simulation'!D4146)/('DCF Simulation'!E4146-'DCF Simulation'!F4146))</f>
        <v>16137.622926492533</v>
      </c>
      <c r="H4146" s="302">
        <f ca="1">+G4146-'DCF Analysis'!$C$37+'DCF Analysis'!$C$38+'DCF Analysis'!$C$40-'DCF Analysis'!$C$39</f>
        <v>17049.952926492533</v>
      </c>
      <c r="I4146" s="303">
        <f ca="1">+H4146/'Historical Data'!$L$34</f>
        <v>1070.4908510132259</v>
      </c>
    </row>
    <row r="4147" spans="2:9">
      <c r="B4147" s="300">
        <f t="shared" si="324"/>
        <v>4135</v>
      </c>
      <c r="C4147" s="275">
        <f t="shared" ca="1" si="320"/>
        <v>0.13468402526329001</v>
      </c>
      <c r="D4147" s="275">
        <f t="shared" ca="1" si="321"/>
        <v>0.14319499170982797</v>
      </c>
      <c r="E4147" s="275">
        <f t="shared" ca="1" si="322"/>
        <v>0.10038742056692886</v>
      </c>
      <c r="F4147" s="275">
        <f t="shared" ca="1" si="323"/>
        <v>5.0546849659296372E-2</v>
      </c>
      <c r="G4147" s="301">
        <f t="array" aca="1" ref="G4147" ca="1">IF(E4147&gt;F4147,('3-Statement Model'!$G$8*(1+'DCF Simulation'!C4147)*'DCF Simulation'!D4147)/('DCF Simulation'!E4147-'DCF Simulation'!F4147))</f>
        <v>15747.051950174871</v>
      </c>
      <c r="H4147" s="302">
        <f ca="1">+G4147-'DCF Analysis'!$C$37+'DCF Analysis'!$C$38+'DCF Analysis'!$C$40-'DCF Analysis'!$C$39</f>
        <v>16659.381950174869</v>
      </c>
      <c r="I4147" s="303">
        <f ca="1">+H4147/'Historical Data'!$L$34</f>
        <v>1045.9686333495217</v>
      </c>
    </row>
    <row r="4148" spans="2:9">
      <c r="B4148" s="300">
        <f t="shared" si="324"/>
        <v>4136</v>
      </c>
      <c r="C4148" s="275">
        <f t="shared" ca="1" si="320"/>
        <v>0.29207277158631845</v>
      </c>
      <c r="D4148" s="275">
        <f t="shared" ca="1" si="321"/>
        <v>0.1391676257813293</v>
      </c>
      <c r="E4148" s="275">
        <f t="shared" ca="1" si="322"/>
        <v>0.10488694683759306</v>
      </c>
      <c r="F4148" s="275">
        <f t="shared" ca="1" si="323"/>
        <v>3.5131452069470756E-2</v>
      </c>
      <c r="G4148" s="301">
        <f t="array" aca="1" ref="G4148" ca="1">IF(E4148&gt;F4148,('3-Statement Model'!$G$8*(1+'DCF Simulation'!C4148)*'DCF Simulation'!D4148)/('DCF Simulation'!E4148-'DCF Simulation'!F4148))</f>
        <v>12451.631760023587</v>
      </c>
      <c r="H4148" s="302">
        <f ca="1">+G4148-'DCF Analysis'!$C$37+'DCF Analysis'!$C$38+'DCF Analysis'!$C$40-'DCF Analysis'!$C$39</f>
        <v>13363.961760023589</v>
      </c>
      <c r="I4148" s="303">
        <f ca="1">+H4148/'Historical Data'!$L$34</f>
        <v>839.06382962306805</v>
      </c>
    </row>
    <row r="4149" spans="2:9">
      <c r="B4149" s="300">
        <f t="shared" si="324"/>
        <v>4137</v>
      </c>
      <c r="C4149" s="275">
        <f t="shared" ca="1" si="320"/>
        <v>0.23226494832570205</v>
      </c>
      <c r="D4149" s="275">
        <f t="shared" ca="1" si="321"/>
        <v>0.15886526929092479</v>
      </c>
      <c r="E4149" s="275">
        <f t="shared" ca="1" si="322"/>
        <v>0.10443242968829623</v>
      </c>
      <c r="F4149" s="275">
        <f t="shared" ca="1" si="323"/>
        <v>5.0080139296869386E-2</v>
      </c>
      <c r="G4149" s="301">
        <f t="array" aca="1" ref="G4149" ca="1">IF(E4149&gt;F4149,('3-Statement Model'!$G$8*(1+'DCF Simulation'!C4149)*'DCF Simulation'!D4149)/('DCF Simulation'!E4149-'DCF Simulation'!F4149))</f>
        <v>17397.814977981721</v>
      </c>
      <c r="H4149" s="302">
        <f ca="1">+G4149-'DCF Analysis'!$C$37+'DCF Analysis'!$C$38+'DCF Analysis'!$C$40-'DCF Analysis'!$C$39</f>
        <v>18310.144977981719</v>
      </c>
      <c r="I4149" s="303">
        <f ca="1">+H4149/'Historical Data'!$L$34</f>
        <v>1149.6127153054508</v>
      </c>
    </row>
    <row r="4150" spans="2:9">
      <c r="B4150" s="300">
        <f t="shared" si="324"/>
        <v>4138</v>
      </c>
      <c r="C4150" s="275">
        <f t="shared" ca="1" si="320"/>
        <v>0.17096332576301412</v>
      </c>
      <c r="D4150" s="275">
        <f t="shared" ca="1" si="321"/>
        <v>0.16172968986526809</v>
      </c>
      <c r="E4150" s="275">
        <f t="shared" ca="1" si="322"/>
        <v>0.10641399315687204</v>
      </c>
      <c r="F4150" s="275">
        <f t="shared" ca="1" si="323"/>
        <v>3.5409743462607168E-2</v>
      </c>
      <c r="G4150" s="301">
        <f t="array" aca="1" ref="G4150" ca="1">IF(E4150&gt;F4150,('3-Statement Model'!$G$8*(1+'DCF Simulation'!C4150)*'DCF Simulation'!D4150)/('DCF Simulation'!E4150-'DCF Simulation'!F4150))</f>
        <v>12883.332154479152</v>
      </c>
      <c r="H4150" s="302">
        <f ca="1">+G4150-'DCF Analysis'!$C$37+'DCF Analysis'!$C$38+'DCF Analysis'!$C$40-'DCF Analysis'!$C$39</f>
        <v>13795.662154479154</v>
      </c>
      <c r="I4150" s="303">
        <f ca="1">+H4150/'Historical Data'!$L$34</f>
        <v>866.16838085765914</v>
      </c>
    </row>
    <row r="4151" spans="2:9">
      <c r="B4151" s="300">
        <f t="shared" si="324"/>
        <v>4139</v>
      </c>
      <c r="C4151" s="275">
        <f t="shared" ca="1" si="320"/>
        <v>0.14226680133843778</v>
      </c>
      <c r="D4151" s="275">
        <f t="shared" ca="1" si="321"/>
        <v>0.17738834147346758</v>
      </c>
      <c r="E4151" s="275">
        <f t="shared" ca="1" si="322"/>
        <v>0.10780430319575926</v>
      </c>
      <c r="F4151" s="275">
        <f t="shared" ca="1" si="323"/>
        <v>3.4819495191531241E-2</v>
      </c>
      <c r="G4151" s="301">
        <f t="array" aca="1" ref="G4151" ca="1">IF(E4151&gt;F4151,('3-Statement Model'!$G$8*(1+'DCF Simulation'!C4151)*'DCF Simulation'!D4151)/('DCF Simulation'!E4151-'DCF Simulation'!F4151))</f>
        <v>13410.335937920578</v>
      </c>
      <c r="H4151" s="302">
        <f ca="1">+G4151-'DCF Analysis'!$C$37+'DCF Analysis'!$C$38+'DCF Analysis'!$C$40-'DCF Analysis'!$C$39</f>
        <v>14322.665937920579</v>
      </c>
      <c r="I4151" s="303">
        <f ca="1">+H4151/'Historical Data'!$L$34</f>
        <v>899.25660878741553</v>
      </c>
    </row>
    <row r="4152" spans="2:9">
      <c r="B4152" s="300">
        <f t="shared" si="324"/>
        <v>4140</v>
      </c>
      <c r="C4152" s="275">
        <f t="shared" ca="1" si="320"/>
        <v>0.1742246827082074</v>
      </c>
      <c r="D4152" s="275">
        <f t="shared" ca="1" si="321"/>
        <v>0.19410873284099484</v>
      </c>
      <c r="E4152" s="275">
        <f t="shared" ca="1" si="322"/>
        <v>0.10597755794055988</v>
      </c>
      <c r="F4152" s="275">
        <f t="shared" ca="1" si="323"/>
        <v>2.7101797842749187E-2</v>
      </c>
      <c r="G4152" s="301">
        <f t="array" aca="1" ref="G4152" ca="1">IF(E4152&gt;F4152,('3-Statement Model'!$G$8*(1+'DCF Simulation'!C4152)*'DCF Simulation'!D4152)/('DCF Simulation'!E4152-'DCF Simulation'!F4152))</f>
        <v>13958.290145368759</v>
      </c>
      <c r="H4152" s="302">
        <f ca="1">+G4152-'DCF Analysis'!$C$37+'DCF Analysis'!$C$38+'DCF Analysis'!$C$40-'DCF Analysis'!$C$39</f>
        <v>14870.620145368761</v>
      </c>
      <c r="I4152" s="303">
        <f ca="1">+H4152/'Historical Data'!$L$34</f>
        <v>933.66022083117912</v>
      </c>
    </row>
    <row r="4153" spans="2:9">
      <c r="B4153" s="300">
        <f t="shared" si="324"/>
        <v>4141</v>
      </c>
      <c r="C4153" s="275">
        <f t="shared" ca="1" si="320"/>
        <v>0.26482589034523735</v>
      </c>
      <c r="D4153" s="275">
        <f t="shared" ca="1" si="321"/>
        <v>0.1844705824405144</v>
      </c>
      <c r="E4153" s="275">
        <f t="shared" ca="1" si="322"/>
        <v>0.10139254470674987</v>
      </c>
      <c r="F4153" s="275">
        <f t="shared" ca="1" si="323"/>
        <v>2.0672498461437035E-2</v>
      </c>
      <c r="G4153" s="301">
        <f t="array" aca="1" ref="G4153" ca="1">IF(E4153&gt;F4153,('3-Statement Model'!$G$8*(1+'DCF Simulation'!C4153)*'DCF Simulation'!D4153)/('DCF Simulation'!E4153-'DCF Simulation'!F4153))</f>
        <v>13962.267782026665</v>
      </c>
      <c r="H4153" s="302">
        <f ca="1">+G4153-'DCF Analysis'!$C$37+'DCF Analysis'!$C$38+'DCF Analysis'!$C$40-'DCF Analysis'!$C$39</f>
        <v>14874.597782026667</v>
      </c>
      <c r="I4153" s="303">
        <f ca="1">+H4153/'Historical Data'!$L$34</f>
        <v>933.90995897821688</v>
      </c>
    </row>
    <row r="4154" spans="2:9">
      <c r="B4154" s="300">
        <f t="shared" si="324"/>
        <v>4142</v>
      </c>
      <c r="C4154" s="275">
        <f t="shared" ca="1" si="320"/>
        <v>0.21394051993431387</v>
      </c>
      <c r="D4154" s="275">
        <f t="shared" ca="1" si="321"/>
        <v>0.15943587254596056</v>
      </c>
      <c r="E4154" s="275">
        <f t="shared" ca="1" si="322"/>
        <v>0.10304132165104549</v>
      </c>
      <c r="F4154" s="275">
        <f t="shared" ca="1" si="323"/>
        <v>5.8435867906642819E-2</v>
      </c>
      <c r="G4154" s="301">
        <f t="array" aca="1" ref="G4154" ca="1">IF(E4154&gt;F4154,('3-Statement Model'!$G$8*(1+'DCF Simulation'!C4154)*'DCF Simulation'!D4154)/('DCF Simulation'!E4154-'DCF Simulation'!F4154))</f>
        <v>20959.213836216531</v>
      </c>
      <c r="H4154" s="302">
        <f ca="1">+G4154-'DCF Analysis'!$C$37+'DCF Analysis'!$C$38+'DCF Analysis'!$C$40-'DCF Analysis'!$C$39</f>
        <v>21871.54383621653</v>
      </c>
      <c r="I4154" s="303">
        <f ca="1">+H4154/'Historical Data'!$L$34</f>
        <v>1373.2171387889587</v>
      </c>
    </row>
    <row r="4155" spans="2:9">
      <c r="B4155" s="300">
        <f t="shared" si="324"/>
        <v>4143</v>
      </c>
      <c r="C4155" s="275">
        <f t="shared" ca="1" si="320"/>
        <v>0.11550758504338163</v>
      </c>
      <c r="D4155" s="275">
        <f t="shared" ca="1" si="321"/>
        <v>0.13585463014027838</v>
      </c>
      <c r="E4155" s="275">
        <f t="shared" ca="1" si="322"/>
        <v>0.10307104898305133</v>
      </c>
      <c r="F4155" s="275">
        <f t="shared" ca="1" si="323"/>
        <v>5.8724978495692831E-2</v>
      </c>
      <c r="G4155" s="301">
        <f t="array" aca="1" ref="G4155" ca="1">IF(E4155&gt;F4155,('3-Statement Model'!$G$8*(1+'DCF Simulation'!C4155)*'DCF Simulation'!D4155)/('DCF Simulation'!E4155-'DCF Simulation'!F4155))</f>
        <v>16507.120761473678</v>
      </c>
      <c r="H4155" s="302">
        <f ca="1">+G4155-'DCF Analysis'!$C$37+'DCF Analysis'!$C$38+'DCF Analysis'!$C$40-'DCF Analysis'!$C$39</f>
        <v>17419.450761473676</v>
      </c>
      <c r="I4155" s="303">
        <f ca="1">+H4155/'Historical Data'!$L$34</f>
        <v>1093.6899796865905</v>
      </c>
    </row>
    <row r="4156" spans="2:9">
      <c r="B4156" s="300">
        <f t="shared" si="324"/>
        <v>4144</v>
      </c>
      <c r="C4156" s="275">
        <f t="shared" ca="1" si="320"/>
        <v>0.28525610807073853</v>
      </c>
      <c r="D4156" s="275">
        <f t="shared" ca="1" si="321"/>
        <v>0.13899580746673781</v>
      </c>
      <c r="E4156" s="275">
        <f t="shared" ca="1" si="322"/>
        <v>0.10683305388228623</v>
      </c>
      <c r="F4156" s="275">
        <f t="shared" ca="1" si="323"/>
        <v>4.7360051249201188E-2</v>
      </c>
      <c r="G4156" s="301">
        <f t="array" aca="1" ref="G4156" ca="1">IF(E4156&gt;F4156,('3-Statement Model'!$G$8*(1+'DCF Simulation'!C4156)*'DCF Simulation'!D4156)/('DCF Simulation'!E4156-'DCF Simulation'!F4156))</f>
        <v>14509.452036943414</v>
      </c>
      <c r="H4156" s="302">
        <f ca="1">+G4156-'DCF Analysis'!$C$37+'DCF Analysis'!$C$38+'DCF Analysis'!$C$40-'DCF Analysis'!$C$39</f>
        <v>15421.782036943416</v>
      </c>
      <c r="I4156" s="303">
        <f ca="1">+H4156/'Historical Data'!$L$34</f>
        <v>968.26522912073506</v>
      </c>
    </row>
    <row r="4157" spans="2:9">
      <c r="B4157" s="300">
        <f t="shared" si="324"/>
        <v>4145</v>
      </c>
      <c r="C4157" s="275">
        <f t="shared" ca="1" si="320"/>
        <v>0.31206532346761662</v>
      </c>
      <c r="D4157" s="275">
        <f t="shared" ca="1" si="321"/>
        <v>0.13752367317003483</v>
      </c>
      <c r="E4157" s="275">
        <f t="shared" ca="1" si="322"/>
        <v>0.10832374746807082</v>
      </c>
      <c r="F4157" s="275">
        <f t="shared" ca="1" si="323"/>
        <v>5.0355564141741818E-2</v>
      </c>
      <c r="G4157" s="301">
        <f t="array" aca="1" ref="G4157" ca="1">IF(E4157&gt;F4157,('3-Statement Model'!$G$8*(1+'DCF Simulation'!C4157)*'DCF Simulation'!D4157)/('DCF Simulation'!E4157-'DCF Simulation'!F4157))</f>
        <v>15035.668098437687</v>
      </c>
      <c r="H4157" s="302">
        <f ca="1">+G4157-'DCF Analysis'!$C$37+'DCF Analysis'!$C$38+'DCF Analysis'!$C$40-'DCF Analysis'!$C$39</f>
        <v>15947.998098437689</v>
      </c>
      <c r="I4157" s="303">
        <f ca="1">+H4157/'Historical Data'!$L$34</f>
        <v>1001.3039994865201</v>
      </c>
    </row>
    <row r="4158" spans="2:9">
      <c r="B4158" s="300">
        <f t="shared" si="324"/>
        <v>4146</v>
      </c>
      <c r="C4158" s="275">
        <f t="shared" ca="1" si="320"/>
        <v>0.15775307630221411</v>
      </c>
      <c r="D4158" s="275">
        <f t="shared" ca="1" si="321"/>
        <v>0.15192310772185946</v>
      </c>
      <c r="E4158" s="275">
        <f t="shared" ca="1" si="322"/>
        <v>0.10901107862177421</v>
      </c>
      <c r="F4158" s="275">
        <f t="shared" ca="1" si="323"/>
        <v>5.8504446831718668E-2</v>
      </c>
      <c r="G4158" s="301">
        <f t="array" aca="1" ref="G4158" ca="1">IF(E4158&gt;F4158,('3-Statement Model'!$G$8*(1+'DCF Simulation'!C4158)*'DCF Simulation'!D4158)/('DCF Simulation'!E4158-'DCF Simulation'!F4158))</f>
        <v>16821.738275051513</v>
      </c>
      <c r="H4158" s="302">
        <f ca="1">+G4158-'DCF Analysis'!$C$37+'DCF Analysis'!$C$38+'DCF Analysis'!$C$40-'DCF Analysis'!$C$39</f>
        <v>17734.068275051512</v>
      </c>
      <c r="I4158" s="303">
        <f ca="1">+H4158/'Historical Data'!$L$34</f>
        <v>1113.4434166201486</v>
      </c>
    </row>
    <row r="4159" spans="2:9">
      <c r="B4159" s="300">
        <f t="shared" si="324"/>
        <v>4147</v>
      </c>
      <c r="C4159" s="275">
        <f t="shared" ca="1" si="320"/>
        <v>0.16257702708813493</v>
      </c>
      <c r="D4159" s="275">
        <f t="shared" ca="1" si="321"/>
        <v>0.17531966688732722</v>
      </c>
      <c r="E4159" s="275">
        <f t="shared" ca="1" si="322"/>
        <v>0.10515571589643745</v>
      </c>
      <c r="F4159" s="275">
        <f t="shared" ca="1" si="323"/>
        <v>3.7883705694966366E-2</v>
      </c>
      <c r="G4159" s="301">
        <f t="array" aca="1" ref="G4159" ca="1">IF(E4159&gt;F4159,('3-Statement Model'!$G$8*(1+'DCF Simulation'!C4159)*'DCF Simulation'!D4159)/('DCF Simulation'!E4159-'DCF Simulation'!F4159))</f>
        <v>14635.159762328569</v>
      </c>
      <c r="H4159" s="302">
        <f ca="1">+G4159-'DCF Analysis'!$C$37+'DCF Analysis'!$C$38+'DCF Analysis'!$C$40-'DCF Analysis'!$C$39</f>
        <v>15547.489762328571</v>
      </c>
      <c r="I4159" s="303">
        <f ca="1">+H4159/'Historical Data'!$L$34</f>
        <v>976.15785911840476</v>
      </c>
    </row>
    <row r="4160" spans="2:9">
      <c r="B4160" s="300">
        <f t="shared" si="324"/>
        <v>4148</v>
      </c>
      <c r="C4160" s="275">
        <f t="shared" ca="1" si="320"/>
        <v>5.520315403172156E-2</v>
      </c>
      <c r="D4160" s="275">
        <f t="shared" ca="1" si="321"/>
        <v>0.13869627112085214</v>
      </c>
      <c r="E4160" s="275">
        <f t="shared" ca="1" si="322"/>
        <v>0.10105351880747895</v>
      </c>
      <c r="F4160" s="275">
        <f t="shared" ca="1" si="323"/>
        <v>2.7254423863557403E-2</v>
      </c>
      <c r="G4160" s="301">
        <f t="array" aca="1" ref="G4160" ca="1">IF(E4160&gt;F4160,('3-Statement Model'!$G$8*(1+'DCF Simulation'!C4160)*'DCF Simulation'!D4160)/('DCF Simulation'!E4160-'DCF Simulation'!F4160))</f>
        <v>9579.2019530148045</v>
      </c>
      <c r="H4160" s="302">
        <f ca="1">+G4160-'DCF Analysis'!$C$37+'DCF Analysis'!$C$38+'DCF Analysis'!$C$40-'DCF Analysis'!$C$39</f>
        <v>10491.531953014806</v>
      </c>
      <c r="I4160" s="303">
        <f ca="1">+H4160/'Historical Data'!$L$34</f>
        <v>658.71671418894061</v>
      </c>
    </row>
    <row r="4161" spans="2:9">
      <c r="B4161" s="300">
        <f t="shared" si="324"/>
        <v>4149</v>
      </c>
      <c r="C4161" s="275">
        <f t="shared" ca="1" si="320"/>
        <v>0.28056235494232173</v>
      </c>
      <c r="D4161" s="275">
        <f t="shared" ca="1" si="321"/>
        <v>0.13682537448192922</v>
      </c>
      <c r="E4161" s="275">
        <f t="shared" ca="1" si="322"/>
        <v>0.10639987644364897</v>
      </c>
      <c r="F4161" s="275">
        <f t="shared" ca="1" si="323"/>
        <v>2.2344549013571035E-2</v>
      </c>
      <c r="G4161" s="301">
        <f t="array" aca="1" ref="G4161" ca="1">IF(E4161&gt;F4161,('3-Statement Model'!$G$8*(1+'DCF Simulation'!C4161)*'DCF Simulation'!D4161)/('DCF Simulation'!E4161-'DCF Simulation'!F4161))</f>
        <v>10068.890806584486</v>
      </c>
      <c r="H4161" s="302">
        <f ca="1">+G4161-'DCF Analysis'!$C$37+'DCF Analysis'!$C$38+'DCF Analysis'!$C$40-'DCF Analysis'!$C$39</f>
        <v>10981.220806584488</v>
      </c>
      <c r="I4161" s="303">
        <f ca="1">+H4161/'Historical Data'!$L$34</f>
        <v>689.46210333162708</v>
      </c>
    </row>
    <row r="4162" spans="2:9">
      <c r="B4162" s="300">
        <f t="shared" si="324"/>
        <v>4150</v>
      </c>
      <c r="C4162" s="275">
        <f t="shared" ca="1" si="320"/>
        <v>0.17483735166848413</v>
      </c>
      <c r="D4162" s="275">
        <f t="shared" ca="1" si="321"/>
        <v>0.17367933194349555</v>
      </c>
      <c r="E4162" s="275">
        <f t="shared" ca="1" si="322"/>
        <v>0.10043218857690668</v>
      </c>
      <c r="F4162" s="275">
        <f t="shared" ca="1" si="323"/>
        <v>4.8450110352950479E-2</v>
      </c>
      <c r="G4162" s="301">
        <f t="array" aca="1" ref="G4162" ca="1">IF(E4162&gt;F4162,('3-Statement Model'!$G$8*(1+'DCF Simulation'!C4162)*'DCF Simulation'!D4162)/('DCF Simulation'!E4162-'DCF Simulation'!F4162))</f>
        <v>18960.585599467326</v>
      </c>
      <c r="H4162" s="302">
        <f ca="1">+G4162-'DCF Analysis'!$C$37+'DCF Analysis'!$C$38+'DCF Analysis'!$C$40-'DCF Analysis'!$C$39</f>
        <v>19872.915599467324</v>
      </c>
      <c r="I4162" s="303">
        <f ca="1">+H4162/'Historical Data'!$L$34</f>
        <v>1247.7321447106287</v>
      </c>
    </row>
    <row r="4163" spans="2:9">
      <c r="B4163" s="300">
        <f t="shared" si="324"/>
        <v>4151</v>
      </c>
      <c r="C4163" s="275">
        <f t="shared" ca="1" si="320"/>
        <v>0.15909686143948404</v>
      </c>
      <c r="D4163" s="275">
        <f t="shared" ca="1" si="321"/>
        <v>0.17548138137637825</v>
      </c>
      <c r="E4163" s="275">
        <f t="shared" ca="1" si="322"/>
        <v>0.10188756844606878</v>
      </c>
      <c r="F4163" s="275">
        <f t="shared" ca="1" si="323"/>
        <v>3.4038466505088724E-2</v>
      </c>
      <c r="G4163" s="301">
        <f t="array" aca="1" ref="G4163" ca="1">IF(E4163&gt;F4163,('3-Statement Model'!$G$8*(1+'DCF Simulation'!C4163)*'DCF Simulation'!D4163)/('DCF Simulation'!E4163-'DCF Simulation'!F4163))</f>
        <v>14480.587092668358</v>
      </c>
      <c r="H4163" s="302">
        <f ca="1">+G4163-'DCF Analysis'!$C$37+'DCF Analysis'!$C$38+'DCF Analysis'!$C$40-'DCF Analysis'!$C$39</f>
        <v>15392.91709266836</v>
      </c>
      <c r="I4163" s="303">
        <f ca="1">+H4163/'Historical Data'!$L$34</f>
        <v>966.45292741558239</v>
      </c>
    </row>
    <row r="4164" spans="2:9">
      <c r="B4164" s="300">
        <f t="shared" si="324"/>
        <v>4152</v>
      </c>
      <c r="C4164" s="275">
        <f t="shared" ca="1" si="320"/>
        <v>0.21113853094979657</v>
      </c>
      <c r="D4164" s="275">
        <f t="shared" ca="1" si="321"/>
        <v>0.14272906444874192</v>
      </c>
      <c r="E4164" s="275">
        <f t="shared" ca="1" si="322"/>
        <v>0.10028136093904512</v>
      </c>
      <c r="F4164" s="275">
        <f t="shared" ca="1" si="323"/>
        <v>5.6845543327426168E-2</v>
      </c>
      <c r="G4164" s="301">
        <f t="array" aca="1" ref="G4164" ca="1">IF(E4164&gt;F4164,('3-Statement Model'!$G$8*(1+'DCF Simulation'!C4164)*'DCF Simulation'!D4164)/('DCF Simulation'!E4164-'DCF Simulation'!F4164))</f>
        <v>19223.733558873555</v>
      </c>
      <c r="H4164" s="302">
        <f ca="1">+G4164-'DCF Analysis'!$C$37+'DCF Analysis'!$C$38+'DCF Analysis'!$C$40-'DCF Analysis'!$C$39</f>
        <v>20136.063558873553</v>
      </c>
      <c r="I4164" s="303">
        <f ca="1">+H4164/'Historical Data'!$L$34</f>
        <v>1264.2540368367625</v>
      </c>
    </row>
    <row r="4165" spans="2:9">
      <c r="B4165" s="300">
        <f t="shared" si="324"/>
        <v>4153</v>
      </c>
      <c r="C4165" s="275">
        <f t="shared" ca="1" si="320"/>
        <v>0.29875394301574304</v>
      </c>
      <c r="D4165" s="275">
        <f t="shared" ca="1" si="321"/>
        <v>0.18713991717280024</v>
      </c>
      <c r="E4165" s="275">
        <f t="shared" ca="1" si="322"/>
        <v>0.10136799039520536</v>
      </c>
      <c r="F4165" s="275">
        <f t="shared" ca="1" si="323"/>
        <v>3.017600688726832E-2</v>
      </c>
      <c r="G4165" s="301">
        <f t="array" aca="1" ref="G4165" ca="1">IF(E4165&gt;F4165,('3-Statement Model'!$G$8*(1+'DCF Simulation'!C4165)*'DCF Simulation'!D4165)/('DCF Simulation'!E4165-'DCF Simulation'!F4165))</f>
        <v>16490.799755804659</v>
      </c>
      <c r="H4165" s="302">
        <f ca="1">+G4165-'DCF Analysis'!$C$37+'DCF Analysis'!$C$38+'DCF Analysis'!$C$40-'DCF Analysis'!$C$39</f>
        <v>17403.129755804657</v>
      </c>
      <c r="I4165" s="303">
        <f ca="1">+H4165/'Historical Data'!$L$34</f>
        <v>1092.6652561977137</v>
      </c>
    </row>
    <row r="4166" spans="2:9">
      <c r="B4166" s="300">
        <f t="shared" si="324"/>
        <v>4154</v>
      </c>
      <c r="C4166" s="275">
        <f t="shared" ca="1" si="320"/>
        <v>0.26248570323721571</v>
      </c>
      <c r="D4166" s="275">
        <f t="shared" ca="1" si="321"/>
        <v>0.19225992222178259</v>
      </c>
      <c r="E4166" s="275">
        <f t="shared" ca="1" si="322"/>
        <v>0.10147117838519518</v>
      </c>
      <c r="F4166" s="275">
        <f t="shared" ca="1" si="323"/>
        <v>3.1208682970687122E-2</v>
      </c>
      <c r="G4166" s="301">
        <f t="array" aca="1" ref="G4166" ca="1">IF(E4166&gt;F4166,('3-Statement Model'!$G$8*(1+'DCF Simulation'!C4166)*'DCF Simulation'!D4166)/('DCF Simulation'!E4166-'DCF Simulation'!F4166))</f>
        <v>16686.726983606975</v>
      </c>
      <c r="H4166" s="302">
        <f ca="1">+G4166-'DCF Analysis'!$C$37+'DCF Analysis'!$C$38+'DCF Analysis'!$C$40-'DCF Analysis'!$C$39</f>
        <v>17599.056983606974</v>
      </c>
      <c r="I4166" s="303">
        <f ca="1">+H4166/'Historical Data'!$L$34</f>
        <v>1104.9666570127781</v>
      </c>
    </row>
    <row r="4167" spans="2:9">
      <c r="B4167" s="300">
        <f t="shared" si="324"/>
        <v>4155</v>
      </c>
      <c r="C4167" s="275">
        <f t="shared" ca="1" si="320"/>
        <v>0.32826224216562572</v>
      </c>
      <c r="D4167" s="275">
        <f t="shared" ca="1" si="321"/>
        <v>0.18196953156096149</v>
      </c>
      <c r="E4167" s="275">
        <f t="shared" ca="1" si="322"/>
        <v>0.10178448136968378</v>
      </c>
      <c r="F4167" s="275">
        <f t="shared" ca="1" si="323"/>
        <v>3.2048246221627705E-2</v>
      </c>
      <c r="G4167" s="301">
        <f t="array" aca="1" ref="G4167" ca="1">IF(E4167&gt;F4167,('3-Statement Model'!$G$8*(1+'DCF Simulation'!C4167)*'DCF Simulation'!D4167)/('DCF Simulation'!E4167-'DCF Simulation'!F4167))</f>
        <v>16741.852307048324</v>
      </c>
      <c r="H4167" s="302">
        <f ca="1">+G4167-'DCF Analysis'!$C$37+'DCF Analysis'!$C$38+'DCF Analysis'!$C$40-'DCF Analysis'!$C$39</f>
        <v>17654.182307048322</v>
      </c>
      <c r="I4167" s="303">
        <f ca="1">+H4167/'Historical Data'!$L$34</f>
        <v>1108.427731342867</v>
      </c>
    </row>
    <row r="4168" spans="2:9">
      <c r="B4168" s="300">
        <f t="shared" si="324"/>
        <v>4156</v>
      </c>
      <c r="C4168" s="275">
        <f t="shared" ca="1" si="320"/>
        <v>0.21479274296011988</v>
      </c>
      <c r="D4168" s="275">
        <f t="shared" ca="1" si="321"/>
        <v>0.18432801464412354</v>
      </c>
      <c r="E4168" s="275">
        <f t="shared" ca="1" si="322"/>
        <v>0.10583336797050617</v>
      </c>
      <c r="F4168" s="275">
        <f t="shared" ca="1" si="323"/>
        <v>5.443156547614042E-2</v>
      </c>
      <c r="G4168" s="301">
        <f t="array" aca="1" ref="G4168" ca="1">IF(E4168&gt;F4168,('3-Statement Model'!$G$8*(1+'DCF Simulation'!C4168)*'DCF Simulation'!D4168)/('DCF Simulation'!E4168-'DCF Simulation'!F4168))</f>
        <v>21042.371561605356</v>
      </c>
      <c r="H4168" s="302">
        <f ca="1">+G4168-'DCF Analysis'!$C$37+'DCF Analysis'!$C$38+'DCF Analysis'!$C$40-'DCF Analysis'!$C$39</f>
        <v>21954.701561605354</v>
      </c>
      <c r="I4168" s="303">
        <f ca="1">+H4168/'Historical Data'!$L$34</f>
        <v>1378.4382431875219</v>
      </c>
    </row>
    <row r="4169" spans="2:9">
      <c r="B4169" s="300">
        <f t="shared" si="324"/>
        <v>4157</v>
      </c>
      <c r="C4169" s="275">
        <f t="shared" ca="1" si="320"/>
        <v>0.2918993563059904</v>
      </c>
      <c r="D4169" s="275">
        <f t="shared" ca="1" si="321"/>
        <v>0.17777416750791558</v>
      </c>
      <c r="E4169" s="275">
        <f t="shared" ca="1" si="322"/>
        <v>0.1022211275769966</v>
      </c>
      <c r="F4169" s="275">
        <f t="shared" ca="1" si="323"/>
        <v>4.7845778433033642E-2</v>
      </c>
      <c r="G4169" s="301">
        <f t="array" aca="1" ref="G4169" ca="1">IF(E4169&gt;F4169,('3-Statement Model'!$G$8*(1+'DCF Simulation'!C4169)*'DCF Simulation'!D4169)/('DCF Simulation'!E4169-'DCF Simulation'!F4169))</f>
        <v>20402.095502173317</v>
      </c>
      <c r="H4169" s="302">
        <f ca="1">+G4169-'DCF Analysis'!$C$37+'DCF Analysis'!$C$38+'DCF Analysis'!$C$40-'DCF Analysis'!$C$39</f>
        <v>21314.425502173315</v>
      </c>
      <c r="I4169" s="303">
        <f ca="1">+H4169/'Historical Data'!$L$34</f>
        <v>1338.2381519204198</v>
      </c>
    </row>
    <row r="4170" spans="2:9">
      <c r="B4170" s="300">
        <f t="shared" si="324"/>
        <v>4158</v>
      </c>
      <c r="C4170" s="275">
        <f t="shared" ca="1" si="320"/>
        <v>4.0935623241385541E-2</v>
      </c>
      <c r="D4170" s="275">
        <f t="shared" ca="1" si="321"/>
        <v>0.13653144460200706</v>
      </c>
      <c r="E4170" s="275">
        <f t="shared" ca="1" si="322"/>
        <v>0.10497203817713663</v>
      </c>
      <c r="F4170" s="275">
        <f t="shared" ca="1" si="323"/>
        <v>4.946690131483579E-2</v>
      </c>
      <c r="G4170" s="301">
        <f t="array" aca="1" ref="G4170" ca="1">IF(E4170&gt;F4170,('3-Statement Model'!$G$8*(1+'DCF Simulation'!C4170)*'DCF Simulation'!D4170)/('DCF Simulation'!E4170-'DCF Simulation'!F4170))</f>
        <v>12368.096873859356</v>
      </c>
      <c r="H4170" s="302">
        <f ca="1">+G4170-'DCF Analysis'!$C$37+'DCF Analysis'!$C$38+'DCF Analysis'!$C$40-'DCF Analysis'!$C$39</f>
        <v>13280.426873859358</v>
      </c>
      <c r="I4170" s="303">
        <f ca="1">+H4170/'Historical Data'!$L$34</f>
        <v>833.81904497382175</v>
      </c>
    </row>
    <row r="4171" spans="2:9">
      <c r="B4171" s="300">
        <f t="shared" si="324"/>
        <v>4159</v>
      </c>
      <c r="C4171" s="275">
        <f t="shared" ca="1" si="320"/>
        <v>0.17611158382773709</v>
      </c>
      <c r="D4171" s="275">
        <f t="shared" ca="1" si="321"/>
        <v>0.15181493813979019</v>
      </c>
      <c r="E4171" s="275">
        <f t="shared" ca="1" si="322"/>
        <v>0.10758828760189107</v>
      </c>
      <c r="F4171" s="275">
        <f t="shared" ca="1" si="323"/>
        <v>4.6144096635940574E-2</v>
      </c>
      <c r="G4171" s="301">
        <f t="array" aca="1" ref="G4171" ca="1">IF(E4171&gt;F4171,('3-Statement Model'!$G$8*(1+'DCF Simulation'!C4171)*'DCF Simulation'!D4171)/('DCF Simulation'!E4171-'DCF Simulation'!F4171))</f>
        <v>14036.592872083629</v>
      </c>
      <c r="H4171" s="302">
        <f ca="1">+G4171-'DCF Analysis'!$C$37+'DCF Analysis'!$C$38+'DCF Analysis'!$C$40-'DCF Analysis'!$C$39</f>
        <v>14948.922872083631</v>
      </c>
      <c r="I4171" s="303">
        <f ca="1">+H4171/'Historical Data'!$L$34</f>
        <v>938.57650141676436</v>
      </c>
    </row>
    <row r="4172" spans="2:9">
      <c r="B4172" s="300">
        <f t="shared" si="324"/>
        <v>4160</v>
      </c>
      <c r="C4172" s="275">
        <f t="shared" ca="1" si="320"/>
        <v>0.11711316591967823</v>
      </c>
      <c r="D4172" s="275">
        <f t="shared" ca="1" si="321"/>
        <v>0.1778052492511969</v>
      </c>
      <c r="E4172" s="275">
        <f t="shared" ca="1" si="322"/>
        <v>0.10836762350999088</v>
      </c>
      <c r="F4172" s="275">
        <f t="shared" ca="1" si="323"/>
        <v>5.1109311568450062E-2</v>
      </c>
      <c r="G4172" s="301">
        <f t="array" aca="1" ref="G4172" ca="1">IF(E4172&gt;F4172,('3-Statement Model'!$G$8*(1+'DCF Simulation'!C4172)*'DCF Simulation'!D4172)/('DCF Simulation'!E4172-'DCF Simulation'!F4172))</f>
        <v>16756.476725623052</v>
      </c>
      <c r="H4172" s="302">
        <f ca="1">+G4172-'DCF Analysis'!$C$37+'DCF Analysis'!$C$38+'DCF Analysis'!$C$40-'DCF Analysis'!$C$39</f>
        <v>17668.80672562305</v>
      </c>
      <c r="I4172" s="303">
        <f ca="1">+H4172/'Historical Data'!$L$34</f>
        <v>1109.3459336600893</v>
      </c>
    </row>
    <row r="4173" spans="2:9">
      <c r="B4173" s="300">
        <f t="shared" si="324"/>
        <v>4161</v>
      </c>
      <c r="C4173" s="275">
        <f t="shared" ca="1" si="320"/>
        <v>4.1122060782093475E-2</v>
      </c>
      <c r="D4173" s="275">
        <f t="shared" ca="1" si="321"/>
        <v>0.17242743080869957</v>
      </c>
      <c r="E4173" s="275">
        <f t="shared" ca="1" si="322"/>
        <v>0.10387735061850778</v>
      </c>
      <c r="F4173" s="275">
        <f t="shared" ca="1" si="323"/>
        <v>4.1351009087433763E-2</v>
      </c>
      <c r="G4173" s="301">
        <f t="array" aca="1" ref="G4173" ca="1">IF(E4173&gt;F4173,('3-Statement Model'!$G$8*(1+'DCF Simulation'!C4173)*'DCF Simulation'!D4173)/('DCF Simulation'!E4173-'DCF Simulation'!F4173))</f>
        <v>13868.340212861658</v>
      </c>
      <c r="H4173" s="302">
        <f ca="1">+G4173-'DCF Analysis'!$C$37+'DCF Analysis'!$C$38+'DCF Analysis'!$C$40-'DCF Analysis'!$C$39</f>
        <v>14780.67021286166</v>
      </c>
      <c r="I4173" s="303">
        <f ca="1">+H4173/'Historical Data'!$L$34</f>
        <v>928.0126639016529</v>
      </c>
    </row>
    <row r="4174" spans="2:9">
      <c r="B4174" s="300">
        <f t="shared" si="324"/>
        <v>4162</v>
      </c>
      <c r="C4174" s="275">
        <f t="shared" ref="C4174:C4237" ca="1" si="325">RAND()*($E$6-$D$6)+$D$6</f>
        <v>0.24910329332391107</v>
      </c>
      <c r="D4174" s="275">
        <f t="shared" ref="D4174:D4237" ca="1" si="326">RAND()*($E$7-$D$7)+$D$7</f>
        <v>0.15096437380760944</v>
      </c>
      <c r="E4174" s="275">
        <f t="shared" ref="E4174:E4237" ca="1" si="327">RAND()*($E$8-$D$8)+$D$8</f>
        <v>0.10569094691148763</v>
      </c>
      <c r="F4174" s="275">
        <f t="shared" ref="F4174:F4237" ca="1" si="328">RAND()*($E$9-$D$9)+$D$9</f>
        <v>5.6412832346068975E-2</v>
      </c>
      <c r="G4174" s="301">
        <f t="array" aca="1" ref="G4174" ca="1">IF(E4174&gt;F4174,('3-Statement Model'!$G$8*(1+'DCF Simulation'!C4174)*'DCF Simulation'!D4174)/('DCF Simulation'!E4174-'DCF Simulation'!F4174))</f>
        <v>18484.097034785402</v>
      </c>
      <c r="H4174" s="302">
        <f ca="1">+G4174-'DCF Analysis'!$C$37+'DCF Analysis'!$C$38+'DCF Analysis'!$C$40-'DCF Analysis'!$C$39</f>
        <v>19396.4270347854</v>
      </c>
      <c r="I4174" s="303">
        <f ca="1">+H4174/'Historical Data'!$L$34</f>
        <v>1217.8155431045413</v>
      </c>
    </row>
    <row r="4175" spans="2:9">
      <c r="B4175" s="300">
        <f t="shared" ref="B4175:B4238" si="329">+B4174+1</f>
        <v>4163</v>
      </c>
      <c r="C4175" s="275">
        <f t="shared" ca="1" si="325"/>
        <v>0.28869817463816488</v>
      </c>
      <c r="D4175" s="275">
        <f t="shared" ca="1" si="326"/>
        <v>0.15214717077626852</v>
      </c>
      <c r="E4175" s="275">
        <f t="shared" ca="1" si="327"/>
        <v>0.10795897863367057</v>
      </c>
      <c r="F4175" s="275">
        <f t="shared" ca="1" si="328"/>
        <v>5.7989375448538272E-2</v>
      </c>
      <c r="G4175" s="301">
        <f t="array" aca="1" ref="G4175" ca="1">IF(E4175&gt;F4175,('3-Statement Model'!$G$8*(1+'DCF Simulation'!C4175)*'DCF Simulation'!D4175)/('DCF Simulation'!E4175-'DCF Simulation'!F4175))</f>
        <v>18953.468287462063</v>
      </c>
      <c r="H4175" s="302">
        <f ca="1">+G4175-'DCF Analysis'!$C$37+'DCF Analysis'!$C$38+'DCF Analysis'!$C$40-'DCF Analysis'!$C$39</f>
        <v>19865.798287462061</v>
      </c>
      <c r="I4175" s="303">
        <f ca="1">+H4175/'Historical Data'!$L$34</f>
        <v>1247.2852802871146</v>
      </c>
    </row>
    <row r="4176" spans="2:9">
      <c r="B4176" s="300">
        <f t="shared" si="329"/>
        <v>4164</v>
      </c>
      <c r="C4176" s="275">
        <f t="shared" ca="1" si="325"/>
        <v>0.21207311191588582</v>
      </c>
      <c r="D4176" s="275">
        <f t="shared" ca="1" si="326"/>
        <v>0.18222333696433321</v>
      </c>
      <c r="E4176" s="275">
        <f t="shared" ca="1" si="327"/>
        <v>0.10259625896149634</v>
      </c>
      <c r="F4176" s="275">
        <f t="shared" ca="1" si="328"/>
        <v>2.3922372873243437E-2</v>
      </c>
      <c r="G4176" s="301">
        <f t="array" aca="1" ref="G4176" ca="1">IF(E4176&gt;F4176,('3-Statement Model'!$G$8*(1+'DCF Simulation'!C4176)*'DCF Simulation'!D4176)/('DCF Simulation'!E4176-'DCF Simulation'!F4176))</f>
        <v>13560.687539565513</v>
      </c>
      <c r="H4176" s="302">
        <f ca="1">+G4176-'DCF Analysis'!$C$37+'DCF Analysis'!$C$38+'DCF Analysis'!$C$40-'DCF Analysis'!$C$39</f>
        <v>14473.017539565515</v>
      </c>
      <c r="I4176" s="303">
        <f ca="1">+H4176/'Historical Data'!$L$34</f>
        <v>908.69651836898402</v>
      </c>
    </row>
    <row r="4177" spans="2:9">
      <c r="B4177" s="300">
        <f t="shared" si="329"/>
        <v>4165</v>
      </c>
      <c r="C4177" s="275">
        <f t="shared" ca="1" si="325"/>
        <v>5.248442916724827E-2</v>
      </c>
      <c r="D4177" s="275">
        <f t="shared" ca="1" si="326"/>
        <v>0.13502409154891087</v>
      </c>
      <c r="E4177" s="275">
        <f t="shared" ca="1" si="327"/>
        <v>0.10880090368404062</v>
      </c>
      <c r="F4177" s="275">
        <f t="shared" ca="1" si="328"/>
        <v>5.0814448981940097E-2</v>
      </c>
      <c r="G4177" s="301">
        <f t="array" aca="1" ref="G4177" ca="1">IF(E4177&gt;F4177,('3-Statement Model'!$G$8*(1+'DCF Simulation'!C4177)*'DCF Simulation'!D4177)/('DCF Simulation'!E4177-'DCF Simulation'!F4177))</f>
        <v>11838.042260392702</v>
      </c>
      <c r="H4177" s="302">
        <f ca="1">+G4177-'DCF Analysis'!$C$37+'DCF Analysis'!$C$38+'DCF Analysis'!$C$40-'DCF Analysis'!$C$39</f>
        <v>12750.372260392704</v>
      </c>
      <c r="I4177" s="303">
        <f ca="1">+H4177/'Historical Data'!$L$34</f>
        <v>800.53926897093675</v>
      </c>
    </row>
    <row r="4178" spans="2:9">
      <c r="B4178" s="300">
        <f t="shared" si="329"/>
        <v>4166</v>
      </c>
      <c r="C4178" s="275">
        <f t="shared" ca="1" si="325"/>
        <v>7.9539663036162445E-2</v>
      </c>
      <c r="D4178" s="275">
        <f t="shared" ca="1" si="326"/>
        <v>0.18599447645592615</v>
      </c>
      <c r="E4178" s="275">
        <f t="shared" ca="1" si="327"/>
        <v>0.1007250686055688</v>
      </c>
      <c r="F4178" s="275">
        <f t="shared" ca="1" si="328"/>
        <v>2.6373217743192706E-2</v>
      </c>
      <c r="G4178" s="301">
        <f t="array" aca="1" ref="G4178" ca="1">IF(E4178&gt;F4178,('3-Statement Model'!$G$8*(1+'DCF Simulation'!C4178)*'DCF Simulation'!D4178)/('DCF Simulation'!E4178-'DCF Simulation'!F4178))</f>
        <v>13044.467815182565</v>
      </c>
      <c r="H4178" s="302">
        <f ca="1">+G4178-'DCF Analysis'!$C$37+'DCF Analysis'!$C$38+'DCF Analysis'!$C$40-'DCF Analysis'!$C$39</f>
        <v>13956.797815182566</v>
      </c>
      <c r="I4178" s="303">
        <f ca="1">+H4178/'Historical Data'!$L$34</f>
        <v>876.28537363169482</v>
      </c>
    </row>
    <row r="4179" spans="2:9">
      <c r="B4179" s="300">
        <f t="shared" si="329"/>
        <v>4167</v>
      </c>
      <c r="C4179" s="275">
        <f t="shared" ca="1" si="325"/>
        <v>3.2881698577897051E-2</v>
      </c>
      <c r="D4179" s="275">
        <f t="shared" ca="1" si="326"/>
        <v>0.17092550717334531</v>
      </c>
      <c r="E4179" s="275">
        <f t="shared" ca="1" si="327"/>
        <v>0.10862334704353666</v>
      </c>
      <c r="F4179" s="275">
        <f t="shared" ca="1" si="328"/>
        <v>5.3220909488396848E-2</v>
      </c>
      <c r="G4179" s="301">
        <f t="array" aca="1" ref="G4179" ca="1">IF(E4179&gt;F4179,('3-Statement Model'!$G$8*(1+'DCF Simulation'!C4179)*'DCF Simulation'!D4179)/('DCF Simulation'!E4179-'DCF Simulation'!F4179))</f>
        <v>15392.461852537816</v>
      </c>
      <c r="H4179" s="302">
        <f ca="1">+G4179-'DCF Analysis'!$C$37+'DCF Analysis'!$C$38+'DCF Analysis'!$C$40-'DCF Analysis'!$C$39</f>
        <v>16304.791852537817</v>
      </c>
      <c r="I4179" s="303">
        <f ca="1">+H4179/'Historical Data'!$L$34</f>
        <v>1023.7054953211143</v>
      </c>
    </row>
    <row r="4180" spans="2:9">
      <c r="B4180" s="300">
        <f t="shared" si="329"/>
        <v>4168</v>
      </c>
      <c r="C4180" s="275">
        <f t="shared" ca="1" si="325"/>
        <v>0.22062206609935198</v>
      </c>
      <c r="D4180" s="275">
        <f t="shared" ca="1" si="326"/>
        <v>0.14194622445112309</v>
      </c>
      <c r="E4180" s="275">
        <f t="shared" ca="1" si="327"/>
        <v>0.1029203072707925</v>
      </c>
      <c r="F4180" s="275">
        <f t="shared" ca="1" si="328"/>
        <v>5.8799228877085261E-2</v>
      </c>
      <c r="G4180" s="301">
        <f t="array" aca="1" ref="G4180" ca="1">IF(E4180&gt;F4180,('3-Statement Model'!$G$8*(1+'DCF Simulation'!C4180)*'DCF Simulation'!D4180)/('DCF Simulation'!E4180-'DCF Simulation'!F4180))</f>
        <v>18968.738206811635</v>
      </c>
      <c r="H4180" s="302">
        <f ca="1">+G4180-'DCF Analysis'!$C$37+'DCF Analysis'!$C$38+'DCF Analysis'!$C$40-'DCF Analysis'!$C$39</f>
        <v>19881.068206811633</v>
      </c>
      <c r="I4180" s="303">
        <f ca="1">+H4180/'Historical Data'!$L$34</f>
        <v>1248.2440107322896</v>
      </c>
    </row>
    <row r="4181" spans="2:9">
      <c r="B4181" s="300">
        <f t="shared" si="329"/>
        <v>4169</v>
      </c>
      <c r="C4181" s="275">
        <f t="shared" ca="1" si="325"/>
        <v>0.10273486711169562</v>
      </c>
      <c r="D4181" s="275">
        <f t="shared" ca="1" si="326"/>
        <v>0.17136434670053671</v>
      </c>
      <c r="E4181" s="275">
        <f t="shared" ca="1" si="327"/>
        <v>0.10446967707972465</v>
      </c>
      <c r="F4181" s="275">
        <f t="shared" ca="1" si="328"/>
        <v>4.2636366245734941E-2</v>
      </c>
      <c r="G4181" s="301">
        <f t="array" aca="1" ref="G4181" ca="1">IF(E4181&gt;F4181,('3-Statement Model'!$G$8*(1+'DCF Simulation'!C4181)*'DCF Simulation'!D4181)/('DCF Simulation'!E4181-'DCF Simulation'!F4181))</f>
        <v>14762.114664486973</v>
      </c>
      <c r="H4181" s="302">
        <f ca="1">+G4181-'DCF Analysis'!$C$37+'DCF Analysis'!$C$38+'DCF Analysis'!$C$40-'DCF Analysis'!$C$39</f>
        <v>15674.444664486975</v>
      </c>
      <c r="I4181" s="303">
        <f ca="1">+H4181/'Historical Data'!$L$34</f>
        <v>984.12879380882725</v>
      </c>
    </row>
    <row r="4182" spans="2:9">
      <c r="B4182" s="300">
        <f t="shared" si="329"/>
        <v>4170</v>
      </c>
      <c r="C4182" s="275">
        <f t="shared" ca="1" si="325"/>
        <v>0.11207168862489099</v>
      </c>
      <c r="D4182" s="275">
        <f t="shared" ca="1" si="326"/>
        <v>0.17582165461918181</v>
      </c>
      <c r="E4182" s="275">
        <f t="shared" ca="1" si="327"/>
        <v>0.10821277303114599</v>
      </c>
      <c r="F4182" s="275">
        <f t="shared" ca="1" si="328"/>
        <v>2.3767142533029983E-2</v>
      </c>
      <c r="G4182" s="301">
        <f t="array" aca="1" ref="G4182" ca="1">IF(E4182&gt;F4182,('3-Statement Model'!$G$8*(1+'DCF Simulation'!C4182)*'DCF Simulation'!D4182)/('DCF Simulation'!E4182-'DCF Simulation'!F4182))</f>
        <v>11184.265394169284</v>
      </c>
      <c r="H4182" s="302">
        <f ca="1">+G4182-'DCF Analysis'!$C$37+'DCF Analysis'!$C$38+'DCF Analysis'!$C$40-'DCF Analysis'!$C$39</f>
        <v>12096.595394169286</v>
      </c>
      <c r="I4182" s="303">
        <f ca="1">+H4182/'Historical Data'!$L$34</f>
        <v>759.49152198221589</v>
      </c>
    </row>
    <row r="4183" spans="2:9">
      <c r="B4183" s="300">
        <f t="shared" si="329"/>
        <v>4171</v>
      </c>
      <c r="C4183" s="275">
        <f t="shared" ca="1" si="325"/>
        <v>0.25837430936928829</v>
      </c>
      <c r="D4183" s="275">
        <f t="shared" ca="1" si="326"/>
        <v>0.17816073000712718</v>
      </c>
      <c r="E4183" s="275">
        <f t="shared" ca="1" si="327"/>
        <v>0.10444957431593418</v>
      </c>
      <c r="F4183" s="275">
        <f t="shared" ca="1" si="328"/>
        <v>5.0421932490037194E-2</v>
      </c>
      <c r="G4183" s="301">
        <f t="array" aca="1" ref="G4183" ca="1">IF(E4183&gt;F4183,('3-Statement Model'!$G$8*(1+'DCF Simulation'!C4183)*'DCF Simulation'!D4183)/('DCF Simulation'!E4183-'DCF Simulation'!F4183))</f>
        <v>20044.042460288481</v>
      </c>
      <c r="H4183" s="302">
        <f ca="1">+G4183-'DCF Analysis'!$C$37+'DCF Analysis'!$C$38+'DCF Analysis'!$C$40-'DCF Analysis'!$C$39</f>
        <v>20956.372460288479</v>
      </c>
      <c r="I4183" s="303">
        <f ca="1">+H4183/'Historical Data'!$L$34</f>
        <v>1315.7575909964301</v>
      </c>
    </row>
    <row r="4184" spans="2:9">
      <c r="B4184" s="300">
        <f t="shared" si="329"/>
        <v>4172</v>
      </c>
      <c r="C4184" s="275">
        <f t="shared" ca="1" si="325"/>
        <v>0.16185430796004094</v>
      </c>
      <c r="D4184" s="275">
        <f t="shared" ca="1" si="326"/>
        <v>0.15751308420364979</v>
      </c>
      <c r="E4184" s="275">
        <f t="shared" ca="1" si="327"/>
        <v>0.10458318852394978</v>
      </c>
      <c r="F4184" s="275">
        <f t="shared" ca="1" si="328"/>
        <v>2.1408080135868236E-2</v>
      </c>
      <c r="G4184" s="301">
        <f t="array" aca="1" ref="G4184" ca="1">IF(E4184&gt;F4184,('3-Statement Model'!$G$8*(1+'DCF Simulation'!C4184)*'DCF Simulation'!D4184)/('DCF Simulation'!E4184-'DCF Simulation'!F4184))</f>
        <v>10628.070627484642</v>
      </c>
      <c r="H4184" s="302">
        <f ca="1">+G4184-'DCF Analysis'!$C$37+'DCF Analysis'!$C$38+'DCF Analysis'!$C$40-'DCF Analysis'!$C$39</f>
        <v>11540.400627484643</v>
      </c>
      <c r="I4184" s="303">
        <f ca="1">+H4184/'Historical Data'!$L$34</f>
        <v>724.57052180794551</v>
      </c>
    </row>
    <row r="4185" spans="2:9">
      <c r="B4185" s="300">
        <f t="shared" si="329"/>
        <v>4173</v>
      </c>
      <c r="C4185" s="275">
        <f t="shared" ca="1" si="325"/>
        <v>2.6797903140307441E-2</v>
      </c>
      <c r="D4185" s="275">
        <f t="shared" ca="1" si="326"/>
        <v>0.14136873195324157</v>
      </c>
      <c r="E4185" s="275">
        <f t="shared" ca="1" si="327"/>
        <v>0.10025461936340756</v>
      </c>
      <c r="F4185" s="275">
        <f t="shared" ca="1" si="328"/>
        <v>5.0694069471173428E-2</v>
      </c>
      <c r="G4185" s="301">
        <f t="array" aca="1" ref="G4185" ca="1">IF(E4185&gt;F4185,('3-Statement Model'!$G$8*(1+'DCF Simulation'!C4185)*'DCF Simulation'!D4185)/('DCF Simulation'!E4185-'DCF Simulation'!F4185))</f>
        <v>14147.565670704607</v>
      </c>
      <c r="H4185" s="302">
        <f ca="1">+G4185-'DCF Analysis'!$C$37+'DCF Analysis'!$C$38+'DCF Analysis'!$C$40-'DCF Analysis'!$C$39</f>
        <v>15059.895670704609</v>
      </c>
      <c r="I4185" s="303">
        <f ca="1">+H4185/'Historical Data'!$L$34</f>
        <v>945.54399077859739</v>
      </c>
    </row>
    <row r="4186" spans="2:9">
      <c r="B4186" s="300">
        <f t="shared" si="329"/>
        <v>4174</v>
      </c>
      <c r="C4186" s="275">
        <f t="shared" ca="1" si="325"/>
        <v>5.4486671408948556E-2</v>
      </c>
      <c r="D4186" s="275">
        <f t="shared" ca="1" si="326"/>
        <v>0.17429789780065688</v>
      </c>
      <c r="E4186" s="275">
        <f t="shared" ca="1" si="327"/>
        <v>0.10770522311819505</v>
      </c>
      <c r="F4186" s="275">
        <f t="shared" ca="1" si="328"/>
        <v>4.8586203766809721E-2</v>
      </c>
      <c r="G4186" s="301">
        <f t="array" aca="1" ref="G4186" ca="1">IF(E4186&gt;F4186,('3-Statement Model'!$G$8*(1+'DCF Simulation'!C4186)*'DCF Simulation'!D4186)/('DCF Simulation'!E4186-'DCF Simulation'!F4186))</f>
        <v>15017.08094255236</v>
      </c>
      <c r="H4186" s="302">
        <f ca="1">+G4186-'DCF Analysis'!$C$37+'DCF Analysis'!$C$38+'DCF Analysis'!$C$40-'DCF Analysis'!$C$39</f>
        <v>15929.410942552362</v>
      </c>
      <c r="I4186" s="303">
        <f ca="1">+H4186/'Historical Data'!$L$34</f>
        <v>1000.136994486132</v>
      </c>
    </row>
    <row r="4187" spans="2:9">
      <c r="B4187" s="300">
        <f t="shared" si="329"/>
        <v>4175</v>
      </c>
      <c r="C4187" s="275">
        <f t="shared" ca="1" si="325"/>
        <v>0.18757202344332546</v>
      </c>
      <c r="D4187" s="275">
        <f t="shared" ca="1" si="326"/>
        <v>0.16044050393631737</v>
      </c>
      <c r="E4187" s="275">
        <f t="shared" ca="1" si="327"/>
        <v>0.10734821307351708</v>
      </c>
      <c r="F4187" s="275">
        <f t="shared" ca="1" si="328"/>
        <v>2.2608466125624293E-2</v>
      </c>
      <c r="G4187" s="301">
        <f t="array" aca="1" ref="G4187" ca="1">IF(E4187&gt;F4187,('3-Statement Model'!$G$8*(1+'DCF Simulation'!C4187)*'DCF Simulation'!D4187)/('DCF Simulation'!E4187-'DCF Simulation'!F4187))</f>
        <v>10860.912428586864</v>
      </c>
      <c r="H4187" s="302">
        <f ca="1">+G4187-'DCF Analysis'!$C$37+'DCF Analysis'!$C$38+'DCF Analysis'!$C$40-'DCF Analysis'!$C$39</f>
        <v>11773.242428586866</v>
      </c>
      <c r="I4187" s="303">
        <f ca="1">+H4187/'Historical Data'!$L$34</f>
        <v>739.18962479831646</v>
      </c>
    </row>
    <row r="4188" spans="2:9">
      <c r="B4188" s="300">
        <f t="shared" si="329"/>
        <v>4176</v>
      </c>
      <c r="C4188" s="275">
        <f t="shared" ca="1" si="325"/>
        <v>8.7057586993295216E-2</v>
      </c>
      <c r="D4188" s="275">
        <f t="shared" ca="1" si="326"/>
        <v>0.17126793626218584</v>
      </c>
      <c r="E4188" s="275">
        <f t="shared" ca="1" si="327"/>
        <v>0.10532949537923822</v>
      </c>
      <c r="F4188" s="275">
        <f t="shared" ca="1" si="328"/>
        <v>2.1237702778735525E-2</v>
      </c>
      <c r="G4188" s="301">
        <f t="array" aca="1" ref="G4188" ca="1">IF(E4188&gt;F4188,('3-Statement Model'!$G$8*(1+'DCF Simulation'!C4188)*'DCF Simulation'!D4188)/('DCF Simulation'!E4188-'DCF Simulation'!F4188))</f>
        <v>10694.35274599788</v>
      </c>
      <c r="H4188" s="302">
        <f ca="1">+G4188-'DCF Analysis'!$C$37+'DCF Analysis'!$C$38+'DCF Analysis'!$C$40-'DCF Analysis'!$C$39</f>
        <v>11606.682745997881</v>
      </c>
      <c r="I4188" s="303">
        <f ca="1">+H4188/'Historical Data'!$L$34</f>
        <v>728.732081770023</v>
      </c>
    </row>
    <row r="4189" spans="2:9">
      <c r="B4189" s="300">
        <f t="shared" si="329"/>
        <v>4177</v>
      </c>
      <c r="C4189" s="275">
        <f t="shared" ca="1" si="325"/>
        <v>8.6354369522475313E-2</v>
      </c>
      <c r="D4189" s="275">
        <f t="shared" ca="1" si="326"/>
        <v>0.14869313358649838</v>
      </c>
      <c r="E4189" s="275">
        <f t="shared" ca="1" si="327"/>
        <v>0.10874416346492907</v>
      </c>
      <c r="F4189" s="275">
        <f t="shared" ca="1" si="328"/>
        <v>5.5820977984443743E-2</v>
      </c>
      <c r="G4189" s="301">
        <f t="array" aca="1" ref="G4189" ca="1">IF(E4189&gt;F4189,('3-Statement Model'!$G$8*(1+'DCF Simulation'!C4189)*'DCF Simulation'!D4189)/('DCF Simulation'!E4189-'DCF Simulation'!F4189))</f>
        <v>14743.342410040945</v>
      </c>
      <c r="H4189" s="302">
        <f ca="1">+G4189-'DCF Analysis'!$C$37+'DCF Analysis'!$C$38+'DCF Analysis'!$C$40-'DCF Analysis'!$C$39</f>
        <v>15655.672410040946</v>
      </c>
      <c r="I4189" s="303">
        <f ca="1">+H4189/'Historical Data'!$L$34</f>
        <v>982.95016729155748</v>
      </c>
    </row>
    <row r="4190" spans="2:9">
      <c r="B4190" s="300">
        <f t="shared" si="329"/>
        <v>4178</v>
      </c>
      <c r="C4190" s="275">
        <f t="shared" ca="1" si="325"/>
        <v>0.21852194966472996</v>
      </c>
      <c r="D4190" s="275">
        <f t="shared" ca="1" si="326"/>
        <v>0.14358882852840485</v>
      </c>
      <c r="E4190" s="275">
        <f t="shared" ca="1" si="327"/>
        <v>0.10029322209608495</v>
      </c>
      <c r="F4190" s="275">
        <f t="shared" ca="1" si="328"/>
        <v>2.2110201956467412E-2</v>
      </c>
      <c r="G4190" s="301">
        <f t="array" aca="1" ref="G4190" ca="1">IF(E4190&gt;F4190,('3-Statement Model'!$G$8*(1+'DCF Simulation'!C4190)*'DCF Simulation'!D4190)/('DCF Simulation'!E4190-'DCF Simulation'!F4190))</f>
        <v>10809.884794222335</v>
      </c>
      <c r="H4190" s="302">
        <f ca="1">+G4190-'DCF Analysis'!$C$37+'DCF Analysis'!$C$38+'DCF Analysis'!$C$40-'DCF Analysis'!$C$39</f>
        <v>11722.214794222336</v>
      </c>
      <c r="I4190" s="303">
        <f ca="1">+H4190/'Historical Data'!$L$34</f>
        <v>735.98582617367629</v>
      </c>
    </row>
    <row r="4191" spans="2:9">
      <c r="B4191" s="300">
        <f t="shared" si="329"/>
        <v>4179</v>
      </c>
      <c r="C4191" s="275">
        <f t="shared" ca="1" si="325"/>
        <v>0.29087198782326185</v>
      </c>
      <c r="D4191" s="275">
        <f t="shared" ca="1" si="326"/>
        <v>0.14569275802330464</v>
      </c>
      <c r="E4191" s="275">
        <f t="shared" ca="1" si="327"/>
        <v>0.1088088072152826</v>
      </c>
      <c r="F4191" s="275">
        <f t="shared" ca="1" si="328"/>
        <v>5.4704395690821223E-2</v>
      </c>
      <c r="G4191" s="301">
        <f t="array" aca="1" ref="G4191" ca="1">IF(E4191&gt;F4191,('3-Statement Model'!$G$8*(1+'DCF Simulation'!C4191)*'DCF Simulation'!D4191)/('DCF Simulation'!E4191-'DCF Simulation'!F4191))</f>
        <v>16790.667556174219</v>
      </c>
      <c r="H4191" s="302">
        <f ca="1">+G4191-'DCF Analysis'!$C$37+'DCF Analysis'!$C$38+'DCF Analysis'!$C$40-'DCF Analysis'!$C$39</f>
        <v>17702.997556174218</v>
      </c>
      <c r="I4191" s="303">
        <f ca="1">+H4191/'Historical Data'!$L$34</f>
        <v>1111.4926241202545</v>
      </c>
    </row>
    <row r="4192" spans="2:9">
      <c r="B4192" s="300">
        <f t="shared" si="329"/>
        <v>4180</v>
      </c>
      <c r="C4192" s="275">
        <f t="shared" ca="1" si="325"/>
        <v>3.8098798067669262E-2</v>
      </c>
      <c r="D4192" s="275">
        <f t="shared" ca="1" si="326"/>
        <v>0.17004601741596348</v>
      </c>
      <c r="E4192" s="275">
        <f t="shared" ca="1" si="327"/>
        <v>0.10125642672899406</v>
      </c>
      <c r="F4192" s="275">
        <f t="shared" ca="1" si="328"/>
        <v>5.1943714850456166E-2</v>
      </c>
      <c r="G4192" s="301">
        <f t="array" aca="1" ref="G4192" ca="1">IF(E4192&gt;F4192,('3-Statement Model'!$G$8*(1+'DCF Simulation'!C4192)*'DCF Simulation'!D4192)/('DCF Simulation'!E4192-'DCF Simulation'!F4192))</f>
        <v>17291.225154121585</v>
      </c>
      <c r="H4192" s="302">
        <f ca="1">+G4192-'DCF Analysis'!$C$37+'DCF Analysis'!$C$38+'DCF Analysis'!$C$40-'DCF Analysis'!$C$39</f>
        <v>18203.555154121583</v>
      </c>
      <c r="I4192" s="303">
        <f ca="1">+H4192/'Historical Data'!$L$34</f>
        <v>1142.9204134706408</v>
      </c>
    </row>
    <row r="4193" spans="2:9">
      <c r="B4193" s="300">
        <f t="shared" si="329"/>
        <v>4181</v>
      </c>
      <c r="C4193" s="275">
        <f t="shared" ca="1" si="325"/>
        <v>1.590184704670787E-2</v>
      </c>
      <c r="D4193" s="275">
        <f t="shared" ca="1" si="326"/>
        <v>0.18257031774721616</v>
      </c>
      <c r="E4193" s="275">
        <f t="shared" ca="1" si="327"/>
        <v>0.10528687165941818</v>
      </c>
      <c r="F4193" s="275">
        <f t="shared" ca="1" si="328"/>
        <v>5.7678171908540743E-2</v>
      </c>
      <c r="G4193" s="301">
        <f t="array" aca="1" ref="G4193" ca="1">IF(E4193&gt;F4193,('3-Statement Model'!$G$8*(1+'DCF Simulation'!C4193)*'DCF Simulation'!D4193)/('DCF Simulation'!E4193-'DCF Simulation'!F4193))</f>
        <v>18818.070884527337</v>
      </c>
      <c r="H4193" s="302">
        <f ca="1">+G4193-'DCF Analysis'!$C$37+'DCF Analysis'!$C$38+'DCF Analysis'!$C$40-'DCF Analysis'!$C$39</f>
        <v>19730.400884527335</v>
      </c>
      <c r="I4193" s="303">
        <f ca="1">+H4193/'Historical Data'!$L$34</f>
        <v>1238.7842784534166</v>
      </c>
    </row>
    <row r="4194" spans="2:9">
      <c r="B4194" s="300">
        <f t="shared" si="329"/>
        <v>4182</v>
      </c>
      <c r="C4194" s="275">
        <f t="shared" ca="1" si="325"/>
        <v>8.0597162288744181E-2</v>
      </c>
      <c r="D4194" s="275">
        <f t="shared" ca="1" si="326"/>
        <v>0.15999434514824956</v>
      </c>
      <c r="E4194" s="275">
        <f t="shared" ca="1" si="327"/>
        <v>0.10978824014441674</v>
      </c>
      <c r="F4194" s="275">
        <f t="shared" ca="1" si="328"/>
        <v>4.3492342874726933E-2</v>
      </c>
      <c r="G4194" s="301">
        <f t="array" aca="1" ref="G4194" ca="1">IF(E4194&gt;F4194,('3-Statement Model'!$G$8*(1+'DCF Simulation'!C4194)*'DCF Simulation'!D4194)/('DCF Simulation'!E4194-'DCF Simulation'!F4194))</f>
        <v>12596.830985442512</v>
      </c>
      <c r="H4194" s="302">
        <f ca="1">+G4194-'DCF Analysis'!$C$37+'DCF Analysis'!$C$38+'DCF Analysis'!$C$40-'DCF Analysis'!$C$39</f>
        <v>13509.160985442513</v>
      </c>
      <c r="I4194" s="303">
        <f ca="1">+H4194/'Historical Data'!$L$34</f>
        <v>848.18024437537201</v>
      </c>
    </row>
    <row r="4195" spans="2:9">
      <c r="B4195" s="300">
        <f t="shared" si="329"/>
        <v>4183</v>
      </c>
      <c r="C4195" s="275">
        <f t="shared" ca="1" si="325"/>
        <v>6.4671885020315803E-2</v>
      </c>
      <c r="D4195" s="275">
        <f t="shared" ca="1" si="326"/>
        <v>0.1377000411491319</v>
      </c>
      <c r="E4195" s="275">
        <f t="shared" ca="1" si="327"/>
        <v>0.10248453865263851</v>
      </c>
      <c r="F4195" s="275">
        <f t="shared" ca="1" si="328"/>
        <v>2.8287269500607018E-2</v>
      </c>
      <c r="G4195" s="301">
        <f t="array" aca="1" ref="G4195" ca="1">IF(E4195&gt;F4195,('3-Statement Model'!$G$8*(1+'DCF Simulation'!C4195)*'DCF Simulation'!D4195)/('DCF Simulation'!E4195-'DCF Simulation'!F4195))</f>
        <v>9544.2418071120846</v>
      </c>
      <c r="H4195" s="302">
        <f ca="1">+G4195-'DCF Analysis'!$C$37+'DCF Analysis'!$C$38+'DCF Analysis'!$C$40-'DCF Analysis'!$C$39</f>
        <v>10456.571807112086</v>
      </c>
      <c r="I4195" s="303">
        <f ca="1">+H4195/'Historical Data'!$L$34</f>
        <v>656.52172183322568</v>
      </c>
    </row>
    <row r="4196" spans="2:9">
      <c r="B4196" s="300">
        <f t="shared" si="329"/>
        <v>4184</v>
      </c>
      <c r="C4196" s="275">
        <f t="shared" ca="1" si="325"/>
        <v>7.9951371167718221E-2</v>
      </c>
      <c r="D4196" s="275">
        <f t="shared" ca="1" si="326"/>
        <v>0.18817262960887959</v>
      </c>
      <c r="E4196" s="275">
        <f t="shared" ca="1" si="327"/>
        <v>0.1086035128197408</v>
      </c>
      <c r="F4196" s="275">
        <f t="shared" ca="1" si="328"/>
        <v>2.5168346589954833E-2</v>
      </c>
      <c r="G4196" s="301">
        <f t="array" aca="1" ref="G4196" ca="1">IF(E4196&gt;F4196,('3-Statement Model'!$G$8*(1+'DCF Simulation'!C4196)*'DCF Simulation'!D4196)/('DCF Simulation'!E4196-'DCF Simulation'!F4196))</f>
        <v>11764.975252052222</v>
      </c>
      <c r="H4196" s="302">
        <f ca="1">+G4196-'DCF Analysis'!$C$37+'DCF Analysis'!$C$38+'DCF Analysis'!$C$40-'DCF Analysis'!$C$39</f>
        <v>12677.305252052223</v>
      </c>
      <c r="I4196" s="303">
        <f ca="1">+H4196/'Historical Data'!$L$34</f>
        <v>795.95171589811525</v>
      </c>
    </row>
    <row r="4197" spans="2:9">
      <c r="B4197" s="300">
        <f t="shared" si="329"/>
        <v>4185</v>
      </c>
      <c r="C4197" s="275">
        <f t="shared" ca="1" si="325"/>
        <v>9.822384021084013E-2</v>
      </c>
      <c r="D4197" s="275">
        <f t="shared" ca="1" si="326"/>
        <v>0.16536854300578763</v>
      </c>
      <c r="E4197" s="275">
        <f t="shared" ca="1" si="327"/>
        <v>0.10954300261739781</v>
      </c>
      <c r="F4197" s="275">
        <f t="shared" ca="1" si="328"/>
        <v>3.1212008853913717E-2</v>
      </c>
      <c r="G4197" s="301">
        <f t="array" aca="1" ref="G4197" ca="1">IF(E4197&gt;F4197,('3-Statement Model'!$G$8*(1+'DCF Simulation'!C4197)*'DCF Simulation'!D4197)/('DCF Simulation'!E4197-'DCF Simulation'!F4197))</f>
        <v>11199.267809907376</v>
      </c>
      <c r="H4197" s="302">
        <f ca="1">+G4197-'DCF Analysis'!$C$37+'DCF Analysis'!$C$38+'DCF Analysis'!$C$40-'DCF Analysis'!$C$39</f>
        <v>12111.597809907378</v>
      </c>
      <c r="I4197" s="303">
        <f ca="1">+H4197/'Historical Data'!$L$34</f>
        <v>760.43345706320781</v>
      </c>
    </row>
    <row r="4198" spans="2:9">
      <c r="B4198" s="300">
        <f t="shared" si="329"/>
        <v>4186</v>
      </c>
      <c r="C4198" s="275">
        <f t="shared" ca="1" si="325"/>
        <v>3.0217090821842135E-2</v>
      </c>
      <c r="D4198" s="275">
        <f t="shared" ca="1" si="326"/>
        <v>0.16230493361461917</v>
      </c>
      <c r="E4198" s="275">
        <f t="shared" ca="1" si="327"/>
        <v>0.10258894203683448</v>
      </c>
      <c r="F4198" s="275">
        <f t="shared" ca="1" si="328"/>
        <v>2.8702518829432835E-2</v>
      </c>
      <c r="G4198" s="301">
        <f t="array" aca="1" ref="G4198" ca="1">IF(E4198&gt;F4198,('3-Statement Model'!$G$8*(1+'DCF Simulation'!C4198)*'DCF Simulation'!D4198)/('DCF Simulation'!E4198-'DCF Simulation'!F4198))</f>
        <v>10931.388462915953</v>
      </c>
      <c r="H4198" s="302">
        <f ca="1">+G4198-'DCF Analysis'!$C$37+'DCF Analysis'!$C$38+'DCF Analysis'!$C$40-'DCF Analysis'!$C$39</f>
        <v>11843.718462915955</v>
      </c>
      <c r="I4198" s="303">
        <f ca="1">+H4198/'Historical Data'!$L$34</f>
        <v>743.61450211558804</v>
      </c>
    </row>
    <row r="4199" spans="2:9">
      <c r="B4199" s="300">
        <f t="shared" si="329"/>
        <v>4187</v>
      </c>
      <c r="C4199" s="275">
        <f t="shared" ca="1" si="325"/>
        <v>9.6205892706512988E-2</v>
      </c>
      <c r="D4199" s="275">
        <f t="shared" ca="1" si="326"/>
        <v>0.17395761357905509</v>
      </c>
      <c r="E4199" s="275">
        <f t="shared" ca="1" si="327"/>
        <v>0.10417952830331054</v>
      </c>
      <c r="F4199" s="275">
        <f t="shared" ca="1" si="328"/>
        <v>5.7253641412470621E-2</v>
      </c>
      <c r="G4199" s="301">
        <f t="array" aca="1" ref="G4199" ca="1">IF(E4199&gt;F4199,('3-Statement Model'!$G$8*(1+'DCF Simulation'!C4199)*'DCF Simulation'!D4199)/('DCF Simulation'!E4199-'DCF Simulation'!F4199))</f>
        <v>19629.199247754677</v>
      </c>
      <c r="H4199" s="302">
        <f ca="1">+G4199-'DCF Analysis'!$C$37+'DCF Analysis'!$C$38+'DCF Analysis'!$C$40-'DCF Analysis'!$C$39</f>
        <v>20541.529247754675</v>
      </c>
      <c r="I4199" s="303">
        <f ca="1">+H4199/'Historical Data'!$L$34</f>
        <v>1289.7114273772715</v>
      </c>
    </row>
    <row r="4200" spans="2:9">
      <c r="B4200" s="300">
        <f t="shared" si="329"/>
        <v>4188</v>
      </c>
      <c r="C4200" s="275">
        <f t="shared" ca="1" si="325"/>
        <v>0.26080343751331897</v>
      </c>
      <c r="D4200" s="275">
        <f t="shared" ca="1" si="326"/>
        <v>0.18306081226984311</v>
      </c>
      <c r="E4200" s="275">
        <f t="shared" ca="1" si="327"/>
        <v>0.10235019757806998</v>
      </c>
      <c r="F4200" s="275">
        <f t="shared" ca="1" si="328"/>
        <v>4.1695519256350774E-2</v>
      </c>
      <c r="G4200" s="301">
        <f t="array" aca="1" ref="G4200" ca="1">IF(E4200&gt;F4200,('3-Statement Model'!$G$8*(1+'DCF Simulation'!C4200)*'DCF Simulation'!D4200)/('DCF Simulation'!E4200-'DCF Simulation'!F4200))</f>
        <v>18380.527238193838</v>
      </c>
      <c r="H4200" s="302">
        <f ca="1">+G4200-'DCF Analysis'!$C$37+'DCF Analysis'!$C$38+'DCF Analysis'!$C$40-'DCF Analysis'!$C$39</f>
        <v>19292.857238193836</v>
      </c>
      <c r="I4200" s="303">
        <f ca="1">+H4200/'Historical Data'!$L$34</f>
        <v>1211.3128553745184</v>
      </c>
    </row>
    <row r="4201" spans="2:9">
      <c r="B4201" s="300">
        <f t="shared" si="329"/>
        <v>4189</v>
      </c>
      <c r="C4201" s="275">
        <f t="shared" ca="1" si="325"/>
        <v>0.26163673971572043</v>
      </c>
      <c r="D4201" s="275">
        <f t="shared" ca="1" si="326"/>
        <v>0.13772188624619661</v>
      </c>
      <c r="E4201" s="275">
        <f t="shared" ca="1" si="327"/>
        <v>0.10624837883559284</v>
      </c>
      <c r="F4201" s="275">
        <f t="shared" ca="1" si="328"/>
        <v>3.2872822656104791E-2</v>
      </c>
      <c r="G4201" s="301">
        <f t="array" aca="1" ref="G4201" ca="1">IF(E4201&gt;F4201,('3-Statement Model'!$G$8*(1+'DCF Simulation'!C4201)*'DCF Simulation'!D4201)/('DCF Simulation'!E4201-'DCF Simulation'!F4201))</f>
        <v>11438.402714603761</v>
      </c>
      <c r="H4201" s="302">
        <f ca="1">+G4201-'DCF Analysis'!$C$37+'DCF Analysis'!$C$38+'DCF Analysis'!$C$40-'DCF Analysis'!$C$39</f>
        <v>12350.732714603762</v>
      </c>
      <c r="I4201" s="303">
        <f ca="1">+H4201/'Historical Data'!$L$34</f>
        <v>775.44767609003191</v>
      </c>
    </row>
    <row r="4202" spans="2:9">
      <c r="B4202" s="300">
        <f t="shared" si="329"/>
        <v>4190</v>
      </c>
      <c r="C4202" s="275">
        <f t="shared" ca="1" si="325"/>
        <v>0.17819893775602538</v>
      </c>
      <c r="D4202" s="275">
        <f t="shared" ca="1" si="326"/>
        <v>0.17340807749146131</v>
      </c>
      <c r="E4202" s="275">
        <f t="shared" ca="1" si="327"/>
        <v>0.10406187521674805</v>
      </c>
      <c r="F4202" s="275">
        <f t="shared" ca="1" si="328"/>
        <v>2.9951624073273189E-2</v>
      </c>
      <c r="G4202" s="301">
        <f t="array" aca="1" ref="G4202" ca="1">IF(E4202&gt;F4202,('3-Statement Model'!$G$8*(1+'DCF Simulation'!C4202)*'DCF Simulation'!D4202)/('DCF Simulation'!E4202-'DCF Simulation'!F4202))</f>
        <v>13316.471519452492</v>
      </c>
      <c r="H4202" s="302">
        <f ca="1">+G4202-'DCF Analysis'!$C$37+'DCF Analysis'!$C$38+'DCF Analysis'!$C$40-'DCF Analysis'!$C$39</f>
        <v>14228.801519452494</v>
      </c>
      <c r="I4202" s="303">
        <f ca="1">+H4202/'Historical Data'!$L$34</f>
        <v>893.36327866275383</v>
      </c>
    </row>
    <row r="4203" spans="2:9">
      <c r="B4203" s="300">
        <f t="shared" si="329"/>
        <v>4191</v>
      </c>
      <c r="C4203" s="275">
        <f t="shared" ca="1" si="325"/>
        <v>0.26102718296205135</v>
      </c>
      <c r="D4203" s="275">
        <f t="shared" ca="1" si="326"/>
        <v>0.18080205697852644</v>
      </c>
      <c r="E4203" s="275">
        <f t="shared" ca="1" si="327"/>
        <v>0.10482088183808493</v>
      </c>
      <c r="F4203" s="275">
        <f t="shared" ca="1" si="328"/>
        <v>3.7317253025519456E-2</v>
      </c>
      <c r="G4203" s="301">
        <f t="array" aca="1" ref="G4203" ca="1">IF(E4203&gt;F4203,('3-Statement Model'!$G$8*(1+'DCF Simulation'!C4203)*'DCF Simulation'!D4203)/('DCF Simulation'!E4203-'DCF Simulation'!F4203))</f>
        <v>16314.741422218949</v>
      </c>
      <c r="H4203" s="302">
        <f ca="1">+G4203-'DCF Analysis'!$C$37+'DCF Analysis'!$C$38+'DCF Analysis'!$C$40-'DCF Analysis'!$C$39</f>
        <v>17227.071422218949</v>
      </c>
      <c r="I4203" s="303">
        <f ca="1">+H4203/'Historical Data'!$L$34</f>
        <v>1081.6113350425833</v>
      </c>
    </row>
    <row r="4204" spans="2:9">
      <c r="B4204" s="300">
        <f t="shared" si="329"/>
        <v>4192</v>
      </c>
      <c r="C4204" s="275">
        <f t="shared" ca="1" si="325"/>
        <v>0.22090692439364268</v>
      </c>
      <c r="D4204" s="275">
        <f t="shared" ca="1" si="326"/>
        <v>0.17099352358613606</v>
      </c>
      <c r="E4204" s="275">
        <f t="shared" ca="1" si="327"/>
        <v>0.10180210436865514</v>
      </c>
      <c r="F4204" s="275">
        <f t="shared" ca="1" si="328"/>
        <v>4.8180436507379229E-2</v>
      </c>
      <c r="G4204" s="301">
        <f t="array" aca="1" ref="G4204" ca="1">IF(E4204&gt;F4204,('3-Statement Model'!$G$8*(1+'DCF Simulation'!C4204)*'DCF Simulation'!D4204)/('DCF Simulation'!E4204-'DCF Simulation'!F4204))</f>
        <v>18806.215121303547</v>
      </c>
      <c r="H4204" s="302">
        <f ca="1">+G4204-'DCF Analysis'!$C$37+'DCF Analysis'!$C$38+'DCF Analysis'!$C$40-'DCF Analysis'!$C$39</f>
        <v>19718.545121303545</v>
      </c>
      <c r="I4204" s="303">
        <f ca="1">+H4204/'Historical Data'!$L$34</f>
        <v>1238.0399077142386</v>
      </c>
    </row>
    <row r="4205" spans="2:9">
      <c r="B4205" s="300">
        <f t="shared" si="329"/>
        <v>4193</v>
      </c>
      <c r="C4205" s="275">
        <f t="shared" ca="1" si="325"/>
        <v>2.0407040142314661E-2</v>
      </c>
      <c r="D4205" s="275">
        <f t="shared" ca="1" si="326"/>
        <v>0.15725594521636371</v>
      </c>
      <c r="E4205" s="275">
        <f t="shared" ca="1" si="327"/>
        <v>0.10005826232551732</v>
      </c>
      <c r="F4205" s="275">
        <f t="shared" ca="1" si="328"/>
        <v>4.8886295526464577E-2</v>
      </c>
      <c r="G4205" s="301">
        <f t="array" aca="1" ref="G4205" ca="1">IF(E4205&gt;F4205,('3-Statement Model'!$G$8*(1+'DCF Simulation'!C4205)*'DCF Simulation'!D4205)/('DCF Simulation'!E4205-'DCF Simulation'!F4205))</f>
        <v>15147.044786705199</v>
      </c>
      <c r="H4205" s="302">
        <f ca="1">+G4205-'DCF Analysis'!$C$37+'DCF Analysis'!$C$38+'DCF Analysis'!$C$40-'DCF Analysis'!$C$39</f>
        <v>16059.374786705201</v>
      </c>
      <c r="I4205" s="303">
        <f ca="1">+H4205/'Historical Data'!$L$34</f>
        <v>1008.2968472861915</v>
      </c>
    </row>
    <row r="4206" spans="2:9">
      <c r="B4206" s="300">
        <f t="shared" si="329"/>
        <v>4194</v>
      </c>
      <c r="C4206" s="275">
        <f t="shared" ca="1" si="325"/>
        <v>0.33175582016341321</v>
      </c>
      <c r="D4206" s="275">
        <f t="shared" ca="1" si="326"/>
        <v>0.16607508786471414</v>
      </c>
      <c r="E4206" s="275">
        <f t="shared" ca="1" si="327"/>
        <v>0.10563864396567457</v>
      </c>
      <c r="F4206" s="275">
        <f t="shared" ca="1" si="328"/>
        <v>3.1032052020828406E-2</v>
      </c>
      <c r="G4206" s="301">
        <f t="array" aca="1" ref="G4206" ca="1">IF(E4206&gt;F4206,('3-Statement Model'!$G$8*(1+'DCF Simulation'!C4206)*'DCF Simulation'!D4206)/('DCF Simulation'!E4206-'DCF Simulation'!F4206))</f>
        <v>14319.616659783711</v>
      </c>
      <c r="H4206" s="302">
        <f ca="1">+G4206-'DCF Analysis'!$C$37+'DCF Analysis'!$C$38+'DCF Analysis'!$C$40-'DCF Analysis'!$C$39</f>
        <v>15231.946659783713</v>
      </c>
      <c r="I4206" s="303">
        <f ca="1">+H4206/'Historical Data'!$L$34</f>
        <v>956.34630856275828</v>
      </c>
    </row>
    <row r="4207" spans="2:9">
      <c r="B4207" s="300">
        <f t="shared" si="329"/>
        <v>4195</v>
      </c>
      <c r="C4207" s="275">
        <f t="shared" ca="1" si="325"/>
        <v>0.17656216635471972</v>
      </c>
      <c r="D4207" s="275">
        <f t="shared" ca="1" si="326"/>
        <v>0.14764486646034039</v>
      </c>
      <c r="E4207" s="275">
        <f t="shared" ca="1" si="327"/>
        <v>0.10262365048897701</v>
      </c>
      <c r="F4207" s="275">
        <f t="shared" ca="1" si="328"/>
        <v>4.873977593405137E-2</v>
      </c>
      <c r="G4207" s="301">
        <f t="array" aca="1" ref="G4207" ca="1">IF(E4207&gt;F4207,('3-Statement Model'!$G$8*(1+'DCF Simulation'!C4207)*'DCF Simulation'!D4207)/('DCF Simulation'!E4207-'DCF Simulation'!F4207))</f>
        <v>15572.341290261484</v>
      </c>
      <c r="H4207" s="302">
        <f ca="1">+G4207-'DCF Analysis'!$C$37+'DCF Analysis'!$C$38+'DCF Analysis'!$C$40-'DCF Analysis'!$C$39</f>
        <v>16484.671290261482</v>
      </c>
      <c r="I4207" s="303">
        <f ca="1">+H4207/'Historical Data'!$L$34</f>
        <v>1034.999326641281</v>
      </c>
    </row>
    <row r="4208" spans="2:9">
      <c r="B4208" s="300">
        <f t="shared" si="329"/>
        <v>4196</v>
      </c>
      <c r="C4208" s="275">
        <f t="shared" ca="1" si="325"/>
        <v>0.33029513875768857</v>
      </c>
      <c r="D4208" s="275">
        <f t="shared" ca="1" si="326"/>
        <v>0.15720932473336199</v>
      </c>
      <c r="E4208" s="275">
        <f t="shared" ca="1" si="327"/>
        <v>0.10561400630867546</v>
      </c>
      <c r="F4208" s="275">
        <f t="shared" ca="1" si="328"/>
        <v>2.0305485336721048E-2</v>
      </c>
      <c r="G4208" s="301">
        <f t="array" aca="1" ref="G4208" ca="1">IF(E4208&gt;F4208,('3-Statement Model'!$G$8*(1+'DCF Simulation'!C4208)*'DCF Simulation'!D4208)/('DCF Simulation'!E4208-'DCF Simulation'!F4208))</f>
        <v>11841.681970818543</v>
      </c>
      <c r="H4208" s="302">
        <f ca="1">+G4208-'DCF Analysis'!$C$37+'DCF Analysis'!$C$38+'DCF Analysis'!$C$40-'DCF Analysis'!$C$39</f>
        <v>12754.011970818545</v>
      </c>
      <c r="I4208" s="303">
        <f ca="1">+H4208/'Historical Data'!$L$34</f>
        <v>800.76779023008612</v>
      </c>
    </row>
    <row r="4209" spans="2:9">
      <c r="B4209" s="300">
        <f t="shared" si="329"/>
        <v>4197</v>
      </c>
      <c r="C4209" s="275">
        <f t="shared" ca="1" si="325"/>
        <v>0.29368776429714444</v>
      </c>
      <c r="D4209" s="275">
        <f t="shared" ca="1" si="326"/>
        <v>0.18132229355919791</v>
      </c>
      <c r="E4209" s="275">
        <f t="shared" ca="1" si="327"/>
        <v>0.10435217545770824</v>
      </c>
      <c r="F4209" s="275">
        <f t="shared" ca="1" si="328"/>
        <v>5.9204323897824609E-2</v>
      </c>
      <c r="G4209" s="301">
        <f t="array" aca="1" ref="G4209" ca="1">IF(E4209&gt;F4209,('3-Statement Model'!$G$8*(1+'DCF Simulation'!C4209)*'DCF Simulation'!D4209)/('DCF Simulation'!E4209-'DCF Simulation'!F4209))</f>
        <v>25097.073658416659</v>
      </c>
      <c r="H4209" s="302">
        <f ca="1">+G4209-'DCF Analysis'!$C$37+'DCF Analysis'!$C$38+'DCF Analysis'!$C$40-'DCF Analysis'!$C$39</f>
        <v>26009.403658416657</v>
      </c>
      <c r="I4209" s="303">
        <f ca="1">+H4209/'Historical Data'!$L$34</f>
        <v>1633.0149870022371</v>
      </c>
    </row>
    <row r="4210" spans="2:9">
      <c r="B4210" s="300">
        <f t="shared" si="329"/>
        <v>4198</v>
      </c>
      <c r="C4210" s="275">
        <f t="shared" ca="1" si="325"/>
        <v>0.11912810529450348</v>
      </c>
      <c r="D4210" s="275">
        <f t="shared" ca="1" si="326"/>
        <v>0.17951286313594139</v>
      </c>
      <c r="E4210" s="275">
        <f t="shared" ca="1" si="327"/>
        <v>0.10689081469031153</v>
      </c>
      <c r="F4210" s="275">
        <f t="shared" ca="1" si="328"/>
        <v>3.8661143198175145E-2</v>
      </c>
      <c r="G4210" s="301">
        <f t="array" aca="1" ref="G4210" ca="1">IF(E4210&gt;F4210,('3-Statement Model'!$G$8*(1+'DCF Simulation'!C4210)*'DCF Simulation'!D4210)/('DCF Simulation'!E4210-'DCF Simulation'!F4210))</f>
        <v>14222.685125655762</v>
      </c>
      <c r="H4210" s="302">
        <f ca="1">+G4210-'DCF Analysis'!$C$37+'DCF Analysis'!$C$38+'DCF Analysis'!$C$40-'DCF Analysis'!$C$39</f>
        <v>15135.015125655764</v>
      </c>
      <c r="I4210" s="303">
        <f ca="1">+H4210/'Historical Data'!$L$34</f>
        <v>950.26040786226929</v>
      </c>
    </row>
    <row r="4211" spans="2:9">
      <c r="B4211" s="300">
        <f t="shared" si="329"/>
        <v>4199</v>
      </c>
      <c r="C4211" s="275">
        <f t="shared" ca="1" si="325"/>
        <v>0.20215208292526143</v>
      </c>
      <c r="D4211" s="275">
        <f t="shared" ca="1" si="326"/>
        <v>0.14684261584507963</v>
      </c>
      <c r="E4211" s="275">
        <f t="shared" ca="1" si="327"/>
        <v>0.10508383939608956</v>
      </c>
      <c r="F4211" s="275">
        <f t="shared" ca="1" si="328"/>
        <v>5.4503243914582916E-2</v>
      </c>
      <c r="G4211" s="301">
        <f t="array" aca="1" ref="G4211" ca="1">IF(E4211&gt;F4211,('3-Statement Model'!$G$8*(1+'DCF Simulation'!C4211)*'DCF Simulation'!D4211)/('DCF Simulation'!E4211-'DCF Simulation'!F4211))</f>
        <v>16858.040273266921</v>
      </c>
      <c r="H4211" s="302">
        <f ca="1">+G4211-'DCF Analysis'!$C$37+'DCF Analysis'!$C$38+'DCF Analysis'!$C$40-'DCF Analysis'!$C$39</f>
        <v>17770.370273266919</v>
      </c>
      <c r="I4211" s="303">
        <f ca="1">+H4211/'Historical Data'!$L$34</f>
        <v>1115.7226579254257</v>
      </c>
    </row>
    <row r="4212" spans="2:9">
      <c r="B4212" s="300">
        <f t="shared" si="329"/>
        <v>4200</v>
      </c>
      <c r="C4212" s="275">
        <f t="shared" ca="1" si="325"/>
        <v>0.11530339689504129</v>
      </c>
      <c r="D4212" s="275">
        <f t="shared" ca="1" si="326"/>
        <v>0.16968484713594351</v>
      </c>
      <c r="E4212" s="275">
        <f t="shared" ca="1" si="327"/>
        <v>0.10207966616611078</v>
      </c>
      <c r="F4212" s="275">
        <f t="shared" ca="1" si="328"/>
        <v>4.701641670052023E-2</v>
      </c>
      <c r="G4212" s="301">
        <f t="array" aca="1" ref="G4212" ca="1">IF(E4212&gt;F4212,('3-Statement Model'!$G$8*(1+'DCF Simulation'!C4212)*'DCF Simulation'!D4212)/('DCF Simulation'!E4212-'DCF Simulation'!F4212))</f>
        <v>16601.745379628141</v>
      </c>
      <c r="H4212" s="302">
        <f ca="1">+G4212-'DCF Analysis'!$C$37+'DCF Analysis'!$C$38+'DCF Analysis'!$C$40-'DCF Analysis'!$C$39</f>
        <v>17514.075379628139</v>
      </c>
      <c r="I4212" s="303">
        <f ca="1">+H4212/'Historical Data'!$L$34</f>
        <v>1099.6310393746544</v>
      </c>
    </row>
    <row r="4213" spans="2:9">
      <c r="B4213" s="300">
        <f t="shared" si="329"/>
        <v>4201</v>
      </c>
      <c r="C4213" s="275">
        <f t="shared" ca="1" si="325"/>
        <v>0.15707798525742492</v>
      </c>
      <c r="D4213" s="275">
        <f t="shared" ca="1" si="326"/>
        <v>0.15326352534558901</v>
      </c>
      <c r="E4213" s="275">
        <f t="shared" ca="1" si="327"/>
        <v>0.10320598075155231</v>
      </c>
      <c r="F4213" s="275">
        <f t="shared" ca="1" si="328"/>
        <v>3.8706319028816771E-2</v>
      </c>
      <c r="G4213" s="301">
        <f t="array" aca="1" ref="G4213" ca="1">IF(E4213&gt;F4213,('3-Statement Model'!$G$8*(1+'DCF Simulation'!C4213)*'DCF Simulation'!D4213)/('DCF Simulation'!E4213-'DCF Simulation'!F4213))</f>
        <v>13280.777598801336</v>
      </c>
      <c r="H4213" s="302">
        <f ca="1">+G4213-'DCF Analysis'!$C$37+'DCF Analysis'!$C$38+'DCF Analysis'!$C$40-'DCF Analysis'!$C$39</f>
        <v>14193.107598801338</v>
      </c>
      <c r="I4213" s="303">
        <f ca="1">+H4213/'Historical Data'!$L$34</f>
        <v>891.12221584817655</v>
      </c>
    </row>
    <row r="4214" spans="2:9">
      <c r="B4214" s="300">
        <f t="shared" si="329"/>
        <v>4202</v>
      </c>
      <c r="C4214" s="275">
        <f t="shared" ca="1" si="325"/>
        <v>8.0516064261276069E-2</v>
      </c>
      <c r="D4214" s="275">
        <f t="shared" ca="1" si="326"/>
        <v>0.151324584012552</v>
      </c>
      <c r="E4214" s="275">
        <f t="shared" ca="1" si="327"/>
        <v>0.10297513919725258</v>
      </c>
      <c r="F4214" s="275">
        <f t="shared" ca="1" si="328"/>
        <v>5.9866516281942714E-2</v>
      </c>
      <c r="G4214" s="301">
        <f t="array" aca="1" ref="G4214" ca="1">IF(E4214&gt;F4214,('3-Statement Model'!$G$8*(1+'DCF Simulation'!C4214)*'DCF Simulation'!D4214)/('DCF Simulation'!E4214-'DCF Simulation'!F4214))</f>
        <v>18321.290728984608</v>
      </c>
      <c r="H4214" s="302">
        <f ca="1">+G4214-'DCF Analysis'!$C$37+'DCF Analysis'!$C$38+'DCF Analysis'!$C$40-'DCF Analysis'!$C$39</f>
        <v>19233.620728984606</v>
      </c>
      <c r="I4214" s="303">
        <f ca="1">+H4214/'Historical Data'!$L$34</f>
        <v>1207.5936579416675</v>
      </c>
    </row>
    <row r="4215" spans="2:9">
      <c r="B4215" s="300">
        <f t="shared" si="329"/>
        <v>4203</v>
      </c>
      <c r="C4215" s="275">
        <f t="shared" ca="1" si="325"/>
        <v>0.28796229679254898</v>
      </c>
      <c r="D4215" s="275">
        <f t="shared" ca="1" si="326"/>
        <v>0.17895950772203756</v>
      </c>
      <c r="E4215" s="275">
        <f t="shared" ca="1" si="327"/>
        <v>0.10707226110144659</v>
      </c>
      <c r="F4215" s="275">
        <f t="shared" ca="1" si="328"/>
        <v>5.3459733293205552E-2</v>
      </c>
      <c r="G4215" s="301">
        <f t="array" aca="1" ref="G4215" ca="1">IF(E4215&gt;F4215,('3-Statement Model'!$G$8*(1+'DCF Simulation'!C4215)*'DCF Simulation'!D4215)/('DCF Simulation'!E4215-'DCF Simulation'!F4215))</f>
        <v>20766.874632896906</v>
      </c>
      <c r="H4215" s="302">
        <f ca="1">+G4215-'DCF Analysis'!$C$37+'DCF Analysis'!$C$38+'DCF Analysis'!$C$40-'DCF Analysis'!$C$39</f>
        <v>21679.204632896905</v>
      </c>
      <c r="I4215" s="303">
        <f ca="1">+H4215/'Historical Data'!$L$34</f>
        <v>1361.1410141021331</v>
      </c>
    </row>
    <row r="4216" spans="2:9">
      <c r="B4216" s="300">
        <f t="shared" si="329"/>
        <v>4204</v>
      </c>
      <c r="C4216" s="275">
        <f t="shared" ca="1" si="325"/>
        <v>0.14241794076712078</v>
      </c>
      <c r="D4216" s="275">
        <f t="shared" ca="1" si="326"/>
        <v>0.18544805274376758</v>
      </c>
      <c r="E4216" s="275">
        <f t="shared" ca="1" si="327"/>
        <v>0.10831030476569099</v>
      </c>
      <c r="F4216" s="275">
        <f t="shared" ca="1" si="328"/>
        <v>3.344457154291109E-2</v>
      </c>
      <c r="G4216" s="301">
        <f t="array" aca="1" ref="G4216" ca="1">IF(E4216&gt;F4216,('3-Statement Model'!$G$8*(1+'DCF Simulation'!C4216)*'DCF Simulation'!D4216)/('DCF Simulation'!E4216-'DCF Simulation'!F4216))</f>
        <v>13669.219239509812</v>
      </c>
      <c r="H4216" s="302">
        <f ca="1">+G4216-'DCF Analysis'!$C$37+'DCF Analysis'!$C$38+'DCF Analysis'!$C$40-'DCF Analysis'!$C$39</f>
        <v>14581.549239509814</v>
      </c>
      <c r="I4216" s="303">
        <f ca="1">+H4216/'Historical Data'!$L$34</f>
        <v>915.51074198216236</v>
      </c>
    </row>
    <row r="4217" spans="2:9">
      <c r="B4217" s="300">
        <f t="shared" si="329"/>
        <v>4205</v>
      </c>
      <c r="C4217" s="275">
        <f t="shared" ca="1" si="325"/>
        <v>0.2947193271202696</v>
      </c>
      <c r="D4217" s="275">
        <f t="shared" ca="1" si="326"/>
        <v>0.13935793603997906</v>
      </c>
      <c r="E4217" s="275">
        <f t="shared" ca="1" si="327"/>
        <v>0.10781604887571207</v>
      </c>
      <c r="F4217" s="275">
        <f t="shared" ca="1" si="328"/>
        <v>5.1662177681886454E-2</v>
      </c>
      <c r="G4217" s="301">
        <f t="array" aca="1" ref="G4217" ca="1">IF(E4217&gt;F4217,('3-Statement Model'!$G$8*(1+'DCF Simulation'!C4217)*'DCF Simulation'!D4217)/('DCF Simulation'!E4217-'DCF Simulation'!F4217))</f>
        <v>15520.550973820958</v>
      </c>
      <c r="H4217" s="302">
        <f ca="1">+G4217-'DCF Analysis'!$C$37+'DCF Analysis'!$C$38+'DCF Analysis'!$C$40-'DCF Analysis'!$C$39</f>
        <v>16432.880973820957</v>
      </c>
      <c r="I4217" s="303">
        <f ca="1">+H4217/'Historical Data'!$L$34</f>
        <v>1031.7476425950149</v>
      </c>
    </row>
    <row r="4218" spans="2:9">
      <c r="B4218" s="300">
        <f t="shared" si="329"/>
        <v>4206</v>
      </c>
      <c r="C4218" s="275">
        <f t="shared" ca="1" si="325"/>
        <v>3.0418491533370336E-2</v>
      </c>
      <c r="D4218" s="275">
        <f t="shared" ca="1" si="326"/>
        <v>0.16488298903415316</v>
      </c>
      <c r="E4218" s="275">
        <f t="shared" ca="1" si="327"/>
        <v>0.10691659502841276</v>
      </c>
      <c r="F4218" s="275">
        <f t="shared" ca="1" si="328"/>
        <v>4.1064186499620937E-2</v>
      </c>
      <c r="G4218" s="301">
        <f t="array" aca="1" ref="G4218" ca="1">IF(E4218&gt;F4218,('3-Statement Model'!$G$8*(1+'DCF Simulation'!C4218)*'DCF Simulation'!D4218)/('DCF Simulation'!E4218-'DCF Simulation'!F4218))</f>
        <v>12462.275021450476</v>
      </c>
      <c r="H4218" s="302">
        <f ca="1">+G4218-'DCF Analysis'!$C$37+'DCF Analysis'!$C$38+'DCF Analysis'!$C$40-'DCF Analysis'!$C$39</f>
        <v>13374.605021450478</v>
      </c>
      <c r="I4218" s="303">
        <f ca="1">+H4218/'Historical Data'!$L$34</f>
        <v>839.73207275731875</v>
      </c>
    </row>
    <row r="4219" spans="2:9">
      <c r="B4219" s="300">
        <f t="shared" si="329"/>
        <v>4207</v>
      </c>
      <c r="C4219" s="275">
        <f t="shared" ca="1" si="325"/>
        <v>0.32487486270764365</v>
      </c>
      <c r="D4219" s="275">
        <f t="shared" ca="1" si="326"/>
        <v>0.13551632880613537</v>
      </c>
      <c r="E4219" s="275">
        <f t="shared" ca="1" si="327"/>
        <v>0.10679721889465379</v>
      </c>
      <c r="F4219" s="275">
        <f t="shared" ca="1" si="328"/>
        <v>4.6477269414284345E-2</v>
      </c>
      <c r="G4219" s="301">
        <f t="array" aca="1" ref="G4219" ca="1">IF(E4219&gt;F4219,('3-Statement Model'!$G$8*(1+'DCF Simulation'!C4219)*'DCF Simulation'!D4219)/('DCF Simulation'!E4219-'DCF Simulation'!F4219))</f>
        <v>14377.554359454913</v>
      </c>
      <c r="H4219" s="302">
        <f ca="1">+G4219-'DCF Analysis'!$C$37+'DCF Analysis'!$C$38+'DCF Analysis'!$C$40-'DCF Analysis'!$C$39</f>
        <v>15289.884359454914</v>
      </c>
      <c r="I4219" s="303">
        <f ca="1">+H4219/'Historical Data'!$L$34</f>
        <v>959.98395951077953</v>
      </c>
    </row>
    <row r="4220" spans="2:9">
      <c r="B4220" s="300">
        <f t="shared" si="329"/>
        <v>4208</v>
      </c>
      <c r="C4220" s="275">
        <f t="shared" ca="1" si="325"/>
        <v>0.12392998852229095</v>
      </c>
      <c r="D4220" s="275">
        <f t="shared" ca="1" si="326"/>
        <v>0.18817261141359834</v>
      </c>
      <c r="E4220" s="275">
        <f t="shared" ca="1" si="327"/>
        <v>0.10517856732038755</v>
      </c>
      <c r="F4220" s="275">
        <f t="shared" ca="1" si="328"/>
        <v>5.0156430145526579E-2</v>
      </c>
      <c r="G4220" s="301">
        <f t="array" aca="1" ref="G4220" ca="1">IF(E4220&gt;F4220,('3-Statement Model'!$G$8*(1+'DCF Simulation'!C4220)*'DCF Simulation'!D4220)/('DCF Simulation'!E4220-'DCF Simulation'!F4220))</f>
        <v>18566.828041229055</v>
      </c>
      <c r="H4220" s="302">
        <f ca="1">+G4220-'DCF Analysis'!$C$37+'DCF Analysis'!$C$38+'DCF Analysis'!$C$40-'DCF Analysis'!$C$39</f>
        <v>19479.158041229053</v>
      </c>
      <c r="I4220" s="303">
        <f ca="1">+H4220/'Historical Data'!$L$34</f>
        <v>1223.0098557149554</v>
      </c>
    </row>
    <row r="4221" spans="2:9">
      <c r="B4221" s="300">
        <f t="shared" si="329"/>
        <v>4209</v>
      </c>
      <c r="C4221" s="275">
        <f t="shared" ca="1" si="325"/>
        <v>0.30747401264457325</v>
      </c>
      <c r="D4221" s="275">
        <f t="shared" ca="1" si="326"/>
        <v>0.14736522156295159</v>
      </c>
      <c r="E4221" s="275">
        <f t="shared" ca="1" si="327"/>
        <v>0.10653053592344087</v>
      </c>
      <c r="F4221" s="275">
        <f t="shared" ca="1" si="328"/>
        <v>4.2587262618310417E-2</v>
      </c>
      <c r="G4221" s="301">
        <f t="array" aca="1" ref="G4221" ca="1">IF(E4221&gt;F4221,('3-Statement Model'!$G$8*(1+'DCF Simulation'!C4221)*'DCF Simulation'!D4221)/('DCF Simulation'!E4221-'DCF Simulation'!F4221))</f>
        <v>14555.016494235271</v>
      </c>
      <c r="H4221" s="302">
        <f ca="1">+G4221-'DCF Analysis'!$C$37+'DCF Analysis'!$C$38+'DCF Analysis'!$C$40-'DCF Analysis'!$C$39</f>
        <v>15467.346494235273</v>
      </c>
      <c r="I4221" s="303">
        <f ca="1">+H4221/'Historical Data'!$L$34</f>
        <v>971.12601911074876</v>
      </c>
    </row>
    <row r="4222" spans="2:9">
      <c r="B4222" s="300">
        <f t="shared" si="329"/>
        <v>4210</v>
      </c>
      <c r="C4222" s="275">
        <f t="shared" ca="1" si="325"/>
        <v>0.20369323171055354</v>
      </c>
      <c r="D4222" s="275">
        <f t="shared" ca="1" si="326"/>
        <v>0.13919561008121015</v>
      </c>
      <c r="E4222" s="275">
        <f t="shared" ca="1" si="327"/>
        <v>0.10837178360667132</v>
      </c>
      <c r="F4222" s="275">
        <f t="shared" ca="1" si="328"/>
        <v>2.9354817300811575E-2</v>
      </c>
      <c r="G4222" s="301">
        <f t="array" aca="1" ref="G4222" ca="1">IF(E4222&gt;F4222,('3-Statement Model'!$G$8*(1+'DCF Simulation'!C4222)*'DCF Simulation'!D4222)/('DCF Simulation'!E4222-'DCF Simulation'!F4222))</f>
        <v>10242.371047219516</v>
      </c>
      <c r="H4222" s="302">
        <f ca="1">+G4222-'DCF Analysis'!$C$37+'DCF Analysis'!$C$38+'DCF Analysis'!$C$40-'DCF Analysis'!$C$39</f>
        <v>11154.701047219518</v>
      </c>
      <c r="I4222" s="303">
        <f ca="1">+H4222/'Historical Data'!$L$34</f>
        <v>700.35415747582442</v>
      </c>
    </row>
    <row r="4223" spans="2:9">
      <c r="B4223" s="300">
        <f t="shared" si="329"/>
        <v>4211</v>
      </c>
      <c r="C4223" s="275">
        <f t="shared" ca="1" si="325"/>
        <v>0.28527380780642858</v>
      </c>
      <c r="D4223" s="275">
        <f t="shared" ca="1" si="326"/>
        <v>0.16533903887121398</v>
      </c>
      <c r="E4223" s="275">
        <f t="shared" ca="1" si="327"/>
        <v>0.10680333444359015</v>
      </c>
      <c r="F4223" s="275">
        <f t="shared" ca="1" si="328"/>
        <v>4.2704385060086204E-2</v>
      </c>
      <c r="G4223" s="301">
        <f t="array" aca="1" ref="G4223" ca="1">IF(E4223&gt;F4223,('3-Statement Model'!$G$8*(1+'DCF Simulation'!C4223)*'DCF Simulation'!D4223)/('DCF Simulation'!E4223-'DCF Simulation'!F4223))</f>
        <v>16013.99372724686</v>
      </c>
      <c r="H4223" s="302">
        <f ca="1">+G4223-'DCF Analysis'!$C$37+'DCF Analysis'!$C$38+'DCF Analysis'!$C$40-'DCF Analysis'!$C$39</f>
        <v>16926.323727246858</v>
      </c>
      <c r="I4223" s="303">
        <f ca="1">+H4223/'Historical Data'!$L$34</f>
        <v>1062.7287224442405</v>
      </c>
    </row>
    <row r="4224" spans="2:9">
      <c r="B4224" s="300">
        <f t="shared" si="329"/>
        <v>4212</v>
      </c>
      <c r="C4224" s="275">
        <f t="shared" ca="1" si="325"/>
        <v>0.30426611051836122</v>
      </c>
      <c r="D4224" s="275">
        <f t="shared" ca="1" si="326"/>
        <v>0.17820939149302764</v>
      </c>
      <c r="E4224" s="275">
        <f t="shared" ca="1" si="327"/>
        <v>0.10019842177791927</v>
      </c>
      <c r="F4224" s="275">
        <f t="shared" ca="1" si="328"/>
        <v>5.138528502663478E-2</v>
      </c>
      <c r="G4224" s="301">
        <f t="array" aca="1" ref="G4224" ca="1">IF(E4224&gt;F4224,('3-Statement Model'!$G$8*(1+'DCF Simulation'!C4224)*'DCF Simulation'!D4224)/('DCF Simulation'!E4224-'DCF Simulation'!F4224))</f>
        <v>23000.621964307964</v>
      </c>
      <c r="H4224" s="302">
        <f ca="1">+G4224-'DCF Analysis'!$C$37+'DCF Analysis'!$C$38+'DCF Analysis'!$C$40-'DCF Analysis'!$C$39</f>
        <v>23912.951964307962</v>
      </c>
      <c r="I4224" s="303">
        <f ca="1">+H4224/'Historical Data'!$L$34</f>
        <v>1501.3880923234017</v>
      </c>
    </row>
    <row r="4225" spans="2:9">
      <c r="B4225" s="300">
        <f t="shared" si="329"/>
        <v>4213</v>
      </c>
      <c r="C4225" s="275">
        <f t="shared" ca="1" si="325"/>
        <v>0.18577043208623548</v>
      </c>
      <c r="D4225" s="275">
        <f t="shared" ca="1" si="326"/>
        <v>0.15804755703375575</v>
      </c>
      <c r="E4225" s="275">
        <f t="shared" ca="1" si="327"/>
        <v>0.10118068167670437</v>
      </c>
      <c r="F4225" s="275">
        <f t="shared" ca="1" si="328"/>
        <v>5.9764318367848027E-2</v>
      </c>
      <c r="G4225" s="301">
        <f t="array" aca="1" ref="G4225" ca="1">IF(E4225&gt;F4225,('3-Statement Model'!$G$8*(1+'DCF Simulation'!C4225)*'DCF Simulation'!D4225)/('DCF Simulation'!E4225-'DCF Simulation'!F4225))</f>
        <v>21857.27123706874</v>
      </c>
      <c r="H4225" s="302">
        <f ca="1">+G4225-'DCF Analysis'!$C$37+'DCF Analysis'!$C$38+'DCF Analysis'!$C$40-'DCF Analysis'!$C$39</f>
        <v>22769.601237068739</v>
      </c>
      <c r="I4225" s="303">
        <f ca="1">+H4225/'Historical Data'!$L$34</f>
        <v>1429.602176063943</v>
      </c>
    </row>
    <row r="4226" spans="2:9">
      <c r="B4226" s="300">
        <f t="shared" si="329"/>
        <v>4214</v>
      </c>
      <c r="C4226" s="275">
        <f t="shared" ca="1" si="325"/>
        <v>0.15310522858485157</v>
      </c>
      <c r="D4226" s="275">
        <f t="shared" ca="1" si="326"/>
        <v>0.17045033655852471</v>
      </c>
      <c r="E4226" s="275">
        <f t="shared" ca="1" si="327"/>
        <v>0.10280167552635883</v>
      </c>
      <c r="F4226" s="275">
        <f t="shared" ca="1" si="328"/>
        <v>3.1249931935964349E-2</v>
      </c>
      <c r="G4226" s="301">
        <f t="array" aca="1" ref="G4226" ca="1">IF(E4226&gt;F4226,('3-Statement Model'!$G$8*(1+'DCF Simulation'!C4226)*'DCF Simulation'!D4226)/('DCF Simulation'!E4226-'DCF Simulation'!F4226))</f>
        <v>13268.629962186782</v>
      </c>
      <c r="H4226" s="302">
        <f ca="1">+G4226-'DCF Analysis'!$C$37+'DCF Analysis'!$C$38+'DCF Analysis'!$C$40-'DCF Analysis'!$C$39</f>
        <v>14180.959962186784</v>
      </c>
      <c r="I4226" s="303">
        <f ca="1">+H4226/'Historical Data'!$L$34</f>
        <v>890.35951967456378</v>
      </c>
    </row>
    <row r="4227" spans="2:9">
      <c r="B4227" s="300">
        <f t="shared" si="329"/>
        <v>4215</v>
      </c>
      <c r="C4227" s="275">
        <f t="shared" ca="1" si="325"/>
        <v>0.27232043640300874</v>
      </c>
      <c r="D4227" s="275">
        <f t="shared" ca="1" si="326"/>
        <v>0.14581509721560137</v>
      </c>
      <c r="E4227" s="275">
        <f t="shared" ca="1" si="327"/>
        <v>0.10382354279662868</v>
      </c>
      <c r="F4227" s="275">
        <f t="shared" ca="1" si="328"/>
        <v>3.8676912235415722E-2</v>
      </c>
      <c r="G4227" s="301">
        <f t="array" aca="1" ref="G4227" ca="1">IF(E4227&gt;F4227,('3-Statement Model'!$G$8*(1+'DCF Simulation'!C4227)*'DCF Simulation'!D4227)/('DCF Simulation'!E4227-'DCF Simulation'!F4227))</f>
        <v>13755.821622495121</v>
      </c>
      <c r="H4227" s="302">
        <f ca="1">+G4227-'DCF Analysis'!$C$37+'DCF Analysis'!$C$38+'DCF Analysis'!$C$40-'DCF Analysis'!$C$39</f>
        <v>14668.151622495123</v>
      </c>
      <c r="I4227" s="303">
        <f ca="1">+H4227/'Historical Data'!$L$34</f>
        <v>920.94812113865646</v>
      </c>
    </row>
    <row r="4228" spans="2:9">
      <c r="B4228" s="300">
        <f t="shared" si="329"/>
        <v>4216</v>
      </c>
      <c r="C4228" s="275">
        <f t="shared" ca="1" si="325"/>
        <v>3.8981754692169981E-2</v>
      </c>
      <c r="D4228" s="275">
        <f t="shared" ca="1" si="326"/>
        <v>0.181207337649263</v>
      </c>
      <c r="E4228" s="275">
        <f t="shared" ca="1" si="327"/>
        <v>0.10816136695171645</v>
      </c>
      <c r="F4228" s="275">
        <f t="shared" ca="1" si="328"/>
        <v>4.8094391260982569E-2</v>
      </c>
      <c r="G4228" s="301">
        <f t="array" aca="1" ref="G4228" ca="1">IF(E4228&gt;F4228,('3-Statement Model'!$G$8*(1+'DCF Simulation'!C4228)*'DCF Simulation'!D4228)/('DCF Simulation'!E4228-'DCF Simulation'!F4228))</f>
        <v>15140.0543362883</v>
      </c>
      <c r="H4228" s="302">
        <f ca="1">+G4228-'DCF Analysis'!$C$37+'DCF Analysis'!$C$38+'DCF Analysis'!$C$40-'DCF Analysis'!$C$39</f>
        <v>16052.384336288302</v>
      </c>
      <c r="I4228" s="303">
        <f ca="1">+H4228/'Historical Data'!$L$34</f>
        <v>1007.8579479386088</v>
      </c>
    </row>
    <row r="4229" spans="2:9">
      <c r="B4229" s="300">
        <f t="shared" si="329"/>
        <v>4217</v>
      </c>
      <c r="C4229" s="275">
        <f t="shared" ca="1" si="325"/>
        <v>0.20964361405556756</v>
      </c>
      <c r="D4229" s="275">
        <f t="shared" ca="1" si="326"/>
        <v>0.14433597452043057</v>
      </c>
      <c r="E4229" s="275">
        <f t="shared" ca="1" si="327"/>
        <v>0.10619187096946935</v>
      </c>
      <c r="F4229" s="275">
        <f t="shared" ca="1" si="328"/>
        <v>2.9391962696613316E-2</v>
      </c>
      <c r="G4229" s="301">
        <f t="array" aca="1" ref="G4229" ca="1">IF(E4229&gt;F4229,('3-Statement Model'!$G$8*(1+'DCF Simulation'!C4229)*'DCF Simulation'!D4229)/('DCF Simulation'!E4229-'DCF Simulation'!F4229))</f>
        <v>10981.225853108745</v>
      </c>
      <c r="H4229" s="302">
        <f ca="1">+G4229-'DCF Analysis'!$C$37+'DCF Analysis'!$C$38+'DCF Analysis'!$C$40-'DCF Analysis'!$C$39</f>
        <v>11893.555853108746</v>
      </c>
      <c r="I4229" s="303">
        <f ca="1">+H4229/'Historical Data'!$L$34</f>
        <v>746.74357059277202</v>
      </c>
    </row>
    <row r="4230" spans="2:9">
      <c r="B4230" s="300">
        <f t="shared" si="329"/>
        <v>4218</v>
      </c>
      <c r="C4230" s="275">
        <f t="shared" ca="1" si="325"/>
        <v>2.9691224887820312E-2</v>
      </c>
      <c r="D4230" s="275">
        <f t="shared" ca="1" si="326"/>
        <v>0.17359419885894742</v>
      </c>
      <c r="E4230" s="275">
        <f t="shared" ca="1" si="327"/>
        <v>0.10647421909409355</v>
      </c>
      <c r="F4230" s="275">
        <f t="shared" ca="1" si="328"/>
        <v>3.5495107838786462E-2</v>
      </c>
      <c r="G4230" s="301">
        <f t="array" aca="1" ref="G4230" ca="1">IF(E4230&gt;F4230,('3-Statement Model'!$G$8*(1+'DCF Simulation'!C4230)*'DCF Simulation'!D4230)/('DCF Simulation'!E4230-'DCF Simulation'!F4230))</f>
        <v>12164.413141995468</v>
      </c>
      <c r="H4230" s="302">
        <f ca="1">+G4230-'DCF Analysis'!$C$37+'DCF Analysis'!$C$38+'DCF Analysis'!$C$40-'DCF Analysis'!$C$39</f>
        <v>13076.74314199547</v>
      </c>
      <c r="I4230" s="303">
        <f ca="1">+H4230/'Historical Data'!$L$34</f>
        <v>821.03064770371986</v>
      </c>
    </row>
    <row r="4231" spans="2:9">
      <c r="B4231" s="300">
        <f t="shared" si="329"/>
        <v>4219</v>
      </c>
      <c r="C4231" s="275">
        <f t="shared" ca="1" si="325"/>
        <v>0.31162854565600462</v>
      </c>
      <c r="D4231" s="275">
        <f t="shared" ca="1" si="326"/>
        <v>0.17602515759835713</v>
      </c>
      <c r="E4231" s="275">
        <f t="shared" ca="1" si="327"/>
        <v>0.10285715669599693</v>
      </c>
      <c r="F4231" s="275">
        <f t="shared" ca="1" si="328"/>
        <v>4.4837994045983195E-2</v>
      </c>
      <c r="G4231" s="301">
        <f t="array" aca="1" ref="G4231" ca="1">IF(E4231&gt;F4231,('3-Statement Model'!$G$8*(1+'DCF Simulation'!C4231)*'DCF Simulation'!D4231)/('DCF Simulation'!E4231-'DCF Simulation'!F4231))</f>
        <v>19221.781862674638</v>
      </c>
      <c r="H4231" s="302">
        <f ca="1">+G4231-'DCF Analysis'!$C$37+'DCF Analysis'!$C$38+'DCF Analysis'!$C$40-'DCF Analysis'!$C$39</f>
        <v>20134.111862674636</v>
      </c>
      <c r="I4231" s="303">
        <f ca="1">+H4231/'Historical Data'!$L$34</f>
        <v>1264.1314984969849</v>
      </c>
    </row>
    <row r="4232" spans="2:9">
      <c r="B4232" s="300">
        <f t="shared" si="329"/>
        <v>4220</v>
      </c>
      <c r="C4232" s="275">
        <f t="shared" ca="1" si="325"/>
        <v>0.23062485967025068</v>
      </c>
      <c r="D4232" s="275">
        <f t="shared" ca="1" si="326"/>
        <v>0.16256325796768911</v>
      </c>
      <c r="E4232" s="275">
        <f t="shared" ca="1" si="327"/>
        <v>0.10501751031617926</v>
      </c>
      <c r="F4232" s="275">
        <f t="shared" ca="1" si="328"/>
        <v>2.0959683267756844E-2</v>
      </c>
      <c r="G4232" s="301">
        <f t="array" aca="1" ref="G4232" ca="1">IF(E4232&gt;F4232,('3-Statement Model'!$G$8*(1+'DCF Simulation'!C4232)*'DCF Simulation'!D4232)/('DCF Simulation'!E4232-'DCF Simulation'!F4232))</f>
        <v>11496.070507907938</v>
      </c>
      <c r="H4232" s="302">
        <f ca="1">+G4232-'DCF Analysis'!$C$37+'DCF Analysis'!$C$38+'DCF Analysis'!$C$40-'DCF Analysis'!$C$39</f>
        <v>12408.40050790794</v>
      </c>
      <c r="I4232" s="303">
        <f ca="1">+H4232/'Historical Data'!$L$34</f>
        <v>779.06838081551655</v>
      </c>
    </row>
    <row r="4233" spans="2:9">
      <c r="B4233" s="300">
        <f t="shared" si="329"/>
        <v>4221</v>
      </c>
      <c r="C4233" s="275">
        <f t="shared" ca="1" si="325"/>
        <v>0.30722001775438895</v>
      </c>
      <c r="D4233" s="275">
        <f t="shared" ca="1" si="326"/>
        <v>0.18806462223745468</v>
      </c>
      <c r="E4233" s="275">
        <f t="shared" ca="1" si="327"/>
        <v>0.10657136680084292</v>
      </c>
      <c r="F4233" s="275">
        <f t="shared" ca="1" si="328"/>
        <v>2.5440339563415914E-2</v>
      </c>
      <c r="G4233" s="301">
        <f t="array" aca="1" ref="G4233" ca="1">IF(E4233&gt;F4233,('3-Statement Model'!$G$8*(1+'DCF Simulation'!C4233)*'DCF Simulation'!D4233)/('DCF Simulation'!E4233-'DCF Simulation'!F4233))</f>
        <v>14636.873524212124</v>
      </c>
      <c r="H4233" s="302">
        <f ca="1">+G4233-'DCF Analysis'!$C$37+'DCF Analysis'!$C$38+'DCF Analysis'!$C$40-'DCF Analysis'!$C$39</f>
        <v>15549.203524212126</v>
      </c>
      <c r="I4233" s="303">
        <f ca="1">+H4233/'Historical Data'!$L$34</f>
        <v>976.26545861882971</v>
      </c>
    </row>
    <row r="4234" spans="2:9">
      <c r="B4234" s="300">
        <f t="shared" si="329"/>
        <v>4222</v>
      </c>
      <c r="C4234" s="275">
        <f t="shared" ca="1" si="325"/>
        <v>0.12963694480313676</v>
      </c>
      <c r="D4234" s="275">
        <f t="shared" ca="1" si="326"/>
        <v>0.17133460097779624</v>
      </c>
      <c r="E4234" s="275">
        <f t="shared" ca="1" si="327"/>
        <v>0.1047890320182783</v>
      </c>
      <c r="F4234" s="275">
        <f t="shared" ca="1" si="328"/>
        <v>3.9937387423727974E-2</v>
      </c>
      <c r="G4234" s="301">
        <f t="array" aca="1" ref="G4234" ca="1">IF(E4234&gt;F4234,('3-Statement Model'!$G$8*(1+'DCF Simulation'!C4234)*'DCF Simulation'!D4234)/('DCF Simulation'!E4234-'DCF Simulation'!F4234))</f>
        <v>14415.92354555408</v>
      </c>
      <c r="H4234" s="302">
        <f ca="1">+G4234-'DCF Analysis'!$C$37+'DCF Analysis'!$C$38+'DCF Analysis'!$C$40-'DCF Analysis'!$C$39</f>
        <v>15328.253545554082</v>
      </c>
      <c r="I4234" s="303">
        <f ca="1">+H4234/'Historical Data'!$L$34</f>
        <v>962.39299036600039</v>
      </c>
    </row>
    <row r="4235" spans="2:9">
      <c r="B4235" s="300">
        <f t="shared" si="329"/>
        <v>4223</v>
      </c>
      <c r="C4235" s="275">
        <f t="shared" ca="1" si="325"/>
        <v>0.29758152801911064</v>
      </c>
      <c r="D4235" s="275">
        <f t="shared" ca="1" si="326"/>
        <v>0.19126079329442755</v>
      </c>
      <c r="E4235" s="275">
        <f t="shared" ca="1" si="327"/>
        <v>0.10376532732872308</v>
      </c>
      <c r="F4235" s="275">
        <f t="shared" ca="1" si="328"/>
        <v>4.5359275703481687E-2</v>
      </c>
      <c r="G4235" s="301">
        <f t="array" aca="1" ref="G4235" ca="1">IF(E4235&gt;F4235,('3-Statement Model'!$G$8*(1+'DCF Simulation'!C4235)*'DCF Simulation'!D4235)/('DCF Simulation'!E4235-'DCF Simulation'!F4235))</f>
        <v>20524.957122207023</v>
      </c>
      <c r="H4235" s="302">
        <f ca="1">+G4235-'DCF Analysis'!$C$37+'DCF Analysis'!$C$38+'DCF Analysis'!$C$40-'DCF Analysis'!$C$39</f>
        <v>21437.287122207021</v>
      </c>
      <c r="I4235" s="303">
        <f ca="1">+H4235/'Historical Data'!$L$34</f>
        <v>1345.9520875983526</v>
      </c>
    </row>
    <row r="4236" spans="2:9">
      <c r="B4236" s="300">
        <f t="shared" si="329"/>
        <v>4224</v>
      </c>
      <c r="C4236" s="275">
        <f t="shared" ca="1" si="325"/>
        <v>0.18045636345744653</v>
      </c>
      <c r="D4236" s="275">
        <f t="shared" ca="1" si="326"/>
        <v>0.14876002976138242</v>
      </c>
      <c r="E4236" s="275">
        <f t="shared" ca="1" si="327"/>
        <v>0.10203388249591444</v>
      </c>
      <c r="F4236" s="275">
        <f t="shared" ca="1" si="328"/>
        <v>2.3170842033455936E-2</v>
      </c>
      <c r="G4236" s="301">
        <f t="array" aca="1" ref="G4236" ca="1">IF(E4236&gt;F4236,('3-Statement Model'!$G$8*(1+'DCF Simulation'!C4236)*'DCF Simulation'!D4236)/('DCF Simulation'!E4236-'DCF Simulation'!F4236))</f>
        <v>10755.786595177833</v>
      </c>
      <c r="H4236" s="302">
        <f ca="1">+G4236-'DCF Analysis'!$C$37+'DCF Analysis'!$C$38+'DCF Analysis'!$C$40-'DCF Analysis'!$C$39</f>
        <v>11668.116595177835</v>
      </c>
      <c r="I4236" s="303">
        <f ca="1">+H4236/'Historical Data'!$L$34</f>
        <v>732.58924042454805</v>
      </c>
    </row>
    <row r="4237" spans="2:9">
      <c r="B4237" s="300">
        <f t="shared" si="329"/>
        <v>4225</v>
      </c>
      <c r="C4237" s="275">
        <f t="shared" ca="1" si="325"/>
        <v>0.33123901132831102</v>
      </c>
      <c r="D4237" s="275">
        <f t="shared" ca="1" si="326"/>
        <v>0.14553740805152676</v>
      </c>
      <c r="E4237" s="275">
        <f t="shared" ca="1" si="327"/>
        <v>0.10794796961536184</v>
      </c>
      <c r="F4237" s="275">
        <f t="shared" ca="1" si="328"/>
        <v>5.1042834927367345E-2</v>
      </c>
      <c r="G4237" s="301">
        <f t="array" aca="1" ref="G4237" ca="1">IF(E4237&gt;F4237,('3-Statement Model'!$G$8*(1+'DCF Simulation'!C4237)*'DCF Simulation'!D4237)/('DCF Simulation'!E4237-'DCF Simulation'!F4237))</f>
        <v>16445.940539501567</v>
      </c>
      <c r="H4237" s="302">
        <f ca="1">+G4237-'DCF Analysis'!$C$37+'DCF Analysis'!$C$38+'DCF Analysis'!$C$40-'DCF Analysis'!$C$39</f>
        <v>17358.270539501566</v>
      </c>
      <c r="I4237" s="303">
        <f ca="1">+H4237/'Historical Data'!$L$34</f>
        <v>1089.8487451584683</v>
      </c>
    </row>
    <row r="4238" spans="2:9">
      <c r="B4238" s="300">
        <f t="shared" si="329"/>
        <v>4226</v>
      </c>
      <c r="C4238" s="275">
        <f t="shared" ref="C4238:C4301" ca="1" si="330">RAND()*($E$6-$D$6)+$D$6</f>
        <v>2.5189384415291699E-2</v>
      </c>
      <c r="D4238" s="275">
        <f t="shared" ref="D4238:D4301" ca="1" si="331">RAND()*($E$7-$D$7)+$D$7</f>
        <v>0.13542040314680304</v>
      </c>
      <c r="E4238" s="275">
        <f t="shared" ref="E4238:E4301" ca="1" si="332">RAND()*($E$8-$D$8)+$D$8</f>
        <v>0.10252578830601811</v>
      </c>
      <c r="F4238" s="275">
        <f t="shared" ref="F4238:F4301" ca="1" si="333">RAND()*($E$9-$D$9)+$D$9</f>
        <v>2.0129359042863931E-2</v>
      </c>
      <c r="G4238" s="301">
        <f t="array" aca="1" ref="G4238" ca="1">IF(E4238&gt;F4238,('3-Statement Model'!$G$8*(1+'DCF Simulation'!C4238)*'DCF Simulation'!D4238)/('DCF Simulation'!E4238-'DCF Simulation'!F4238))</f>
        <v>8138.7800284496825</v>
      </c>
      <c r="H4238" s="302">
        <f ca="1">+G4238-'DCF Analysis'!$C$37+'DCF Analysis'!$C$38+'DCF Analysis'!$C$40-'DCF Analysis'!$C$39</f>
        <v>9051.1100284496843</v>
      </c>
      <c r="I4238" s="303">
        <f ca="1">+H4238/'Historical Data'!$L$34</f>
        <v>568.27901629653741</v>
      </c>
    </row>
    <row r="4239" spans="2:9">
      <c r="B4239" s="300">
        <f t="shared" ref="B4239:B4302" si="334">+B4238+1</f>
        <v>4227</v>
      </c>
      <c r="C4239" s="275">
        <f t="shared" ca="1" si="330"/>
        <v>0.17417051364448352</v>
      </c>
      <c r="D4239" s="275">
        <f t="shared" ca="1" si="331"/>
        <v>0.17974842086235773</v>
      </c>
      <c r="E4239" s="275">
        <f t="shared" ca="1" si="332"/>
        <v>0.10482480232108002</v>
      </c>
      <c r="F4239" s="275">
        <f t="shared" ca="1" si="333"/>
        <v>4.5829150986274457E-2</v>
      </c>
      <c r="G4239" s="301">
        <f t="array" aca="1" ref="G4239" ca="1">IF(E4239&gt;F4239,('3-Statement Model'!$G$8*(1+'DCF Simulation'!C4239)*'DCF Simulation'!D4239)/('DCF Simulation'!E4239-'DCF Simulation'!F4239))</f>
        <v>17280.478049371897</v>
      </c>
      <c r="H4239" s="302">
        <f ca="1">+G4239-'DCF Analysis'!$C$37+'DCF Analysis'!$C$38+'DCF Analysis'!$C$40-'DCF Analysis'!$C$39</f>
        <v>18192.808049371895</v>
      </c>
      <c r="I4239" s="303">
        <f ca="1">+H4239/'Historical Data'!$L$34</f>
        <v>1142.245650475164</v>
      </c>
    </row>
    <row r="4240" spans="2:9">
      <c r="B4240" s="300">
        <f t="shared" si="334"/>
        <v>4228</v>
      </c>
      <c r="C4240" s="275">
        <f t="shared" ca="1" si="330"/>
        <v>0.19053429890354812</v>
      </c>
      <c r="D4240" s="275">
        <f t="shared" ca="1" si="331"/>
        <v>0.1606860791435831</v>
      </c>
      <c r="E4240" s="275">
        <f t="shared" ca="1" si="332"/>
        <v>0.10885501799113109</v>
      </c>
      <c r="F4240" s="275">
        <f t="shared" ca="1" si="333"/>
        <v>4.9146173463525122E-2</v>
      </c>
      <c r="G4240" s="301">
        <f t="array" aca="1" ref="G4240" ca="1">IF(E4240&gt;F4240,('3-Statement Model'!$G$8*(1+'DCF Simulation'!C4240)*'DCF Simulation'!D4240)/('DCF Simulation'!E4240-'DCF Simulation'!F4240))</f>
        <v>15476.081139410324</v>
      </c>
      <c r="H4240" s="302">
        <f ca="1">+G4240-'DCF Analysis'!$C$37+'DCF Analysis'!$C$38+'DCF Analysis'!$C$40-'DCF Analysis'!$C$39</f>
        <v>16388.411139410324</v>
      </c>
      <c r="I4240" s="303">
        <f ca="1">+H4240/'Historical Data'!$L$34</f>
        <v>1028.9555791161365</v>
      </c>
    </row>
    <row r="4241" spans="2:9">
      <c r="B4241" s="300">
        <f t="shared" si="334"/>
        <v>4229</v>
      </c>
      <c r="C4241" s="275">
        <f t="shared" ca="1" si="330"/>
        <v>0.211729016557102</v>
      </c>
      <c r="D4241" s="275">
        <f t="shared" ca="1" si="331"/>
        <v>0.1842423367513803</v>
      </c>
      <c r="E4241" s="275">
        <f t="shared" ca="1" si="332"/>
        <v>0.10537557136800733</v>
      </c>
      <c r="F4241" s="275">
        <f t="shared" ca="1" si="333"/>
        <v>5.1598061653402957E-2</v>
      </c>
      <c r="G4241" s="301">
        <f t="array" aca="1" ref="G4241" ca="1">IF(E4241&gt;F4241,('3-Statement Model'!$G$8*(1+'DCF Simulation'!C4241)*'DCF Simulation'!D4241)/('DCF Simulation'!E4241-'DCF Simulation'!F4241))</f>
        <v>20052.74138626027</v>
      </c>
      <c r="H4241" s="302">
        <f ca="1">+G4241-'DCF Analysis'!$C$37+'DCF Analysis'!$C$38+'DCF Analysis'!$C$40-'DCF Analysis'!$C$39</f>
        <v>20965.071386260268</v>
      </c>
      <c r="I4241" s="303">
        <f ca="1">+H4241/'Historical Data'!$L$34</f>
        <v>1316.3037579393294</v>
      </c>
    </row>
    <row r="4242" spans="2:9">
      <c r="B4242" s="300">
        <f t="shared" si="334"/>
        <v>4230</v>
      </c>
      <c r="C4242" s="275">
        <f t="shared" ca="1" si="330"/>
        <v>0.25679613739296536</v>
      </c>
      <c r="D4242" s="275">
        <f t="shared" ca="1" si="331"/>
        <v>0.14237614558485961</v>
      </c>
      <c r="E4242" s="275">
        <f t="shared" ca="1" si="332"/>
        <v>0.10920845820650445</v>
      </c>
      <c r="F4242" s="275">
        <f t="shared" ca="1" si="333"/>
        <v>2.3622042644629228E-2</v>
      </c>
      <c r="G4242" s="301">
        <f t="array" aca="1" ref="G4242" ca="1">IF(E4242&gt;F4242,('3-Statement Model'!$G$8*(1+'DCF Simulation'!C4242)*'DCF Simulation'!D4242)/('DCF Simulation'!E4242-'DCF Simulation'!F4242))</f>
        <v>10098.96181302816</v>
      </c>
      <c r="H4242" s="302">
        <f ca="1">+G4242-'DCF Analysis'!$C$37+'DCF Analysis'!$C$38+'DCF Analysis'!$C$40-'DCF Analysis'!$C$39</f>
        <v>11011.291813028161</v>
      </c>
      <c r="I4242" s="303">
        <f ca="1">+H4242/'Historical Data'!$L$34</f>
        <v>691.35012832603593</v>
      </c>
    </row>
    <row r="4243" spans="2:9">
      <c r="B4243" s="300">
        <f t="shared" si="334"/>
        <v>4231</v>
      </c>
      <c r="C4243" s="275">
        <f t="shared" ca="1" si="330"/>
        <v>7.6250674121332088E-2</v>
      </c>
      <c r="D4243" s="275">
        <f t="shared" ca="1" si="331"/>
        <v>0.16915309598934986</v>
      </c>
      <c r="E4243" s="275">
        <f t="shared" ca="1" si="332"/>
        <v>0.10038092268341557</v>
      </c>
      <c r="F4243" s="275">
        <f t="shared" ca="1" si="333"/>
        <v>5.0505799846073091E-2</v>
      </c>
      <c r="G4243" s="301">
        <f t="array" aca="1" ref="G4243" ca="1">IF(E4243&gt;F4243,('3-Statement Model'!$G$8*(1+'DCF Simulation'!C4243)*'DCF Simulation'!D4243)/('DCF Simulation'!E4243-'DCF Simulation'!F4243))</f>
        <v>17631.485670866899</v>
      </c>
      <c r="H4243" s="302">
        <f ca="1">+G4243-'DCF Analysis'!$C$37+'DCF Analysis'!$C$38+'DCF Analysis'!$C$40-'DCF Analysis'!$C$39</f>
        <v>18543.815670866898</v>
      </c>
      <c r="I4243" s="303">
        <f ca="1">+H4243/'Historical Data'!$L$34</f>
        <v>1164.2838607310096</v>
      </c>
    </row>
    <row r="4244" spans="2:9">
      <c r="B4244" s="300">
        <f t="shared" si="334"/>
        <v>4232</v>
      </c>
      <c r="C4244" s="275">
        <f t="shared" ca="1" si="330"/>
        <v>9.3683586827963378E-2</v>
      </c>
      <c r="D4244" s="275">
        <f t="shared" ca="1" si="331"/>
        <v>0.17532304995272396</v>
      </c>
      <c r="E4244" s="275">
        <f t="shared" ca="1" si="332"/>
        <v>0.10941320047458515</v>
      </c>
      <c r="F4244" s="275">
        <f t="shared" ca="1" si="333"/>
        <v>5.7238233384454121E-2</v>
      </c>
      <c r="G4244" s="301">
        <f t="array" aca="1" ref="G4244" ca="1">IF(E4244&gt;F4244,('3-Statement Model'!$G$8*(1+'DCF Simulation'!C4244)*'DCF Simulation'!D4244)/('DCF Simulation'!E4244-'DCF Simulation'!F4244))</f>
        <v>17752.030166637534</v>
      </c>
      <c r="H4244" s="302">
        <f ca="1">+G4244-'DCF Analysis'!$C$37+'DCF Analysis'!$C$38+'DCF Analysis'!$C$40-'DCF Analysis'!$C$39</f>
        <v>18664.360166637533</v>
      </c>
      <c r="I4244" s="303">
        <f ca="1">+H4244/'Historical Data'!$L$34</f>
        <v>1171.8523144633339</v>
      </c>
    </row>
    <row r="4245" spans="2:9">
      <c r="B4245" s="300">
        <f t="shared" si="334"/>
        <v>4233</v>
      </c>
      <c r="C4245" s="275">
        <f t="shared" ca="1" si="330"/>
        <v>0.17463377848216635</v>
      </c>
      <c r="D4245" s="275">
        <f t="shared" ca="1" si="331"/>
        <v>0.14753430758479838</v>
      </c>
      <c r="E4245" s="275">
        <f t="shared" ca="1" si="332"/>
        <v>0.10261543993099045</v>
      </c>
      <c r="F4245" s="275">
        <f t="shared" ca="1" si="333"/>
        <v>5.9992183287069276E-2</v>
      </c>
      <c r="G4245" s="301">
        <f t="array" aca="1" ref="G4245" ca="1">IF(E4245&gt;F4245,('3-Statement Model'!$G$8*(1+'DCF Simulation'!C4245)*'DCF Simulation'!D4245)/('DCF Simulation'!E4245-'DCF Simulation'!F4245))</f>
        <v>19639.407369202567</v>
      </c>
      <c r="H4245" s="302">
        <f ca="1">+G4245-'DCF Analysis'!$C$37+'DCF Analysis'!$C$38+'DCF Analysis'!$C$40-'DCF Analysis'!$C$39</f>
        <v>20551.737369202565</v>
      </c>
      <c r="I4245" s="303">
        <f ca="1">+H4245/'Historical Data'!$L$34</f>
        <v>1290.3523500040442</v>
      </c>
    </row>
    <row r="4246" spans="2:9">
      <c r="B4246" s="300">
        <f t="shared" si="334"/>
        <v>4234</v>
      </c>
      <c r="C4246" s="275">
        <f t="shared" ca="1" si="330"/>
        <v>0.17278880817897352</v>
      </c>
      <c r="D4246" s="275">
        <f t="shared" ca="1" si="331"/>
        <v>0.14435051505320251</v>
      </c>
      <c r="E4246" s="275">
        <f t="shared" ca="1" si="332"/>
        <v>0.10633943804442893</v>
      </c>
      <c r="F4246" s="275">
        <f t="shared" ca="1" si="333"/>
        <v>3.8680698041901079E-2</v>
      </c>
      <c r="G4246" s="301">
        <f t="array" aca="1" ref="G4246" ca="1">IF(E4246&gt;F4246,('3-Statement Model'!$G$8*(1+'DCF Simulation'!C4246)*'DCF Simulation'!D4246)/('DCF Simulation'!E4246-'DCF Simulation'!F4246))</f>
        <v>12086.31041946491</v>
      </c>
      <c r="H4246" s="302">
        <f ca="1">+G4246-'DCF Analysis'!$C$37+'DCF Analysis'!$C$38+'DCF Analysis'!$C$40-'DCF Analysis'!$C$39</f>
        <v>12998.640419464911</v>
      </c>
      <c r="I4246" s="303">
        <f ca="1">+H4246/'Historical Data'!$L$34</f>
        <v>816.12692449294923</v>
      </c>
    </row>
    <row r="4247" spans="2:9">
      <c r="B4247" s="300">
        <f t="shared" si="334"/>
        <v>4235</v>
      </c>
      <c r="C4247" s="275">
        <f t="shared" ca="1" si="330"/>
        <v>0.15713365714446689</v>
      </c>
      <c r="D4247" s="275">
        <f t="shared" ca="1" si="331"/>
        <v>0.15987361048724827</v>
      </c>
      <c r="E4247" s="275">
        <f t="shared" ca="1" si="332"/>
        <v>0.10413230289690881</v>
      </c>
      <c r="F4247" s="275">
        <f t="shared" ca="1" si="333"/>
        <v>4.6723014333562421E-2</v>
      </c>
      <c r="G4247" s="301">
        <f t="array" aca="1" ref="G4247" ca="1">IF(E4247&gt;F4247,('3-Statement Model'!$G$8*(1+'DCF Simulation'!C4247)*'DCF Simulation'!D4247)/('DCF Simulation'!E4247-'DCF Simulation'!F4247))</f>
        <v>15565.305292601253</v>
      </c>
      <c r="H4247" s="302">
        <f ca="1">+G4247-'DCF Analysis'!$C$37+'DCF Analysis'!$C$38+'DCF Analysis'!$C$40-'DCF Analysis'!$C$39</f>
        <v>16477.635292601251</v>
      </c>
      <c r="I4247" s="303">
        <f ca="1">+H4247/'Historical Data'!$L$34</f>
        <v>1034.5575675844964</v>
      </c>
    </row>
    <row r="4248" spans="2:9">
      <c r="B4248" s="300">
        <f t="shared" si="334"/>
        <v>4236</v>
      </c>
      <c r="C4248" s="275">
        <f t="shared" ca="1" si="330"/>
        <v>8.1398404784482639E-2</v>
      </c>
      <c r="D4248" s="275">
        <f t="shared" ca="1" si="331"/>
        <v>0.17457975625137373</v>
      </c>
      <c r="E4248" s="275">
        <f t="shared" ca="1" si="332"/>
        <v>0.10797125303642598</v>
      </c>
      <c r="F4248" s="275">
        <f t="shared" ca="1" si="333"/>
        <v>5.7922707682723229E-2</v>
      </c>
      <c r="G4248" s="301">
        <f t="array" aca="1" ref="G4248" ca="1">IF(E4248&gt;F4248,('3-Statement Model'!$G$8*(1+'DCF Simulation'!C4248)*'DCF Simulation'!D4248)/('DCF Simulation'!E4248-'DCF Simulation'!F4248))</f>
        <v>18220.80865199726</v>
      </c>
      <c r="H4248" s="302">
        <f ca="1">+G4248-'DCF Analysis'!$C$37+'DCF Analysis'!$C$38+'DCF Analysis'!$C$40-'DCF Analysis'!$C$39</f>
        <v>19133.138651997258</v>
      </c>
      <c r="I4248" s="303">
        <f ca="1">+H4248/'Historical Data'!$L$34</f>
        <v>1201.2848344176666</v>
      </c>
    </row>
    <row r="4249" spans="2:9">
      <c r="B4249" s="300">
        <f t="shared" si="334"/>
        <v>4237</v>
      </c>
      <c r="C4249" s="275">
        <f t="shared" ca="1" si="330"/>
        <v>0.28895423466611925</v>
      </c>
      <c r="D4249" s="275">
        <f t="shared" ca="1" si="331"/>
        <v>0.18654666558294786</v>
      </c>
      <c r="E4249" s="275">
        <f t="shared" ca="1" si="332"/>
        <v>0.1066295422896129</v>
      </c>
      <c r="F4249" s="275">
        <f t="shared" ca="1" si="333"/>
        <v>2.7754224155446754E-2</v>
      </c>
      <c r="G4249" s="301">
        <f t="array" aca="1" ref="G4249" ca="1">IF(E4249&gt;F4249,('3-Statement Model'!$G$8*(1+'DCF Simulation'!C4249)*'DCF Simulation'!D4249)/('DCF Simulation'!E4249-'DCF Simulation'!F4249))</f>
        <v>14725.273290426774</v>
      </c>
      <c r="H4249" s="302">
        <f ca="1">+G4249-'DCF Analysis'!$C$37+'DCF Analysis'!$C$38+'DCF Analysis'!$C$40-'DCF Analysis'!$C$39</f>
        <v>15637.603290426776</v>
      </c>
      <c r="I4249" s="303">
        <f ca="1">+H4249/'Historical Data'!$L$34</f>
        <v>981.81568748881398</v>
      </c>
    </row>
    <row r="4250" spans="2:9">
      <c r="B4250" s="300">
        <f t="shared" si="334"/>
        <v>4238</v>
      </c>
      <c r="C4250" s="275">
        <f t="shared" ca="1" si="330"/>
        <v>0.14027644834344072</v>
      </c>
      <c r="D4250" s="275">
        <f t="shared" ca="1" si="331"/>
        <v>0.14694332421930853</v>
      </c>
      <c r="E4250" s="275">
        <f t="shared" ca="1" si="332"/>
        <v>0.10338675315435657</v>
      </c>
      <c r="F4250" s="275">
        <f t="shared" ca="1" si="333"/>
        <v>2.4836684919613564E-2</v>
      </c>
      <c r="G4250" s="301">
        <f t="array" aca="1" ref="G4250" ca="1">IF(E4250&gt;F4250,('3-Statement Model'!$G$8*(1+'DCF Simulation'!C4250)*'DCF Simulation'!D4250)/('DCF Simulation'!E4250-'DCF Simulation'!F4250))</f>
        <v>10303.693880623339</v>
      </c>
      <c r="H4250" s="302">
        <f ca="1">+G4250-'DCF Analysis'!$C$37+'DCF Analysis'!$C$38+'DCF Analysis'!$C$40-'DCF Analysis'!$C$39</f>
        <v>11216.023880623341</v>
      </c>
      <c r="I4250" s="303">
        <f ca="1">+H4250/'Historical Data'!$L$34</f>
        <v>704.20434594262065</v>
      </c>
    </row>
    <row r="4251" spans="2:9">
      <c r="B4251" s="300">
        <f t="shared" si="334"/>
        <v>4239</v>
      </c>
      <c r="C4251" s="275">
        <f t="shared" ca="1" si="330"/>
        <v>0.18417761735147964</v>
      </c>
      <c r="D4251" s="275">
        <f t="shared" ca="1" si="331"/>
        <v>0.1854599779656835</v>
      </c>
      <c r="E4251" s="275">
        <f t="shared" ca="1" si="332"/>
        <v>0.10113245157854402</v>
      </c>
      <c r="F4251" s="275">
        <f t="shared" ca="1" si="333"/>
        <v>2.8631607478446241E-2</v>
      </c>
      <c r="G4251" s="301">
        <f t="array" aca="1" ref="G4251" ca="1">IF(E4251&gt;F4251,('3-Statement Model'!$G$8*(1+'DCF Simulation'!C4251)*'DCF Simulation'!D4251)/('DCF Simulation'!E4251-'DCF Simulation'!F4251))</f>
        <v>14631.993120559569</v>
      </c>
      <c r="H4251" s="302">
        <f ca="1">+G4251-'DCF Analysis'!$C$37+'DCF Analysis'!$C$38+'DCF Analysis'!$C$40-'DCF Analysis'!$C$39</f>
        <v>15544.323120559571</v>
      </c>
      <c r="I4251" s="303">
        <f ca="1">+H4251/'Historical Data'!$L$34</f>
        <v>975.95903974003079</v>
      </c>
    </row>
    <row r="4252" spans="2:9">
      <c r="B4252" s="300">
        <f t="shared" si="334"/>
        <v>4240</v>
      </c>
      <c r="C4252" s="275">
        <f t="shared" ca="1" si="330"/>
        <v>0.26296377986693348</v>
      </c>
      <c r="D4252" s="275">
        <f t="shared" ca="1" si="331"/>
        <v>0.18721298101536388</v>
      </c>
      <c r="E4252" s="275">
        <f t="shared" ca="1" si="332"/>
        <v>0.10703825810039377</v>
      </c>
      <c r="F4252" s="275">
        <f t="shared" ca="1" si="333"/>
        <v>5.6449210859783439E-2</v>
      </c>
      <c r="G4252" s="301">
        <f t="array" aca="1" ref="G4252" ca="1">IF(E4252&gt;F4252,('3-Statement Model'!$G$8*(1+'DCF Simulation'!C4252)*'DCF Simulation'!D4252)/('DCF Simulation'!E4252-'DCF Simulation'!F4252))</f>
        <v>22576.148517628222</v>
      </c>
      <c r="H4252" s="302">
        <f ca="1">+G4252-'DCF Analysis'!$C$37+'DCF Analysis'!$C$38+'DCF Analysis'!$C$40-'DCF Analysis'!$C$39</f>
        <v>23488.47851762822</v>
      </c>
      <c r="I4252" s="303">
        <f ca="1">+H4252/'Historical Data'!$L$34</f>
        <v>1474.7372890556305</v>
      </c>
    </row>
    <row r="4253" spans="2:9">
      <c r="B4253" s="300">
        <f t="shared" si="334"/>
        <v>4241</v>
      </c>
      <c r="C4253" s="275">
        <f t="shared" ca="1" si="330"/>
        <v>0.20542219502578601</v>
      </c>
      <c r="D4253" s="275">
        <f t="shared" ca="1" si="331"/>
        <v>0.14470267245246787</v>
      </c>
      <c r="E4253" s="275">
        <f t="shared" ca="1" si="332"/>
        <v>0.10369524274570964</v>
      </c>
      <c r="F4253" s="275">
        <f t="shared" ca="1" si="333"/>
        <v>3.037520570373203E-2</v>
      </c>
      <c r="G4253" s="301">
        <f t="array" aca="1" ref="G4253" ca="1">IF(E4253&gt;F4253,('3-Statement Model'!$G$8*(1+'DCF Simulation'!C4253)*'DCF Simulation'!D4253)/('DCF Simulation'!E4253-'DCF Simulation'!F4253))</f>
        <v>11491.389871774565</v>
      </c>
      <c r="H4253" s="302">
        <f ca="1">+G4253-'DCF Analysis'!$C$37+'DCF Analysis'!$C$38+'DCF Analysis'!$C$40-'DCF Analysis'!$C$39</f>
        <v>12403.719871774567</v>
      </c>
      <c r="I4253" s="303">
        <f ca="1">+H4253/'Historical Data'!$L$34</f>
        <v>778.77450445237946</v>
      </c>
    </row>
    <row r="4254" spans="2:9">
      <c r="B4254" s="300">
        <f t="shared" si="334"/>
        <v>4242</v>
      </c>
      <c r="C4254" s="275">
        <f t="shared" ca="1" si="330"/>
        <v>0.2158467534328577</v>
      </c>
      <c r="D4254" s="275">
        <f t="shared" ca="1" si="331"/>
        <v>0.17923616341906187</v>
      </c>
      <c r="E4254" s="275">
        <f t="shared" ca="1" si="332"/>
        <v>0.10004909834328674</v>
      </c>
      <c r="F4254" s="275">
        <f t="shared" ca="1" si="333"/>
        <v>5.7142995607127642E-2</v>
      </c>
      <c r="G4254" s="301">
        <f t="array" aca="1" ref="G4254" ca="1">IF(E4254&gt;F4254,('3-Statement Model'!$G$8*(1+'DCF Simulation'!C4254)*'DCF Simulation'!D4254)/('DCF Simulation'!E4254-'DCF Simulation'!F4254))</f>
        <v>24533.805032477056</v>
      </c>
      <c r="H4254" s="302">
        <f ca="1">+G4254-'DCF Analysis'!$C$37+'DCF Analysis'!$C$38+'DCF Analysis'!$C$40-'DCF Analysis'!$C$39</f>
        <v>25446.135032477054</v>
      </c>
      <c r="I4254" s="303">
        <f ca="1">+H4254/'Historical Data'!$L$34</f>
        <v>1597.6498506097359</v>
      </c>
    </row>
    <row r="4255" spans="2:9">
      <c r="B4255" s="300">
        <f t="shared" si="334"/>
        <v>4243</v>
      </c>
      <c r="C4255" s="275">
        <f t="shared" ca="1" si="330"/>
        <v>0.22476379338914293</v>
      </c>
      <c r="D4255" s="275">
        <f t="shared" ca="1" si="331"/>
        <v>0.16383821678493449</v>
      </c>
      <c r="E4255" s="275">
        <f t="shared" ca="1" si="332"/>
        <v>0.10788212272778691</v>
      </c>
      <c r="F4255" s="275">
        <f t="shared" ca="1" si="333"/>
        <v>2.3973919058205343E-2</v>
      </c>
      <c r="G4255" s="301">
        <f t="array" aca="1" ref="G4255" ca="1">IF(E4255&gt;F4255,('3-Statement Model'!$G$8*(1+'DCF Simulation'!C4255)*'DCF Simulation'!D4255)/('DCF Simulation'!E4255-'DCF Simulation'!F4255))</f>
        <v>11551.612906589626</v>
      </c>
      <c r="H4255" s="302">
        <f ca="1">+G4255-'DCF Analysis'!$C$37+'DCF Analysis'!$C$38+'DCF Analysis'!$C$40-'DCF Analysis'!$C$39</f>
        <v>12463.942906589627</v>
      </c>
      <c r="I4255" s="303">
        <f ca="1">+H4255/'Historical Data'!$L$34</f>
        <v>782.55564144834148</v>
      </c>
    </row>
    <row r="4256" spans="2:9">
      <c r="B4256" s="300">
        <f t="shared" si="334"/>
        <v>4244</v>
      </c>
      <c r="C4256" s="275">
        <f t="shared" ca="1" si="330"/>
        <v>8.7956951046524914E-2</v>
      </c>
      <c r="D4256" s="275">
        <f t="shared" ca="1" si="331"/>
        <v>0.13508544433408615</v>
      </c>
      <c r="E4256" s="275">
        <f t="shared" ca="1" si="332"/>
        <v>0.10308696608035457</v>
      </c>
      <c r="F4256" s="275">
        <f t="shared" ca="1" si="333"/>
        <v>2.1744488263928961E-2</v>
      </c>
      <c r="G4256" s="301">
        <f t="array" aca="1" ref="G4256" ca="1">IF(E4256&gt;F4256,('3-Statement Model'!$G$8*(1+'DCF Simulation'!C4256)*'DCF Simulation'!D4256)/('DCF Simulation'!E4256-'DCF Simulation'!F4256))</f>
        <v>8727.3495077516218</v>
      </c>
      <c r="H4256" s="302">
        <f ca="1">+G4256-'DCF Analysis'!$C$37+'DCF Analysis'!$C$38+'DCF Analysis'!$C$40-'DCF Analysis'!$C$39</f>
        <v>9639.6795077516235</v>
      </c>
      <c r="I4256" s="303">
        <f ca="1">+H4256/'Historical Data'!$L$34</f>
        <v>605.23268094855814</v>
      </c>
    </row>
    <row r="4257" spans="2:9">
      <c r="B4257" s="300">
        <f t="shared" si="334"/>
        <v>4245</v>
      </c>
      <c r="C4257" s="275">
        <f t="shared" ca="1" si="330"/>
        <v>0.27407021435328133</v>
      </c>
      <c r="D4257" s="275">
        <f t="shared" ca="1" si="331"/>
        <v>0.16521704095896372</v>
      </c>
      <c r="E4257" s="275">
        <f t="shared" ca="1" si="332"/>
        <v>0.10746050723623674</v>
      </c>
      <c r="F4257" s="275">
        <f t="shared" ca="1" si="333"/>
        <v>3.8039842699680984E-2</v>
      </c>
      <c r="G4257" s="301">
        <f t="array" aca="1" ref="G4257" ca="1">IF(E4257&gt;F4257,('3-Statement Model'!$G$8*(1+'DCF Simulation'!C4257)*'DCF Simulation'!D4257)/('DCF Simulation'!E4257-'DCF Simulation'!F4257))</f>
        <v>14646.671293347741</v>
      </c>
      <c r="H4257" s="302">
        <f ca="1">+G4257-'DCF Analysis'!$C$37+'DCF Analysis'!$C$38+'DCF Analysis'!$C$40-'DCF Analysis'!$C$39</f>
        <v>15559.001293347743</v>
      </c>
      <c r="I4257" s="303">
        <f ca="1">+H4257/'Historical Data'!$L$34</f>
        <v>976.88061704567326</v>
      </c>
    </row>
    <row r="4258" spans="2:9">
      <c r="B4258" s="300">
        <f t="shared" si="334"/>
        <v>4246</v>
      </c>
      <c r="C4258" s="275">
        <f t="shared" ca="1" si="330"/>
        <v>0.19003280828564906</v>
      </c>
      <c r="D4258" s="275">
        <f t="shared" ca="1" si="331"/>
        <v>0.18960678950205667</v>
      </c>
      <c r="E4258" s="275">
        <f t="shared" ca="1" si="332"/>
        <v>0.10490720806239918</v>
      </c>
      <c r="F4258" s="275">
        <f t="shared" ca="1" si="333"/>
        <v>5.9437588316153436E-2</v>
      </c>
      <c r="G4258" s="301">
        <f t="array" aca="1" ref="G4258" ca="1">IF(E4258&gt;F4258,('3-Statement Model'!$G$8*(1+'DCF Simulation'!C4258)*'DCF Simulation'!D4258)/('DCF Simulation'!E4258-'DCF Simulation'!F4258))</f>
        <v>23970.163501379408</v>
      </c>
      <c r="H4258" s="302">
        <f ca="1">+G4258-'DCF Analysis'!$C$37+'DCF Analysis'!$C$38+'DCF Analysis'!$C$40-'DCF Analysis'!$C$39</f>
        <v>24882.493501379406</v>
      </c>
      <c r="I4258" s="303">
        <f ca="1">+H4258/'Historical Data'!$L$34</f>
        <v>1562.2613011578728</v>
      </c>
    </row>
    <row r="4259" spans="2:9">
      <c r="B4259" s="300">
        <f t="shared" si="334"/>
        <v>4247</v>
      </c>
      <c r="C4259" s="275">
        <f t="shared" ca="1" si="330"/>
        <v>0.11038125938068369</v>
      </c>
      <c r="D4259" s="275">
        <f t="shared" ca="1" si="331"/>
        <v>0.14017359994419915</v>
      </c>
      <c r="E4259" s="275">
        <f t="shared" ca="1" si="332"/>
        <v>0.10852938116052337</v>
      </c>
      <c r="F4259" s="275">
        <f t="shared" ca="1" si="333"/>
        <v>3.5523477391310537E-2</v>
      </c>
      <c r="G4259" s="301">
        <f t="array" aca="1" ref="G4259" ca="1">IF(E4259&gt;F4259,('3-Statement Model'!$G$8*(1+'DCF Simulation'!C4259)*'DCF Simulation'!D4259)/('DCF Simulation'!E4259-'DCF Simulation'!F4259))</f>
        <v>10298.16552428264</v>
      </c>
      <c r="H4259" s="302">
        <f ca="1">+G4259-'DCF Analysis'!$C$37+'DCF Analysis'!$C$38+'DCF Analysis'!$C$40-'DCF Analysis'!$C$39</f>
        <v>11210.495524282642</v>
      </c>
      <c r="I4259" s="303">
        <f ca="1">+H4259/'Historical Data'!$L$34</f>
        <v>703.85724499111814</v>
      </c>
    </row>
    <row r="4260" spans="2:9">
      <c r="B4260" s="300">
        <f t="shared" si="334"/>
        <v>4248</v>
      </c>
      <c r="C4260" s="275">
        <f t="shared" ca="1" si="330"/>
        <v>0.23430166467646202</v>
      </c>
      <c r="D4260" s="275">
        <f t="shared" ca="1" si="331"/>
        <v>0.18409075781710468</v>
      </c>
      <c r="E4260" s="275">
        <f t="shared" ca="1" si="332"/>
        <v>0.10822911605762547</v>
      </c>
      <c r="F4260" s="275">
        <f t="shared" ca="1" si="333"/>
        <v>2.7205537140698434E-2</v>
      </c>
      <c r="G4260" s="301">
        <f t="array" aca="1" ref="G4260" ca="1">IF(E4260&gt;F4260,('3-Statement Model'!$G$8*(1+'DCF Simulation'!C4260)*'DCF Simulation'!D4260)/('DCF Simulation'!E4260-'DCF Simulation'!F4260))</f>
        <v>13546.321445778687</v>
      </c>
      <c r="H4260" s="302">
        <f ca="1">+G4260-'DCF Analysis'!$C$37+'DCF Analysis'!$C$38+'DCF Analysis'!$C$40-'DCF Analysis'!$C$39</f>
        <v>14458.651445778689</v>
      </c>
      <c r="I4260" s="303">
        <f ca="1">+H4260/'Historical Data'!$L$34</f>
        <v>907.79453511836164</v>
      </c>
    </row>
    <row r="4261" spans="2:9">
      <c r="B4261" s="300">
        <f t="shared" si="334"/>
        <v>4249</v>
      </c>
      <c r="C4261" s="275">
        <f t="shared" ca="1" si="330"/>
        <v>0.27802077665538721</v>
      </c>
      <c r="D4261" s="275">
        <f t="shared" ca="1" si="331"/>
        <v>0.16972204764326487</v>
      </c>
      <c r="E4261" s="275">
        <f t="shared" ca="1" si="332"/>
        <v>0.10251306418843552</v>
      </c>
      <c r="F4261" s="275">
        <f t="shared" ca="1" si="333"/>
        <v>2.0629353632728841E-2</v>
      </c>
      <c r="G4261" s="301">
        <f t="array" aca="1" ref="G4261" ca="1">IF(E4261&gt;F4261,('3-Statement Model'!$G$8*(1+'DCF Simulation'!C4261)*'DCF Simulation'!D4261)/('DCF Simulation'!E4261-'DCF Simulation'!F4261))</f>
        <v>12795.526534727511</v>
      </c>
      <c r="H4261" s="302">
        <f ca="1">+G4261-'DCF Analysis'!$C$37+'DCF Analysis'!$C$38+'DCF Analysis'!$C$40-'DCF Analysis'!$C$39</f>
        <v>13707.856534727513</v>
      </c>
      <c r="I4261" s="303">
        <f ca="1">+H4261/'Historical Data'!$L$34</f>
        <v>860.6554558063749</v>
      </c>
    </row>
    <row r="4262" spans="2:9">
      <c r="B4262" s="300">
        <f t="shared" si="334"/>
        <v>4250</v>
      </c>
      <c r="C4262" s="275">
        <f t="shared" ca="1" si="330"/>
        <v>0.30985903009652138</v>
      </c>
      <c r="D4262" s="275">
        <f t="shared" ca="1" si="331"/>
        <v>0.15406340143220573</v>
      </c>
      <c r="E4262" s="275">
        <f t="shared" ca="1" si="332"/>
        <v>0.10354418044682266</v>
      </c>
      <c r="F4262" s="275">
        <f t="shared" ca="1" si="333"/>
        <v>4.3543630545925915E-2</v>
      </c>
      <c r="G4262" s="301">
        <f t="array" aca="1" ref="G4262" ca="1">IF(E4262&gt;F4262,('3-Statement Model'!$G$8*(1+'DCF Simulation'!C4262)*'DCF Simulation'!D4262)/('DCF Simulation'!E4262-'DCF Simulation'!F4262))</f>
        <v>16246.069587210344</v>
      </c>
      <c r="H4262" s="302">
        <f ca="1">+G4262-'DCF Analysis'!$C$37+'DCF Analysis'!$C$38+'DCF Analysis'!$C$40-'DCF Analysis'!$C$39</f>
        <v>17158.399587210344</v>
      </c>
      <c r="I4262" s="303">
        <f ca="1">+H4262/'Historical Data'!$L$34</f>
        <v>1077.2997353909047</v>
      </c>
    </row>
    <row r="4263" spans="2:9">
      <c r="B4263" s="300">
        <f t="shared" si="334"/>
        <v>4251</v>
      </c>
      <c r="C4263" s="275">
        <f t="shared" ca="1" si="330"/>
        <v>0.11873140805286386</v>
      </c>
      <c r="D4263" s="275">
        <f t="shared" ca="1" si="331"/>
        <v>0.18370643639060666</v>
      </c>
      <c r="E4263" s="275">
        <f t="shared" ca="1" si="332"/>
        <v>0.10615688305852491</v>
      </c>
      <c r="F4263" s="275">
        <f t="shared" ca="1" si="333"/>
        <v>5.294925514658988E-2</v>
      </c>
      <c r="G4263" s="301">
        <f t="array" aca="1" ref="G4263" ca="1">IF(E4263&gt;F4263,('3-Statement Model'!$G$8*(1+'DCF Simulation'!C4263)*'DCF Simulation'!D4263)/('DCF Simulation'!E4263-'DCF Simulation'!F4263))</f>
        <v>18657.601165685857</v>
      </c>
      <c r="H4263" s="302">
        <f ca="1">+G4263-'DCF Analysis'!$C$37+'DCF Analysis'!$C$38+'DCF Analysis'!$C$40-'DCF Analysis'!$C$39</f>
        <v>19569.931165685855</v>
      </c>
      <c r="I4263" s="303">
        <f ca="1">+H4263/'Historical Data'!$L$34</f>
        <v>1228.7090972124438</v>
      </c>
    </row>
    <row r="4264" spans="2:9">
      <c r="B4264" s="300">
        <f t="shared" si="334"/>
        <v>4252</v>
      </c>
      <c r="C4264" s="275">
        <f t="shared" ca="1" si="330"/>
        <v>0.20685491071668649</v>
      </c>
      <c r="D4264" s="275">
        <f t="shared" ca="1" si="331"/>
        <v>0.16593160878772983</v>
      </c>
      <c r="E4264" s="275">
        <f t="shared" ca="1" si="332"/>
        <v>0.10721732947285395</v>
      </c>
      <c r="F4264" s="275">
        <f t="shared" ca="1" si="333"/>
        <v>2.4404085656289817E-2</v>
      </c>
      <c r="G4264" s="301">
        <f t="array" aca="1" ref="G4264" ca="1">IF(E4264&gt;F4264,('3-Statement Model'!$G$8*(1+'DCF Simulation'!C4264)*'DCF Simulation'!D4264)/('DCF Simulation'!E4264-'DCF Simulation'!F4264))</f>
        <v>11680.566028144247</v>
      </c>
      <c r="H4264" s="302">
        <f ca="1">+G4264-'DCF Analysis'!$C$37+'DCF Analysis'!$C$38+'DCF Analysis'!$C$40-'DCF Analysis'!$C$39</f>
        <v>12592.896028144249</v>
      </c>
      <c r="I4264" s="303">
        <f ca="1">+H4264/'Historical Data'!$L$34</f>
        <v>790.65203546356042</v>
      </c>
    </row>
    <row r="4265" spans="2:9">
      <c r="B4265" s="300">
        <f t="shared" si="334"/>
        <v>4253</v>
      </c>
      <c r="C4265" s="275">
        <f t="shared" ca="1" si="330"/>
        <v>6.2208747213095467E-2</v>
      </c>
      <c r="D4265" s="275">
        <f t="shared" ca="1" si="331"/>
        <v>0.15530883592443789</v>
      </c>
      <c r="E4265" s="275">
        <f t="shared" ca="1" si="332"/>
        <v>0.10569191136346892</v>
      </c>
      <c r="F4265" s="275">
        <f t="shared" ca="1" si="333"/>
        <v>5.5661542303685224E-2</v>
      </c>
      <c r="G4265" s="301">
        <f t="array" aca="1" ref="G4265" ca="1">IF(E4265&gt;F4265,('3-Statement Model'!$G$8*(1+'DCF Simulation'!C4265)*'DCF Simulation'!D4265)/('DCF Simulation'!E4265-'DCF Simulation'!F4265))</f>
        <v>15927.65465908946</v>
      </c>
      <c r="H4265" s="302">
        <f ca="1">+G4265-'DCF Analysis'!$C$37+'DCF Analysis'!$C$38+'DCF Analysis'!$C$40-'DCF Analysis'!$C$39</f>
        <v>16839.984659089459</v>
      </c>
      <c r="I4265" s="303">
        <f ca="1">+H4265/'Historical Data'!$L$34</f>
        <v>1057.307875656805</v>
      </c>
    </row>
    <row r="4266" spans="2:9">
      <c r="B4266" s="300">
        <f t="shared" si="334"/>
        <v>4254</v>
      </c>
      <c r="C4266" s="275">
        <f t="shared" ca="1" si="330"/>
        <v>5.2065274672382075E-2</v>
      </c>
      <c r="D4266" s="275">
        <f t="shared" ca="1" si="331"/>
        <v>0.17631241057286351</v>
      </c>
      <c r="E4266" s="275">
        <f t="shared" ca="1" si="332"/>
        <v>0.10095005995566818</v>
      </c>
      <c r="F4266" s="275">
        <f t="shared" ca="1" si="333"/>
        <v>2.4763030924143031E-2</v>
      </c>
      <c r="G4266" s="301">
        <f t="array" aca="1" ref="G4266" ca="1">IF(E4266&gt;F4266,('3-Statement Model'!$G$8*(1+'DCF Simulation'!C4266)*'DCF Simulation'!D4266)/('DCF Simulation'!E4266-'DCF Simulation'!F4266))</f>
        <v>11760.452453188593</v>
      </c>
      <c r="H4266" s="302">
        <f ca="1">+G4266-'DCF Analysis'!$C$37+'DCF Analysis'!$C$38+'DCF Analysis'!$C$40-'DCF Analysis'!$C$39</f>
        <v>12672.782453188594</v>
      </c>
      <c r="I4266" s="303">
        <f ca="1">+H4266/'Historical Data'!$L$34</f>
        <v>795.66774943642702</v>
      </c>
    </row>
    <row r="4267" spans="2:9">
      <c r="B4267" s="300">
        <f t="shared" si="334"/>
        <v>4255</v>
      </c>
      <c r="C4267" s="275">
        <f t="shared" ca="1" si="330"/>
        <v>0.13628581209807145</v>
      </c>
      <c r="D4267" s="275">
        <f t="shared" ca="1" si="331"/>
        <v>0.16864614599579597</v>
      </c>
      <c r="E4267" s="275">
        <f t="shared" ca="1" si="332"/>
        <v>0.10562746911963374</v>
      </c>
      <c r="F4267" s="275">
        <f t="shared" ca="1" si="333"/>
        <v>5.8835161373959818E-2</v>
      </c>
      <c r="G4267" s="301">
        <f t="array" aca="1" ref="G4267" ca="1">IF(E4267&gt;F4267,('3-Statement Model'!$G$8*(1+'DCF Simulation'!C4267)*'DCF Simulation'!D4267)/('DCF Simulation'!E4267-'DCF Simulation'!F4267))</f>
        <v>19781.947255269781</v>
      </c>
      <c r="H4267" s="302">
        <f ca="1">+G4267-'DCF Analysis'!$C$37+'DCF Analysis'!$C$38+'DCF Analysis'!$C$40-'DCF Analysis'!$C$39</f>
        <v>20694.277255269779</v>
      </c>
      <c r="I4267" s="303">
        <f ca="1">+H4267/'Historical Data'!$L$34</f>
        <v>1299.3017966445875</v>
      </c>
    </row>
    <row r="4268" spans="2:9">
      <c r="B4268" s="300">
        <f t="shared" si="334"/>
        <v>4256</v>
      </c>
      <c r="C4268" s="275">
        <f t="shared" ca="1" si="330"/>
        <v>0.12110013251407285</v>
      </c>
      <c r="D4268" s="275">
        <f t="shared" ca="1" si="331"/>
        <v>0.18476118789706539</v>
      </c>
      <c r="E4268" s="275">
        <f t="shared" ca="1" si="332"/>
        <v>0.10172552683042616</v>
      </c>
      <c r="F4268" s="275">
        <f t="shared" ca="1" si="333"/>
        <v>3.8732590465657801E-2</v>
      </c>
      <c r="G4268" s="301">
        <f t="array" aca="1" ref="G4268" ca="1">IF(E4268&gt;F4268,('3-Statement Model'!$G$8*(1+'DCF Simulation'!C4268)*'DCF Simulation'!D4268)/('DCF Simulation'!E4268-'DCF Simulation'!F4268))</f>
        <v>15883.375234102657</v>
      </c>
      <c r="H4268" s="302">
        <f ca="1">+G4268-'DCF Analysis'!$C$37+'DCF Analysis'!$C$38+'DCF Analysis'!$C$40-'DCF Analysis'!$C$39</f>
        <v>16795.705234102657</v>
      </c>
      <c r="I4268" s="303">
        <f ca="1">+H4268/'Historical Data'!$L$34</f>
        <v>1054.5277671403267</v>
      </c>
    </row>
    <row r="4269" spans="2:9">
      <c r="B4269" s="300">
        <f t="shared" si="334"/>
        <v>4257</v>
      </c>
      <c r="C4269" s="275">
        <f t="shared" ca="1" si="330"/>
        <v>2.0430869421178784E-2</v>
      </c>
      <c r="D4269" s="275">
        <f t="shared" ca="1" si="331"/>
        <v>0.16302586957434648</v>
      </c>
      <c r="E4269" s="275">
        <f t="shared" ca="1" si="332"/>
        <v>0.10841965067615669</v>
      </c>
      <c r="F4269" s="275">
        <f t="shared" ca="1" si="333"/>
        <v>3.5894456417145108E-2</v>
      </c>
      <c r="G4269" s="301">
        <f t="array" aca="1" ref="G4269" ca="1">IF(E4269&gt;F4269,('3-Statement Model'!$G$8*(1+'DCF Simulation'!C4269)*'DCF Simulation'!D4269)/('DCF Simulation'!E4269-'DCF Simulation'!F4269))</f>
        <v>11079.769156986715</v>
      </c>
      <c r="H4269" s="302">
        <f ca="1">+G4269-'DCF Analysis'!$C$37+'DCF Analysis'!$C$38+'DCF Analysis'!$C$40-'DCF Analysis'!$C$39</f>
        <v>11992.099156986716</v>
      </c>
      <c r="I4269" s="303">
        <f ca="1">+H4269/'Historical Data'!$L$34</f>
        <v>752.9306671604154</v>
      </c>
    </row>
    <row r="4270" spans="2:9">
      <c r="B4270" s="300">
        <f t="shared" si="334"/>
        <v>4258</v>
      </c>
      <c r="C4270" s="275">
        <f t="shared" ca="1" si="330"/>
        <v>0.1749522570905935</v>
      </c>
      <c r="D4270" s="275">
        <f t="shared" ca="1" si="331"/>
        <v>0.19145975957591749</v>
      </c>
      <c r="E4270" s="275">
        <f t="shared" ca="1" si="332"/>
        <v>0.10516478103161378</v>
      </c>
      <c r="F4270" s="275">
        <f t="shared" ca="1" si="333"/>
        <v>2.868582769473273E-2</v>
      </c>
      <c r="G4270" s="301">
        <f t="array" aca="1" ref="G4270" ca="1">IF(E4270&gt;F4270,('3-Statement Model'!$G$8*(1+'DCF Simulation'!C4270)*'DCF Simulation'!D4270)/('DCF Simulation'!E4270-'DCF Simulation'!F4270))</f>
        <v>14208.076693314832</v>
      </c>
      <c r="H4270" s="302">
        <f ca="1">+G4270-'DCF Analysis'!$C$37+'DCF Analysis'!$C$38+'DCF Analysis'!$C$40-'DCF Analysis'!$C$39</f>
        <v>15120.406693314833</v>
      </c>
      <c r="I4270" s="303">
        <f ca="1">+H4270/'Historical Data'!$L$34</f>
        <v>949.34320924969643</v>
      </c>
    </row>
    <row r="4271" spans="2:9">
      <c r="B4271" s="300">
        <f t="shared" si="334"/>
        <v>4259</v>
      </c>
      <c r="C4271" s="275">
        <f t="shared" ca="1" si="330"/>
        <v>0.1908185176914155</v>
      </c>
      <c r="D4271" s="275">
        <f t="shared" ca="1" si="331"/>
        <v>0.19233391579329462</v>
      </c>
      <c r="E4271" s="275">
        <f t="shared" ca="1" si="332"/>
        <v>0.10272796005474147</v>
      </c>
      <c r="F4271" s="275">
        <f t="shared" ca="1" si="333"/>
        <v>4.1750825001935762E-2</v>
      </c>
      <c r="G4271" s="301">
        <f t="array" aca="1" ref="G4271" ca="1">IF(E4271&gt;F4271,('3-Statement Model'!$G$8*(1+'DCF Simulation'!C4271)*'DCF Simulation'!D4271)/('DCF Simulation'!E4271-'DCF Simulation'!F4271))</f>
        <v>18143.202038820487</v>
      </c>
      <c r="H4271" s="302">
        <f ca="1">+G4271-'DCF Analysis'!$C$37+'DCF Analysis'!$C$38+'DCF Analysis'!$C$40-'DCF Analysis'!$C$39</f>
        <v>19055.532038820485</v>
      </c>
      <c r="I4271" s="303">
        <f ca="1">+H4271/'Historical Data'!$L$34</f>
        <v>1196.4122597107435</v>
      </c>
    </row>
    <row r="4272" spans="2:9">
      <c r="B4272" s="300">
        <f t="shared" si="334"/>
        <v>4260</v>
      </c>
      <c r="C4272" s="275">
        <f t="shared" ca="1" si="330"/>
        <v>0.31736458952161645</v>
      </c>
      <c r="D4272" s="275">
        <f t="shared" ca="1" si="331"/>
        <v>0.17249156005700614</v>
      </c>
      <c r="E4272" s="275">
        <f t="shared" ca="1" si="332"/>
        <v>0.10510921910176772</v>
      </c>
      <c r="F4272" s="275">
        <f t="shared" ca="1" si="333"/>
        <v>5.5510215552356634E-2</v>
      </c>
      <c r="G4272" s="301">
        <f t="array" aca="1" ref="G4272" ca="1">IF(E4272&gt;F4272,('3-Statement Model'!$G$8*(1+'DCF Simulation'!C4272)*'DCF Simulation'!D4272)/('DCF Simulation'!E4272-'DCF Simulation'!F4272))</f>
        <v>22129.947486774032</v>
      </c>
      <c r="H4272" s="302">
        <f ca="1">+G4272-'DCF Analysis'!$C$37+'DCF Analysis'!$C$38+'DCF Analysis'!$C$40-'DCF Analysis'!$C$39</f>
        <v>23042.27748677403</v>
      </c>
      <c r="I4272" s="303">
        <f ca="1">+H4272/'Historical Data'!$L$34</f>
        <v>1446.7223072371239</v>
      </c>
    </row>
    <row r="4273" spans="2:9">
      <c r="B4273" s="300">
        <f t="shared" si="334"/>
        <v>4261</v>
      </c>
      <c r="C4273" s="275">
        <f t="shared" ca="1" si="330"/>
        <v>7.3662669008436918E-2</v>
      </c>
      <c r="D4273" s="275">
        <f t="shared" ca="1" si="331"/>
        <v>0.1507556049389753</v>
      </c>
      <c r="E4273" s="275">
        <f t="shared" ca="1" si="332"/>
        <v>0.10558539943351652</v>
      </c>
      <c r="F4273" s="275">
        <f t="shared" ca="1" si="333"/>
        <v>4.3104124280845785E-2</v>
      </c>
      <c r="G4273" s="301">
        <f t="array" aca="1" ref="G4273" ca="1">IF(E4273&gt;F4273,('3-Statement Model'!$G$8*(1+'DCF Simulation'!C4273)*'DCF Simulation'!D4273)/('DCF Simulation'!E4273-'DCF Simulation'!F4273))</f>
        <v>12513.273467683055</v>
      </c>
      <c r="H4273" s="302">
        <f ca="1">+G4273-'DCF Analysis'!$C$37+'DCF Analysis'!$C$38+'DCF Analysis'!$C$40-'DCF Analysis'!$C$39</f>
        <v>13425.603467683057</v>
      </c>
      <c r="I4273" s="303">
        <f ca="1">+H4273/'Historical Data'!$L$34</f>
        <v>842.93403878873448</v>
      </c>
    </row>
    <row r="4274" spans="2:9">
      <c r="B4274" s="300">
        <f t="shared" si="334"/>
        <v>4262</v>
      </c>
      <c r="C4274" s="275">
        <f t="shared" ca="1" si="330"/>
        <v>2.9429592041545945E-2</v>
      </c>
      <c r="D4274" s="275">
        <f t="shared" ca="1" si="331"/>
        <v>0.18375645718111114</v>
      </c>
      <c r="E4274" s="275">
        <f t="shared" ca="1" si="332"/>
        <v>0.10802196675776959</v>
      </c>
      <c r="F4274" s="275">
        <f t="shared" ca="1" si="333"/>
        <v>3.4200441375220242E-2</v>
      </c>
      <c r="G4274" s="301">
        <f t="array" aca="1" ref="G4274" ca="1">IF(E4274&gt;F4274,('3-Statement Model'!$G$8*(1+'DCF Simulation'!C4274)*'DCF Simulation'!D4274)/('DCF Simulation'!E4274-'DCF Simulation'!F4274))</f>
        <v>12377.579998145104</v>
      </c>
      <c r="H4274" s="302">
        <f ca="1">+G4274-'DCF Analysis'!$C$37+'DCF Analysis'!$C$38+'DCF Analysis'!$C$40-'DCF Analysis'!$C$39</f>
        <v>13289.909998145105</v>
      </c>
      <c r="I4274" s="303">
        <f ca="1">+H4274/'Historical Data'!$L$34</f>
        <v>834.41444824740734</v>
      </c>
    </row>
    <row r="4275" spans="2:9">
      <c r="B4275" s="300">
        <f t="shared" si="334"/>
        <v>4263</v>
      </c>
      <c r="C4275" s="275">
        <f t="shared" ca="1" si="330"/>
        <v>0.29166289229606973</v>
      </c>
      <c r="D4275" s="275">
        <f t="shared" ca="1" si="331"/>
        <v>0.17291071702121719</v>
      </c>
      <c r="E4275" s="275">
        <f t="shared" ca="1" si="332"/>
        <v>0.10368593668156005</v>
      </c>
      <c r="F4275" s="275">
        <f t="shared" ca="1" si="333"/>
        <v>5.4226605848689477E-2</v>
      </c>
      <c r="G4275" s="301">
        <f t="array" aca="1" ref="G4275" ca="1">IF(E4275&gt;F4275,('3-Statement Model'!$G$8*(1+'DCF Simulation'!C4275)*'DCF Simulation'!D4275)/('DCF Simulation'!E4275-'DCF Simulation'!F4275))</f>
        <v>21812.344985244385</v>
      </c>
      <c r="H4275" s="302">
        <f ca="1">+G4275-'DCF Analysis'!$C$37+'DCF Analysis'!$C$38+'DCF Analysis'!$C$40-'DCF Analysis'!$C$39</f>
        <v>22724.674985244383</v>
      </c>
      <c r="I4275" s="303">
        <f ca="1">+H4275/'Historical Data'!$L$34</f>
        <v>1426.7814561619214</v>
      </c>
    </row>
    <row r="4276" spans="2:9">
      <c r="B4276" s="300">
        <f t="shared" si="334"/>
        <v>4264</v>
      </c>
      <c r="C4276" s="275">
        <f t="shared" ca="1" si="330"/>
        <v>7.1076480107379089E-2</v>
      </c>
      <c r="D4276" s="275">
        <f t="shared" ca="1" si="331"/>
        <v>0.16013047867878</v>
      </c>
      <c r="E4276" s="275">
        <f t="shared" ca="1" si="332"/>
        <v>0.10190094088859354</v>
      </c>
      <c r="F4276" s="275">
        <f t="shared" ca="1" si="333"/>
        <v>3.7926631655778947E-2</v>
      </c>
      <c r="G4276" s="301">
        <f t="array" aca="1" ref="G4276" ca="1">IF(E4276&gt;F4276,('3-Statement Model'!$G$8*(1+'DCF Simulation'!C4276)*'DCF Simulation'!D4276)/('DCF Simulation'!E4276-'DCF Simulation'!F4276))</f>
        <v>12949.9585591265</v>
      </c>
      <c r="H4276" s="302">
        <f ca="1">+G4276-'DCF Analysis'!$C$37+'DCF Analysis'!$C$38+'DCF Analysis'!$C$40-'DCF Analysis'!$C$39</f>
        <v>13862.288559126502</v>
      </c>
      <c r="I4276" s="303">
        <f ca="1">+H4276/'Historical Data'!$L$34</f>
        <v>870.35155701763949</v>
      </c>
    </row>
    <row r="4277" spans="2:9">
      <c r="B4277" s="300">
        <f t="shared" si="334"/>
        <v>4265</v>
      </c>
      <c r="C4277" s="275">
        <f t="shared" ca="1" si="330"/>
        <v>0.17984992947180847</v>
      </c>
      <c r="D4277" s="275">
        <f t="shared" ca="1" si="331"/>
        <v>0.15772551627775674</v>
      </c>
      <c r="E4277" s="275">
        <f t="shared" ca="1" si="332"/>
        <v>0.10512257501802451</v>
      </c>
      <c r="F4277" s="275">
        <f t="shared" ca="1" si="333"/>
        <v>3.5275267248947167E-2</v>
      </c>
      <c r="G4277" s="301">
        <f t="array" aca="1" ref="G4277" ca="1">IF(E4277&gt;F4277,('3-Statement Model'!$G$8*(1+'DCF Simulation'!C4277)*'DCF Simulation'!D4277)/('DCF Simulation'!E4277-'DCF Simulation'!F4277))</f>
        <v>12869.407620655798</v>
      </c>
      <c r="H4277" s="302">
        <f ca="1">+G4277-'DCF Analysis'!$C$37+'DCF Analysis'!$C$38+'DCF Analysis'!$C$40-'DCF Analysis'!$C$39</f>
        <v>13781.7376206558</v>
      </c>
      <c r="I4277" s="303">
        <f ca="1">+H4277/'Historical Data'!$L$34</f>
        <v>865.29412119683843</v>
      </c>
    </row>
    <row r="4278" spans="2:9">
      <c r="B4278" s="300">
        <f t="shared" si="334"/>
        <v>4266</v>
      </c>
      <c r="C4278" s="275">
        <f t="shared" ca="1" si="330"/>
        <v>0.32826572485173966</v>
      </c>
      <c r="D4278" s="275">
        <f t="shared" ca="1" si="331"/>
        <v>0.18674690070005281</v>
      </c>
      <c r="E4278" s="275">
        <f t="shared" ca="1" si="332"/>
        <v>0.10575420652466465</v>
      </c>
      <c r="F4278" s="275">
        <f t="shared" ca="1" si="333"/>
        <v>4.571020744096424E-2</v>
      </c>
      <c r="G4278" s="301">
        <f t="array" aca="1" ref="G4278" ca="1">IF(E4278&gt;F4278,('3-Statement Model'!$G$8*(1+'DCF Simulation'!C4278)*'DCF Simulation'!D4278)/('DCF Simulation'!E4278-'DCF Simulation'!F4278))</f>
        <v>19954.840399646462</v>
      </c>
      <c r="H4278" s="302">
        <f ca="1">+G4278-'DCF Analysis'!$C$37+'DCF Analysis'!$C$38+'DCF Analysis'!$C$40-'DCF Analysis'!$C$39</f>
        <v>20867.17039964646</v>
      </c>
      <c r="I4278" s="303">
        <f ca="1">+H4278/'Historical Data'!$L$34</f>
        <v>1310.1569896211363</v>
      </c>
    </row>
    <row r="4279" spans="2:9">
      <c r="B4279" s="300">
        <f t="shared" si="334"/>
        <v>4267</v>
      </c>
      <c r="C4279" s="275">
        <f t="shared" ca="1" si="330"/>
        <v>0.20798166300801268</v>
      </c>
      <c r="D4279" s="275">
        <f t="shared" ca="1" si="331"/>
        <v>0.14493512397299649</v>
      </c>
      <c r="E4279" s="275">
        <f t="shared" ca="1" si="332"/>
        <v>0.10448572105214773</v>
      </c>
      <c r="F4279" s="275">
        <f t="shared" ca="1" si="333"/>
        <v>3.110113892582634E-2</v>
      </c>
      <c r="G4279" s="301">
        <f t="array" aca="1" ref="G4279" ca="1">IF(E4279&gt;F4279,('3-Statement Model'!$G$8*(1+'DCF Simulation'!C4279)*'DCF Simulation'!D4279)/('DCF Simulation'!E4279-'DCF Simulation'!F4279))</f>
        <v>11524.143615692861</v>
      </c>
      <c r="H4279" s="302">
        <f ca="1">+G4279-'DCF Analysis'!$C$37+'DCF Analysis'!$C$38+'DCF Analysis'!$C$40-'DCF Analysis'!$C$39</f>
        <v>12436.473615692863</v>
      </c>
      <c r="I4279" s="303">
        <f ca="1">+H4279/'Historical Data'!$L$34</f>
        <v>780.83096662281071</v>
      </c>
    </row>
    <row r="4280" spans="2:9">
      <c r="B4280" s="300">
        <f t="shared" si="334"/>
        <v>4268</v>
      </c>
      <c r="C4280" s="275">
        <f t="shared" ca="1" si="330"/>
        <v>0.25757958279384519</v>
      </c>
      <c r="D4280" s="275">
        <f t="shared" ca="1" si="331"/>
        <v>0.17056100156101106</v>
      </c>
      <c r="E4280" s="275">
        <f t="shared" ca="1" si="332"/>
        <v>0.10751755603123844</v>
      </c>
      <c r="F4280" s="275">
        <f t="shared" ca="1" si="333"/>
        <v>3.2683704182799027E-2</v>
      </c>
      <c r="G4280" s="301">
        <f t="array" aca="1" ref="G4280" ca="1">IF(E4280&gt;F4280,('3-Statement Model'!$G$8*(1+'DCF Simulation'!C4280)*'DCF Simulation'!D4280)/('DCF Simulation'!E4280-'DCF Simulation'!F4280))</f>
        <v>13845.116515304118</v>
      </c>
      <c r="H4280" s="302">
        <f ca="1">+G4280-'DCF Analysis'!$C$37+'DCF Analysis'!$C$38+'DCF Analysis'!$C$40-'DCF Analysis'!$C$39</f>
        <v>14757.44651530412</v>
      </c>
      <c r="I4280" s="303">
        <f ca="1">+H4280/'Historical Data'!$L$34</f>
        <v>926.55455103358656</v>
      </c>
    </row>
    <row r="4281" spans="2:9">
      <c r="B4281" s="300">
        <f t="shared" si="334"/>
        <v>4269</v>
      </c>
      <c r="C4281" s="275">
        <f t="shared" ca="1" si="330"/>
        <v>0.25574674965183397</v>
      </c>
      <c r="D4281" s="275">
        <f t="shared" ca="1" si="331"/>
        <v>0.18020160297539151</v>
      </c>
      <c r="E4281" s="275">
        <f t="shared" ca="1" si="332"/>
        <v>0.10263398796806023</v>
      </c>
      <c r="F4281" s="275">
        <f t="shared" ca="1" si="333"/>
        <v>5.0448178243352085E-2</v>
      </c>
      <c r="G4281" s="301">
        <f t="array" aca="1" ref="G4281" ca="1">IF(E4281&gt;F4281,('3-Statement Model'!$G$8*(1+'DCF Simulation'!C4281)*'DCF Simulation'!D4281)/('DCF Simulation'!E4281-'DCF Simulation'!F4281))</f>
        <v>20945.357890559677</v>
      </c>
      <c r="H4281" s="302">
        <f ca="1">+G4281-'DCF Analysis'!$C$37+'DCF Analysis'!$C$38+'DCF Analysis'!$C$40-'DCF Analysis'!$C$39</f>
        <v>21857.687890559675</v>
      </c>
      <c r="I4281" s="303">
        <f ca="1">+H4281/'Historical Data'!$L$34</f>
        <v>1372.3471854746156</v>
      </c>
    </row>
    <row r="4282" spans="2:9">
      <c r="B4282" s="300">
        <f t="shared" si="334"/>
        <v>4270</v>
      </c>
      <c r="C4282" s="275">
        <f t="shared" ca="1" si="330"/>
        <v>0.11583333821834511</v>
      </c>
      <c r="D4282" s="275">
        <f t="shared" ca="1" si="331"/>
        <v>0.14760066136675898</v>
      </c>
      <c r="E4282" s="275">
        <f t="shared" ca="1" si="332"/>
        <v>0.10718476124631739</v>
      </c>
      <c r="F4282" s="275">
        <f t="shared" ca="1" si="333"/>
        <v>3.925196999115127E-2</v>
      </c>
      <c r="G4282" s="301">
        <f t="array" aca="1" ref="G4282" ca="1">IF(E4282&gt;F4282,('3-Statement Model'!$G$8*(1+'DCF Simulation'!C4282)*'DCF Simulation'!D4282)/('DCF Simulation'!E4282-'DCF Simulation'!F4282))</f>
        <v>11710.829989303937</v>
      </c>
      <c r="H4282" s="302">
        <f ca="1">+G4282-'DCF Analysis'!$C$37+'DCF Analysis'!$C$38+'DCF Analysis'!$C$40-'DCF Analysis'!$C$39</f>
        <v>12623.159989303938</v>
      </c>
      <c r="I4282" s="303">
        <f ca="1">+H4282/'Historical Data'!$L$34</f>
        <v>792.55217522796579</v>
      </c>
    </row>
    <row r="4283" spans="2:9">
      <c r="B4283" s="300">
        <f t="shared" si="334"/>
        <v>4271</v>
      </c>
      <c r="C4283" s="275">
        <f t="shared" ca="1" si="330"/>
        <v>8.6352049773819967E-2</v>
      </c>
      <c r="D4283" s="275">
        <f t="shared" ca="1" si="331"/>
        <v>0.14129610702645176</v>
      </c>
      <c r="E4283" s="275">
        <f t="shared" ca="1" si="332"/>
        <v>0.10980151331309343</v>
      </c>
      <c r="F4283" s="275">
        <f t="shared" ca="1" si="333"/>
        <v>3.7409953097579926E-2</v>
      </c>
      <c r="G4283" s="301">
        <f t="array" aca="1" ref="G4283" ca="1">IF(E4283&gt;F4283,('3-Statement Model'!$G$8*(1+'DCF Simulation'!C4283)*'DCF Simulation'!D4283)/('DCF Simulation'!E4283-'DCF Simulation'!F4283))</f>
        <v>10242.17865533817</v>
      </c>
      <c r="H4283" s="302">
        <f ca="1">+G4283-'DCF Analysis'!$C$37+'DCF Analysis'!$C$38+'DCF Analysis'!$C$40-'DCF Analysis'!$C$39</f>
        <v>11154.508655338172</v>
      </c>
      <c r="I4283" s="303">
        <f ca="1">+H4283/'Historical Data'!$L$34</f>
        <v>700.34207804371817</v>
      </c>
    </row>
    <row r="4284" spans="2:9">
      <c r="B4284" s="300">
        <f t="shared" si="334"/>
        <v>4272</v>
      </c>
      <c r="C4284" s="275">
        <f t="shared" ca="1" si="330"/>
        <v>0.30539897983390424</v>
      </c>
      <c r="D4284" s="275">
        <f t="shared" ca="1" si="331"/>
        <v>0.15982543761741719</v>
      </c>
      <c r="E4284" s="275">
        <f t="shared" ca="1" si="332"/>
        <v>0.10233584389340572</v>
      </c>
      <c r="F4284" s="275">
        <f t="shared" ca="1" si="333"/>
        <v>5.212609029436506E-2</v>
      </c>
      <c r="G4284" s="301">
        <f t="array" aca="1" ref="G4284" ca="1">IF(E4284&gt;F4284,('3-Statement Model'!$G$8*(1+'DCF Simulation'!C4284)*'DCF Simulation'!D4284)/('DCF Simulation'!E4284-'DCF Simulation'!F4284))</f>
        <v>20071.534692922567</v>
      </c>
      <c r="H4284" s="302">
        <f ca="1">+G4284-'DCF Analysis'!$C$37+'DCF Analysis'!$C$38+'DCF Analysis'!$C$40-'DCF Analysis'!$C$39</f>
        <v>20983.864692922565</v>
      </c>
      <c r="I4284" s="303">
        <f ca="1">+H4284/'Historical Data'!$L$34</f>
        <v>1317.4837062317974</v>
      </c>
    </row>
    <row r="4285" spans="2:9">
      <c r="B4285" s="300">
        <f t="shared" si="334"/>
        <v>4273</v>
      </c>
      <c r="C4285" s="275">
        <f t="shared" ca="1" si="330"/>
        <v>0.25986253167702211</v>
      </c>
      <c r="D4285" s="275">
        <f t="shared" ca="1" si="331"/>
        <v>0.15330812476234179</v>
      </c>
      <c r="E4285" s="275">
        <f t="shared" ca="1" si="332"/>
        <v>0.10314941321152497</v>
      </c>
      <c r="F4285" s="275">
        <f t="shared" ca="1" si="333"/>
        <v>5.3660807939167457E-2</v>
      </c>
      <c r="G4285" s="301">
        <f t="array" aca="1" ref="G4285" ca="1">IF(E4285&gt;F4285,('3-Statement Model'!$G$8*(1+'DCF Simulation'!C4285)*'DCF Simulation'!D4285)/('DCF Simulation'!E4285-'DCF Simulation'!F4285))</f>
        <v>18852.225097480328</v>
      </c>
      <c r="H4285" s="302">
        <f ca="1">+G4285-'DCF Analysis'!$C$37+'DCF Analysis'!$C$38+'DCF Analysis'!$C$40-'DCF Analysis'!$C$39</f>
        <v>19764.555097480326</v>
      </c>
      <c r="I4285" s="303">
        <f ca="1">+H4285/'Historical Data'!$L$34</f>
        <v>1240.9286698571564</v>
      </c>
    </row>
    <row r="4286" spans="2:9">
      <c r="B4286" s="300">
        <f t="shared" si="334"/>
        <v>4274</v>
      </c>
      <c r="C4286" s="275">
        <f t="shared" ca="1" si="330"/>
        <v>0.32498815962717448</v>
      </c>
      <c r="D4286" s="275">
        <f t="shared" ca="1" si="331"/>
        <v>0.1716373471806158</v>
      </c>
      <c r="E4286" s="275">
        <f t="shared" ca="1" si="332"/>
        <v>0.10319272189863288</v>
      </c>
      <c r="F4286" s="275">
        <f t="shared" ca="1" si="333"/>
        <v>5.3067393847896091E-2</v>
      </c>
      <c r="G4286" s="301">
        <f t="array" aca="1" ref="G4286" ca="1">IF(E4286&gt;F4286,('3-Statement Model'!$G$8*(1+'DCF Simulation'!C4286)*'DCF Simulation'!D4286)/('DCF Simulation'!E4286-'DCF Simulation'!F4286))</f>
        <v>21915.231477824072</v>
      </c>
      <c r="H4286" s="302">
        <f ca="1">+G4286-'DCF Analysis'!$C$37+'DCF Analysis'!$C$38+'DCF Analysis'!$C$40-'DCF Analysis'!$C$39</f>
        <v>22827.561477824071</v>
      </c>
      <c r="I4286" s="303">
        <f ca="1">+H4286/'Historical Data'!$L$34</f>
        <v>1433.2412422665657</v>
      </c>
    </row>
    <row r="4287" spans="2:9">
      <c r="B4287" s="300">
        <f t="shared" si="334"/>
        <v>4275</v>
      </c>
      <c r="C4287" s="275">
        <f t="shared" ca="1" si="330"/>
        <v>0.23130517871071016</v>
      </c>
      <c r="D4287" s="275">
        <f t="shared" ca="1" si="331"/>
        <v>0.14298782653696199</v>
      </c>
      <c r="E4287" s="275">
        <f t="shared" ca="1" si="332"/>
        <v>0.10077693512254336</v>
      </c>
      <c r="F4287" s="275">
        <f t="shared" ca="1" si="333"/>
        <v>4.9423947480999528E-2</v>
      </c>
      <c r="G4287" s="301">
        <f t="array" aca="1" ref="G4287" ca="1">IF(E4287&gt;F4287,('3-Statement Model'!$G$8*(1+'DCF Simulation'!C4287)*'DCF Simulation'!D4287)/('DCF Simulation'!E4287-'DCF Simulation'!F4287))</f>
        <v>16560.694850827771</v>
      </c>
      <c r="H4287" s="302">
        <f ca="1">+G4287-'DCF Analysis'!$C$37+'DCF Analysis'!$C$38+'DCF Analysis'!$C$40-'DCF Analysis'!$C$39</f>
        <v>17473.024850827769</v>
      </c>
      <c r="I4287" s="303">
        <f ca="1">+H4287/'Historical Data'!$L$34</f>
        <v>1097.0536589150422</v>
      </c>
    </row>
    <row r="4288" spans="2:9">
      <c r="B4288" s="300">
        <f t="shared" si="334"/>
        <v>4276</v>
      </c>
      <c r="C4288" s="275">
        <f t="shared" ca="1" si="330"/>
        <v>0.31764685257861774</v>
      </c>
      <c r="D4288" s="275">
        <f t="shared" ca="1" si="331"/>
        <v>0.15951448376412714</v>
      </c>
      <c r="E4288" s="275">
        <f t="shared" ca="1" si="332"/>
        <v>0.10602241162822337</v>
      </c>
      <c r="F4288" s="275">
        <f t="shared" ca="1" si="333"/>
        <v>3.8880830367003127E-2</v>
      </c>
      <c r="G4288" s="301">
        <f t="array" aca="1" ref="G4288" ca="1">IF(E4288&gt;F4288,('3-Statement Model'!$G$8*(1+'DCF Simulation'!C4288)*'DCF Simulation'!D4288)/('DCF Simulation'!E4288-'DCF Simulation'!F4288))</f>
        <v>15121.228837237521</v>
      </c>
      <c r="H4288" s="302">
        <f ca="1">+G4288-'DCF Analysis'!$C$37+'DCF Analysis'!$C$38+'DCF Analysis'!$C$40-'DCF Analysis'!$C$39</f>
        <v>16033.558837237522</v>
      </c>
      <c r="I4288" s="303">
        <f ca="1">+H4288/'Historical Data'!$L$34</f>
        <v>1006.6759784289861</v>
      </c>
    </row>
    <row r="4289" spans="2:9">
      <c r="B4289" s="300">
        <f t="shared" si="334"/>
        <v>4277</v>
      </c>
      <c r="C4289" s="275">
        <f t="shared" ca="1" si="330"/>
        <v>0.24772952623209585</v>
      </c>
      <c r="D4289" s="275">
        <f t="shared" ca="1" si="331"/>
        <v>0.18367163872979025</v>
      </c>
      <c r="E4289" s="275">
        <f t="shared" ca="1" si="332"/>
        <v>0.10222206357032243</v>
      </c>
      <c r="F4289" s="275">
        <f t="shared" ca="1" si="333"/>
        <v>2.9008892688565296E-2</v>
      </c>
      <c r="G4289" s="301">
        <f t="array" aca="1" ref="G4289" ca="1">IF(E4289&gt;F4289,('3-Statement Model'!$G$8*(1+'DCF Simulation'!C4289)*'DCF Simulation'!D4289)/('DCF Simulation'!E4289-'DCF Simulation'!F4289))</f>
        <v>15120.036369122208</v>
      </c>
      <c r="H4289" s="302">
        <f ca="1">+G4289-'DCF Analysis'!$C$37+'DCF Analysis'!$C$38+'DCF Analysis'!$C$40-'DCF Analysis'!$C$39</f>
        <v>16032.36636912221</v>
      </c>
      <c r="I4289" s="303">
        <f ca="1">+H4289/'Historical Data'!$L$34</f>
        <v>1006.6011086499861</v>
      </c>
    </row>
    <row r="4290" spans="2:9">
      <c r="B4290" s="300">
        <f t="shared" si="334"/>
        <v>4278</v>
      </c>
      <c r="C4290" s="275">
        <f t="shared" ca="1" si="330"/>
        <v>0.25914700283569742</v>
      </c>
      <c r="D4290" s="275">
        <f t="shared" ca="1" si="331"/>
        <v>0.15816446273096005</v>
      </c>
      <c r="E4290" s="275">
        <f t="shared" ca="1" si="332"/>
        <v>0.10059804236564518</v>
      </c>
      <c r="F4290" s="275">
        <f t="shared" ca="1" si="333"/>
        <v>2.224901684344141E-2</v>
      </c>
      <c r="G4290" s="301">
        <f t="array" aca="1" ref="G4290" ca="1">IF(E4290&gt;F4290,('3-Statement Model'!$G$8*(1+'DCF Simulation'!C4290)*'DCF Simulation'!D4290)/('DCF Simulation'!E4290-'DCF Simulation'!F4290))</f>
        <v>12278.102272098447</v>
      </c>
      <c r="H4290" s="302">
        <f ca="1">+G4290-'DCF Analysis'!$C$37+'DCF Analysis'!$C$38+'DCF Analysis'!$C$40-'DCF Analysis'!$C$39</f>
        <v>13190.432272098449</v>
      </c>
      <c r="I4290" s="303">
        <f ca="1">+H4290/'Historical Data'!$L$34</f>
        <v>828.16868346015804</v>
      </c>
    </row>
    <row r="4291" spans="2:9">
      <c r="B4291" s="300">
        <f t="shared" si="334"/>
        <v>4279</v>
      </c>
      <c r="C4291" s="275">
        <f t="shared" ca="1" si="330"/>
        <v>7.1666389259445268E-2</v>
      </c>
      <c r="D4291" s="275">
        <f t="shared" ca="1" si="331"/>
        <v>0.18934459919140778</v>
      </c>
      <c r="E4291" s="275">
        <f t="shared" ca="1" si="332"/>
        <v>0.10881677290976481</v>
      </c>
      <c r="F4291" s="275">
        <f t="shared" ca="1" si="333"/>
        <v>2.8716366553650653E-2</v>
      </c>
      <c r="G4291" s="301">
        <f t="array" aca="1" ref="G4291" ca="1">IF(E4291&gt;F4291,('3-Statement Model'!$G$8*(1+'DCF Simulation'!C4291)*'DCF Simulation'!D4291)/('DCF Simulation'!E4291-'DCF Simulation'!F4291))</f>
        <v>12236.502748513181</v>
      </c>
      <c r="H4291" s="302">
        <f ca="1">+G4291-'DCF Analysis'!$C$37+'DCF Analysis'!$C$38+'DCF Analysis'!$C$40-'DCF Analysis'!$C$39</f>
        <v>13148.832748513183</v>
      </c>
      <c r="I4291" s="303">
        <f ca="1">+H4291/'Historical Data'!$L$34</f>
        <v>825.55683405526361</v>
      </c>
    </row>
    <row r="4292" spans="2:9">
      <c r="B4292" s="300">
        <f t="shared" si="334"/>
        <v>4280</v>
      </c>
      <c r="C4292" s="275">
        <f t="shared" ca="1" si="330"/>
        <v>0.23870090153712495</v>
      </c>
      <c r="D4292" s="275">
        <f t="shared" ca="1" si="331"/>
        <v>0.18991447650824761</v>
      </c>
      <c r="E4292" s="275">
        <f t="shared" ca="1" si="332"/>
        <v>0.10444104954607272</v>
      </c>
      <c r="F4292" s="275">
        <f t="shared" ca="1" si="333"/>
        <v>4.7884970245580694E-2</v>
      </c>
      <c r="G4292" s="301">
        <f t="array" aca="1" ref="G4292" ca="1">IF(E4292&gt;F4292,('3-Statement Model'!$G$8*(1+'DCF Simulation'!C4292)*'DCF Simulation'!D4292)/('DCF Simulation'!E4292-'DCF Simulation'!F4292))</f>
        <v>20092.072147361618</v>
      </c>
      <c r="H4292" s="302">
        <f ca="1">+G4292-'DCF Analysis'!$C$37+'DCF Analysis'!$C$38+'DCF Analysis'!$C$40-'DCF Analysis'!$C$39</f>
        <v>21004.402147361616</v>
      </c>
      <c r="I4292" s="303">
        <f ca="1">+H4292/'Historical Data'!$L$34</f>
        <v>1318.7731618200262</v>
      </c>
    </row>
    <row r="4293" spans="2:9">
      <c r="B4293" s="300">
        <f t="shared" si="334"/>
        <v>4281</v>
      </c>
      <c r="C4293" s="275">
        <f t="shared" ca="1" si="330"/>
        <v>0.16354933621035314</v>
      </c>
      <c r="D4293" s="275">
        <f t="shared" ca="1" si="331"/>
        <v>0.17185978272131081</v>
      </c>
      <c r="E4293" s="275">
        <f t="shared" ca="1" si="332"/>
        <v>0.10220518397051723</v>
      </c>
      <c r="F4293" s="275">
        <f t="shared" ca="1" si="333"/>
        <v>2.9439578553416793E-2</v>
      </c>
      <c r="G4293" s="301">
        <f t="array" aca="1" ref="G4293" ca="1">IF(E4293&gt;F4293,('3-Statement Model'!$G$8*(1+'DCF Simulation'!C4293)*'DCF Simulation'!D4293)/('DCF Simulation'!E4293-'DCF Simulation'!F4293))</f>
        <v>13274.323990013238</v>
      </c>
      <c r="H4293" s="302">
        <f ca="1">+G4293-'DCF Analysis'!$C$37+'DCF Analysis'!$C$38+'DCF Analysis'!$C$40-'DCF Analysis'!$C$39</f>
        <v>14186.653990013239</v>
      </c>
      <c r="I4293" s="303">
        <f ca="1">+H4293/'Historical Data'!$L$34</f>
        <v>890.71702240315869</v>
      </c>
    </row>
    <row r="4294" spans="2:9">
      <c r="B4294" s="300">
        <f t="shared" si="334"/>
        <v>4282</v>
      </c>
      <c r="C4294" s="275">
        <f t="shared" ca="1" si="330"/>
        <v>0.15134063955604843</v>
      </c>
      <c r="D4294" s="275">
        <f t="shared" ca="1" si="331"/>
        <v>0.15882223608868329</v>
      </c>
      <c r="E4294" s="275">
        <f t="shared" ca="1" si="332"/>
        <v>0.1034744541304557</v>
      </c>
      <c r="F4294" s="275">
        <f t="shared" ca="1" si="333"/>
        <v>3.6747123329981132E-2</v>
      </c>
      <c r="G4294" s="301">
        <f t="array" aca="1" ref="G4294" ca="1">IF(E4294&gt;F4294,('3-Statement Model'!$G$8*(1+'DCF Simulation'!C4294)*'DCF Simulation'!D4294)/('DCF Simulation'!E4294-'DCF Simulation'!F4294))</f>
        <v>13237.040185842608</v>
      </c>
      <c r="H4294" s="302">
        <f ca="1">+G4294-'DCF Analysis'!$C$37+'DCF Analysis'!$C$38+'DCF Analysis'!$C$40-'DCF Analysis'!$C$39</f>
        <v>14149.37018584261</v>
      </c>
      <c r="I4294" s="303">
        <f ca="1">+H4294/'Historical Data'!$L$34</f>
        <v>888.37613786067936</v>
      </c>
    </row>
    <row r="4295" spans="2:9">
      <c r="B4295" s="300">
        <f t="shared" si="334"/>
        <v>4283</v>
      </c>
      <c r="C4295" s="275">
        <f t="shared" ca="1" si="330"/>
        <v>0.10768379817585232</v>
      </c>
      <c r="D4295" s="275">
        <f t="shared" ca="1" si="331"/>
        <v>0.15890408155493008</v>
      </c>
      <c r="E4295" s="275">
        <f t="shared" ca="1" si="332"/>
        <v>0.10774282811204805</v>
      </c>
      <c r="F4295" s="275">
        <f t="shared" ca="1" si="333"/>
        <v>3.1208073139460515E-2</v>
      </c>
      <c r="G4295" s="301">
        <f t="array" aca="1" ref="G4295" ca="1">IF(E4295&gt;F4295,('3-Statement Model'!$G$8*(1+'DCF Simulation'!C4295)*'DCF Simulation'!D4295)/('DCF Simulation'!E4295-'DCF Simulation'!F4295))</f>
        <v>11108.91539230434</v>
      </c>
      <c r="H4295" s="302">
        <f ca="1">+G4295-'DCF Analysis'!$C$37+'DCF Analysis'!$C$38+'DCF Analysis'!$C$40-'DCF Analysis'!$C$39</f>
        <v>12021.245392304341</v>
      </c>
      <c r="I4295" s="303">
        <f ca="1">+H4295/'Historical Data'!$L$34</f>
        <v>754.7606298813397</v>
      </c>
    </row>
    <row r="4296" spans="2:9">
      <c r="B4296" s="300">
        <f t="shared" si="334"/>
        <v>4284</v>
      </c>
      <c r="C4296" s="275">
        <f t="shared" ca="1" si="330"/>
        <v>1.2489052179229148E-2</v>
      </c>
      <c r="D4296" s="275">
        <f t="shared" ca="1" si="331"/>
        <v>0.18631826506839544</v>
      </c>
      <c r="E4296" s="275">
        <f t="shared" ca="1" si="332"/>
        <v>0.10285839957409992</v>
      </c>
      <c r="F4296" s="275">
        <f t="shared" ca="1" si="333"/>
        <v>2.1425387187393299E-2</v>
      </c>
      <c r="G4296" s="301">
        <f t="array" aca="1" ref="G4296" ca="1">IF(E4296&gt;F4296,('3-Statement Model'!$G$8*(1+'DCF Simulation'!C4296)*'DCF Simulation'!D4296)/('DCF Simulation'!E4296-'DCF Simulation'!F4296))</f>
        <v>11189.862918831013</v>
      </c>
      <c r="H4296" s="302">
        <f ca="1">+G4296-'DCF Analysis'!$C$37+'DCF Analysis'!$C$38+'DCF Analysis'!$C$40-'DCF Analysis'!$C$39</f>
        <v>12102.192918831015</v>
      </c>
      <c r="I4296" s="303">
        <f ca="1">+H4296/'Historical Data'!$L$34</f>
        <v>759.84296570552317</v>
      </c>
    </row>
    <row r="4297" spans="2:9">
      <c r="B4297" s="300">
        <f t="shared" si="334"/>
        <v>4285</v>
      </c>
      <c r="C4297" s="275">
        <f t="shared" ca="1" si="330"/>
        <v>7.603015464773609E-2</v>
      </c>
      <c r="D4297" s="275">
        <f t="shared" ca="1" si="331"/>
        <v>0.19274517338716912</v>
      </c>
      <c r="E4297" s="275">
        <f t="shared" ca="1" si="332"/>
        <v>0.10088433636410761</v>
      </c>
      <c r="F4297" s="275">
        <f t="shared" ca="1" si="333"/>
        <v>2.4009502348083998E-2</v>
      </c>
      <c r="G4297" s="301">
        <f t="array" aca="1" ref="G4297" ca="1">IF(E4297&gt;F4297,('3-Statement Model'!$G$8*(1+'DCF Simulation'!C4297)*'DCF Simulation'!D4297)/('DCF Simulation'!E4297-'DCF Simulation'!F4297))</f>
        <v>13031.765663484479</v>
      </c>
      <c r="H4297" s="302">
        <f ca="1">+G4297-'DCF Analysis'!$C$37+'DCF Analysis'!$C$38+'DCF Analysis'!$C$40-'DCF Analysis'!$C$39</f>
        <v>13944.095663484481</v>
      </c>
      <c r="I4297" s="303">
        <f ca="1">+H4297/'Historical Data'!$L$34</f>
        <v>875.48786191775605</v>
      </c>
    </row>
    <row r="4298" spans="2:9">
      <c r="B4298" s="300">
        <f t="shared" si="334"/>
        <v>4286</v>
      </c>
      <c r="C4298" s="275">
        <f t="shared" ca="1" si="330"/>
        <v>1.9783667870225875E-2</v>
      </c>
      <c r="D4298" s="275">
        <f t="shared" ca="1" si="331"/>
        <v>0.16995608488088076</v>
      </c>
      <c r="E4298" s="275">
        <f t="shared" ca="1" si="332"/>
        <v>0.10012896641865768</v>
      </c>
      <c r="F4298" s="275">
        <f t="shared" ca="1" si="333"/>
        <v>4.2844500057124882E-2</v>
      </c>
      <c r="G4298" s="301">
        <f t="array" aca="1" ref="G4298" ca="1">IF(E4298&gt;F4298,('3-Statement Model'!$G$8*(1+'DCF Simulation'!C4298)*'DCF Simulation'!D4298)/('DCF Simulation'!E4298-'DCF Simulation'!F4298))</f>
        <v>14614.615639485972</v>
      </c>
      <c r="H4298" s="302">
        <f ca="1">+G4298-'DCF Analysis'!$C$37+'DCF Analysis'!$C$38+'DCF Analysis'!$C$40-'DCF Analysis'!$C$39</f>
        <v>15526.945639485974</v>
      </c>
      <c r="I4298" s="303">
        <f ca="1">+H4298/'Historical Data'!$L$34</f>
        <v>974.86798485072154</v>
      </c>
    </row>
    <row r="4299" spans="2:9">
      <c r="B4299" s="300">
        <f t="shared" si="334"/>
        <v>4287</v>
      </c>
      <c r="C4299" s="275">
        <f t="shared" ca="1" si="330"/>
        <v>0.26402491860269944</v>
      </c>
      <c r="D4299" s="275">
        <f t="shared" ca="1" si="331"/>
        <v>0.18669256803046438</v>
      </c>
      <c r="E4299" s="275">
        <f t="shared" ca="1" si="332"/>
        <v>0.1094893617084777</v>
      </c>
      <c r="F4299" s="275">
        <f t="shared" ca="1" si="333"/>
        <v>3.5851568890771499E-2</v>
      </c>
      <c r="G4299" s="301">
        <f t="array" aca="1" ref="G4299" ca="1">IF(E4299&gt;F4299,('3-Statement Model'!$G$8*(1+'DCF Simulation'!C4299)*'DCF Simulation'!D4299)/('DCF Simulation'!E4299-'DCF Simulation'!F4299))</f>
        <v>15479.659442624985</v>
      </c>
      <c r="H4299" s="302">
        <f ca="1">+G4299-'DCF Analysis'!$C$37+'DCF Analysis'!$C$38+'DCF Analysis'!$C$40-'DCF Analysis'!$C$39</f>
        <v>16391.989442624985</v>
      </c>
      <c r="I4299" s="303">
        <f ca="1">+H4299/'Historical Data'!$L$34</f>
        <v>1029.1802448891131</v>
      </c>
    </row>
    <row r="4300" spans="2:9">
      <c r="B4300" s="300">
        <f t="shared" si="334"/>
        <v>4288</v>
      </c>
      <c r="C4300" s="275">
        <f t="shared" ca="1" si="330"/>
        <v>0.27429568157900752</v>
      </c>
      <c r="D4300" s="275">
        <f t="shared" ca="1" si="331"/>
        <v>0.1830784179203509</v>
      </c>
      <c r="E4300" s="275">
        <f t="shared" ca="1" si="332"/>
        <v>0.10847599307445872</v>
      </c>
      <c r="F4300" s="275">
        <f t="shared" ca="1" si="333"/>
        <v>2.445917804175237E-2</v>
      </c>
      <c r="G4300" s="301">
        <f t="array" aca="1" ref="G4300" ca="1">IF(E4300&gt;F4300,('3-Statement Model'!$G$8*(1+'DCF Simulation'!C4300)*'DCF Simulation'!D4300)/('DCF Simulation'!E4300-'DCF Simulation'!F4300))</f>
        <v>13412.837019791832</v>
      </c>
      <c r="H4300" s="302">
        <f ca="1">+G4300-'DCF Analysis'!$C$37+'DCF Analysis'!$C$38+'DCF Analysis'!$C$40-'DCF Analysis'!$C$39</f>
        <v>14325.167019791834</v>
      </c>
      <c r="I4300" s="303">
        <f ca="1">+H4300/'Historical Data'!$L$34</f>
        <v>899.41364061456227</v>
      </c>
    </row>
    <row r="4301" spans="2:9">
      <c r="B4301" s="300">
        <f t="shared" si="334"/>
        <v>4289</v>
      </c>
      <c r="C4301" s="275">
        <f t="shared" ca="1" si="330"/>
        <v>0.20550119688662888</v>
      </c>
      <c r="D4301" s="275">
        <f t="shared" ca="1" si="331"/>
        <v>0.18212556890965084</v>
      </c>
      <c r="E4301" s="275">
        <f t="shared" ca="1" si="332"/>
        <v>0.1009095880011074</v>
      </c>
      <c r="F4301" s="275">
        <f t="shared" ca="1" si="333"/>
        <v>3.2886027149535556E-2</v>
      </c>
      <c r="G4301" s="301">
        <f t="array" aca="1" ref="G4301" ca="1">IF(E4301&gt;F4301,('3-Statement Model'!$G$8*(1+'DCF Simulation'!C4301)*'DCF Simulation'!D4301)/('DCF Simulation'!E4301-'DCF Simulation'!F4301))</f>
        <v>15590.451920716436</v>
      </c>
      <c r="H4301" s="302">
        <f ca="1">+G4301-'DCF Analysis'!$C$37+'DCF Analysis'!$C$38+'DCF Analysis'!$C$40-'DCF Analysis'!$C$39</f>
        <v>16502.781920716436</v>
      </c>
      <c r="I4301" s="303">
        <f ca="1">+H4301/'Historical Data'!$L$34</f>
        <v>1036.1364127254299</v>
      </c>
    </row>
    <row r="4302" spans="2:9">
      <c r="B4302" s="300">
        <f t="shared" si="334"/>
        <v>4290</v>
      </c>
      <c r="C4302" s="275">
        <f t="shared" ref="C4302:C4365" ca="1" si="335">RAND()*($E$6-$D$6)+$D$6</f>
        <v>0.1597770933604396</v>
      </c>
      <c r="D4302" s="275">
        <f t="shared" ref="D4302:D4365" ca="1" si="336">RAND()*($E$7-$D$7)+$D$7</f>
        <v>0.1477937970388431</v>
      </c>
      <c r="E4302" s="275">
        <f t="shared" ref="E4302:E4365" ca="1" si="337">RAND()*($E$8-$D$8)+$D$8</f>
        <v>0.10312377808048628</v>
      </c>
      <c r="F4302" s="275">
        <f t="shared" ref="F4302:F4365" ca="1" si="338">RAND()*($E$9-$D$9)+$D$9</f>
        <v>2.2333552778532727E-2</v>
      </c>
      <c r="G4302" s="301">
        <f t="array" aca="1" ref="G4302" ca="1">IF(E4302&gt;F4302,('3-Statement Model'!$G$8*(1+'DCF Simulation'!C4302)*'DCF Simulation'!D4302)/('DCF Simulation'!E4302-'DCF Simulation'!F4302))</f>
        <v>10248.290176297789</v>
      </c>
      <c r="H4302" s="302">
        <f ca="1">+G4302-'DCF Analysis'!$C$37+'DCF Analysis'!$C$38+'DCF Analysis'!$C$40-'DCF Analysis'!$C$39</f>
        <v>11160.620176297791</v>
      </c>
      <c r="I4302" s="303">
        <f ca="1">+H4302/'Historical Data'!$L$34</f>
        <v>700.72579331268423</v>
      </c>
    </row>
    <row r="4303" spans="2:9">
      <c r="B4303" s="300">
        <f t="shared" ref="B4303:B4366" si="339">+B4302+1</f>
        <v>4291</v>
      </c>
      <c r="C4303" s="275">
        <f t="shared" ca="1" si="335"/>
        <v>0.30591532844749975</v>
      </c>
      <c r="D4303" s="275">
        <f t="shared" ca="1" si="336"/>
        <v>0.14184811731206401</v>
      </c>
      <c r="E4303" s="275">
        <f t="shared" ca="1" si="337"/>
        <v>0.10855048754567106</v>
      </c>
      <c r="F4303" s="275">
        <f t="shared" ca="1" si="338"/>
        <v>3.5750805277641275E-2</v>
      </c>
      <c r="G4303" s="301">
        <f t="array" aca="1" ref="G4303" ca="1">IF(E4303&gt;F4303,('3-Statement Model'!$G$8*(1+'DCF Simulation'!C4303)*'DCF Simulation'!D4303)/('DCF Simulation'!E4303-'DCF Simulation'!F4303))</f>
        <v>12291.039403418503</v>
      </c>
      <c r="H4303" s="302">
        <f ca="1">+G4303-'DCF Analysis'!$C$37+'DCF Analysis'!$C$38+'DCF Analysis'!$C$40-'DCF Analysis'!$C$39</f>
        <v>13203.369403418505</v>
      </c>
      <c r="I4303" s="303">
        <f ca="1">+H4303/'Historical Data'!$L$34</f>
        <v>828.98094850136863</v>
      </c>
    </row>
    <row r="4304" spans="2:9">
      <c r="B4304" s="300">
        <f t="shared" si="339"/>
        <v>4292</v>
      </c>
      <c r="C4304" s="275">
        <f t="shared" ca="1" si="335"/>
        <v>2.1516027570479261E-2</v>
      </c>
      <c r="D4304" s="275">
        <f t="shared" ca="1" si="336"/>
        <v>0.15345629995171564</v>
      </c>
      <c r="E4304" s="275">
        <f t="shared" ca="1" si="337"/>
        <v>0.10480413459980914</v>
      </c>
      <c r="F4304" s="275">
        <f t="shared" ca="1" si="338"/>
        <v>2.1768014515481653E-2</v>
      </c>
      <c r="G4304" s="301">
        <f t="array" aca="1" ref="G4304" ca="1">IF(E4304&gt;F4304,('3-Statement Model'!$G$8*(1+'DCF Simulation'!C4304)*'DCF Simulation'!D4304)/('DCF Simulation'!E4304-'DCF Simulation'!F4304))</f>
        <v>9118.898015820183</v>
      </c>
      <c r="H4304" s="302">
        <f ca="1">+G4304-'DCF Analysis'!$C$37+'DCF Analysis'!$C$38+'DCF Analysis'!$C$40-'DCF Analysis'!$C$39</f>
        <v>10031.228015820185</v>
      </c>
      <c r="I4304" s="303">
        <f ca="1">+H4304/'Historical Data'!$L$34</f>
        <v>629.81627349115058</v>
      </c>
    </row>
    <row r="4305" spans="2:9">
      <c r="B4305" s="300">
        <f t="shared" si="339"/>
        <v>4293</v>
      </c>
      <c r="C4305" s="275">
        <f t="shared" ca="1" si="335"/>
        <v>7.0592013422796501E-2</v>
      </c>
      <c r="D4305" s="275">
        <f t="shared" ca="1" si="336"/>
        <v>0.18026303994007709</v>
      </c>
      <c r="E4305" s="275">
        <f t="shared" ca="1" si="337"/>
        <v>0.10832595555199521</v>
      </c>
      <c r="F4305" s="275">
        <f t="shared" ca="1" si="338"/>
        <v>2.4575103984097554E-2</v>
      </c>
      <c r="G4305" s="301">
        <f t="array" aca="1" ref="G4305" ca="1">IF(E4305&gt;F4305,('3-Statement Model'!$G$8*(1+'DCF Simulation'!C4305)*'DCF Simulation'!D4305)/('DCF Simulation'!E4305-'DCF Simulation'!F4305))</f>
        <v>11130.661045431843</v>
      </c>
      <c r="H4305" s="302">
        <f ca="1">+G4305-'DCF Analysis'!$C$37+'DCF Analysis'!$C$38+'DCF Analysis'!$C$40-'DCF Analysis'!$C$39</f>
        <v>12042.991045431845</v>
      </c>
      <c r="I4305" s="303">
        <f ca="1">+H4305/'Historical Data'!$L$34</f>
        <v>756.12594290142022</v>
      </c>
    </row>
    <row r="4306" spans="2:9">
      <c r="B4306" s="300">
        <f t="shared" si="339"/>
        <v>4294</v>
      </c>
      <c r="C4306" s="275">
        <f t="shared" ca="1" si="335"/>
        <v>5.7415781592164025E-2</v>
      </c>
      <c r="D4306" s="275">
        <f t="shared" ca="1" si="336"/>
        <v>0.14606588130399625</v>
      </c>
      <c r="E4306" s="275">
        <f t="shared" ca="1" si="337"/>
        <v>0.10240853080926564</v>
      </c>
      <c r="F4306" s="275">
        <f t="shared" ca="1" si="338"/>
        <v>2.412794664828016E-2</v>
      </c>
      <c r="G4306" s="301">
        <f t="array" aca="1" ref="G4306" ca="1">IF(E4306&gt;F4306,('3-Statement Model'!$G$8*(1+'DCF Simulation'!C4306)*'DCF Simulation'!D4306)/('DCF Simulation'!E4306-'DCF Simulation'!F4306))</f>
        <v>9530.5949552696638</v>
      </c>
      <c r="H4306" s="302">
        <f ca="1">+G4306-'DCF Analysis'!$C$37+'DCF Analysis'!$C$38+'DCF Analysis'!$C$40-'DCF Analysis'!$C$39</f>
        <v>10442.924955269666</v>
      </c>
      <c r="I4306" s="303">
        <f ca="1">+H4306/'Historical Data'!$L$34</f>
        <v>655.66489659121908</v>
      </c>
    </row>
    <row r="4307" spans="2:9">
      <c r="B4307" s="300">
        <f t="shared" si="339"/>
        <v>4295</v>
      </c>
      <c r="C4307" s="275">
        <f t="shared" ca="1" si="335"/>
        <v>0.26061612173149395</v>
      </c>
      <c r="D4307" s="275">
        <f t="shared" ca="1" si="336"/>
        <v>0.18600931439552745</v>
      </c>
      <c r="E4307" s="275">
        <f t="shared" ca="1" si="337"/>
        <v>0.10057277300159516</v>
      </c>
      <c r="F4307" s="275">
        <f t="shared" ca="1" si="338"/>
        <v>2.7747807955514254E-2</v>
      </c>
      <c r="G4307" s="301">
        <f t="array" aca="1" ref="G4307" ca="1">IF(E4307&gt;F4307,('3-Statement Model'!$G$8*(1+'DCF Simulation'!C4307)*'DCF Simulation'!D4307)/('DCF Simulation'!E4307-'DCF Simulation'!F4307))</f>
        <v>15553.092803734789</v>
      </c>
      <c r="H4307" s="302">
        <f ca="1">+G4307-'DCF Analysis'!$C$37+'DCF Analysis'!$C$38+'DCF Analysis'!$C$40-'DCF Analysis'!$C$39</f>
        <v>16465.422803734789</v>
      </c>
      <c r="I4307" s="303">
        <f ca="1">+H4307/'Historical Data'!$L$34</f>
        <v>1033.7907996258978</v>
      </c>
    </row>
    <row r="4308" spans="2:9">
      <c r="B4308" s="300">
        <f t="shared" si="339"/>
        <v>4296</v>
      </c>
      <c r="C4308" s="275">
        <f t="shared" ca="1" si="335"/>
        <v>0.14364223466938358</v>
      </c>
      <c r="D4308" s="275">
        <f t="shared" ca="1" si="336"/>
        <v>0.13756295990108533</v>
      </c>
      <c r="E4308" s="275">
        <f t="shared" ca="1" si="337"/>
        <v>0.10593306656408866</v>
      </c>
      <c r="F4308" s="275">
        <f t="shared" ca="1" si="338"/>
        <v>3.8400682237848455E-2</v>
      </c>
      <c r="G4308" s="301">
        <f t="array" aca="1" ref="G4308" ca="1">IF(E4308&gt;F4308,('3-Statement Model'!$G$8*(1+'DCF Simulation'!C4308)*'DCF Simulation'!D4308)/('DCF Simulation'!E4308-'DCF Simulation'!F4308))</f>
        <v>11252.761475711233</v>
      </c>
      <c r="H4308" s="302">
        <f ca="1">+G4308-'DCF Analysis'!$C$37+'DCF Analysis'!$C$38+'DCF Analysis'!$C$40-'DCF Analysis'!$C$39</f>
        <v>12165.091475711235</v>
      </c>
      <c r="I4308" s="303">
        <f ca="1">+H4308/'Historical Data'!$L$34</f>
        <v>763.79208685398032</v>
      </c>
    </row>
    <row r="4309" spans="2:9">
      <c r="B4309" s="300">
        <f t="shared" si="339"/>
        <v>4297</v>
      </c>
      <c r="C4309" s="275">
        <f t="shared" ca="1" si="335"/>
        <v>0.11363121091737555</v>
      </c>
      <c r="D4309" s="275">
        <f t="shared" ca="1" si="336"/>
        <v>0.14658194362646268</v>
      </c>
      <c r="E4309" s="275">
        <f t="shared" ca="1" si="337"/>
        <v>0.10274074791301888</v>
      </c>
      <c r="F4309" s="275">
        <f t="shared" ca="1" si="338"/>
        <v>2.802357585283919E-2</v>
      </c>
      <c r="G4309" s="301">
        <f t="array" aca="1" ref="G4309" ca="1">IF(E4309&gt;F4309,('3-Statement Model'!$G$8*(1+'DCF Simulation'!C4309)*'DCF Simulation'!D4309)/('DCF Simulation'!E4309-'DCF Simulation'!F4309))</f>
        <v>10553.121622015917</v>
      </c>
      <c r="H4309" s="302">
        <f ca="1">+G4309-'DCF Analysis'!$C$37+'DCF Analysis'!$C$38+'DCF Analysis'!$C$40-'DCF Analysis'!$C$39</f>
        <v>11465.451622015918</v>
      </c>
      <c r="I4309" s="303">
        <f ca="1">+H4309/'Historical Data'!$L$34</f>
        <v>719.86480649056523</v>
      </c>
    </row>
    <row r="4310" spans="2:9">
      <c r="B4310" s="300">
        <f t="shared" si="339"/>
        <v>4298</v>
      </c>
      <c r="C4310" s="275">
        <f t="shared" ca="1" si="335"/>
        <v>0.11757628145993779</v>
      </c>
      <c r="D4310" s="275">
        <f t="shared" ca="1" si="336"/>
        <v>0.17506651262832568</v>
      </c>
      <c r="E4310" s="275">
        <f t="shared" ca="1" si="337"/>
        <v>0.10427523566659505</v>
      </c>
      <c r="F4310" s="275">
        <f t="shared" ca="1" si="338"/>
        <v>2.991215199823135E-2</v>
      </c>
      <c r="G4310" s="301">
        <f t="array" aca="1" ref="G4310" ca="1">IF(E4310&gt;F4310,('3-Statement Model'!$G$8*(1+'DCF Simulation'!C4310)*'DCF Simulation'!D4310)/('DCF Simulation'!E4310-'DCF Simulation'!F4310))</f>
        <v>12708.736209277704</v>
      </c>
      <c r="H4310" s="302">
        <f ca="1">+G4310-'DCF Analysis'!$C$37+'DCF Analysis'!$C$38+'DCF Analysis'!$C$40-'DCF Analysis'!$C$39</f>
        <v>13621.066209277706</v>
      </c>
      <c r="I4310" s="303">
        <f ca="1">+H4310/'Historical Data'!$L$34</f>
        <v>855.20627657690522</v>
      </c>
    </row>
    <row r="4311" spans="2:9">
      <c r="B4311" s="300">
        <f t="shared" si="339"/>
        <v>4299</v>
      </c>
      <c r="C4311" s="275">
        <f t="shared" ca="1" si="335"/>
        <v>6.3633575594762279E-2</v>
      </c>
      <c r="D4311" s="275">
        <f t="shared" ca="1" si="336"/>
        <v>0.16622182417676612</v>
      </c>
      <c r="E4311" s="275">
        <f t="shared" ca="1" si="337"/>
        <v>0.10924562895866922</v>
      </c>
      <c r="F4311" s="275">
        <f t="shared" ca="1" si="338"/>
        <v>5.4068789021850888E-2</v>
      </c>
      <c r="G4311" s="301">
        <f t="array" aca="1" ref="G4311" ca="1">IF(E4311&gt;F4311,('3-Statement Model'!$G$8*(1+'DCF Simulation'!C4311)*'DCF Simulation'!D4311)/('DCF Simulation'!E4311-'DCF Simulation'!F4311))</f>
        <v>15477.569309356293</v>
      </c>
      <c r="H4311" s="302">
        <f ca="1">+G4311-'DCF Analysis'!$C$37+'DCF Analysis'!$C$38+'DCF Analysis'!$C$40-'DCF Analysis'!$C$39</f>
        <v>16389.899309356293</v>
      </c>
      <c r="I4311" s="303">
        <f ca="1">+H4311/'Historical Data'!$L$34</f>
        <v>1029.0490147003156</v>
      </c>
    </row>
    <row r="4312" spans="2:9">
      <c r="B4312" s="300">
        <f t="shared" si="339"/>
        <v>4300</v>
      </c>
      <c r="C4312" s="275">
        <f t="shared" ca="1" si="335"/>
        <v>0.10107820498639068</v>
      </c>
      <c r="D4312" s="275">
        <f t="shared" ca="1" si="336"/>
        <v>0.18482939351808059</v>
      </c>
      <c r="E4312" s="275">
        <f t="shared" ca="1" si="337"/>
        <v>0.10353406283424067</v>
      </c>
      <c r="F4312" s="275">
        <f t="shared" ca="1" si="338"/>
        <v>2.1556089049484917E-2</v>
      </c>
      <c r="G4312" s="301">
        <f t="array" aca="1" ref="G4312" ca="1">IF(E4312&gt;F4312,('3-Statement Model'!$G$8*(1+'DCF Simulation'!C4312)*'DCF Simulation'!D4312)/('DCF Simulation'!E4312-'DCF Simulation'!F4312))</f>
        <v>11991.445118145959</v>
      </c>
      <c r="H4312" s="302">
        <f ca="1">+G4312-'DCF Analysis'!$C$37+'DCF Analysis'!$C$38+'DCF Analysis'!$C$40-'DCF Analysis'!$C$39</f>
        <v>12903.775118145961</v>
      </c>
      <c r="I4312" s="303">
        <f ca="1">+H4312/'Historical Data'!$L$34</f>
        <v>810.17075337749964</v>
      </c>
    </row>
    <row r="4313" spans="2:9">
      <c r="B4313" s="300">
        <f t="shared" si="339"/>
        <v>4301</v>
      </c>
      <c r="C4313" s="275">
        <f t="shared" ca="1" si="335"/>
        <v>1.5030952965095004E-2</v>
      </c>
      <c r="D4313" s="275">
        <f t="shared" ca="1" si="336"/>
        <v>0.14268067968648249</v>
      </c>
      <c r="E4313" s="275">
        <f t="shared" ca="1" si="337"/>
        <v>0.10196005628685548</v>
      </c>
      <c r="F4313" s="275">
        <f t="shared" ca="1" si="338"/>
        <v>4.9844477221098804E-2</v>
      </c>
      <c r="G4313" s="301">
        <f t="array" aca="1" ref="G4313" ca="1">IF(E4313&gt;F4313,('3-Statement Model'!$G$8*(1+'DCF Simulation'!C4313)*'DCF Simulation'!D4313)/('DCF Simulation'!E4313-'DCF Simulation'!F4313))</f>
        <v>13423.210083126234</v>
      </c>
      <c r="H4313" s="302">
        <f ca="1">+G4313-'DCF Analysis'!$C$37+'DCF Analysis'!$C$38+'DCF Analysis'!$C$40-'DCF Analysis'!$C$39</f>
        <v>14335.540083126236</v>
      </c>
      <c r="I4313" s="303">
        <f ca="1">+H4313/'Historical Data'!$L$34</f>
        <v>900.06491921012969</v>
      </c>
    </row>
    <row r="4314" spans="2:9">
      <c r="B4314" s="300">
        <f t="shared" si="339"/>
        <v>4302</v>
      </c>
      <c r="C4314" s="275">
        <f t="shared" ca="1" si="335"/>
        <v>0.24193803392289082</v>
      </c>
      <c r="D4314" s="275">
        <f t="shared" ca="1" si="336"/>
        <v>0.14409375875567887</v>
      </c>
      <c r="E4314" s="275">
        <f t="shared" ca="1" si="337"/>
        <v>0.10398857962521575</v>
      </c>
      <c r="F4314" s="275">
        <f t="shared" ca="1" si="338"/>
        <v>5.4108185979442641E-2</v>
      </c>
      <c r="G4314" s="301">
        <f t="array" aca="1" ref="G4314" ca="1">IF(E4314&gt;F4314,('3-Statement Model'!$G$8*(1+'DCF Simulation'!C4314)*'DCF Simulation'!D4314)/('DCF Simulation'!E4314-'DCF Simulation'!F4314))</f>
        <v>17329.846854601939</v>
      </c>
      <c r="H4314" s="302">
        <f ca="1">+G4314-'DCF Analysis'!$C$37+'DCF Analysis'!$C$38+'DCF Analysis'!$C$40-'DCF Analysis'!$C$39</f>
        <v>18242.176854601938</v>
      </c>
      <c r="I4314" s="303">
        <f ca="1">+H4314/'Historical Data'!$L$34</f>
        <v>1145.3452985828192</v>
      </c>
    </row>
    <row r="4315" spans="2:9">
      <c r="B4315" s="300">
        <f t="shared" si="339"/>
        <v>4303</v>
      </c>
      <c r="C4315" s="275">
        <f t="shared" ca="1" si="335"/>
        <v>0.17074546258194984</v>
      </c>
      <c r="D4315" s="275">
        <f t="shared" ca="1" si="336"/>
        <v>0.16603846402544065</v>
      </c>
      <c r="E4315" s="275">
        <f t="shared" ca="1" si="337"/>
        <v>0.10945242816907834</v>
      </c>
      <c r="F4315" s="275">
        <f t="shared" ca="1" si="338"/>
        <v>3.5233160061115092E-2</v>
      </c>
      <c r="G4315" s="301">
        <f t="array" aca="1" ref="G4315" ca="1">IF(E4315&gt;F4315,('3-Statement Model'!$G$8*(1+'DCF Simulation'!C4315)*'DCF Simulation'!D4315)/('DCF Simulation'!E4315-'DCF Simulation'!F4315))</f>
        <v>12651.267028535369</v>
      </c>
      <c r="H4315" s="302">
        <f ca="1">+G4315-'DCF Analysis'!$C$37+'DCF Analysis'!$C$38+'DCF Analysis'!$C$40-'DCF Analysis'!$C$39</f>
        <v>13563.597028535371</v>
      </c>
      <c r="I4315" s="303">
        <f ca="1">+H4315/'Historical Data'!$L$34</f>
        <v>851.59804185243831</v>
      </c>
    </row>
    <row r="4316" spans="2:9">
      <c r="B4316" s="300">
        <f t="shared" si="339"/>
        <v>4304</v>
      </c>
      <c r="C4316" s="275">
        <f t="shared" ca="1" si="335"/>
        <v>0.23264733867239901</v>
      </c>
      <c r="D4316" s="275">
        <f t="shared" ca="1" si="336"/>
        <v>0.14153338253369604</v>
      </c>
      <c r="E4316" s="275">
        <f t="shared" ca="1" si="337"/>
        <v>0.10623259602954416</v>
      </c>
      <c r="F4316" s="275">
        <f t="shared" ca="1" si="338"/>
        <v>3.9156530883132257E-2</v>
      </c>
      <c r="G4316" s="301">
        <f t="array" aca="1" ref="G4316" ca="1">IF(E4316&gt;F4316,('3-Statement Model'!$G$8*(1+'DCF Simulation'!C4316)*'DCF Simulation'!D4316)/('DCF Simulation'!E4316-'DCF Simulation'!F4316))</f>
        <v>12563.471240503115</v>
      </c>
      <c r="H4316" s="302">
        <f ca="1">+G4316-'DCF Analysis'!$C$37+'DCF Analysis'!$C$38+'DCF Analysis'!$C$40-'DCF Analysis'!$C$39</f>
        <v>13475.801240503117</v>
      </c>
      <c r="I4316" s="303">
        <f ca="1">+H4316/'Historical Data'!$L$34</f>
        <v>846.0857340911665</v>
      </c>
    </row>
    <row r="4317" spans="2:9">
      <c r="B4317" s="300">
        <f t="shared" si="339"/>
        <v>4305</v>
      </c>
      <c r="C4317" s="275">
        <f t="shared" ca="1" si="335"/>
        <v>0.13098973379095824</v>
      </c>
      <c r="D4317" s="275">
        <f t="shared" ca="1" si="336"/>
        <v>0.16819694141977015</v>
      </c>
      <c r="E4317" s="275">
        <f t="shared" ca="1" si="337"/>
        <v>0.10142381898809781</v>
      </c>
      <c r="F4317" s="275">
        <f t="shared" ca="1" si="338"/>
        <v>2.1267835416103553E-2</v>
      </c>
      <c r="G4317" s="301">
        <f t="array" aca="1" ref="G4317" ca="1">IF(E4317&gt;F4317,('3-Statement Model'!$G$8*(1+'DCF Simulation'!C4317)*'DCF Simulation'!D4317)/('DCF Simulation'!E4317-'DCF Simulation'!F4317))</f>
        <v>11463.581121721107</v>
      </c>
      <c r="H4317" s="302">
        <f ca="1">+G4317-'DCF Analysis'!$C$37+'DCF Analysis'!$C$38+'DCF Analysis'!$C$40-'DCF Analysis'!$C$39</f>
        <v>12375.911121721108</v>
      </c>
      <c r="I4317" s="303">
        <f ca="1">+H4317/'Historical Data'!$L$34</f>
        <v>777.02851649342824</v>
      </c>
    </row>
    <row r="4318" spans="2:9">
      <c r="B4318" s="300">
        <f t="shared" si="339"/>
        <v>4306</v>
      </c>
      <c r="C4318" s="275">
        <f t="shared" ca="1" si="335"/>
        <v>0.16527895322798644</v>
      </c>
      <c r="D4318" s="275">
        <f t="shared" ca="1" si="336"/>
        <v>0.17410765494826261</v>
      </c>
      <c r="E4318" s="275">
        <f t="shared" ca="1" si="337"/>
        <v>0.10973626483470714</v>
      </c>
      <c r="F4318" s="275">
        <f t="shared" ca="1" si="338"/>
        <v>3.2148370152520471E-2</v>
      </c>
      <c r="G4318" s="301">
        <f t="array" aca="1" ref="G4318" ca="1">IF(E4318&gt;F4318,('3-Statement Model'!$G$8*(1+'DCF Simulation'!C4318)*'DCF Simulation'!D4318)/('DCF Simulation'!E4318-'DCF Simulation'!F4318))</f>
        <v>12630.871016418667</v>
      </c>
      <c r="H4318" s="302">
        <f ca="1">+G4318-'DCF Analysis'!$C$37+'DCF Analysis'!$C$38+'DCF Analysis'!$C$40-'DCF Analysis'!$C$39</f>
        <v>13543.201016418669</v>
      </c>
      <c r="I4318" s="303">
        <f ca="1">+H4318/'Historical Data'!$L$34</f>
        <v>850.31746679969683</v>
      </c>
    </row>
    <row r="4319" spans="2:9">
      <c r="B4319" s="300">
        <f t="shared" si="339"/>
        <v>4307</v>
      </c>
      <c r="C4319" s="275">
        <f t="shared" ca="1" si="335"/>
        <v>0.1020391698854682</v>
      </c>
      <c r="D4319" s="275">
        <f t="shared" ca="1" si="336"/>
        <v>0.14947961039145491</v>
      </c>
      <c r="E4319" s="275">
        <f t="shared" ca="1" si="337"/>
        <v>0.10133296858081921</v>
      </c>
      <c r="F4319" s="275">
        <f t="shared" ca="1" si="338"/>
        <v>3.4430650551238236E-2</v>
      </c>
      <c r="G4319" s="301">
        <f t="array" aca="1" ref="G4319" ca="1">IF(E4319&gt;F4319,('3-Statement Model'!$G$8*(1+'DCF Simulation'!C4319)*'DCF Simulation'!D4319)/('DCF Simulation'!E4319-'DCF Simulation'!F4319))</f>
        <v>11893.709370166385</v>
      </c>
      <c r="H4319" s="302">
        <f ca="1">+G4319-'DCF Analysis'!$C$37+'DCF Analysis'!$C$38+'DCF Analysis'!$C$40-'DCF Analysis'!$C$39</f>
        <v>12806.039370166387</v>
      </c>
      <c r="I4319" s="303">
        <f ca="1">+H4319/'Historical Data'!$L$34</f>
        <v>804.03435965957328</v>
      </c>
    </row>
    <row r="4320" spans="2:9">
      <c r="B4320" s="300">
        <f t="shared" si="339"/>
        <v>4308</v>
      </c>
      <c r="C4320" s="275">
        <f t="shared" ca="1" si="335"/>
        <v>0.16049615229586303</v>
      </c>
      <c r="D4320" s="275">
        <f t="shared" ca="1" si="336"/>
        <v>0.17330931735405117</v>
      </c>
      <c r="E4320" s="275">
        <f t="shared" ca="1" si="337"/>
        <v>0.10553032084283906</v>
      </c>
      <c r="F4320" s="275">
        <f t="shared" ca="1" si="338"/>
        <v>2.8189018783472675E-2</v>
      </c>
      <c r="G4320" s="301">
        <f t="array" aca="1" ref="G4320" ca="1">IF(E4320&gt;F4320,('3-Statement Model'!$G$8*(1+'DCF Simulation'!C4320)*'DCF Simulation'!D4320)/('DCF Simulation'!E4320-'DCF Simulation'!F4320))</f>
        <v>12561.272482869899</v>
      </c>
      <c r="H4320" s="302">
        <f ca="1">+G4320-'DCF Analysis'!$C$37+'DCF Analysis'!$C$38+'DCF Analysis'!$C$40-'DCF Analysis'!$C$39</f>
        <v>13473.602482869901</v>
      </c>
      <c r="I4320" s="303">
        <f ca="1">+H4320/'Historical Data'!$L$34</f>
        <v>845.94768386075827</v>
      </c>
    </row>
    <row r="4321" spans="2:9">
      <c r="B4321" s="300">
        <f t="shared" si="339"/>
        <v>4309</v>
      </c>
      <c r="C4321" s="275">
        <f t="shared" ca="1" si="335"/>
        <v>0.13646330338028737</v>
      </c>
      <c r="D4321" s="275">
        <f t="shared" ca="1" si="336"/>
        <v>0.1731590569770648</v>
      </c>
      <c r="E4321" s="275">
        <f t="shared" ca="1" si="337"/>
        <v>0.10536070899938248</v>
      </c>
      <c r="F4321" s="275">
        <f t="shared" ca="1" si="338"/>
        <v>4.2653567462718221E-2</v>
      </c>
      <c r="G4321" s="301">
        <f t="array" aca="1" ref="G4321" ca="1">IF(E4321&gt;F4321,('3-Statement Model'!$G$8*(1+'DCF Simulation'!C4321)*'DCF Simulation'!D4321)/('DCF Simulation'!E4321-'DCF Simulation'!F4321))</f>
        <v>15158.740693062369</v>
      </c>
      <c r="H4321" s="302">
        <f ca="1">+G4321-'DCF Analysis'!$C$37+'DCF Analysis'!$C$38+'DCF Analysis'!$C$40-'DCF Analysis'!$C$39</f>
        <v>16071.070693062371</v>
      </c>
      <c r="I4321" s="303">
        <f ca="1">+H4321/'Historical Data'!$L$34</f>
        <v>1009.0311813223989</v>
      </c>
    </row>
    <row r="4322" spans="2:9">
      <c r="B4322" s="300">
        <f t="shared" si="339"/>
        <v>4310</v>
      </c>
      <c r="C4322" s="275">
        <f t="shared" ca="1" si="335"/>
        <v>0.20757667679992989</v>
      </c>
      <c r="D4322" s="275">
        <f t="shared" ca="1" si="336"/>
        <v>0.16079410631246233</v>
      </c>
      <c r="E4322" s="275">
        <f t="shared" ca="1" si="337"/>
        <v>0.10006419743080139</v>
      </c>
      <c r="F4322" s="275">
        <f t="shared" ca="1" si="338"/>
        <v>2.6546835146200105E-2</v>
      </c>
      <c r="G4322" s="301">
        <f t="array" aca="1" ref="G4322" ca="1">IF(E4322&gt;F4322,('3-Statement Model'!$G$8*(1+'DCF Simulation'!C4322)*'DCF Simulation'!D4322)/('DCF Simulation'!E4322-'DCF Simulation'!F4322))</f>
        <v>12757.759923720647</v>
      </c>
      <c r="H4322" s="302">
        <f ca="1">+G4322-'DCF Analysis'!$C$37+'DCF Analysis'!$C$38+'DCF Analysis'!$C$40-'DCF Analysis'!$C$39</f>
        <v>13670.089923720649</v>
      </c>
      <c r="I4322" s="303">
        <f ca="1">+H4322/'Historical Data'!$L$34</f>
        <v>858.28425796606859</v>
      </c>
    </row>
    <row r="4323" spans="2:9">
      <c r="B4323" s="300">
        <f t="shared" si="339"/>
        <v>4311</v>
      </c>
      <c r="C4323" s="275">
        <f t="shared" ca="1" si="335"/>
        <v>0.27452146141114953</v>
      </c>
      <c r="D4323" s="275">
        <f t="shared" ca="1" si="336"/>
        <v>0.16725961573616902</v>
      </c>
      <c r="E4323" s="275">
        <f t="shared" ca="1" si="337"/>
        <v>0.10502865412954387</v>
      </c>
      <c r="F4323" s="275">
        <f t="shared" ca="1" si="338"/>
        <v>2.2006137851522736E-2</v>
      </c>
      <c r="G4323" s="301">
        <f t="array" aca="1" ref="G4323" ca="1">IF(E4323&gt;F4323,('3-Statement Model'!$G$8*(1+'DCF Simulation'!C4323)*'DCF Simulation'!D4323)/('DCF Simulation'!E4323-'DCF Simulation'!F4323))</f>
        <v>12402.860381109334</v>
      </c>
      <c r="H4323" s="302">
        <f ca="1">+G4323-'DCF Analysis'!$C$37+'DCF Analysis'!$C$38+'DCF Analysis'!$C$40-'DCF Analysis'!$C$39</f>
        <v>13315.190381109336</v>
      </c>
      <c r="I4323" s="303">
        <f ca="1">+H4323/'Historical Data'!$L$34</f>
        <v>836.00169126150797</v>
      </c>
    </row>
    <row r="4324" spans="2:9">
      <c r="B4324" s="300">
        <f t="shared" si="339"/>
        <v>4312</v>
      </c>
      <c r="C4324" s="275">
        <f t="shared" ca="1" si="335"/>
        <v>4.1302630389836961E-2</v>
      </c>
      <c r="D4324" s="275">
        <f t="shared" ca="1" si="336"/>
        <v>0.16934985482875153</v>
      </c>
      <c r="E4324" s="275">
        <f t="shared" ca="1" si="337"/>
        <v>0.10431931738190402</v>
      </c>
      <c r="F4324" s="275">
        <f t="shared" ca="1" si="338"/>
        <v>3.2720092944315424E-2</v>
      </c>
      <c r="G4324" s="301">
        <f t="array" aca="1" ref="G4324" ca="1">IF(E4324&gt;F4324,('3-Statement Model'!$G$8*(1+'DCF Simulation'!C4324)*'DCF Simulation'!D4324)/('DCF Simulation'!E4324-'DCF Simulation'!F4324))</f>
        <v>11896.877106701641</v>
      </c>
      <c r="H4324" s="302">
        <f ca="1">+G4324-'DCF Analysis'!$C$37+'DCF Analysis'!$C$38+'DCF Analysis'!$C$40-'DCF Analysis'!$C$39</f>
        <v>12809.207106701642</v>
      </c>
      <c r="I4324" s="303">
        <f ca="1">+H4324/'Historical Data'!$L$34</f>
        <v>804.23324777346022</v>
      </c>
    </row>
    <row r="4325" spans="2:9">
      <c r="B4325" s="300">
        <f t="shared" si="339"/>
        <v>4313</v>
      </c>
      <c r="C4325" s="275">
        <f t="shared" ca="1" si="335"/>
        <v>0.31293927096172841</v>
      </c>
      <c r="D4325" s="275">
        <f t="shared" ca="1" si="336"/>
        <v>0.18408543524695939</v>
      </c>
      <c r="E4325" s="275">
        <f t="shared" ca="1" si="337"/>
        <v>0.10175344693648666</v>
      </c>
      <c r="F4325" s="275">
        <f t="shared" ca="1" si="338"/>
        <v>3.3208519667220639E-2</v>
      </c>
      <c r="G4325" s="301">
        <f t="array" aca="1" ref="G4325" ca="1">IF(E4325&gt;F4325,('3-Statement Model'!$G$8*(1+'DCF Simulation'!C4325)*'DCF Simulation'!D4325)/('DCF Simulation'!E4325-'DCF Simulation'!F4325))</f>
        <v>17032.10189598356</v>
      </c>
      <c r="H4325" s="302">
        <f ca="1">+G4325-'DCF Analysis'!$C$37+'DCF Analysis'!$C$38+'DCF Analysis'!$C$40-'DCF Analysis'!$C$39</f>
        <v>17944.431895983558</v>
      </c>
      <c r="I4325" s="303">
        <f ca="1">+H4325/'Historical Data'!$L$34</f>
        <v>1126.6512144694823</v>
      </c>
    </row>
    <row r="4326" spans="2:9">
      <c r="B4326" s="300">
        <f t="shared" si="339"/>
        <v>4314</v>
      </c>
      <c r="C4326" s="275">
        <f t="shared" ca="1" si="335"/>
        <v>0.31329764646730723</v>
      </c>
      <c r="D4326" s="275">
        <f t="shared" ca="1" si="336"/>
        <v>0.16231222140546861</v>
      </c>
      <c r="E4326" s="275">
        <f t="shared" ca="1" si="337"/>
        <v>0.10543259295657467</v>
      </c>
      <c r="F4326" s="275">
        <f t="shared" ca="1" si="338"/>
        <v>4.4769143503121875E-2</v>
      </c>
      <c r="G4326" s="301">
        <f t="array" aca="1" ref="G4326" ca="1">IF(E4326&gt;F4326,('3-Statement Model'!$G$8*(1+'DCF Simulation'!C4326)*'DCF Simulation'!D4326)/('DCF Simulation'!E4326-'DCF Simulation'!F4326))</f>
        <v>16973.319458605594</v>
      </c>
      <c r="H4326" s="302">
        <f ca="1">+G4326-'DCF Analysis'!$C$37+'DCF Analysis'!$C$38+'DCF Analysis'!$C$40-'DCF Analysis'!$C$39</f>
        <v>17885.649458605592</v>
      </c>
      <c r="I4326" s="303">
        <f ca="1">+H4326/'Historical Data'!$L$34</f>
        <v>1122.9605261910651</v>
      </c>
    </row>
    <row r="4327" spans="2:9">
      <c r="B4327" s="300">
        <f t="shared" si="339"/>
        <v>4315</v>
      </c>
      <c r="C4327" s="275">
        <f t="shared" ca="1" si="335"/>
        <v>0.17044415905580432</v>
      </c>
      <c r="D4327" s="275">
        <f t="shared" ca="1" si="336"/>
        <v>0.19359893508395637</v>
      </c>
      <c r="E4327" s="275">
        <f t="shared" ca="1" si="337"/>
        <v>0.10108366963968232</v>
      </c>
      <c r="F4327" s="275">
        <f t="shared" ca="1" si="338"/>
        <v>2.3638934354575501E-2</v>
      </c>
      <c r="G4327" s="301">
        <f t="array" aca="1" ref="G4327" ca="1">IF(E4327&gt;F4327,('3-Statement Model'!$G$8*(1+'DCF Simulation'!C4327)*'DCF Simulation'!D4327)/('DCF Simulation'!E4327-'DCF Simulation'!F4327))</f>
        <v>14133.224658454648</v>
      </c>
      <c r="H4327" s="302">
        <f ca="1">+G4327-'DCF Analysis'!$C$37+'DCF Analysis'!$C$38+'DCF Analysis'!$C$40-'DCF Analysis'!$C$39</f>
        <v>15045.55465845465</v>
      </c>
      <c r="I4327" s="303">
        <f ca="1">+H4327/'Historical Data'!$L$34</f>
        <v>944.64358228632545</v>
      </c>
    </row>
    <row r="4328" spans="2:9">
      <c r="B4328" s="300">
        <f t="shared" si="339"/>
        <v>4316</v>
      </c>
      <c r="C4328" s="275">
        <f t="shared" ca="1" si="335"/>
        <v>2.4696305211701537E-2</v>
      </c>
      <c r="D4328" s="275">
        <f t="shared" ca="1" si="336"/>
        <v>0.16712452801766217</v>
      </c>
      <c r="E4328" s="275">
        <f t="shared" ca="1" si="337"/>
        <v>0.10207670603967338</v>
      </c>
      <c r="F4328" s="275">
        <f t="shared" ca="1" si="338"/>
        <v>4.0531917664909808E-2</v>
      </c>
      <c r="G4328" s="301">
        <f t="array" aca="1" ref="G4328" ca="1">IF(E4328&gt;F4328,('3-Statement Model'!$G$8*(1+'DCF Simulation'!C4328)*'DCF Simulation'!D4328)/('DCF Simulation'!E4328-'DCF Simulation'!F4328))</f>
        <v>13440.752396593472</v>
      </c>
      <c r="H4328" s="302">
        <f ca="1">+G4328-'DCF Analysis'!$C$37+'DCF Analysis'!$C$38+'DCF Analysis'!$C$40-'DCF Analysis'!$C$39</f>
        <v>14353.082396593474</v>
      </c>
      <c r="I4328" s="303">
        <f ca="1">+H4328/'Historical Data'!$L$34</f>
        <v>901.16632319366249</v>
      </c>
    </row>
    <row r="4329" spans="2:9">
      <c r="B4329" s="300">
        <f t="shared" si="339"/>
        <v>4317</v>
      </c>
      <c r="C4329" s="275">
        <f t="shared" ca="1" si="335"/>
        <v>0.16395542042771277</v>
      </c>
      <c r="D4329" s="275">
        <f t="shared" ca="1" si="336"/>
        <v>0.17933842789488069</v>
      </c>
      <c r="E4329" s="275">
        <f t="shared" ca="1" si="337"/>
        <v>0.10957827811234425</v>
      </c>
      <c r="F4329" s="275">
        <f t="shared" ca="1" si="338"/>
        <v>4.4748919093311849E-2</v>
      </c>
      <c r="G4329" s="301">
        <f t="array" aca="1" ref="G4329" ca="1">IF(E4329&gt;F4329,('3-Statement Model'!$G$8*(1+'DCF Simulation'!C4329)*'DCF Simulation'!D4329)/('DCF Simulation'!E4329-'DCF Simulation'!F4329))</f>
        <v>15553.118364260832</v>
      </c>
      <c r="H4329" s="302">
        <f ca="1">+G4329-'DCF Analysis'!$C$37+'DCF Analysis'!$C$38+'DCF Analysis'!$C$40-'DCF Analysis'!$C$39</f>
        <v>16465.448364260832</v>
      </c>
      <c r="I4329" s="303">
        <f ca="1">+H4329/'Historical Data'!$L$34</f>
        <v>1033.7924044578522</v>
      </c>
    </row>
    <row r="4330" spans="2:9">
      <c r="B4330" s="300">
        <f t="shared" si="339"/>
        <v>4318</v>
      </c>
      <c r="C4330" s="275">
        <f t="shared" ca="1" si="335"/>
        <v>3.8484442890243789E-2</v>
      </c>
      <c r="D4330" s="275">
        <f t="shared" ca="1" si="336"/>
        <v>0.15446093326617821</v>
      </c>
      <c r="E4330" s="275">
        <f t="shared" ca="1" si="337"/>
        <v>0.10751631120951162</v>
      </c>
      <c r="F4330" s="275">
        <f t="shared" ca="1" si="338"/>
        <v>2.1207937564813401E-2</v>
      </c>
      <c r="G4330" s="301">
        <f t="array" aca="1" ref="G4330" ca="1">IF(E4330&gt;F4330,('3-Statement Model'!$G$8*(1+'DCF Simulation'!C4330)*'DCF Simulation'!D4330)/('DCF Simulation'!E4330-'DCF Simulation'!F4330))</f>
        <v>8977.2891942785445</v>
      </c>
      <c r="H4330" s="302">
        <f ca="1">+G4330-'DCF Analysis'!$C$37+'DCF Analysis'!$C$38+'DCF Analysis'!$C$40-'DCF Analysis'!$C$39</f>
        <v>9889.6191942785463</v>
      </c>
      <c r="I4330" s="303">
        <f ca="1">+H4330/'Historical Data'!$L$34</f>
        <v>620.92528425870853</v>
      </c>
    </row>
    <row r="4331" spans="2:9">
      <c r="B4331" s="300">
        <f t="shared" si="339"/>
        <v>4319</v>
      </c>
      <c r="C4331" s="275">
        <f t="shared" ca="1" si="335"/>
        <v>0.15668173348143791</v>
      </c>
      <c r="D4331" s="275">
        <f t="shared" ca="1" si="336"/>
        <v>0.1608004139814829</v>
      </c>
      <c r="E4331" s="275">
        <f t="shared" ca="1" si="337"/>
        <v>0.10262739112152253</v>
      </c>
      <c r="F4331" s="275">
        <f t="shared" ca="1" si="338"/>
        <v>3.9211975092404962E-2</v>
      </c>
      <c r="G4331" s="301">
        <f t="array" aca="1" ref="G4331" ca="1">IF(E4331&gt;F4331,('3-Statement Model'!$G$8*(1+'DCF Simulation'!C4331)*'DCF Simulation'!D4331)/('DCF Simulation'!E4331-'DCF Simulation'!F4331))</f>
        <v>14167.25441689384</v>
      </c>
      <c r="H4331" s="302">
        <f ca="1">+G4331-'DCF Analysis'!$C$37+'DCF Analysis'!$C$38+'DCF Analysis'!$C$40-'DCF Analysis'!$C$39</f>
        <v>15079.584416893842</v>
      </c>
      <c r="I4331" s="303">
        <f ca="1">+H4331/'Historical Data'!$L$34</f>
        <v>946.78015974365917</v>
      </c>
    </row>
    <row r="4332" spans="2:9">
      <c r="B4332" s="300">
        <f t="shared" si="339"/>
        <v>4320</v>
      </c>
      <c r="C4332" s="275">
        <f t="shared" ca="1" si="335"/>
        <v>9.0203776392269966E-2</v>
      </c>
      <c r="D4332" s="275">
        <f t="shared" ca="1" si="336"/>
        <v>0.17743611032157952</v>
      </c>
      <c r="E4332" s="275">
        <f t="shared" ca="1" si="337"/>
        <v>0.10857048558965986</v>
      </c>
      <c r="F4332" s="275">
        <f t="shared" ca="1" si="338"/>
        <v>5.9705291149088291E-2</v>
      </c>
      <c r="G4332" s="301">
        <f t="array" aca="1" ref="G4332" ca="1">IF(E4332&gt;F4332,('3-Statement Model'!$G$8*(1+'DCF Simulation'!C4332)*'DCF Simulation'!D4332)/('DCF Simulation'!E4332-'DCF Simulation'!F4332))</f>
        <v>19121.834658929733</v>
      </c>
      <c r="H4332" s="302">
        <f ca="1">+G4332-'DCF Analysis'!$C$37+'DCF Analysis'!$C$38+'DCF Analysis'!$C$40-'DCF Analysis'!$C$39</f>
        <v>20034.164658929731</v>
      </c>
      <c r="I4332" s="303">
        <f ca="1">+H4332/'Historical Data'!$L$34</f>
        <v>1257.8562572893081</v>
      </c>
    </row>
    <row r="4333" spans="2:9">
      <c r="B4333" s="300">
        <f t="shared" si="339"/>
        <v>4321</v>
      </c>
      <c r="C4333" s="275">
        <f t="shared" ca="1" si="335"/>
        <v>3.7992310700658727E-2</v>
      </c>
      <c r="D4333" s="275">
        <f t="shared" ca="1" si="336"/>
        <v>0.16300687126095278</v>
      </c>
      <c r="E4333" s="275">
        <f t="shared" ca="1" si="337"/>
        <v>0.10446777896188625</v>
      </c>
      <c r="F4333" s="275">
        <f t="shared" ca="1" si="338"/>
        <v>5.6898886061673759E-2</v>
      </c>
      <c r="G4333" s="301">
        <f t="array" aca="1" ref="G4333" ca="1">IF(E4333&gt;F4333,('3-Statement Model'!$G$8*(1+'DCF Simulation'!C4333)*'DCF Simulation'!D4333)/('DCF Simulation'!E4333-'DCF Simulation'!F4333))</f>
        <v>17181.319082806313</v>
      </c>
      <c r="H4333" s="302">
        <f ca="1">+G4333-'DCF Analysis'!$C$37+'DCF Analysis'!$C$38+'DCF Analysis'!$C$40-'DCF Analysis'!$C$39</f>
        <v>18093.649082806311</v>
      </c>
      <c r="I4333" s="303">
        <f ca="1">+H4333/'Historical Data'!$L$34</f>
        <v>1136.0198991805989</v>
      </c>
    </row>
    <row r="4334" spans="2:9">
      <c r="B4334" s="300">
        <f t="shared" si="339"/>
        <v>4322</v>
      </c>
      <c r="C4334" s="275">
        <f t="shared" ca="1" si="335"/>
        <v>1.6895437247888202E-2</v>
      </c>
      <c r="D4334" s="275">
        <f t="shared" ca="1" si="336"/>
        <v>0.17486201105290908</v>
      </c>
      <c r="E4334" s="275">
        <f t="shared" ca="1" si="337"/>
        <v>0.10413323072634501</v>
      </c>
      <c r="F4334" s="275">
        <f t="shared" ca="1" si="338"/>
        <v>5.1074264110396776E-2</v>
      </c>
      <c r="G4334" s="301">
        <f t="array" aca="1" ref="G4334" ca="1">IF(E4334&gt;F4334,('3-Statement Model'!$G$8*(1+'DCF Simulation'!C4334)*'DCF Simulation'!D4334)/('DCF Simulation'!E4334-'DCF Simulation'!F4334))</f>
        <v>16187.973302435472</v>
      </c>
      <c r="H4334" s="302">
        <f ca="1">+G4334-'DCF Analysis'!$C$37+'DCF Analysis'!$C$38+'DCF Analysis'!$C$40-'DCF Analysis'!$C$39</f>
        <v>17100.30330243547</v>
      </c>
      <c r="I4334" s="303">
        <f ca="1">+H4334/'Historical Data'!$L$34</f>
        <v>1073.6521275882621</v>
      </c>
    </row>
    <row r="4335" spans="2:9">
      <c r="B4335" s="300">
        <f t="shared" si="339"/>
        <v>4323</v>
      </c>
      <c r="C4335" s="275">
        <f t="shared" ca="1" si="335"/>
        <v>0.18442969919221303</v>
      </c>
      <c r="D4335" s="275">
        <f t="shared" ca="1" si="336"/>
        <v>0.14667658307744855</v>
      </c>
      <c r="E4335" s="275">
        <f t="shared" ca="1" si="337"/>
        <v>0.10186001130215</v>
      </c>
      <c r="F4335" s="275">
        <f t="shared" ca="1" si="338"/>
        <v>4.5896985502683584E-2</v>
      </c>
      <c r="G4335" s="301">
        <f t="array" aca="1" ref="G4335" ca="1">IF(E4335&gt;F4335,('3-Statement Model'!$G$8*(1+'DCF Simulation'!C4335)*'DCF Simulation'!D4335)/('DCF Simulation'!E4335-'DCF Simulation'!F4335))</f>
        <v>14995.066095762098</v>
      </c>
      <c r="H4335" s="302">
        <f ca="1">+G4335-'DCF Analysis'!$C$37+'DCF Analysis'!$C$38+'DCF Analysis'!$C$40-'DCF Analysis'!$C$39</f>
        <v>15907.3960957621</v>
      </c>
      <c r="I4335" s="303">
        <f ca="1">+H4335/'Historical Data'!$L$34</f>
        <v>998.75477999105181</v>
      </c>
    </row>
    <row r="4336" spans="2:9">
      <c r="B4336" s="300">
        <f t="shared" si="339"/>
        <v>4324</v>
      </c>
      <c r="C4336" s="275">
        <f t="shared" ca="1" si="335"/>
        <v>0.30026674622038912</v>
      </c>
      <c r="D4336" s="275">
        <f t="shared" ca="1" si="336"/>
        <v>0.18326056243356859</v>
      </c>
      <c r="E4336" s="275">
        <f t="shared" ca="1" si="337"/>
        <v>0.10501426372206393</v>
      </c>
      <c r="F4336" s="275">
        <f t="shared" ca="1" si="338"/>
        <v>4.1964569220560667E-2</v>
      </c>
      <c r="G4336" s="301">
        <f t="array" aca="1" ref="G4336" ca="1">IF(E4336&gt;F4336,('3-Statement Model'!$G$8*(1+'DCF Simulation'!C4336)*'DCF Simulation'!D4336)/('DCF Simulation'!E4336-'DCF Simulation'!F4336))</f>
        <v>18255.678702070301</v>
      </c>
      <c r="H4336" s="302">
        <f ca="1">+G4336-'DCF Analysis'!$C$37+'DCF Analysis'!$C$38+'DCF Analysis'!$C$40-'DCF Analysis'!$C$39</f>
        <v>19168.008702070299</v>
      </c>
      <c r="I4336" s="303">
        <f ca="1">+H4336/'Historical Data'!$L$34</f>
        <v>1203.4741700562163</v>
      </c>
    </row>
    <row r="4337" spans="2:9">
      <c r="B4337" s="300">
        <f t="shared" si="339"/>
        <v>4325</v>
      </c>
      <c r="C4337" s="275">
        <f t="shared" ca="1" si="335"/>
        <v>0.14581646571493617</v>
      </c>
      <c r="D4337" s="275">
        <f t="shared" ca="1" si="336"/>
        <v>0.18189512558017198</v>
      </c>
      <c r="E4337" s="275">
        <f t="shared" ca="1" si="337"/>
        <v>0.10586218683046385</v>
      </c>
      <c r="F4337" s="275">
        <f t="shared" ca="1" si="338"/>
        <v>3.8330674142085297E-2</v>
      </c>
      <c r="G4337" s="301">
        <f t="array" aca="1" ref="G4337" ca="1">IF(E4337&gt;F4337,('3-Statement Model'!$G$8*(1+'DCF Simulation'!C4337)*'DCF Simulation'!D4337)/('DCF Simulation'!E4337-'DCF Simulation'!F4337))</f>
        <v>14907.648401252804</v>
      </c>
      <c r="H4337" s="302">
        <f ca="1">+G4337-'DCF Analysis'!$C$37+'DCF Analysis'!$C$38+'DCF Analysis'!$C$40-'DCF Analysis'!$C$39</f>
        <v>15819.978401252805</v>
      </c>
      <c r="I4337" s="303">
        <f ca="1">+H4337/'Historical Data'!$L$34</f>
        <v>993.26621104354092</v>
      </c>
    </row>
    <row r="4338" spans="2:9">
      <c r="B4338" s="300">
        <f t="shared" si="339"/>
        <v>4326</v>
      </c>
      <c r="C4338" s="275">
        <f t="shared" ca="1" si="335"/>
        <v>0.23911194377067807</v>
      </c>
      <c r="D4338" s="275">
        <f t="shared" ca="1" si="336"/>
        <v>0.17826484890420419</v>
      </c>
      <c r="E4338" s="275">
        <f t="shared" ca="1" si="337"/>
        <v>0.10858720173371711</v>
      </c>
      <c r="F4338" s="275">
        <f t="shared" ca="1" si="338"/>
        <v>4.988685627219782E-2</v>
      </c>
      <c r="G4338" s="301">
        <f t="array" aca="1" ref="G4338" ca="1">IF(E4338&gt;F4338,('3-Statement Model'!$G$8*(1+'DCF Simulation'!C4338)*'DCF Simulation'!D4338)/('DCF Simulation'!E4338-'DCF Simulation'!F4338))</f>
        <v>18176.702566625892</v>
      </c>
      <c r="H4338" s="302">
        <f ca="1">+G4338-'DCF Analysis'!$C$37+'DCF Analysis'!$C$38+'DCF Analysis'!$C$40-'DCF Analysis'!$C$39</f>
        <v>19089.03256662589</v>
      </c>
      <c r="I4338" s="303">
        <f ca="1">+H4338/'Historical Data'!$L$34</f>
        <v>1198.5156091261003</v>
      </c>
    </row>
    <row r="4339" spans="2:9">
      <c r="B4339" s="300">
        <f t="shared" si="339"/>
        <v>4327</v>
      </c>
      <c r="C4339" s="275">
        <f t="shared" ca="1" si="335"/>
        <v>0.1878348573595269</v>
      </c>
      <c r="D4339" s="275">
        <f t="shared" ca="1" si="336"/>
        <v>0.13955391177650936</v>
      </c>
      <c r="E4339" s="275">
        <f t="shared" ca="1" si="337"/>
        <v>0.1096278655399153</v>
      </c>
      <c r="F4339" s="275">
        <f t="shared" ca="1" si="338"/>
        <v>3.1522680740806858E-2</v>
      </c>
      <c r="G4339" s="301">
        <f t="array" aca="1" ref="G4339" ca="1">IF(E4339&gt;F4339,('3-Statement Model'!$G$8*(1+'DCF Simulation'!C4339)*'DCF Simulation'!D4339)/('DCF Simulation'!E4339-'DCF Simulation'!F4339))</f>
        <v>10251.743113773386</v>
      </c>
      <c r="H4339" s="302">
        <f ca="1">+G4339-'DCF Analysis'!$C$37+'DCF Analysis'!$C$38+'DCF Analysis'!$C$40-'DCF Analysis'!$C$39</f>
        <v>11164.073113773387</v>
      </c>
      <c r="I4339" s="303">
        <f ca="1">+H4339/'Historical Data'!$L$34</f>
        <v>700.94258792746609</v>
      </c>
    </row>
    <row r="4340" spans="2:9">
      <c r="B4340" s="300">
        <f t="shared" si="339"/>
        <v>4328</v>
      </c>
      <c r="C4340" s="275">
        <f t="shared" ca="1" si="335"/>
        <v>0.31392912815453561</v>
      </c>
      <c r="D4340" s="275">
        <f t="shared" ca="1" si="336"/>
        <v>0.18001934830828922</v>
      </c>
      <c r="E4340" s="275">
        <f t="shared" ca="1" si="337"/>
        <v>0.10665857379400084</v>
      </c>
      <c r="F4340" s="275">
        <f t="shared" ca="1" si="338"/>
        <v>3.3967417220207984E-2</v>
      </c>
      <c r="G4340" s="301">
        <f t="array" aca="1" ref="G4340" ca="1">IF(E4340&gt;F4340,('3-Statement Model'!$G$8*(1+'DCF Simulation'!C4340)*'DCF Simulation'!D4340)/('DCF Simulation'!E4340-'DCF Simulation'!F4340))</f>
        <v>15717.701841137294</v>
      </c>
      <c r="H4340" s="302">
        <f ca="1">+G4340-'DCF Analysis'!$C$37+'DCF Analysis'!$C$38+'DCF Analysis'!$C$40-'DCF Analysis'!$C$39</f>
        <v>16630.031841137294</v>
      </c>
      <c r="I4340" s="303">
        <f ca="1">+H4340/'Historical Data'!$L$34</f>
        <v>1044.1258703028186</v>
      </c>
    </row>
    <row r="4341" spans="2:9">
      <c r="B4341" s="300">
        <f t="shared" si="339"/>
        <v>4329</v>
      </c>
      <c r="C4341" s="275">
        <f t="shared" ca="1" si="335"/>
        <v>0.16316910076086438</v>
      </c>
      <c r="D4341" s="275">
        <f t="shared" ca="1" si="336"/>
        <v>0.17531060678303229</v>
      </c>
      <c r="E4341" s="275">
        <f t="shared" ca="1" si="337"/>
        <v>0.10627432101405024</v>
      </c>
      <c r="F4341" s="275">
        <f t="shared" ca="1" si="338"/>
        <v>2.4250330944640339E-2</v>
      </c>
      <c r="G4341" s="301">
        <f t="array" aca="1" ref="G4341" ca="1">IF(E4341&gt;F4341,('3-Statement Model'!$G$8*(1+'DCF Simulation'!C4341)*'DCF Simulation'!D4341)/('DCF Simulation'!E4341-'DCF Simulation'!F4341))</f>
        <v>12008.524742189906</v>
      </c>
      <c r="H4341" s="302">
        <f ca="1">+G4341-'DCF Analysis'!$C$37+'DCF Analysis'!$C$38+'DCF Analysis'!$C$40-'DCF Analysis'!$C$39</f>
        <v>12920.854742189907</v>
      </c>
      <c r="I4341" s="303">
        <f ca="1">+H4341/'Historical Data'!$L$34</f>
        <v>811.2431071462529</v>
      </c>
    </row>
    <row r="4342" spans="2:9">
      <c r="B4342" s="300">
        <f t="shared" si="339"/>
        <v>4330</v>
      </c>
      <c r="C4342" s="275">
        <f t="shared" ca="1" si="335"/>
        <v>2.3547065140210967E-2</v>
      </c>
      <c r="D4342" s="275">
        <f t="shared" ca="1" si="336"/>
        <v>0.16803338733988316</v>
      </c>
      <c r="E4342" s="275">
        <f t="shared" ca="1" si="337"/>
        <v>0.10793006631480485</v>
      </c>
      <c r="F4342" s="275">
        <f t="shared" ca="1" si="338"/>
        <v>3.7354079707622619E-2</v>
      </c>
      <c r="G4342" s="301">
        <f t="array" aca="1" ref="G4342" ca="1">IF(E4342&gt;F4342,('3-Statement Model'!$G$8*(1+'DCF Simulation'!C4342)*'DCF Simulation'!D4342)/('DCF Simulation'!E4342-'DCF Simulation'!F4342))</f>
        <v>11771.341003870664</v>
      </c>
      <c r="H4342" s="302">
        <f ca="1">+G4342-'DCF Analysis'!$C$37+'DCF Analysis'!$C$38+'DCF Analysis'!$C$40-'DCF Analysis'!$C$39</f>
        <v>12683.671003870666</v>
      </c>
      <c r="I4342" s="303">
        <f ca="1">+H4342/'Historical Data'!$L$34</f>
        <v>796.35139319404936</v>
      </c>
    </row>
    <row r="4343" spans="2:9">
      <c r="B4343" s="300">
        <f t="shared" si="339"/>
        <v>4331</v>
      </c>
      <c r="C4343" s="275">
        <f t="shared" ca="1" si="335"/>
        <v>4.4122359145129242E-2</v>
      </c>
      <c r="D4343" s="275">
        <f t="shared" ca="1" si="336"/>
        <v>0.17018068195632124</v>
      </c>
      <c r="E4343" s="275">
        <f t="shared" ca="1" si="337"/>
        <v>0.10461629113696401</v>
      </c>
      <c r="F4343" s="275">
        <f t="shared" ca="1" si="338"/>
        <v>5.6924626288251345E-2</v>
      </c>
      <c r="G4343" s="301">
        <f t="array" aca="1" ref="G4343" ca="1">IF(E4343&gt;F4343,('3-Statement Model'!$G$8*(1+'DCF Simulation'!C4343)*'DCF Simulation'!D4343)/('DCF Simulation'!E4343-'DCF Simulation'!F4343))</f>
        <v>17996.940119014133</v>
      </c>
      <c r="H4343" s="302">
        <f ca="1">+G4343-'DCF Analysis'!$C$37+'DCF Analysis'!$C$38+'DCF Analysis'!$C$40-'DCF Analysis'!$C$39</f>
        <v>18909.270119014131</v>
      </c>
      <c r="I4343" s="303">
        <f ca="1">+H4343/'Historical Data'!$L$34</f>
        <v>1187.2291230956828</v>
      </c>
    </row>
    <row r="4344" spans="2:9">
      <c r="B4344" s="300">
        <f t="shared" si="339"/>
        <v>4332</v>
      </c>
      <c r="C4344" s="275">
        <f t="shared" ca="1" si="335"/>
        <v>0.13518080773953003</v>
      </c>
      <c r="D4344" s="275">
        <f t="shared" ca="1" si="336"/>
        <v>0.15702576702937859</v>
      </c>
      <c r="E4344" s="275">
        <f t="shared" ca="1" si="337"/>
        <v>0.10925022069205033</v>
      </c>
      <c r="F4344" s="275">
        <f t="shared" ca="1" si="338"/>
        <v>5.9720730548976531E-2</v>
      </c>
      <c r="G4344" s="301">
        <f t="array" aca="1" ref="G4344" ca="1">IF(E4344&gt;F4344,('3-Statement Model'!$G$8*(1+'DCF Simulation'!C4344)*'DCF Simulation'!D4344)/('DCF Simulation'!E4344-'DCF Simulation'!F4344))</f>
        <v>17384.075738007465</v>
      </c>
      <c r="H4344" s="302">
        <f ca="1">+G4344-'DCF Analysis'!$C$37+'DCF Analysis'!$C$38+'DCF Analysis'!$C$40-'DCF Analysis'!$C$39</f>
        <v>18296.405738007463</v>
      </c>
      <c r="I4344" s="303">
        <f ca="1">+H4344/'Historical Data'!$L$34</f>
        <v>1148.7500894228031</v>
      </c>
    </row>
    <row r="4345" spans="2:9">
      <c r="B4345" s="300">
        <f t="shared" si="339"/>
        <v>4333</v>
      </c>
      <c r="C4345" s="275">
        <f t="shared" ca="1" si="335"/>
        <v>9.0656832960848782E-2</v>
      </c>
      <c r="D4345" s="275">
        <f t="shared" ca="1" si="336"/>
        <v>0.18669037036735567</v>
      </c>
      <c r="E4345" s="275">
        <f t="shared" ca="1" si="337"/>
        <v>0.10006399751545456</v>
      </c>
      <c r="F4345" s="275">
        <f t="shared" ca="1" si="338"/>
        <v>5.6086862723844375E-2</v>
      </c>
      <c r="G4345" s="301">
        <f t="array" aca="1" ref="G4345" ca="1">IF(E4345&gt;F4345,('3-Statement Model'!$G$8*(1+'DCF Simulation'!C4345)*'DCF Simulation'!D4345)/('DCF Simulation'!E4345-'DCF Simulation'!F4345))</f>
        <v>22364.675979398562</v>
      </c>
      <c r="H4345" s="302">
        <f ca="1">+G4345-'DCF Analysis'!$C$37+'DCF Analysis'!$C$38+'DCF Analysis'!$C$40-'DCF Analysis'!$C$39</f>
        <v>23277.00597939856</v>
      </c>
      <c r="I4345" s="303">
        <f ca="1">+H4345/'Historical Data'!$L$34</f>
        <v>1461.4598672122163</v>
      </c>
    </row>
    <row r="4346" spans="2:9">
      <c r="B4346" s="300">
        <f t="shared" si="339"/>
        <v>4334</v>
      </c>
      <c r="C4346" s="275">
        <f t="shared" ca="1" si="335"/>
        <v>0.16299889196063411</v>
      </c>
      <c r="D4346" s="275">
        <f t="shared" ca="1" si="336"/>
        <v>0.14574364164743858</v>
      </c>
      <c r="E4346" s="275">
        <f t="shared" ca="1" si="337"/>
        <v>0.10743643536721388</v>
      </c>
      <c r="F4346" s="275">
        <f t="shared" ca="1" si="338"/>
        <v>5.1147140493119012E-2</v>
      </c>
      <c r="G4346" s="301">
        <f t="array" aca="1" ref="G4346" ca="1">IF(E4346&gt;F4346,('3-Statement Model'!$G$8*(1+'DCF Simulation'!C4346)*'DCF Simulation'!D4346)/('DCF Simulation'!E4346-'DCF Simulation'!F4346))</f>
        <v>14545.297511997671</v>
      </c>
      <c r="H4346" s="302">
        <f ca="1">+G4346-'DCF Analysis'!$C$37+'DCF Analysis'!$C$38+'DCF Analysis'!$C$40-'DCF Analysis'!$C$39</f>
        <v>15457.627511997673</v>
      </c>
      <c r="I4346" s="303">
        <f ca="1">+H4346/'Historical Data'!$L$34</f>
        <v>970.51580736345738</v>
      </c>
    </row>
    <row r="4347" spans="2:9">
      <c r="B4347" s="300">
        <f t="shared" si="339"/>
        <v>4335</v>
      </c>
      <c r="C4347" s="275">
        <f t="shared" ca="1" si="335"/>
        <v>0.1601781784932336</v>
      </c>
      <c r="D4347" s="275">
        <f t="shared" ca="1" si="336"/>
        <v>0.13940800944332629</v>
      </c>
      <c r="E4347" s="275">
        <f t="shared" ca="1" si="337"/>
        <v>0.10935420578588022</v>
      </c>
      <c r="F4347" s="275">
        <f t="shared" ca="1" si="338"/>
        <v>2.1138460754919285E-2</v>
      </c>
      <c r="G4347" s="301">
        <f t="array" aca="1" ref="G4347" ca="1">IF(E4347&gt;F4347,('3-Statement Model'!$G$8*(1+'DCF Simulation'!C4347)*'DCF Simulation'!D4347)/('DCF Simulation'!E4347-'DCF Simulation'!F4347))</f>
        <v>8856.167292932063</v>
      </c>
      <c r="H4347" s="302">
        <f ca="1">+G4347-'DCF Analysis'!$C$37+'DCF Analysis'!$C$38+'DCF Analysis'!$C$40-'DCF Analysis'!$C$39</f>
        <v>9768.4972929320647</v>
      </c>
      <c r="I4347" s="303">
        <f ca="1">+H4347/'Historical Data'!$L$34</f>
        <v>613.32057779366801</v>
      </c>
    </row>
    <row r="4348" spans="2:9">
      <c r="B4348" s="300">
        <f t="shared" si="339"/>
        <v>4336</v>
      </c>
      <c r="C4348" s="275">
        <f t="shared" ca="1" si="335"/>
        <v>0.10000440245844772</v>
      </c>
      <c r="D4348" s="275">
        <f t="shared" ca="1" si="336"/>
        <v>0.18203272366142323</v>
      </c>
      <c r="E4348" s="275">
        <f t="shared" ca="1" si="337"/>
        <v>0.10754840726809811</v>
      </c>
      <c r="F4348" s="275">
        <f t="shared" ca="1" si="338"/>
        <v>4.2595613239241298E-2</v>
      </c>
      <c r="G4348" s="301">
        <f t="array" aca="1" ref="G4348" ca="1">IF(E4348&gt;F4348,('3-Statement Model'!$G$8*(1+'DCF Simulation'!C4348)*'DCF Simulation'!D4348)/('DCF Simulation'!E4348-'DCF Simulation'!F4348))</f>
        <v>14891.057902012017</v>
      </c>
      <c r="H4348" s="302">
        <f ca="1">+G4348-'DCF Analysis'!$C$37+'DCF Analysis'!$C$38+'DCF Analysis'!$C$40-'DCF Analysis'!$C$39</f>
        <v>15803.387902012018</v>
      </c>
      <c r="I4348" s="303">
        <f ca="1">+H4348/'Historical Data'!$L$34</f>
        <v>992.22456724970914</v>
      </c>
    </row>
    <row r="4349" spans="2:9">
      <c r="B4349" s="300">
        <f t="shared" si="339"/>
        <v>4337</v>
      </c>
      <c r="C4349" s="275">
        <f t="shared" ca="1" si="335"/>
        <v>0.19203581680232779</v>
      </c>
      <c r="D4349" s="275">
        <f t="shared" ca="1" si="336"/>
        <v>0.17344563161908996</v>
      </c>
      <c r="E4349" s="275">
        <f t="shared" ca="1" si="337"/>
        <v>0.10712968275979882</v>
      </c>
      <c r="F4349" s="275">
        <f t="shared" ca="1" si="338"/>
        <v>4.7261131332497569E-2</v>
      </c>
      <c r="G4349" s="301">
        <f t="array" aca="1" ref="G4349" ca="1">IF(E4349&gt;F4349,('3-Statement Model'!$G$8*(1+'DCF Simulation'!C4349)*'DCF Simulation'!D4349)/('DCF Simulation'!E4349-'DCF Simulation'!F4349))</f>
        <v>16681.435483720164</v>
      </c>
      <c r="H4349" s="302">
        <f ca="1">+G4349-'DCF Analysis'!$C$37+'DCF Analysis'!$C$38+'DCF Analysis'!$C$40-'DCF Analysis'!$C$39</f>
        <v>17593.765483720163</v>
      </c>
      <c r="I4349" s="303">
        <f ca="1">+H4349/'Historical Data'!$L$34</f>
        <v>1104.6344272264914</v>
      </c>
    </row>
    <row r="4350" spans="2:9">
      <c r="B4350" s="300">
        <f t="shared" si="339"/>
        <v>4338</v>
      </c>
      <c r="C4350" s="275">
        <f t="shared" ca="1" si="335"/>
        <v>0.21806475569790623</v>
      </c>
      <c r="D4350" s="275">
        <f t="shared" ca="1" si="336"/>
        <v>0.17163602630077984</v>
      </c>
      <c r="E4350" s="275">
        <f t="shared" ca="1" si="337"/>
        <v>0.10470445789221837</v>
      </c>
      <c r="F4350" s="275">
        <f t="shared" ca="1" si="338"/>
        <v>3.4276059042751376E-2</v>
      </c>
      <c r="G4350" s="301">
        <f t="array" aca="1" ref="G4350" ca="1">IF(E4350&gt;F4350,('3-Statement Model'!$G$8*(1+'DCF Simulation'!C4350)*'DCF Simulation'!D4350)/('DCF Simulation'!E4350-'DCF Simulation'!F4350))</f>
        <v>14338.724245228012</v>
      </c>
      <c r="H4350" s="302">
        <f ca="1">+G4350-'DCF Analysis'!$C$37+'DCF Analysis'!$C$38+'DCF Analysis'!$C$40-'DCF Analysis'!$C$39</f>
        <v>15251.054245228013</v>
      </c>
      <c r="I4350" s="303">
        <f ca="1">+H4350/'Historical Data'!$L$34</f>
        <v>957.54598902470809</v>
      </c>
    </row>
    <row r="4351" spans="2:9">
      <c r="B4351" s="300">
        <f t="shared" si="339"/>
        <v>4339</v>
      </c>
      <c r="C4351" s="275">
        <f t="shared" ca="1" si="335"/>
        <v>0.16588161034061782</v>
      </c>
      <c r="D4351" s="275">
        <f t="shared" ca="1" si="336"/>
        <v>0.16510147692933103</v>
      </c>
      <c r="E4351" s="275">
        <f t="shared" ca="1" si="337"/>
        <v>0.10022623486102113</v>
      </c>
      <c r="F4351" s="275">
        <f t="shared" ca="1" si="338"/>
        <v>5.6067485928893449E-2</v>
      </c>
      <c r="G4351" s="301">
        <f t="array" aca="1" ref="G4351" ca="1">IF(E4351&gt;F4351,('3-Statement Model'!$G$8*(1+'DCF Simulation'!C4351)*'DCF Simulation'!D4351)/('DCF Simulation'!E4351-'DCF Simulation'!F4351))</f>
        <v>21055.625567283532</v>
      </c>
      <c r="H4351" s="302">
        <f ca="1">+G4351-'DCF Analysis'!$C$37+'DCF Analysis'!$C$38+'DCF Analysis'!$C$40-'DCF Analysis'!$C$39</f>
        <v>21967.95556728353</v>
      </c>
      <c r="I4351" s="303">
        <f ca="1">+H4351/'Historical Data'!$L$34</f>
        <v>1379.2704033629159</v>
      </c>
    </row>
    <row r="4352" spans="2:9">
      <c r="B4352" s="300">
        <f t="shared" si="339"/>
        <v>4340</v>
      </c>
      <c r="C4352" s="275">
        <f t="shared" ca="1" si="335"/>
        <v>0.12567016012819548</v>
      </c>
      <c r="D4352" s="275">
        <f t="shared" ca="1" si="336"/>
        <v>0.17016092459620041</v>
      </c>
      <c r="E4352" s="275">
        <f t="shared" ca="1" si="337"/>
        <v>0.10130156069860888</v>
      </c>
      <c r="F4352" s="275">
        <f t="shared" ca="1" si="338"/>
        <v>3.4814063737190502E-2</v>
      </c>
      <c r="G4352" s="301">
        <f t="array" aca="1" ref="G4352" ca="1">IF(E4352&gt;F4352,('3-Statement Model'!$G$8*(1+'DCF Simulation'!C4352)*'DCF Simulation'!D4352)/('DCF Simulation'!E4352-'DCF Simulation'!F4352))</f>
        <v>13915.87459161526</v>
      </c>
      <c r="H4352" s="302">
        <f ca="1">+G4352-'DCF Analysis'!$C$37+'DCF Analysis'!$C$38+'DCF Analysis'!$C$40-'DCF Analysis'!$C$39</f>
        <v>14828.204591615262</v>
      </c>
      <c r="I4352" s="303">
        <f ca="1">+H4352/'Historical Data'!$L$34</f>
        <v>930.99713651478623</v>
      </c>
    </row>
    <row r="4353" spans="2:9">
      <c r="B4353" s="300">
        <f t="shared" si="339"/>
        <v>4341</v>
      </c>
      <c r="C4353" s="275">
        <f t="shared" ca="1" si="335"/>
        <v>0.25666763145644927</v>
      </c>
      <c r="D4353" s="275">
        <f t="shared" ca="1" si="336"/>
        <v>0.18154099829083353</v>
      </c>
      <c r="E4353" s="275">
        <f t="shared" ca="1" si="337"/>
        <v>0.10055449080425011</v>
      </c>
      <c r="F4353" s="275">
        <f t="shared" ca="1" si="338"/>
        <v>3.7796997626051002E-2</v>
      </c>
      <c r="G4353" s="301">
        <f t="array" aca="1" ref="G4353" ca="1">IF(E4353&gt;F4353,('3-Statement Model'!$G$8*(1+'DCF Simulation'!C4353)*'DCF Simulation'!D4353)/('DCF Simulation'!E4353-'DCF Simulation'!F4353))</f>
        <v>17559.375250644189</v>
      </c>
      <c r="H4353" s="302">
        <f ca="1">+G4353-'DCF Analysis'!$C$37+'DCF Analysis'!$C$38+'DCF Analysis'!$C$40-'DCF Analysis'!$C$39</f>
        <v>18471.705250644187</v>
      </c>
      <c r="I4353" s="303">
        <f ca="1">+H4353/'Historical Data'!$L$34</f>
        <v>1159.7563675793313</v>
      </c>
    </row>
    <row r="4354" spans="2:9">
      <c r="B4354" s="300">
        <f t="shared" si="339"/>
        <v>4342</v>
      </c>
      <c r="C4354" s="275">
        <f t="shared" ca="1" si="335"/>
        <v>2.5834119972911233E-2</v>
      </c>
      <c r="D4354" s="275">
        <f t="shared" ca="1" si="336"/>
        <v>0.18202378708266423</v>
      </c>
      <c r="E4354" s="275">
        <f t="shared" ca="1" si="337"/>
        <v>0.105172327179335</v>
      </c>
      <c r="F4354" s="275">
        <f t="shared" ca="1" si="338"/>
        <v>5.4744891786756927E-2</v>
      </c>
      <c r="G4354" s="301">
        <f t="array" aca="1" ref="G4354" ca="1">IF(E4354&gt;F4354,('3-Statement Model'!$G$8*(1+'DCF Simulation'!C4354)*'DCF Simulation'!D4354)/('DCF Simulation'!E4354-'DCF Simulation'!F4354))</f>
        <v>17886.192618178244</v>
      </c>
      <c r="H4354" s="302">
        <f ca="1">+G4354-'DCF Analysis'!$C$37+'DCF Analysis'!$C$38+'DCF Analysis'!$C$40-'DCF Analysis'!$C$39</f>
        <v>18798.522618178242</v>
      </c>
      <c r="I4354" s="303">
        <f ca="1">+H4354/'Historical Data'!$L$34</f>
        <v>1180.2757791815663</v>
      </c>
    </row>
    <row r="4355" spans="2:9">
      <c r="B4355" s="300">
        <f t="shared" si="339"/>
        <v>4343</v>
      </c>
      <c r="C4355" s="275">
        <f t="shared" ca="1" si="335"/>
        <v>1.6202140004532566E-2</v>
      </c>
      <c r="D4355" s="275">
        <f t="shared" ca="1" si="336"/>
        <v>0.15427386868448853</v>
      </c>
      <c r="E4355" s="275">
        <f t="shared" ca="1" si="337"/>
        <v>0.10954713075990362</v>
      </c>
      <c r="F4355" s="275">
        <f t="shared" ca="1" si="338"/>
        <v>5.0481846018542914E-2</v>
      </c>
      <c r="G4355" s="301">
        <f t="array" aca="1" ref="G4355" ca="1">IF(E4355&gt;F4355,('3-Statement Model'!$G$8*(1+'DCF Simulation'!C4355)*'DCF Simulation'!D4355)/('DCF Simulation'!E4355-'DCF Simulation'!F4355))</f>
        <v>12820.93424651864</v>
      </c>
      <c r="H4355" s="302">
        <f ca="1">+G4355-'DCF Analysis'!$C$37+'DCF Analysis'!$C$38+'DCF Analysis'!$C$40-'DCF Analysis'!$C$39</f>
        <v>13733.264246518642</v>
      </c>
      <c r="I4355" s="303">
        <f ca="1">+H4355/'Historical Data'!$L$34</f>
        <v>862.25069323224034</v>
      </c>
    </row>
    <row r="4356" spans="2:9">
      <c r="B4356" s="300">
        <f t="shared" si="339"/>
        <v>4344</v>
      </c>
      <c r="C4356" s="275">
        <f t="shared" ca="1" si="335"/>
        <v>0.28145841320843523</v>
      </c>
      <c r="D4356" s="275">
        <f t="shared" ca="1" si="336"/>
        <v>0.13590978959857555</v>
      </c>
      <c r="E4356" s="275">
        <f t="shared" ca="1" si="337"/>
        <v>0.10863820574687015</v>
      </c>
      <c r="F4356" s="275">
        <f t="shared" ca="1" si="338"/>
        <v>2.168969136719873E-2</v>
      </c>
      <c r="G4356" s="301">
        <f t="array" aca="1" ref="G4356" ca="1">IF(E4356&gt;F4356,('3-Statement Model'!$G$8*(1+'DCF Simulation'!C4356)*'DCF Simulation'!D4356)/('DCF Simulation'!E4356-'DCF Simulation'!F4356))</f>
        <v>9675.4815745598971</v>
      </c>
      <c r="H4356" s="302">
        <f ca="1">+G4356-'DCF Analysis'!$C$37+'DCF Analysis'!$C$38+'DCF Analysis'!$C$40-'DCF Analysis'!$C$39</f>
        <v>10587.811574559899</v>
      </c>
      <c r="I4356" s="303">
        <f ca="1">+H4356/'Historical Data'!$L$34</f>
        <v>664.76168419251701</v>
      </c>
    </row>
    <row r="4357" spans="2:9">
      <c r="B4357" s="300">
        <f t="shared" si="339"/>
        <v>4345</v>
      </c>
      <c r="C4357" s="275">
        <f t="shared" ca="1" si="335"/>
        <v>6.2964833603300158E-2</v>
      </c>
      <c r="D4357" s="275">
        <f t="shared" ca="1" si="336"/>
        <v>0.19254992898966522</v>
      </c>
      <c r="E4357" s="275">
        <f t="shared" ca="1" si="337"/>
        <v>0.10481569351077097</v>
      </c>
      <c r="F4357" s="275">
        <f t="shared" ca="1" si="338"/>
        <v>5.7132279043928688E-2</v>
      </c>
      <c r="G4357" s="301">
        <f t="array" aca="1" ref="G4357" ca="1">IF(E4357&gt;F4357,('3-Statement Model'!$G$8*(1+'DCF Simulation'!C4357)*'DCF Simulation'!D4357)/('DCF Simulation'!E4357-'DCF Simulation'!F4357))</f>
        <v>20733.585529028631</v>
      </c>
      <c r="H4357" s="302">
        <f ca="1">+G4357-'DCF Analysis'!$C$37+'DCF Analysis'!$C$38+'DCF Analysis'!$C$40-'DCF Analysis'!$C$39</f>
        <v>21645.915529028629</v>
      </c>
      <c r="I4357" s="303">
        <f ca="1">+H4357/'Historical Data'!$L$34</f>
        <v>1359.0509390571724</v>
      </c>
    </row>
    <row r="4358" spans="2:9">
      <c r="B4358" s="300">
        <f t="shared" si="339"/>
        <v>4346</v>
      </c>
      <c r="C4358" s="275">
        <f t="shared" ca="1" si="335"/>
        <v>8.6395309227636552E-2</v>
      </c>
      <c r="D4358" s="275">
        <f t="shared" ca="1" si="336"/>
        <v>0.14465981971737493</v>
      </c>
      <c r="E4358" s="275">
        <f t="shared" ca="1" si="337"/>
        <v>0.1032247458424239</v>
      </c>
      <c r="F4358" s="275">
        <f t="shared" ca="1" si="338"/>
        <v>2.552417445684619E-2</v>
      </c>
      <c r="G4358" s="301">
        <f t="array" aca="1" ref="G4358" ca="1">IF(E4358&gt;F4358,('3-Statement Model'!$G$8*(1+'DCF Simulation'!C4358)*'DCF Simulation'!D4358)/('DCF Simulation'!E4358-'DCF Simulation'!F4358))</f>
        <v>9769.9218126524083</v>
      </c>
      <c r="H4358" s="302">
        <f ca="1">+G4358-'DCF Analysis'!$C$37+'DCF Analysis'!$C$38+'DCF Analysis'!$C$40-'DCF Analysis'!$C$39</f>
        <v>10682.25181265241</v>
      </c>
      <c r="I4358" s="303">
        <f ca="1">+H4358/'Historical Data'!$L$34</f>
        <v>670.69116747504597</v>
      </c>
    </row>
    <row r="4359" spans="2:9">
      <c r="B4359" s="300">
        <f t="shared" si="339"/>
        <v>4347</v>
      </c>
      <c r="C4359" s="275">
        <f t="shared" ca="1" si="335"/>
        <v>0.12388732319222363</v>
      </c>
      <c r="D4359" s="275">
        <f t="shared" ca="1" si="336"/>
        <v>0.17564385428833232</v>
      </c>
      <c r="E4359" s="275">
        <f t="shared" ca="1" si="337"/>
        <v>0.10202365593871771</v>
      </c>
      <c r="F4359" s="275">
        <f t="shared" ca="1" si="338"/>
        <v>3.8253768522257661E-2</v>
      </c>
      <c r="G4359" s="301">
        <f t="array" aca="1" ref="G4359" ca="1">IF(E4359&gt;F4359,('3-Statement Model'!$G$8*(1+'DCF Simulation'!C4359)*'DCF Simulation'!D4359)/('DCF Simulation'!E4359-'DCF Simulation'!F4359))</f>
        <v>14952.698632260683</v>
      </c>
      <c r="H4359" s="302">
        <f ca="1">+G4359-'DCF Analysis'!$C$37+'DCF Analysis'!$C$38+'DCF Analysis'!$C$40-'DCF Analysis'!$C$39</f>
        <v>15865.028632260684</v>
      </c>
      <c r="I4359" s="303">
        <f ca="1">+H4359/'Historical Data'!$L$34</f>
        <v>996.09471504809051</v>
      </c>
    </row>
    <row r="4360" spans="2:9">
      <c r="B4360" s="300">
        <f t="shared" si="339"/>
        <v>4348</v>
      </c>
      <c r="C4360" s="275">
        <f t="shared" ca="1" si="335"/>
        <v>0.16007410316912721</v>
      </c>
      <c r="D4360" s="275">
        <f t="shared" ca="1" si="336"/>
        <v>0.16823464245403719</v>
      </c>
      <c r="E4360" s="275">
        <f t="shared" ca="1" si="337"/>
        <v>0.10295817950681999</v>
      </c>
      <c r="F4360" s="275">
        <f t="shared" ca="1" si="338"/>
        <v>5.6349493129348505E-2</v>
      </c>
      <c r="G4360" s="301">
        <f t="array" aca="1" ref="G4360" ca="1">IF(E4360&gt;F4360,('3-Statement Model'!$G$8*(1+'DCF Simulation'!C4360)*'DCF Simulation'!D4360)/('DCF Simulation'!E4360-'DCF Simulation'!F4360))</f>
        <v>20226.176739669711</v>
      </c>
      <c r="H4360" s="302">
        <f ca="1">+G4360-'DCF Analysis'!$C$37+'DCF Analysis'!$C$38+'DCF Analysis'!$C$40-'DCF Analysis'!$C$39</f>
        <v>21138.506739669709</v>
      </c>
      <c r="I4360" s="303">
        <f ca="1">+H4360/'Historical Data'!$L$34</f>
        <v>1327.1929938139087</v>
      </c>
    </row>
    <row r="4361" spans="2:9">
      <c r="B4361" s="300">
        <f t="shared" si="339"/>
        <v>4349</v>
      </c>
      <c r="C4361" s="275">
        <f t="shared" ca="1" si="335"/>
        <v>5.5613637503378485E-2</v>
      </c>
      <c r="D4361" s="275">
        <f t="shared" ca="1" si="336"/>
        <v>0.16758917104517054</v>
      </c>
      <c r="E4361" s="275">
        <f t="shared" ca="1" si="337"/>
        <v>0.10271207065721742</v>
      </c>
      <c r="F4361" s="275">
        <f t="shared" ca="1" si="338"/>
        <v>2.458491199909258E-2</v>
      </c>
      <c r="G4361" s="301">
        <f t="array" aca="1" ref="G4361" ca="1">IF(E4361&gt;F4361,('3-Statement Model'!$G$8*(1+'DCF Simulation'!C4361)*'DCF Simulation'!D4361)/('DCF Simulation'!E4361-'DCF Simulation'!F4361))</f>
        <v>10937.760618395901</v>
      </c>
      <c r="H4361" s="302">
        <f ca="1">+G4361-'DCF Analysis'!$C$37+'DCF Analysis'!$C$38+'DCF Analysis'!$C$40-'DCF Analysis'!$C$39</f>
        <v>11850.090618395903</v>
      </c>
      <c r="I4361" s="303">
        <f ca="1">+H4361/'Historical Data'!$L$34</f>
        <v>744.01458146899893</v>
      </c>
    </row>
    <row r="4362" spans="2:9">
      <c r="B4362" s="300">
        <f t="shared" si="339"/>
        <v>4350</v>
      </c>
      <c r="C4362" s="275">
        <f t="shared" ca="1" si="335"/>
        <v>0.2338548753399409</v>
      </c>
      <c r="D4362" s="275">
        <f t="shared" ca="1" si="336"/>
        <v>0.15701005145990909</v>
      </c>
      <c r="E4362" s="275">
        <f t="shared" ca="1" si="337"/>
        <v>0.10436130990730695</v>
      </c>
      <c r="F4362" s="275">
        <f t="shared" ca="1" si="338"/>
        <v>5.8672269930367796E-2</v>
      </c>
      <c r="G4362" s="301">
        <f t="array" aca="1" ref="G4362" ca="1">IF(E4362&gt;F4362,('3-Statement Model'!$G$8*(1+'DCF Simulation'!C4362)*'DCF Simulation'!D4362)/('DCF Simulation'!E4362-'DCF Simulation'!F4362))</f>
        <v>20481.370035361328</v>
      </c>
      <c r="H4362" s="302">
        <f ca="1">+G4362-'DCF Analysis'!$C$37+'DCF Analysis'!$C$38+'DCF Analysis'!$C$40-'DCF Analysis'!$C$39</f>
        <v>21393.700035361326</v>
      </c>
      <c r="I4362" s="303">
        <f ca="1">+H4362/'Historical Data'!$L$34</f>
        <v>1343.2154479201199</v>
      </c>
    </row>
    <row r="4363" spans="2:9">
      <c r="B4363" s="300">
        <f t="shared" si="339"/>
        <v>4351</v>
      </c>
      <c r="C4363" s="275">
        <f t="shared" ca="1" si="335"/>
        <v>0.14717130668304912</v>
      </c>
      <c r="D4363" s="275">
        <f t="shared" ca="1" si="336"/>
        <v>0.18667791335872891</v>
      </c>
      <c r="E4363" s="275">
        <f t="shared" ca="1" si="337"/>
        <v>0.10569755046693394</v>
      </c>
      <c r="F4363" s="275">
        <f t="shared" ca="1" si="338"/>
        <v>5.4275741793630886E-2</v>
      </c>
      <c r="G4363" s="301">
        <f t="array" aca="1" ref="G4363" ca="1">IF(E4363&gt;F4363,('3-Statement Model'!$G$8*(1+'DCF Simulation'!C4363)*'DCF Simulation'!D4363)/('DCF Simulation'!E4363-'DCF Simulation'!F4363))</f>
        <v>20116.543689197493</v>
      </c>
      <c r="H4363" s="302">
        <f ca="1">+G4363-'DCF Analysis'!$C$37+'DCF Analysis'!$C$38+'DCF Analysis'!$C$40-'DCF Analysis'!$C$39</f>
        <v>21028.873689197491</v>
      </c>
      <c r="I4363" s="303">
        <f ca="1">+H4363/'Historical Data'!$L$34</f>
        <v>1320.3096212905264</v>
      </c>
    </row>
    <row r="4364" spans="2:9">
      <c r="B4364" s="300">
        <f t="shared" si="339"/>
        <v>4352</v>
      </c>
      <c r="C4364" s="275">
        <f t="shared" ca="1" si="335"/>
        <v>0.14090827175482462</v>
      </c>
      <c r="D4364" s="275">
        <f t="shared" ca="1" si="336"/>
        <v>0.1405963191071205</v>
      </c>
      <c r="E4364" s="275">
        <f t="shared" ca="1" si="337"/>
        <v>0.10175735240385303</v>
      </c>
      <c r="F4364" s="275">
        <f t="shared" ca="1" si="338"/>
        <v>2.200303195855545E-2</v>
      </c>
      <c r="G4364" s="301">
        <f t="array" aca="1" ref="G4364" ca="1">IF(E4364&gt;F4364,('3-Statement Model'!$G$8*(1+'DCF Simulation'!C4364)*'DCF Simulation'!D4364)/('DCF Simulation'!E4364-'DCF Simulation'!F4364))</f>
        <v>9715.1600568719823</v>
      </c>
      <c r="H4364" s="302">
        <f ca="1">+G4364-'DCF Analysis'!$C$37+'DCF Analysis'!$C$38+'DCF Analysis'!$C$40-'DCF Analysis'!$C$39</f>
        <v>10627.490056871984</v>
      </c>
      <c r="I4364" s="303">
        <f ca="1">+H4364/'Historical Data'!$L$34</f>
        <v>667.25291994432826</v>
      </c>
    </row>
    <row r="4365" spans="2:9">
      <c r="B4365" s="300">
        <f t="shared" si="339"/>
        <v>4353</v>
      </c>
      <c r="C4365" s="275">
        <f t="shared" ca="1" si="335"/>
        <v>0.31306819222721632</v>
      </c>
      <c r="D4365" s="275">
        <f t="shared" ca="1" si="336"/>
        <v>0.17027712115892207</v>
      </c>
      <c r="E4365" s="275">
        <f t="shared" ca="1" si="337"/>
        <v>0.10978003811918231</v>
      </c>
      <c r="F4365" s="275">
        <f t="shared" ca="1" si="338"/>
        <v>4.9287443529203084E-2</v>
      </c>
      <c r="G4365" s="301">
        <f t="array" aca="1" ref="G4365" ca="1">IF(E4365&gt;F4365,('3-Statement Model'!$G$8*(1+'DCF Simulation'!C4365)*'DCF Simulation'!D4365)/('DCF Simulation'!E4365-'DCF Simulation'!F4365))</f>
        <v>17853.397200057905</v>
      </c>
      <c r="H4365" s="302">
        <f ca="1">+G4365-'DCF Analysis'!$C$37+'DCF Analysis'!$C$38+'DCF Analysis'!$C$40-'DCF Analysis'!$C$39</f>
        <v>18765.727200057903</v>
      </c>
      <c r="I4365" s="303">
        <f ca="1">+H4365/'Historical Data'!$L$34</f>
        <v>1178.2167004730015</v>
      </c>
    </row>
    <row r="4366" spans="2:9">
      <c r="B4366" s="300">
        <f t="shared" si="339"/>
        <v>4354</v>
      </c>
      <c r="C4366" s="275">
        <f t="shared" ref="C4366:C4429" ca="1" si="340">RAND()*($E$6-$D$6)+$D$6</f>
        <v>0.22841811227436246</v>
      </c>
      <c r="D4366" s="275">
        <f t="shared" ref="D4366:D4429" ca="1" si="341">RAND()*($E$7-$D$7)+$D$7</f>
        <v>0.17782907963268507</v>
      </c>
      <c r="E4366" s="275">
        <f t="shared" ref="E4366:E4429" ca="1" si="342">RAND()*($E$8-$D$8)+$D$8</f>
        <v>0.10403388418565762</v>
      </c>
      <c r="F4366" s="275">
        <f t="shared" ref="F4366:F4429" ca="1" si="343">RAND()*($E$9-$D$9)+$D$9</f>
        <v>2.8683185210071196E-2</v>
      </c>
      <c r="G4366" s="301">
        <f t="array" aca="1" ref="G4366" ca="1">IF(E4366&gt;F4366,('3-Statement Model'!$G$8*(1+'DCF Simulation'!C4366)*'DCF Simulation'!D4366)/('DCF Simulation'!E4366-'DCF Simulation'!F4366))</f>
        <v>14003.648655535157</v>
      </c>
      <c r="H4366" s="302">
        <f ca="1">+G4366-'DCF Analysis'!$C$37+'DCF Analysis'!$C$38+'DCF Analysis'!$C$40-'DCF Analysis'!$C$39</f>
        <v>14915.978655535158</v>
      </c>
      <c r="I4366" s="303">
        <f ca="1">+H4366/'Historical Data'!$L$34</f>
        <v>936.50808031548729</v>
      </c>
    </row>
    <row r="4367" spans="2:9">
      <c r="B4367" s="300">
        <f t="shared" ref="B4367:B4430" si="344">+B4366+1</f>
        <v>4355</v>
      </c>
      <c r="C4367" s="275">
        <f t="shared" ca="1" si="340"/>
        <v>0.31356847558256473</v>
      </c>
      <c r="D4367" s="275">
        <f t="shared" ca="1" si="341"/>
        <v>0.1427249101276141</v>
      </c>
      <c r="E4367" s="275">
        <f t="shared" ca="1" si="342"/>
        <v>0.10503645626821766</v>
      </c>
      <c r="F4367" s="275">
        <f t="shared" ca="1" si="343"/>
        <v>4.1839873335236963E-2</v>
      </c>
      <c r="G4367" s="301">
        <f t="array" aca="1" ref="G4367" ca="1">IF(E4367&gt;F4367,('3-Statement Model'!$G$8*(1+'DCF Simulation'!C4367)*'DCF Simulation'!D4367)/('DCF Simulation'!E4367-'DCF Simulation'!F4367))</f>
        <v>14329.742895333107</v>
      </c>
      <c r="H4367" s="302">
        <f ca="1">+G4367-'DCF Analysis'!$C$37+'DCF Analysis'!$C$38+'DCF Analysis'!$C$40-'DCF Analysis'!$C$39</f>
        <v>15242.072895333109</v>
      </c>
      <c r="I4367" s="303">
        <f ca="1">+H4367/'Historical Data'!$L$34</f>
        <v>956.98208993749688</v>
      </c>
    </row>
    <row r="4368" spans="2:9">
      <c r="B4368" s="300">
        <f t="shared" si="344"/>
        <v>4356</v>
      </c>
      <c r="C4368" s="275">
        <f t="shared" ca="1" si="340"/>
        <v>0.17536932287876306</v>
      </c>
      <c r="D4368" s="275">
        <f t="shared" ca="1" si="341"/>
        <v>0.14233642093023169</v>
      </c>
      <c r="E4368" s="275">
        <f t="shared" ca="1" si="342"/>
        <v>0.10270152901628533</v>
      </c>
      <c r="F4368" s="275">
        <f t="shared" ca="1" si="343"/>
        <v>2.0369564551219431E-2</v>
      </c>
      <c r="G4368" s="301">
        <f t="array" aca="1" ref="G4368" ca="1">IF(E4368&gt;F4368,('3-Statement Model'!$G$8*(1+'DCF Simulation'!C4368)*'DCF Simulation'!D4368)/('DCF Simulation'!E4368-'DCF Simulation'!F4368))</f>
        <v>9815.2510907833657</v>
      </c>
      <c r="H4368" s="302">
        <f ca="1">+G4368-'DCF Analysis'!$C$37+'DCF Analysis'!$C$38+'DCF Analysis'!$C$40-'DCF Analysis'!$C$39</f>
        <v>10727.581090783367</v>
      </c>
      <c r="I4368" s="303">
        <f ca="1">+H4368/'Historical Data'!$L$34</f>
        <v>673.53719160962441</v>
      </c>
    </row>
    <row r="4369" spans="2:9">
      <c r="B4369" s="300">
        <f t="shared" si="344"/>
        <v>4357</v>
      </c>
      <c r="C4369" s="275">
        <f t="shared" ca="1" si="340"/>
        <v>0.27131369958397122</v>
      </c>
      <c r="D4369" s="275">
        <f t="shared" ca="1" si="341"/>
        <v>0.18274732359516077</v>
      </c>
      <c r="E4369" s="275">
        <f t="shared" ca="1" si="342"/>
        <v>0.10009687052033608</v>
      </c>
      <c r="F4369" s="275">
        <f t="shared" ca="1" si="343"/>
        <v>5.6996511857437968E-2</v>
      </c>
      <c r="G4369" s="301">
        <f t="array" aca="1" ref="G4369" ca="1">IF(E4369&gt;F4369,('3-Statement Model'!$G$8*(1+'DCF Simulation'!C4369)*'DCF Simulation'!D4369)/('DCF Simulation'!E4369-'DCF Simulation'!F4369))</f>
        <v>26037.684920364434</v>
      </c>
      <c r="H4369" s="302">
        <f ca="1">+G4369-'DCF Analysis'!$C$37+'DCF Analysis'!$C$38+'DCF Analysis'!$C$40-'DCF Analysis'!$C$39</f>
        <v>26950.014920364432</v>
      </c>
      <c r="I4369" s="303">
        <f ca="1">+H4369/'Historical Data'!$L$34</f>
        <v>1692.0717922976075</v>
      </c>
    </row>
    <row r="4370" spans="2:9">
      <c r="B4370" s="300">
        <f t="shared" si="344"/>
        <v>4358</v>
      </c>
      <c r="C4370" s="275">
        <f t="shared" ca="1" si="340"/>
        <v>0.26510097741343747</v>
      </c>
      <c r="D4370" s="275">
        <f t="shared" ca="1" si="341"/>
        <v>0.17223745577953342</v>
      </c>
      <c r="E4370" s="275">
        <f t="shared" ca="1" si="342"/>
        <v>0.10663520365165464</v>
      </c>
      <c r="F4370" s="275">
        <f t="shared" ca="1" si="343"/>
        <v>4.2753310623481366E-2</v>
      </c>
      <c r="G4370" s="301">
        <f t="array" aca="1" ref="G4370" ca="1">IF(E4370&gt;F4370,('3-Statement Model'!$G$8*(1+'DCF Simulation'!C4370)*'DCF Simulation'!D4370)/('DCF Simulation'!E4370-'DCF Simulation'!F4370))</f>
        <v>16476.103635229236</v>
      </c>
      <c r="H4370" s="302">
        <f ca="1">+G4370-'DCF Analysis'!$C$37+'DCF Analysis'!$C$38+'DCF Analysis'!$C$40-'DCF Analysis'!$C$39</f>
        <v>17388.433635229234</v>
      </c>
      <c r="I4370" s="303">
        <f ca="1">+H4370/'Historical Data'!$L$34</f>
        <v>1091.7425520301888</v>
      </c>
    </row>
    <row r="4371" spans="2:9">
      <c r="B4371" s="300">
        <f t="shared" si="344"/>
        <v>4359</v>
      </c>
      <c r="C4371" s="275">
        <f t="shared" ca="1" si="340"/>
        <v>0.23704964583912058</v>
      </c>
      <c r="D4371" s="275">
        <f t="shared" ca="1" si="341"/>
        <v>0.1392668713002313</v>
      </c>
      <c r="E4371" s="275">
        <f t="shared" ca="1" si="342"/>
        <v>0.10095680088089132</v>
      </c>
      <c r="F4371" s="275">
        <f t="shared" ca="1" si="343"/>
        <v>4.9244897268901272E-2</v>
      </c>
      <c r="G4371" s="301">
        <f t="array" aca="1" ref="G4371" ca="1">IF(E4371&gt;F4371,('3-Statement Model'!$G$8*(1+'DCF Simulation'!C4371)*'DCF Simulation'!D4371)/('DCF Simulation'!E4371-'DCF Simulation'!F4371))</f>
        <v>16092.514992338245</v>
      </c>
      <c r="H4371" s="302">
        <f ca="1">+G4371-'DCF Analysis'!$C$37+'DCF Analysis'!$C$38+'DCF Analysis'!$C$40-'DCF Analysis'!$C$39</f>
        <v>17004.844992338243</v>
      </c>
      <c r="I4371" s="303">
        <f ca="1">+H4371/'Historical Data'!$L$34</f>
        <v>1067.6587240842862</v>
      </c>
    </row>
    <row r="4372" spans="2:9">
      <c r="B4372" s="300">
        <f t="shared" si="344"/>
        <v>4360</v>
      </c>
      <c r="C4372" s="275">
        <f t="shared" ca="1" si="340"/>
        <v>9.6952368239146408E-2</v>
      </c>
      <c r="D4372" s="275">
        <f t="shared" ca="1" si="341"/>
        <v>0.17599334036452646</v>
      </c>
      <c r="E4372" s="275">
        <f t="shared" ca="1" si="342"/>
        <v>0.10468426266160803</v>
      </c>
      <c r="F4372" s="275">
        <f t="shared" ca="1" si="343"/>
        <v>5.8930434093605044E-2</v>
      </c>
      <c r="G4372" s="301">
        <f t="array" aca="1" ref="G4372" ca="1">IF(E4372&gt;F4372,('3-Statement Model'!$G$8*(1+'DCF Simulation'!C4372)*'DCF Simulation'!D4372)/('DCF Simulation'!E4372-'DCF Simulation'!F4372))</f>
        <v>20381.496238415235</v>
      </c>
      <c r="H4372" s="302">
        <f ca="1">+G4372-'DCF Analysis'!$C$37+'DCF Analysis'!$C$38+'DCF Analysis'!$C$40-'DCF Analysis'!$C$39</f>
        <v>21293.826238415233</v>
      </c>
      <c r="I4372" s="303">
        <f ca="1">+H4372/'Historical Data'!$L$34</f>
        <v>1336.9448155994512</v>
      </c>
    </row>
    <row r="4373" spans="2:9">
      <c r="B4373" s="300">
        <f t="shared" si="344"/>
        <v>4361</v>
      </c>
      <c r="C4373" s="275">
        <f t="shared" ca="1" si="340"/>
        <v>0.23657710385407535</v>
      </c>
      <c r="D4373" s="275">
        <f t="shared" ca="1" si="341"/>
        <v>0.17307103159895043</v>
      </c>
      <c r="E4373" s="275">
        <f t="shared" ca="1" si="342"/>
        <v>0.10276927510544412</v>
      </c>
      <c r="F4373" s="275">
        <f t="shared" ca="1" si="343"/>
        <v>4.8140964359844711E-2</v>
      </c>
      <c r="G4373" s="301">
        <f t="array" aca="1" ref="G4373" ca="1">IF(E4373&gt;F4373,('3-Statement Model'!$G$8*(1+'DCF Simulation'!C4373)*'DCF Simulation'!D4373)/('DCF Simulation'!E4373-'DCF Simulation'!F4373))</f>
        <v>18923.75476852823</v>
      </c>
      <c r="H4373" s="302">
        <f ca="1">+G4373-'DCF Analysis'!$C$37+'DCF Analysis'!$C$38+'DCF Analysis'!$C$40-'DCF Analysis'!$C$39</f>
        <v>19836.084768528228</v>
      </c>
      <c r="I4373" s="303">
        <f ca="1">+H4373/'Historical Data'!$L$34</f>
        <v>1245.4197003463835</v>
      </c>
    </row>
    <row r="4374" spans="2:9">
      <c r="B4374" s="300">
        <f t="shared" si="344"/>
        <v>4362</v>
      </c>
      <c r="C4374" s="275">
        <f t="shared" ca="1" si="340"/>
        <v>0.17161825599080124</v>
      </c>
      <c r="D4374" s="275">
        <f t="shared" ca="1" si="341"/>
        <v>0.13601357540032041</v>
      </c>
      <c r="E4374" s="275">
        <f t="shared" ca="1" si="342"/>
        <v>0.1041278567516058</v>
      </c>
      <c r="F4374" s="275">
        <f t="shared" ca="1" si="343"/>
        <v>4.232434805769416E-2</v>
      </c>
      <c r="G4374" s="301">
        <f t="array" aca="1" ref="G4374" ca="1">IF(E4374&gt;F4374,('3-Statement Model'!$G$8*(1+'DCF Simulation'!C4374)*'DCF Simulation'!D4374)/('DCF Simulation'!E4374-'DCF Simulation'!F4374))</f>
        <v>12454.742561876941</v>
      </c>
      <c r="H4374" s="302">
        <f ca="1">+G4374-'DCF Analysis'!$C$37+'DCF Analysis'!$C$38+'DCF Analysis'!$C$40-'DCF Analysis'!$C$39</f>
        <v>13367.072561876943</v>
      </c>
      <c r="I4374" s="303">
        <f ca="1">+H4374/'Historical Data'!$L$34</f>
        <v>839.25914306103982</v>
      </c>
    </row>
    <row r="4375" spans="2:9">
      <c r="B4375" s="300">
        <f t="shared" si="344"/>
        <v>4363</v>
      </c>
      <c r="C4375" s="275">
        <f t="shared" ca="1" si="340"/>
        <v>0.32807923746652456</v>
      </c>
      <c r="D4375" s="275">
        <f t="shared" ca="1" si="341"/>
        <v>0.13909246821505014</v>
      </c>
      <c r="E4375" s="275">
        <f t="shared" ca="1" si="342"/>
        <v>0.10129022194549747</v>
      </c>
      <c r="F4375" s="275">
        <f t="shared" ca="1" si="343"/>
        <v>3.5759328439455167E-2</v>
      </c>
      <c r="G4375" s="301">
        <f t="array" aca="1" ref="G4375" ca="1">IF(E4375&gt;F4375,('3-Statement Model'!$G$8*(1+'DCF Simulation'!C4375)*'DCF Simulation'!D4375)/('DCF Simulation'!E4375-'DCF Simulation'!F4375))</f>
        <v>13616.35955083336</v>
      </c>
      <c r="H4375" s="302">
        <f ca="1">+G4375-'DCF Analysis'!$C$37+'DCF Analysis'!$C$38+'DCF Analysis'!$C$40-'DCF Analysis'!$C$39</f>
        <v>14528.689550833362</v>
      </c>
      <c r="I4375" s="303">
        <f ca="1">+H4375/'Historical Data'!$L$34</f>
        <v>912.191916800679</v>
      </c>
    </row>
    <row r="4376" spans="2:9">
      <c r="B4376" s="300">
        <f t="shared" si="344"/>
        <v>4364</v>
      </c>
      <c r="C4376" s="275">
        <f t="shared" ca="1" si="340"/>
        <v>0.10432817044306529</v>
      </c>
      <c r="D4376" s="275">
        <f t="shared" ca="1" si="341"/>
        <v>0.19480617606987158</v>
      </c>
      <c r="E4376" s="275">
        <f t="shared" ca="1" si="342"/>
        <v>0.10299159972483535</v>
      </c>
      <c r="F4376" s="275">
        <f t="shared" ca="1" si="343"/>
        <v>5.7426372425050901E-2</v>
      </c>
      <c r="G4376" s="301">
        <f t="array" aca="1" ref="G4376" ca="1">IF(E4376&gt;F4376,('3-Statement Model'!$G$8*(1+'DCF Simulation'!C4376)*'DCF Simulation'!D4376)/('DCF Simulation'!E4376-'DCF Simulation'!F4376))</f>
        <v>22805.879773932593</v>
      </c>
      <c r="H4376" s="302">
        <f ca="1">+G4376-'DCF Analysis'!$C$37+'DCF Analysis'!$C$38+'DCF Analysis'!$C$40-'DCF Analysis'!$C$39</f>
        <v>23718.209773932591</v>
      </c>
      <c r="I4376" s="303">
        <f ca="1">+H4376/'Historical Data'!$L$34</f>
        <v>1489.1610947474032</v>
      </c>
    </row>
    <row r="4377" spans="2:9">
      <c r="B4377" s="300">
        <f t="shared" si="344"/>
        <v>4365</v>
      </c>
      <c r="C4377" s="275">
        <f t="shared" ca="1" si="340"/>
        <v>0.25200196316427892</v>
      </c>
      <c r="D4377" s="275">
        <f t="shared" ca="1" si="341"/>
        <v>0.1432195970559432</v>
      </c>
      <c r="E4377" s="275">
        <f t="shared" ca="1" si="342"/>
        <v>0.10025848893703379</v>
      </c>
      <c r="F4377" s="275">
        <f t="shared" ca="1" si="343"/>
        <v>5.172607283391048E-2</v>
      </c>
      <c r="G4377" s="301">
        <f t="array" aca="1" ref="G4377" ca="1">IF(E4377&gt;F4377,('3-Statement Model'!$G$8*(1+'DCF Simulation'!C4377)*'DCF Simulation'!D4377)/('DCF Simulation'!E4377-'DCF Simulation'!F4377))</f>
        <v>17846.581689866754</v>
      </c>
      <c r="H4377" s="302">
        <f ca="1">+G4377-'DCF Analysis'!$C$37+'DCF Analysis'!$C$38+'DCF Analysis'!$C$40-'DCF Analysis'!$C$39</f>
        <v>18758.911689866753</v>
      </c>
      <c r="I4377" s="303">
        <f ca="1">+H4377/'Historical Data'!$L$34</f>
        <v>1177.7887848455466</v>
      </c>
    </row>
    <row r="4378" spans="2:9">
      <c r="B4378" s="300">
        <f t="shared" si="344"/>
        <v>4366</v>
      </c>
      <c r="C4378" s="275">
        <f t="shared" ca="1" si="340"/>
        <v>0.3152588267610496</v>
      </c>
      <c r="D4378" s="275">
        <f t="shared" ca="1" si="341"/>
        <v>0.13744748864697259</v>
      </c>
      <c r="E4378" s="275">
        <f t="shared" ca="1" si="342"/>
        <v>0.10357226719761141</v>
      </c>
      <c r="F4378" s="275">
        <f t="shared" ca="1" si="343"/>
        <v>2.4934826994419231E-2</v>
      </c>
      <c r="G4378" s="301">
        <f t="array" aca="1" ref="G4378" ca="1">IF(E4378&gt;F4378,('3-Statement Model'!$G$8*(1+'DCF Simulation'!C4378)*'DCF Simulation'!D4378)/('DCF Simulation'!E4378-'DCF Simulation'!F4378))</f>
        <v>11104.478447354359</v>
      </c>
      <c r="H4378" s="302">
        <f ca="1">+G4378-'DCF Analysis'!$C$37+'DCF Analysis'!$C$38+'DCF Analysis'!$C$40-'DCF Analysis'!$C$39</f>
        <v>12016.80844735436</v>
      </c>
      <c r="I4378" s="303">
        <f ca="1">+H4378/'Historical Data'!$L$34</f>
        <v>754.48205380574109</v>
      </c>
    </row>
    <row r="4379" spans="2:9">
      <c r="B4379" s="300">
        <f t="shared" si="344"/>
        <v>4367</v>
      </c>
      <c r="C4379" s="275">
        <f t="shared" ca="1" si="340"/>
        <v>0.10818127085839933</v>
      </c>
      <c r="D4379" s="275">
        <f t="shared" ca="1" si="341"/>
        <v>0.15736813349998</v>
      </c>
      <c r="E4379" s="275">
        <f t="shared" ca="1" si="342"/>
        <v>0.10549167002034418</v>
      </c>
      <c r="F4379" s="275">
        <f t="shared" ca="1" si="343"/>
        <v>2.5979192477668597E-2</v>
      </c>
      <c r="G4379" s="301">
        <f t="array" aca="1" ref="G4379" ca="1">IF(E4379&gt;F4379,('3-Statement Model'!$G$8*(1+'DCF Simulation'!C4379)*'DCF Simulation'!D4379)/('DCF Simulation'!E4379-'DCF Simulation'!F4379))</f>
        <v>10594.28893536678</v>
      </c>
      <c r="H4379" s="302">
        <f ca="1">+G4379-'DCF Analysis'!$C$37+'DCF Analysis'!$C$38+'DCF Analysis'!$C$40-'DCF Analysis'!$C$39</f>
        <v>11506.618935366781</v>
      </c>
      <c r="I4379" s="303">
        <f ca="1">+H4379/'Historical Data'!$L$34</f>
        <v>722.44951933363802</v>
      </c>
    </row>
    <row r="4380" spans="2:9">
      <c r="B4380" s="300">
        <f t="shared" si="344"/>
        <v>4368</v>
      </c>
      <c r="C4380" s="275">
        <f t="shared" ca="1" si="340"/>
        <v>0.20886491210091529</v>
      </c>
      <c r="D4380" s="275">
        <f t="shared" ca="1" si="341"/>
        <v>0.15874318031328682</v>
      </c>
      <c r="E4380" s="275">
        <f t="shared" ca="1" si="342"/>
        <v>0.10743830008855269</v>
      </c>
      <c r="F4380" s="275">
        <f t="shared" ca="1" si="343"/>
        <v>4.8823678973447193E-2</v>
      </c>
      <c r="G4380" s="301">
        <f t="array" aca="1" ref="G4380" ca="1">IF(E4380&gt;F4380,('3-Statement Model'!$G$8*(1+'DCF Simulation'!C4380)*'DCF Simulation'!D4380)/('DCF Simulation'!E4380-'DCF Simulation'!F4380))</f>
        <v>15814.169387874043</v>
      </c>
      <c r="H4380" s="302">
        <f ca="1">+G4380-'DCF Analysis'!$C$37+'DCF Analysis'!$C$38+'DCF Analysis'!$C$40-'DCF Analysis'!$C$39</f>
        <v>16726.499387874042</v>
      </c>
      <c r="I4380" s="303">
        <f ca="1">+H4380/'Historical Data'!$L$34</f>
        <v>1050.1826392948856</v>
      </c>
    </row>
    <row r="4381" spans="2:9">
      <c r="B4381" s="300">
        <f t="shared" si="344"/>
        <v>4369</v>
      </c>
      <c r="C4381" s="275">
        <f t="shared" ca="1" si="340"/>
        <v>6.7382796233220341E-2</v>
      </c>
      <c r="D4381" s="275">
        <f t="shared" ca="1" si="341"/>
        <v>0.15954754816475564</v>
      </c>
      <c r="E4381" s="275">
        <f t="shared" ca="1" si="342"/>
        <v>0.10270605294672892</v>
      </c>
      <c r="F4381" s="275">
        <f t="shared" ca="1" si="343"/>
        <v>2.6430692889467249E-2</v>
      </c>
      <c r="G4381" s="301">
        <f t="array" aca="1" ref="G4381" ca="1">IF(E4381&gt;F4381,('3-Statement Model'!$G$8*(1+'DCF Simulation'!C4381)*'DCF Simulation'!D4381)/('DCF Simulation'!E4381-'DCF Simulation'!F4381))</f>
        <v>10784.637854989347</v>
      </c>
      <c r="H4381" s="302">
        <f ca="1">+G4381-'DCF Analysis'!$C$37+'DCF Analysis'!$C$38+'DCF Analysis'!$C$40-'DCF Analysis'!$C$39</f>
        <v>11696.967854989349</v>
      </c>
      <c r="I4381" s="303">
        <f ca="1">+H4381/'Historical Data'!$L$34</f>
        <v>734.40068294298703</v>
      </c>
    </row>
    <row r="4382" spans="2:9">
      <c r="B4382" s="300">
        <f t="shared" si="344"/>
        <v>4370</v>
      </c>
      <c r="C4382" s="275">
        <f t="shared" ca="1" si="340"/>
        <v>0.23724218240461126</v>
      </c>
      <c r="D4382" s="275">
        <f t="shared" ca="1" si="341"/>
        <v>0.14613069380147742</v>
      </c>
      <c r="E4382" s="275">
        <f t="shared" ca="1" si="342"/>
        <v>0.10668182346774727</v>
      </c>
      <c r="F4382" s="275">
        <f t="shared" ca="1" si="343"/>
        <v>3.5345054083134098E-2</v>
      </c>
      <c r="G4382" s="301">
        <f t="array" aca="1" ref="G4382" ca="1">IF(E4382&gt;F4382,('3-Statement Model'!$G$8*(1+'DCF Simulation'!C4382)*'DCF Simulation'!D4382)/('DCF Simulation'!E4382-'DCF Simulation'!F4382))</f>
        <v>12242.277689660054</v>
      </c>
      <c r="H4382" s="302">
        <f ca="1">+G4382-'DCF Analysis'!$C$37+'DCF Analysis'!$C$38+'DCF Analysis'!$C$40-'DCF Analysis'!$C$39</f>
        <v>13154.607689660055</v>
      </c>
      <c r="I4382" s="303">
        <f ca="1">+H4382/'Historical Data'!$L$34</f>
        <v>825.91941697203288</v>
      </c>
    </row>
    <row r="4383" spans="2:9">
      <c r="B4383" s="300">
        <f t="shared" si="344"/>
        <v>4371</v>
      </c>
      <c r="C4383" s="275">
        <f t="shared" ca="1" si="340"/>
        <v>0.32892725945935902</v>
      </c>
      <c r="D4383" s="275">
        <f t="shared" ca="1" si="341"/>
        <v>0.19096010246180448</v>
      </c>
      <c r="E4383" s="275">
        <f t="shared" ca="1" si="342"/>
        <v>0.10102588357590436</v>
      </c>
      <c r="F4383" s="275">
        <f t="shared" ca="1" si="343"/>
        <v>3.1353023016387239E-2</v>
      </c>
      <c r="G4383" s="301">
        <f t="array" aca="1" ref="G4383" ca="1">IF(E4383&gt;F4383,('3-Statement Model'!$G$8*(1+'DCF Simulation'!C4383)*'DCF Simulation'!D4383)/('DCF Simulation'!E4383-'DCF Simulation'!F4383))</f>
        <v>17593.802259628854</v>
      </c>
      <c r="H4383" s="302">
        <f ca="1">+G4383-'DCF Analysis'!$C$37+'DCF Analysis'!$C$38+'DCF Analysis'!$C$40-'DCF Analysis'!$C$39</f>
        <v>18506.132259628852</v>
      </c>
      <c r="I4383" s="303">
        <f ca="1">+H4383/'Historical Data'!$L$34</f>
        <v>1161.917886634822</v>
      </c>
    </row>
    <row r="4384" spans="2:9">
      <c r="B4384" s="300">
        <f t="shared" si="344"/>
        <v>4372</v>
      </c>
      <c r="C4384" s="275">
        <f t="shared" ca="1" si="340"/>
        <v>0.11616140627635112</v>
      </c>
      <c r="D4384" s="275">
        <f t="shared" ca="1" si="341"/>
        <v>0.17299975966535025</v>
      </c>
      <c r="E4384" s="275">
        <f t="shared" ca="1" si="342"/>
        <v>0.10807455190937981</v>
      </c>
      <c r="F4384" s="275">
        <f t="shared" ca="1" si="343"/>
        <v>5.2167710783608601E-2</v>
      </c>
      <c r="G4384" s="301">
        <f t="array" aca="1" ref="G4384" ca="1">IF(E4384&gt;F4384,('3-Statement Model'!$G$8*(1+'DCF Simulation'!C4384)*'DCF Simulation'!D4384)/('DCF Simulation'!E4384-'DCF Simulation'!F4384))</f>
        <v>16683.495426785892</v>
      </c>
      <c r="H4384" s="302">
        <f ca="1">+G4384-'DCF Analysis'!$C$37+'DCF Analysis'!$C$38+'DCF Analysis'!$C$40-'DCF Analysis'!$C$39</f>
        <v>17595.82542678589</v>
      </c>
      <c r="I4384" s="303">
        <f ca="1">+H4384/'Historical Data'!$L$34</f>
        <v>1104.7637619064742</v>
      </c>
    </row>
    <row r="4385" spans="2:9">
      <c r="B4385" s="300">
        <f t="shared" si="344"/>
        <v>4373</v>
      </c>
      <c r="C4385" s="275">
        <f t="shared" ca="1" si="340"/>
        <v>3.2372032711232498E-2</v>
      </c>
      <c r="D4385" s="275">
        <f t="shared" ca="1" si="341"/>
        <v>0.16964229056547414</v>
      </c>
      <c r="E4385" s="275">
        <f t="shared" ca="1" si="342"/>
        <v>0.10623446359950212</v>
      </c>
      <c r="F4385" s="275">
        <f t="shared" ca="1" si="343"/>
        <v>4.2594321739832283E-2</v>
      </c>
      <c r="G4385" s="301">
        <f t="array" aca="1" ref="G4385" ca="1">IF(E4385&gt;F4385,('3-Statement Model'!$G$8*(1+'DCF Simulation'!C4385)*'DCF Simulation'!D4385)/('DCF Simulation'!E4385-'DCF Simulation'!F4385))</f>
        <v>13292.868819107716</v>
      </c>
      <c r="H4385" s="302">
        <f ca="1">+G4385-'DCF Analysis'!$C$37+'DCF Analysis'!$C$38+'DCF Analysis'!$C$40-'DCF Analysis'!$C$39</f>
        <v>14205.198819107718</v>
      </c>
      <c r="I4385" s="303">
        <f ca="1">+H4385/'Historical Data'!$L$34</f>
        <v>891.88136989225916</v>
      </c>
    </row>
    <row r="4386" spans="2:9">
      <c r="B4386" s="300">
        <f t="shared" si="344"/>
        <v>4374</v>
      </c>
      <c r="C4386" s="275">
        <f t="shared" ca="1" si="340"/>
        <v>0.26820563128057878</v>
      </c>
      <c r="D4386" s="275">
        <f t="shared" ca="1" si="341"/>
        <v>0.13534977482796781</v>
      </c>
      <c r="E4386" s="275">
        <f t="shared" ca="1" si="342"/>
        <v>0.10863122024790497</v>
      </c>
      <c r="F4386" s="275">
        <f t="shared" ca="1" si="343"/>
        <v>2.5472643679429127E-2</v>
      </c>
      <c r="G4386" s="301">
        <f t="array" aca="1" ref="G4386" ca="1">IF(E4386&gt;F4386,('3-Statement Model'!$G$8*(1+'DCF Simulation'!C4386)*'DCF Simulation'!D4386)/('DCF Simulation'!E4386-'DCF Simulation'!F4386))</f>
        <v>9970.5626637558362</v>
      </c>
      <c r="H4386" s="302">
        <f ca="1">+G4386-'DCF Analysis'!$C$37+'DCF Analysis'!$C$38+'DCF Analysis'!$C$40-'DCF Analysis'!$C$39</f>
        <v>10882.892663755838</v>
      </c>
      <c r="I4386" s="303">
        <f ca="1">+H4386/'Historical Data'!$L$34</f>
        <v>683.28851577106332</v>
      </c>
    </row>
    <row r="4387" spans="2:9">
      <c r="B4387" s="300">
        <f t="shared" si="344"/>
        <v>4375</v>
      </c>
      <c r="C4387" s="275">
        <f t="shared" ca="1" si="340"/>
        <v>0.25590563061743782</v>
      </c>
      <c r="D4387" s="275">
        <f t="shared" ca="1" si="341"/>
        <v>0.16665499690863941</v>
      </c>
      <c r="E4387" s="275">
        <f t="shared" ca="1" si="342"/>
        <v>0.1041334136138788</v>
      </c>
      <c r="F4387" s="275">
        <f t="shared" ca="1" si="343"/>
        <v>3.9589688681433532E-2</v>
      </c>
      <c r="G4387" s="301">
        <f t="array" aca="1" ref="G4387" ca="1">IF(E4387&gt;F4387,('3-Statement Model'!$G$8*(1+'DCF Simulation'!C4387)*'DCF Simulation'!D4387)/('DCF Simulation'!E4387-'DCF Simulation'!F4387))</f>
        <v>15663.933151244251</v>
      </c>
      <c r="H4387" s="302">
        <f ca="1">+G4387-'DCF Analysis'!$C$37+'DCF Analysis'!$C$38+'DCF Analysis'!$C$40-'DCF Analysis'!$C$39</f>
        <v>16576.263151244249</v>
      </c>
      <c r="I4387" s="303">
        <f ca="1">+H4387/'Historical Data'!$L$34</f>
        <v>1040.749972970455</v>
      </c>
    </row>
    <row r="4388" spans="2:9">
      <c r="B4388" s="300">
        <f t="shared" si="344"/>
        <v>4376</v>
      </c>
      <c r="C4388" s="275">
        <f t="shared" ca="1" si="340"/>
        <v>4.6561381931913642E-2</v>
      </c>
      <c r="D4388" s="275">
        <f t="shared" ca="1" si="341"/>
        <v>0.16958203421696794</v>
      </c>
      <c r="E4388" s="275">
        <f t="shared" ca="1" si="342"/>
        <v>0.10672990181081775</v>
      </c>
      <c r="F4388" s="275">
        <f t="shared" ca="1" si="343"/>
        <v>5.877124062681971E-2</v>
      </c>
      <c r="G4388" s="301">
        <f t="array" aca="1" ref="G4388" ca="1">IF(E4388&gt;F4388,('3-Statement Model'!$G$8*(1+'DCF Simulation'!C4388)*'DCF Simulation'!D4388)/('DCF Simulation'!E4388-'DCF Simulation'!F4388))</f>
        <v>17875.450438968208</v>
      </c>
      <c r="H4388" s="302">
        <f ca="1">+G4388-'DCF Analysis'!$C$37+'DCF Analysis'!$C$38+'DCF Analysis'!$C$40-'DCF Analysis'!$C$39</f>
        <v>18787.780438968206</v>
      </c>
      <c r="I4388" s="303">
        <f ca="1">+H4388/'Historical Data'!$L$34</f>
        <v>1179.6013254388572</v>
      </c>
    </row>
    <row r="4389" spans="2:9">
      <c r="B4389" s="300">
        <f t="shared" si="344"/>
        <v>4377</v>
      </c>
      <c r="C4389" s="275">
        <f t="shared" ca="1" si="340"/>
        <v>0.19341947383067731</v>
      </c>
      <c r="D4389" s="275">
        <f t="shared" ca="1" si="341"/>
        <v>0.17529027175537509</v>
      </c>
      <c r="E4389" s="275">
        <f t="shared" ca="1" si="342"/>
        <v>0.10181452058197994</v>
      </c>
      <c r="F4389" s="275">
        <f t="shared" ca="1" si="343"/>
        <v>5.465171830325119E-2</v>
      </c>
      <c r="G4389" s="301">
        <f t="array" aca="1" ref="G4389" ca="1">IF(E4389&gt;F4389,('3-Statement Model'!$G$8*(1+'DCF Simulation'!C4389)*'DCF Simulation'!D4389)/('DCF Simulation'!E4389-'DCF Simulation'!F4389))</f>
        <v>21425.493411815729</v>
      </c>
      <c r="H4389" s="302">
        <f ca="1">+G4389-'DCF Analysis'!$C$37+'DCF Analysis'!$C$38+'DCF Analysis'!$C$40-'DCF Analysis'!$C$39</f>
        <v>22337.823411815727</v>
      </c>
      <c r="I4389" s="303">
        <f ca="1">+H4389/'Historical Data'!$L$34</f>
        <v>1402.4927632933341</v>
      </c>
    </row>
    <row r="4390" spans="2:9">
      <c r="B4390" s="300">
        <f t="shared" si="344"/>
        <v>4378</v>
      </c>
      <c r="C4390" s="275">
        <f t="shared" ca="1" si="340"/>
        <v>5.7357240910227605E-2</v>
      </c>
      <c r="D4390" s="275">
        <f t="shared" ca="1" si="341"/>
        <v>0.19248408705258058</v>
      </c>
      <c r="E4390" s="275">
        <f t="shared" ca="1" si="342"/>
        <v>0.10603713736465961</v>
      </c>
      <c r="F4390" s="275">
        <f t="shared" ca="1" si="343"/>
        <v>2.0673355041068743E-2</v>
      </c>
      <c r="G4390" s="301">
        <f t="array" aca="1" ref="G4390" ca="1">IF(E4390&gt;F4390,('3-Statement Model'!$G$8*(1+'DCF Simulation'!C4390)*'DCF Simulation'!D4390)/('DCF Simulation'!E4390-'DCF Simulation'!F4390))</f>
        <v>11516.550728191136</v>
      </c>
      <c r="H4390" s="302">
        <f ca="1">+G4390-'DCF Analysis'!$C$37+'DCF Analysis'!$C$38+'DCF Analysis'!$C$40-'DCF Analysis'!$C$39</f>
        <v>12428.880728191138</v>
      </c>
      <c r="I4390" s="303">
        <f ca="1">+H4390/'Historical Data'!$L$34</f>
        <v>780.35424292519042</v>
      </c>
    </row>
    <row r="4391" spans="2:9">
      <c r="B4391" s="300">
        <f t="shared" si="344"/>
        <v>4379</v>
      </c>
      <c r="C4391" s="275">
        <f t="shared" ca="1" si="340"/>
        <v>4.1301062024708353E-2</v>
      </c>
      <c r="D4391" s="275">
        <f t="shared" ca="1" si="341"/>
        <v>0.14694996950179914</v>
      </c>
      <c r="E4391" s="275">
        <f t="shared" ca="1" si="342"/>
        <v>0.10579469649639048</v>
      </c>
      <c r="F4391" s="275">
        <f t="shared" ca="1" si="343"/>
        <v>2.7391614814913395E-2</v>
      </c>
      <c r="G4391" s="301">
        <f t="array" aca="1" ref="G4391" ca="1">IF(E4391&gt;F4391,('3-Statement Model'!$G$8*(1+'DCF Simulation'!C4391)*'DCF Simulation'!D4391)/('DCF Simulation'!E4391-'DCF Simulation'!F4391))</f>
        <v>9427.4052817421398</v>
      </c>
      <c r="H4391" s="302">
        <f ca="1">+G4391-'DCF Analysis'!$C$37+'DCF Analysis'!$C$38+'DCF Analysis'!$C$40-'DCF Analysis'!$C$39</f>
        <v>10339.735281742142</v>
      </c>
      <c r="I4391" s="303">
        <f ca="1">+H4391/'Historical Data'!$L$34</f>
        <v>649.18607510083143</v>
      </c>
    </row>
    <row r="4392" spans="2:9">
      <c r="B4392" s="300">
        <f t="shared" si="344"/>
        <v>4380</v>
      </c>
      <c r="C4392" s="275">
        <f t="shared" ca="1" si="340"/>
        <v>4.5068268033462408E-2</v>
      </c>
      <c r="D4392" s="275">
        <f t="shared" ca="1" si="341"/>
        <v>0.18254982468522102</v>
      </c>
      <c r="E4392" s="275">
        <f t="shared" ca="1" si="342"/>
        <v>0.10865654918064011</v>
      </c>
      <c r="F4392" s="275">
        <f t="shared" ca="1" si="343"/>
        <v>2.1989121363472575E-2</v>
      </c>
      <c r="G4392" s="301">
        <f t="array" aca="1" ref="G4392" ca="1">IF(E4392&gt;F4392,('3-Statement Model'!$G$8*(1+'DCF Simulation'!C4392)*'DCF Simulation'!D4392)/('DCF Simulation'!E4392-'DCF Simulation'!F4392))</f>
        <v>10632.849659426609</v>
      </c>
      <c r="H4392" s="302">
        <f ca="1">+G4392-'DCF Analysis'!$C$37+'DCF Analysis'!$C$38+'DCF Analysis'!$C$40-'DCF Analysis'!$C$39</f>
        <v>11545.179659426611</v>
      </c>
      <c r="I4392" s="303">
        <f ca="1">+H4392/'Historical Data'!$L$34</f>
        <v>724.87057600707635</v>
      </c>
    </row>
    <row r="4393" spans="2:9">
      <c r="B4393" s="300">
        <f t="shared" si="344"/>
        <v>4381</v>
      </c>
      <c r="C4393" s="275">
        <f t="shared" ca="1" si="340"/>
        <v>0.18123252216163907</v>
      </c>
      <c r="D4393" s="275">
        <f t="shared" ca="1" si="341"/>
        <v>0.15890617619891792</v>
      </c>
      <c r="E4393" s="275">
        <f t="shared" ca="1" si="342"/>
        <v>0.10402464645831924</v>
      </c>
      <c r="F4393" s="275">
        <f t="shared" ca="1" si="343"/>
        <v>5.4849470754061921E-2</v>
      </c>
      <c r="G4393" s="301">
        <f t="array" aca="1" ref="G4393" ca="1">IF(E4393&gt;F4393,('3-Statement Model'!$G$8*(1+'DCF Simulation'!C4393)*'DCF Simulation'!D4393)/('DCF Simulation'!E4393-'DCF Simulation'!F4393))</f>
        <v>18437.827684363376</v>
      </c>
      <c r="H4393" s="302">
        <f ca="1">+G4393-'DCF Analysis'!$C$37+'DCF Analysis'!$C$38+'DCF Analysis'!$C$40-'DCF Analysis'!$C$39</f>
        <v>19350.157684363374</v>
      </c>
      <c r="I4393" s="303">
        <f ca="1">+H4393/'Historical Data'!$L$34</f>
        <v>1214.9104960042562</v>
      </c>
    </row>
    <row r="4394" spans="2:9">
      <c r="B4394" s="300">
        <f t="shared" si="344"/>
        <v>4382</v>
      </c>
      <c r="C4394" s="275">
        <f t="shared" ca="1" si="340"/>
        <v>4.8175327894197262E-2</v>
      </c>
      <c r="D4394" s="275">
        <f t="shared" ca="1" si="341"/>
        <v>0.18311825301224932</v>
      </c>
      <c r="E4394" s="275">
        <f t="shared" ca="1" si="342"/>
        <v>0.10382258264210467</v>
      </c>
      <c r="F4394" s="275">
        <f t="shared" ca="1" si="343"/>
        <v>2.1280662691824392E-2</v>
      </c>
      <c r="G4394" s="301">
        <f t="array" aca="1" ref="G4394" ca="1">IF(E4394&gt;F4394,('3-Statement Model'!$G$8*(1+'DCF Simulation'!C4394)*'DCF Simulation'!D4394)/('DCF Simulation'!E4394-'DCF Simulation'!F4394))</f>
        <v>11232.346758006071</v>
      </c>
      <c r="H4394" s="302">
        <f ca="1">+G4394-'DCF Analysis'!$C$37+'DCF Analysis'!$C$38+'DCF Analysis'!$C$40-'DCF Analysis'!$C$39</f>
        <v>12144.676758006073</v>
      </c>
      <c r="I4394" s="303">
        <f ca="1">+H4394/'Historical Data'!$L$34</f>
        <v>762.51033736038278</v>
      </c>
    </row>
    <row r="4395" spans="2:9">
      <c r="B4395" s="300">
        <f t="shared" si="344"/>
        <v>4383</v>
      </c>
      <c r="C4395" s="275">
        <f t="shared" ca="1" si="340"/>
        <v>0.30526336173680524</v>
      </c>
      <c r="D4395" s="275">
        <f t="shared" ca="1" si="341"/>
        <v>0.14448378922603641</v>
      </c>
      <c r="E4395" s="275">
        <f t="shared" ca="1" si="342"/>
        <v>0.10356375969484662</v>
      </c>
      <c r="F4395" s="275">
        <f t="shared" ca="1" si="343"/>
        <v>3.2907184512438376E-2</v>
      </c>
      <c r="G4395" s="301">
        <f t="array" aca="1" ref="G4395" ca="1">IF(E4395&gt;F4395,('3-Statement Model'!$G$8*(1+'DCF Simulation'!C4395)*'DCF Simulation'!D4395)/('DCF Simulation'!E4395-'DCF Simulation'!F4395))</f>
        <v>12892.709201431628</v>
      </c>
      <c r="H4395" s="302">
        <f ca="1">+G4395-'DCF Analysis'!$C$37+'DCF Analysis'!$C$38+'DCF Analysis'!$C$40-'DCF Analysis'!$C$39</f>
        <v>13805.039201431629</v>
      </c>
      <c r="I4395" s="303">
        <f ca="1">+H4395/'Historical Data'!$L$34</f>
        <v>866.75712400641874</v>
      </c>
    </row>
    <row r="4396" spans="2:9">
      <c r="B4396" s="300">
        <f t="shared" si="344"/>
        <v>4384</v>
      </c>
      <c r="C4396" s="275">
        <f t="shared" ca="1" si="340"/>
        <v>1.2199293373696855E-2</v>
      </c>
      <c r="D4396" s="275">
        <f t="shared" ca="1" si="341"/>
        <v>0.13734956516753699</v>
      </c>
      <c r="E4396" s="275">
        <f t="shared" ca="1" si="342"/>
        <v>0.10148219017237541</v>
      </c>
      <c r="F4396" s="275">
        <f t="shared" ca="1" si="343"/>
        <v>3.8538964854457382E-2</v>
      </c>
      <c r="G4396" s="301">
        <f t="array" aca="1" ref="G4396" ca="1">IF(E4396&gt;F4396,('3-Statement Model'!$G$8*(1+'DCF Simulation'!C4396)*'DCF Simulation'!D4396)/('DCF Simulation'!E4396-'DCF Simulation'!F4396))</f>
        <v>10669.002694371791</v>
      </c>
      <c r="H4396" s="302">
        <f ca="1">+G4396-'DCF Analysis'!$C$37+'DCF Analysis'!$C$38+'DCF Analysis'!$C$40-'DCF Analysis'!$C$39</f>
        <v>11581.332694371793</v>
      </c>
      <c r="I4396" s="303">
        <f ca="1">+H4396/'Historical Data'!$L$34</f>
        <v>727.14046456993822</v>
      </c>
    </row>
    <row r="4397" spans="2:9">
      <c r="B4397" s="300">
        <f t="shared" si="344"/>
        <v>4385</v>
      </c>
      <c r="C4397" s="275">
        <f t="shared" ca="1" si="340"/>
        <v>2.5885413230028371E-2</v>
      </c>
      <c r="D4397" s="275">
        <f t="shared" ca="1" si="341"/>
        <v>0.15070710814214669</v>
      </c>
      <c r="E4397" s="275">
        <f t="shared" ca="1" si="342"/>
        <v>0.10546932945750817</v>
      </c>
      <c r="F4397" s="275">
        <f t="shared" ca="1" si="343"/>
        <v>3.0006695338290042E-2</v>
      </c>
      <c r="G4397" s="301">
        <f t="array" aca="1" ref="G4397" ca="1">IF(E4397&gt;F4397,('3-Statement Model'!$G$8*(1+'DCF Simulation'!C4397)*'DCF Simulation'!D4397)/('DCF Simulation'!E4397-'DCF Simulation'!F4397))</f>
        <v>9896.4658360730627</v>
      </c>
      <c r="H4397" s="302">
        <f ca="1">+G4397-'DCF Analysis'!$C$37+'DCF Analysis'!$C$38+'DCF Analysis'!$C$40-'DCF Analysis'!$C$39</f>
        <v>10808.795836073064</v>
      </c>
      <c r="I4397" s="303">
        <f ca="1">+H4397/'Historical Data'!$L$34</f>
        <v>678.63630491362085</v>
      </c>
    </row>
    <row r="4398" spans="2:9">
      <c r="B4398" s="300">
        <f t="shared" si="344"/>
        <v>4386</v>
      </c>
      <c r="C4398" s="275">
        <f t="shared" ca="1" si="340"/>
        <v>0.16983773034515356</v>
      </c>
      <c r="D4398" s="275">
        <f t="shared" ca="1" si="341"/>
        <v>0.16403955838740236</v>
      </c>
      <c r="E4398" s="275">
        <f t="shared" ca="1" si="342"/>
        <v>0.10854370572967079</v>
      </c>
      <c r="F4398" s="275">
        <f t="shared" ca="1" si="343"/>
        <v>5.3695684483192715E-2</v>
      </c>
      <c r="G4398" s="301">
        <f t="array" aca="1" ref="G4398" ca="1">IF(E4398&gt;F4398,('3-Statement Model'!$G$8*(1+'DCF Simulation'!C4398)*'DCF Simulation'!D4398)/('DCF Simulation'!E4398-'DCF Simulation'!F4398))</f>
        <v>16900.235289681983</v>
      </c>
      <c r="H4398" s="302">
        <f ca="1">+G4398-'DCF Analysis'!$C$37+'DCF Analysis'!$C$38+'DCF Analysis'!$C$40-'DCF Analysis'!$C$39</f>
        <v>17812.565289681981</v>
      </c>
      <c r="I4398" s="303">
        <f ca="1">+H4398/'Historical Data'!$L$34</f>
        <v>1118.3718956814132</v>
      </c>
    </row>
    <row r="4399" spans="2:9">
      <c r="B4399" s="300">
        <f t="shared" si="344"/>
        <v>4387</v>
      </c>
      <c r="C4399" s="275">
        <f t="shared" ca="1" si="340"/>
        <v>0.33072682694350347</v>
      </c>
      <c r="D4399" s="275">
        <f t="shared" ca="1" si="341"/>
        <v>0.17243965978346157</v>
      </c>
      <c r="E4399" s="275">
        <f t="shared" ca="1" si="342"/>
        <v>0.10610818113730619</v>
      </c>
      <c r="F4399" s="275">
        <f t="shared" ca="1" si="343"/>
        <v>2.0794022221194381E-2</v>
      </c>
      <c r="G4399" s="301">
        <f t="array" aca="1" ref="G4399" ca="1">IF(E4399&gt;F4399,('3-Statement Model'!$G$8*(1+'DCF Simulation'!C4399)*'DCF Simulation'!D4399)/('DCF Simulation'!E4399-'DCF Simulation'!F4399))</f>
        <v>12992.252587428005</v>
      </c>
      <c r="H4399" s="302">
        <f ca="1">+G4399-'DCF Analysis'!$C$37+'DCF Analysis'!$C$38+'DCF Analysis'!$C$40-'DCF Analysis'!$C$39</f>
        <v>13904.582587428007</v>
      </c>
      <c r="I4399" s="303">
        <f ca="1">+H4399/'Historical Data'!$L$34</f>
        <v>873.00701129041386</v>
      </c>
    </row>
    <row r="4400" spans="2:9">
      <c r="B4400" s="300">
        <f t="shared" si="344"/>
        <v>4388</v>
      </c>
      <c r="C4400" s="275">
        <f t="shared" ca="1" si="340"/>
        <v>6.4004008786938987E-2</v>
      </c>
      <c r="D4400" s="275">
        <f t="shared" ca="1" si="341"/>
        <v>0.17191167762273332</v>
      </c>
      <c r="E4400" s="275">
        <f t="shared" ca="1" si="342"/>
        <v>0.102563043102851</v>
      </c>
      <c r="F4400" s="275">
        <f t="shared" ca="1" si="343"/>
        <v>3.9675990142576237E-2</v>
      </c>
      <c r="G4400" s="301">
        <f t="array" aca="1" ref="G4400" ca="1">IF(E4400&gt;F4400,('3-Statement Model'!$G$8*(1+'DCF Simulation'!C4400)*'DCF Simulation'!D4400)/('DCF Simulation'!E4400-'DCF Simulation'!F4400))</f>
        <v>14049.695080948737</v>
      </c>
      <c r="H4400" s="302">
        <f ca="1">+G4400-'DCF Analysis'!$C$37+'DCF Analysis'!$C$38+'DCF Analysis'!$C$40-'DCF Analysis'!$C$39</f>
        <v>14962.025080948739</v>
      </c>
      <c r="I4400" s="303">
        <f ca="1">+H4400/'Historical Data'!$L$34</f>
        <v>939.39913094416727</v>
      </c>
    </row>
    <row r="4401" spans="2:9">
      <c r="B4401" s="300">
        <f t="shared" si="344"/>
        <v>4389</v>
      </c>
      <c r="C4401" s="275">
        <f t="shared" ca="1" si="340"/>
        <v>4.3835676817865626E-2</v>
      </c>
      <c r="D4401" s="275">
        <f t="shared" ca="1" si="341"/>
        <v>0.1442278096001651</v>
      </c>
      <c r="E4401" s="275">
        <f t="shared" ca="1" si="342"/>
        <v>0.10673670259687675</v>
      </c>
      <c r="F4401" s="275">
        <f t="shared" ca="1" si="343"/>
        <v>4.9433873838700529E-2</v>
      </c>
      <c r="G4401" s="301">
        <f t="array" aca="1" ref="G4401" ca="1">IF(E4401&gt;F4401,('3-Statement Model'!$G$8*(1+'DCF Simulation'!C4401)*'DCF Simulation'!D4401)/('DCF Simulation'!E4401-'DCF Simulation'!F4401))</f>
        <v>12690.670904120947</v>
      </c>
      <c r="H4401" s="302">
        <f ca="1">+G4401-'DCF Analysis'!$C$37+'DCF Analysis'!$C$38+'DCF Analysis'!$C$40-'DCF Analysis'!$C$39</f>
        <v>13603.000904120949</v>
      </c>
      <c r="I4401" s="303">
        <f ca="1">+H4401/'Historical Data'!$L$34</f>
        <v>854.07203626700846</v>
      </c>
    </row>
    <row r="4402" spans="2:9">
      <c r="B4402" s="300">
        <f t="shared" si="344"/>
        <v>4390</v>
      </c>
      <c r="C4402" s="275">
        <f t="shared" ca="1" si="340"/>
        <v>0.19178435743464375</v>
      </c>
      <c r="D4402" s="275">
        <f t="shared" ca="1" si="341"/>
        <v>0.13895215038591568</v>
      </c>
      <c r="E4402" s="275">
        <f t="shared" ca="1" si="342"/>
        <v>0.10656648437957214</v>
      </c>
      <c r="F4402" s="275">
        <f t="shared" ca="1" si="343"/>
        <v>4.2107731913264723E-2</v>
      </c>
      <c r="G4402" s="301">
        <f t="array" aca="1" ref="G4402" ca="1">IF(E4402&gt;F4402,('3-Statement Model'!$G$8*(1+'DCF Simulation'!C4402)*'DCF Simulation'!D4402)/('DCF Simulation'!E4402-'DCF Simulation'!F4402))</f>
        <v>12409.679247399925</v>
      </c>
      <c r="H4402" s="302">
        <f ca="1">+G4402-'DCF Analysis'!$C$37+'DCF Analysis'!$C$38+'DCF Analysis'!$C$40-'DCF Analysis'!$C$39</f>
        <v>13322.009247399927</v>
      </c>
      <c r="I4402" s="303">
        <f ca="1">+H4402/'Historical Data'!$L$34</f>
        <v>836.42981760354712</v>
      </c>
    </row>
    <row r="4403" spans="2:9">
      <c r="B4403" s="300">
        <f t="shared" si="344"/>
        <v>4391</v>
      </c>
      <c r="C4403" s="275">
        <f t="shared" ca="1" si="340"/>
        <v>0.15176383773624116</v>
      </c>
      <c r="D4403" s="275">
        <f t="shared" ca="1" si="341"/>
        <v>0.18763442196148236</v>
      </c>
      <c r="E4403" s="275">
        <f t="shared" ca="1" si="342"/>
        <v>0.10798267123349822</v>
      </c>
      <c r="F4403" s="275">
        <f t="shared" ca="1" si="343"/>
        <v>3.5138694179216085E-2</v>
      </c>
      <c r="G4403" s="301">
        <f t="array" aca="1" ref="G4403" ca="1">IF(E4403&gt;F4403,('3-Statement Model'!$G$8*(1+'DCF Simulation'!C4403)*'DCF Simulation'!D4403)/('DCF Simulation'!E4403-'DCF Simulation'!F4403))</f>
        <v>14330.515157595421</v>
      </c>
      <c r="H4403" s="302">
        <f ca="1">+G4403-'DCF Analysis'!$C$37+'DCF Analysis'!$C$38+'DCF Analysis'!$C$40-'DCF Analysis'!$C$39</f>
        <v>15242.845157595422</v>
      </c>
      <c r="I4403" s="303">
        <f ca="1">+H4403/'Historical Data'!$L$34</f>
        <v>957.03057685649037</v>
      </c>
    </row>
    <row r="4404" spans="2:9">
      <c r="B4404" s="300">
        <f t="shared" si="344"/>
        <v>4392</v>
      </c>
      <c r="C4404" s="275">
        <f t="shared" ca="1" si="340"/>
        <v>0.25451049757993677</v>
      </c>
      <c r="D4404" s="275">
        <f t="shared" ca="1" si="341"/>
        <v>0.1507980845393114</v>
      </c>
      <c r="E4404" s="275">
        <f t="shared" ca="1" si="342"/>
        <v>0.10652181087711524</v>
      </c>
      <c r="F4404" s="275">
        <f t="shared" ca="1" si="343"/>
        <v>5.251040689777127E-2</v>
      </c>
      <c r="G4404" s="301">
        <f t="array" aca="1" ref="G4404" ca="1">IF(E4404&gt;F4404,('3-Statement Model'!$G$8*(1+'DCF Simulation'!C4404)*'DCF Simulation'!D4404)/('DCF Simulation'!E4404-'DCF Simulation'!F4404))</f>
        <v>16918.589675729283</v>
      </c>
      <c r="H4404" s="302">
        <f ca="1">+G4404-'DCF Analysis'!$C$37+'DCF Analysis'!$C$38+'DCF Analysis'!$C$40-'DCF Analysis'!$C$39</f>
        <v>17830.919675729281</v>
      </c>
      <c r="I4404" s="303">
        <f ca="1">+H4404/'Historical Data'!$L$34</f>
        <v>1119.5242860970532</v>
      </c>
    </row>
    <row r="4405" spans="2:9">
      <c r="B4405" s="300">
        <f t="shared" si="344"/>
        <v>4393</v>
      </c>
      <c r="C4405" s="275">
        <f t="shared" ca="1" si="340"/>
        <v>0.12666029904859821</v>
      </c>
      <c r="D4405" s="275">
        <f t="shared" ca="1" si="341"/>
        <v>0.1744880250329065</v>
      </c>
      <c r="E4405" s="275">
        <f t="shared" ca="1" si="342"/>
        <v>0.10415516545749068</v>
      </c>
      <c r="F4405" s="275">
        <f t="shared" ca="1" si="343"/>
        <v>3.6177593179889125E-2</v>
      </c>
      <c r="G4405" s="301">
        <f t="array" aca="1" ref="G4405" ca="1">IF(E4405&gt;F4405,('3-Statement Model'!$G$8*(1+'DCF Simulation'!C4405)*'DCF Simulation'!D4405)/('DCF Simulation'!E4405-'DCF Simulation'!F4405))</f>
        <v>13969.229971998413</v>
      </c>
      <c r="H4405" s="302">
        <f ca="1">+G4405-'DCF Analysis'!$C$37+'DCF Analysis'!$C$38+'DCF Analysis'!$C$40-'DCF Analysis'!$C$39</f>
        <v>14881.559971998415</v>
      </c>
      <c r="I4405" s="303">
        <f ca="1">+H4405/'Historical Data'!$L$34</f>
        <v>934.34708397791064</v>
      </c>
    </row>
    <row r="4406" spans="2:9">
      <c r="B4406" s="300">
        <f t="shared" si="344"/>
        <v>4394</v>
      </c>
      <c r="C4406" s="275">
        <f t="shared" ca="1" si="340"/>
        <v>9.3077276685394186E-2</v>
      </c>
      <c r="D4406" s="275">
        <f t="shared" ca="1" si="341"/>
        <v>0.17890930727153587</v>
      </c>
      <c r="E4406" s="275">
        <f t="shared" ca="1" si="342"/>
        <v>0.10208106268441319</v>
      </c>
      <c r="F4406" s="275">
        <f t="shared" ca="1" si="343"/>
        <v>2.4677160209614017E-2</v>
      </c>
      <c r="G4406" s="301">
        <f t="array" aca="1" ref="G4406" ca="1">IF(E4406&gt;F4406,('3-Statement Model'!$G$8*(1+'DCF Simulation'!C4406)*'DCF Simulation'!D4406)/('DCF Simulation'!E4406-'DCF Simulation'!F4406))</f>
        <v>12203.950642242342</v>
      </c>
      <c r="H4406" s="302">
        <f ca="1">+G4406-'DCF Analysis'!$C$37+'DCF Analysis'!$C$38+'DCF Analysis'!$C$40-'DCF Analysis'!$C$39</f>
        <v>13116.280642242344</v>
      </c>
      <c r="I4406" s="303">
        <f ca="1">+H4406/'Historical Data'!$L$34</f>
        <v>823.51303181754611</v>
      </c>
    </row>
    <row r="4407" spans="2:9">
      <c r="B4407" s="300">
        <f t="shared" si="344"/>
        <v>4395</v>
      </c>
      <c r="C4407" s="275">
        <f t="shared" ca="1" si="340"/>
        <v>2.1980588454610955E-2</v>
      </c>
      <c r="D4407" s="275">
        <f t="shared" ca="1" si="341"/>
        <v>0.19087431047806169</v>
      </c>
      <c r="E4407" s="275">
        <f t="shared" ca="1" si="342"/>
        <v>0.10376197102830254</v>
      </c>
      <c r="F4407" s="275">
        <f t="shared" ca="1" si="343"/>
        <v>2.6802120225239746E-2</v>
      </c>
      <c r="G4407" s="301">
        <f t="array" aca="1" ref="G4407" ca="1">IF(E4407&gt;F4407,('3-Statement Model'!$G$8*(1+'DCF Simulation'!C4407)*'DCF Simulation'!D4407)/('DCF Simulation'!E4407-'DCF Simulation'!F4407))</f>
        <v>12243.495058813052</v>
      </c>
      <c r="H4407" s="302">
        <f ca="1">+G4407-'DCF Analysis'!$C$37+'DCF Analysis'!$C$38+'DCF Analysis'!$C$40-'DCF Analysis'!$C$39</f>
        <v>13155.825058813054</v>
      </c>
      <c r="I4407" s="303">
        <f ca="1">+H4407/'Historical Data'!$L$34</f>
        <v>825.99585017664117</v>
      </c>
    </row>
    <row r="4408" spans="2:9">
      <c r="B4408" s="300">
        <f t="shared" si="344"/>
        <v>4396</v>
      </c>
      <c r="C4408" s="275">
        <f t="shared" ca="1" si="340"/>
        <v>3.0677866426120744E-2</v>
      </c>
      <c r="D4408" s="275">
        <f t="shared" ca="1" si="341"/>
        <v>0.14659934206307962</v>
      </c>
      <c r="E4408" s="275">
        <f t="shared" ca="1" si="342"/>
        <v>0.10984872415831994</v>
      </c>
      <c r="F4408" s="275">
        <f t="shared" ca="1" si="343"/>
        <v>2.4488190805034716E-2</v>
      </c>
      <c r="G4408" s="301">
        <f t="array" aca="1" ref="G4408" ca="1">IF(E4408&gt;F4408,('3-Statement Model'!$G$8*(1+'DCF Simulation'!C4408)*'DCF Simulation'!D4408)/('DCF Simulation'!E4408-'DCF Simulation'!F4408))</f>
        <v>8550.2211984668556</v>
      </c>
      <c r="H4408" s="302">
        <f ca="1">+G4408-'DCF Analysis'!$C$37+'DCF Analysis'!$C$38+'DCF Analysis'!$C$40-'DCF Analysis'!$C$39</f>
        <v>9462.5511984668574</v>
      </c>
      <c r="I4408" s="303">
        <f ca="1">+H4408/'Historical Data'!$L$34</f>
        <v>594.11158076943934</v>
      </c>
    </row>
    <row r="4409" spans="2:9">
      <c r="B4409" s="300">
        <f t="shared" si="344"/>
        <v>4397</v>
      </c>
      <c r="C4409" s="275">
        <f t="shared" ca="1" si="340"/>
        <v>2.0861252992658563E-2</v>
      </c>
      <c r="D4409" s="275">
        <f t="shared" ca="1" si="341"/>
        <v>0.14752252820059417</v>
      </c>
      <c r="E4409" s="275">
        <f t="shared" ca="1" si="342"/>
        <v>0.10488287045122589</v>
      </c>
      <c r="F4409" s="275">
        <f t="shared" ca="1" si="343"/>
        <v>5.9380667311291199E-2</v>
      </c>
      <c r="G4409" s="301">
        <f t="array" aca="1" ref="G4409" ca="1">IF(E4409&gt;F4409,('3-Statement Model'!$G$8*(1+'DCF Simulation'!C4409)*'DCF Simulation'!D4409)/('DCF Simulation'!E4409-'DCF Simulation'!F4409))</f>
        <v>15987.190182528804</v>
      </c>
      <c r="H4409" s="302">
        <f ca="1">+G4409-'DCF Analysis'!$C$37+'DCF Analysis'!$C$38+'DCF Analysis'!$C$40-'DCF Analysis'!$C$39</f>
        <v>16899.520182528802</v>
      </c>
      <c r="I4409" s="303">
        <f ca="1">+H4409/'Historical Data'!$L$34</f>
        <v>1061.0458468656916</v>
      </c>
    </row>
    <row r="4410" spans="2:9">
      <c r="B4410" s="300">
        <f t="shared" si="344"/>
        <v>4398</v>
      </c>
      <c r="C4410" s="275">
        <f t="shared" ca="1" si="340"/>
        <v>0.16738576845713793</v>
      </c>
      <c r="D4410" s="275">
        <f t="shared" ca="1" si="341"/>
        <v>0.13894976072059206</v>
      </c>
      <c r="E4410" s="275">
        <f t="shared" ca="1" si="342"/>
        <v>0.10234257766182943</v>
      </c>
      <c r="F4410" s="275">
        <f t="shared" ca="1" si="343"/>
        <v>2.7895511205947493E-2</v>
      </c>
      <c r="G4410" s="301">
        <f t="array" aca="1" ref="G4410" ca="1">IF(E4410&gt;F4410,('3-Statement Model'!$G$8*(1+'DCF Simulation'!C4410)*'DCF Simulation'!D4410)/('DCF Simulation'!E4410-'DCF Simulation'!F4410))</f>
        <v>10524.563864045822</v>
      </c>
      <c r="H4410" s="302">
        <f ca="1">+G4410-'DCF Analysis'!$C$37+'DCF Analysis'!$C$38+'DCF Analysis'!$C$40-'DCF Analysis'!$C$39</f>
        <v>11436.893864045824</v>
      </c>
      <c r="I4410" s="303">
        <f ca="1">+H4410/'Historical Data'!$L$34</f>
        <v>718.07179164974798</v>
      </c>
    </row>
    <row r="4411" spans="2:9">
      <c r="B4411" s="300">
        <f t="shared" si="344"/>
        <v>4399</v>
      </c>
      <c r="C4411" s="275">
        <f t="shared" ca="1" si="340"/>
        <v>5.908729673703339E-2</v>
      </c>
      <c r="D4411" s="275">
        <f t="shared" ca="1" si="341"/>
        <v>0.13974728098248834</v>
      </c>
      <c r="E4411" s="275">
        <f t="shared" ca="1" si="342"/>
        <v>0.10469993829369188</v>
      </c>
      <c r="F4411" s="275">
        <f t="shared" ca="1" si="343"/>
        <v>4.5106749531277315E-2</v>
      </c>
      <c r="G4411" s="301">
        <f t="array" aca="1" ref="G4411" ca="1">IF(E4411&gt;F4411,('3-Statement Model'!$G$8*(1+'DCF Simulation'!C4411)*'DCF Simulation'!D4411)/('DCF Simulation'!E4411-'DCF Simulation'!F4411))</f>
        <v>11996.595077312384</v>
      </c>
      <c r="H4411" s="302">
        <f ca="1">+G4411-'DCF Analysis'!$C$37+'DCF Analysis'!$C$38+'DCF Analysis'!$C$40-'DCF Analysis'!$C$39</f>
        <v>12908.925077312386</v>
      </c>
      <c r="I4411" s="303">
        <f ca="1">+H4411/'Historical Data'!$L$34</f>
        <v>810.49409645032324</v>
      </c>
    </row>
    <row r="4412" spans="2:9">
      <c r="B4412" s="300">
        <f t="shared" si="344"/>
        <v>4400</v>
      </c>
      <c r="C4412" s="275">
        <f t="shared" ca="1" si="340"/>
        <v>8.0444172892390295E-2</v>
      </c>
      <c r="D4412" s="275">
        <f t="shared" ca="1" si="341"/>
        <v>0.1516306487194988</v>
      </c>
      <c r="E4412" s="275">
        <f t="shared" ca="1" si="342"/>
        <v>0.10678509057464124</v>
      </c>
      <c r="F4412" s="275">
        <f t="shared" ca="1" si="343"/>
        <v>5.4302543731787292E-2</v>
      </c>
      <c r="G4412" s="301">
        <f t="array" aca="1" ref="G4412" ca="1">IF(E4412&gt;F4412,('3-Statement Model'!$G$8*(1+'DCF Simulation'!C4412)*'DCF Simulation'!D4412)/('DCF Simulation'!E4412-'DCF Simulation'!F4412))</f>
        <v>15078.3535367145</v>
      </c>
      <c r="H4412" s="302">
        <f ca="1">+G4412-'DCF Analysis'!$C$37+'DCF Analysis'!$C$38+'DCF Analysis'!$C$40-'DCF Analysis'!$C$39</f>
        <v>15990.683536714501</v>
      </c>
      <c r="I4412" s="303">
        <f ca="1">+H4412/'Historical Data'!$L$34</f>
        <v>1003.98402865398</v>
      </c>
    </row>
    <row r="4413" spans="2:9">
      <c r="B4413" s="300">
        <f t="shared" si="344"/>
        <v>4401</v>
      </c>
      <c r="C4413" s="275">
        <f t="shared" ca="1" si="340"/>
        <v>0.13294414667893018</v>
      </c>
      <c r="D4413" s="275">
        <f t="shared" ca="1" si="341"/>
        <v>0.15988672766803996</v>
      </c>
      <c r="E4413" s="275">
        <f t="shared" ca="1" si="342"/>
        <v>0.10160476311353844</v>
      </c>
      <c r="F4413" s="275">
        <f t="shared" ca="1" si="343"/>
        <v>2.5991405159841868E-2</v>
      </c>
      <c r="G4413" s="301">
        <f t="array" aca="1" ref="G4413" ca="1">IF(E4413&gt;F4413,('3-Statement Model'!$G$8*(1+'DCF Simulation'!C4413)*'DCF Simulation'!D4413)/('DCF Simulation'!E4413-'DCF Simulation'!F4413))</f>
        <v>11571.825822811052</v>
      </c>
      <c r="H4413" s="302">
        <f ca="1">+G4413-'DCF Analysis'!$C$37+'DCF Analysis'!$C$38+'DCF Analysis'!$C$40-'DCF Analysis'!$C$39</f>
        <v>12484.155822811053</v>
      </c>
      <c r="I4413" s="303">
        <f ca="1">+H4413/'Historical Data'!$L$34</f>
        <v>783.82472072267262</v>
      </c>
    </row>
    <row r="4414" spans="2:9">
      <c r="B4414" s="300">
        <f t="shared" si="344"/>
        <v>4402</v>
      </c>
      <c r="C4414" s="275">
        <f t="shared" ca="1" si="340"/>
        <v>2.8842571253020609E-2</v>
      </c>
      <c r="D4414" s="275">
        <f t="shared" ca="1" si="341"/>
        <v>0.14989548280767687</v>
      </c>
      <c r="E4414" s="275">
        <f t="shared" ca="1" si="342"/>
        <v>0.10997208616538852</v>
      </c>
      <c r="F4414" s="275">
        <f t="shared" ca="1" si="343"/>
        <v>4.9743023816219471E-2</v>
      </c>
      <c r="G4414" s="301">
        <f t="array" aca="1" ref="G4414" ca="1">IF(E4414&gt;F4414,('3-Statement Model'!$G$8*(1+'DCF Simulation'!C4414)*'DCF Simulation'!D4414)/('DCF Simulation'!E4414-'DCF Simulation'!F4414))</f>
        <v>12368.324432022891</v>
      </c>
      <c r="H4414" s="302">
        <f ca="1">+G4414-'DCF Analysis'!$C$37+'DCF Analysis'!$C$38+'DCF Analysis'!$C$40-'DCF Analysis'!$C$39</f>
        <v>13280.654432022893</v>
      </c>
      <c r="I4414" s="303">
        <f ca="1">+H4414/'Historical Data'!$L$34</f>
        <v>833.83333234066595</v>
      </c>
    </row>
    <row r="4415" spans="2:9">
      <c r="B4415" s="300">
        <f t="shared" si="344"/>
        <v>4403</v>
      </c>
      <c r="C4415" s="275">
        <f t="shared" ca="1" si="340"/>
        <v>0.20180719143173603</v>
      </c>
      <c r="D4415" s="275">
        <f t="shared" ca="1" si="341"/>
        <v>0.15353701961214342</v>
      </c>
      <c r="E4415" s="275">
        <f t="shared" ca="1" si="342"/>
        <v>0.10878161659913684</v>
      </c>
      <c r="F4415" s="275">
        <f t="shared" ca="1" si="343"/>
        <v>3.5266739693845174E-2</v>
      </c>
      <c r="G4415" s="301">
        <f t="array" aca="1" ref="G4415" ca="1">IF(E4415&gt;F4415,('3-Statement Model'!$G$8*(1+'DCF Simulation'!C4415)*'DCF Simulation'!D4415)/('DCF Simulation'!E4415-'DCF Simulation'!F4415))</f>
        <v>12124.174248431586</v>
      </c>
      <c r="H4415" s="302">
        <f ca="1">+G4415-'DCF Analysis'!$C$37+'DCF Analysis'!$C$38+'DCF Analysis'!$C$40-'DCF Analysis'!$C$39</f>
        <v>13036.504248431587</v>
      </c>
      <c r="I4415" s="303">
        <f ca="1">+H4415/'Historical Data'!$L$34</f>
        <v>818.50422621735311</v>
      </c>
    </row>
    <row r="4416" spans="2:9">
      <c r="B4416" s="300">
        <f t="shared" si="344"/>
        <v>4404</v>
      </c>
      <c r="C4416" s="275">
        <f t="shared" ca="1" si="340"/>
        <v>1.7700593308800562E-2</v>
      </c>
      <c r="D4416" s="275">
        <f t="shared" ca="1" si="341"/>
        <v>0.17390461709838373</v>
      </c>
      <c r="E4416" s="275">
        <f t="shared" ca="1" si="342"/>
        <v>0.10735224019822068</v>
      </c>
      <c r="F4416" s="275">
        <f t="shared" ca="1" si="343"/>
        <v>4.7117583424767698E-2</v>
      </c>
      <c r="G4416" s="301">
        <f t="array" aca="1" ref="G4416" ca="1">IF(E4416&gt;F4416,('3-Statement Model'!$G$8*(1+'DCF Simulation'!C4416)*'DCF Simulation'!D4416)/('DCF Simulation'!E4416-'DCF Simulation'!F4416))</f>
        <v>14192.673091765497</v>
      </c>
      <c r="H4416" s="302">
        <f ca="1">+G4416-'DCF Analysis'!$C$37+'DCF Analysis'!$C$38+'DCF Analysis'!$C$40-'DCF Analysis'!$C$39</f>
        <v>15105.003091765499</v>
      </c>
      <c r="I4416" s="303">
        <f ca="1">+H4416/'Historical Data'!$L$34</f>
        <v>948.37608549268032</v>
      </c>
    </row>
    <row r="4417" spans="2:9">
      <c r="B4417" s="300">
        <f t="shared" si="344"/>
        <v>4405</v>
      </c>
      <c r="C4417" s="275">
        <f t="shared" ca="1" si="340"/>
        <v>0.1476169653696808</v>
      </c>
      <c r="D4417" s="275">
        <f t="shared" ca="1" si="341"/>
        <v>0.14053091299840217</v>
      </c>
      <c r="E4417" s="275">
        <f t="shared" ca="1" si="342"/>
        <v>0.1004283349250104</v>
      </c>
      <c r="F4417" s="275">
        <f t="shared" ca="1" si="343"/>
        <v>4.6010085752844959E-2</v>
      </c>
      <c r="G4417" s="301">
        <f t="array" aca="1" ref="G4417" ca="1">IF(E4417&gt;F4417,('3-Statement Model'!$G$8*(1+'DCF Simulation'!C4417)*'DCF Simulation'!D4417)/('DCF Simulation'!E4417-'DCF Simulation'!F4417))</f>
        <v>14315.409049022139</v>
      </c>
      <c r="H4417" s="302">
        <f ca="1">+G4417-'DCF Analysis'!$C$37+'DCF Analysis'!$C$38+'DCF Analysis'!$C$40-'DCF Analysis'!$C$39</f>
        <v>15227.739049022141</v>
      </c>
      <c r="I4417" s="303">
        <f ca="1">+H4417/'Historical Data'!$L$34</f>
        <v>956.08213136272104</v>
      </c>
    </row>
    <row r="4418" spans="2:9">
      <c r="B4418" s="300">
        <f t="shared" si="344"/>
        <v>4406</v>
      </c>
      <c r="C4418" s="275">
        <f t="shared" ca="1" si="340"/>
        <v>3.0224993686817258E-2</v>
      </c>
      <c r="D4418" s="275">
        <f t="shared" ca="1" si="341"/>
        <v>0.14196856688608364</v>
      </c>
      <c r="E4418" s="275">
        <f t="shared" ca="1" si="342"/>
        <v>0.10638632489045471</v>
      </c>
      <c r="F4418" s="275">
        <f t="shared" ca="1" si="343"/>
        <v>4.6379027115522178E-2</v>
      </c>
      <c r="G4418" s="301">
        <f t="array" aca="1" ref="G4418" ca="1">IF(E4418&gt;F4418,('3-Statement Model'!$G$8*(1+'DCF Simulation'!C4418)*'DCF Simulation'!D4418)/('DCF Simulation'!E4418-'DCF Simulation'!F4418))</f>
        <v>11773.340627771115</v>
      </c>
      <c r="H4418" s="302">
        <f ca="1">+G4418-'DCF Analysis'!$C$37+'DCF Analysis'!$C$38+'DCF Analysis'!$C$40-'DCF Analysis'!$C$39</f>
        <v>12685.670627771116</v>
      </c>
      <c r="I4418" s="303">
        <f ca="1">+H4418/'Historical Data'!$L$34</f>
        <v>796.4769407014312</v>
      </c>
    </row>
    <row r="4419" spans="2:9">
      <c r="B4419" s="300">
        <f t="shared" si="344"/>
        <v>4407</v>
      </c>
      <c r="C4419" s="275">
        <f t="shared" ca="1" si="340"/>
        <v>0.16535997965158958</v>
      </c>
      <c r="D4419" s="275">
        <f t="shared" ca="1" si="341"/>
        <v>0.17440263535646033</v>
      </c>
      <c r="E4419" s="275">
        <f t="shared" ca="1" si="342"/>
        <v>0.10642511007051061</v>
      </c>
      <c r="F4419" s="275">
        <f t="shared" ca="1" si="343"/>
        <v>4.4594013164974446E-2</v>
      </c>
      <c r="G4419" s="301">
        <f t="array" aca="1" ref="G4419" ca="1">IF(E4419&gt;F4419,('3-Statement Model'!$G$8*(1+'DCF Simulation'!C4419)*'DCF Simulation'!D4419)/('DCF Simulation'!E4419-'DCF Simulation'!F4419))</f>
        <v>15877.630502771823</v>
      </c>
      <c r="H4419" s="302">
        <f ca="1">+G4419-'DCF Analysis'!$C$37+'DCF Analysis'!$C$38+'DCF Analysis'!$C$40-'DCF Analysis'!$C$39</f>
        <v>16789.960502771821</v>
      </c>
      <c r="I4419" s="303">
        <f ca="1">+H4419/'Historical Data'!$L$34</f>
        <v>1054.1670809637897</v>
      </c>
    </row>
    <row r="4420" spans="2:9">
      <c r="B4420" s="300">
        <f t="shared" si="344"/>
        <v>4408</v>
      </c>
      <c r="C4420" s="275">
        <f t="shared" ca="1" si="340"/>
        <v>6.6915986055206475E-2</v>
      </c>
      <c r="D4420" s="275">
        <f t="shared" ca="1" si="341"/>
        <v>0.1565382787533946</v>
      </c>
      <c r="E4420" s="275">
        <f t="shared" ca="1" si="342"/>
        <v>0.10148029663745184</v>
      </c>
      <c r="F4420" s="275">
        <f t="shared" ca="1" si="343"/>
        <v>5.82745778544983E-2</v>
      </c>
      <c r="G4420" s="301">
        <f t="array" aca="1" ref="G4420" ca="1">IF(E4420&gt;F4420,('3-Statement Model'!$G$8*(1+'DCF Simulation'!C4420)*'DCF Simulation'!D4420)/('DCF Simulation'!E4420-'DCF Simulation'!F4420))</f>
        <v>18671.922721949246</v>
      </c>
      <c r="H4420" s="302">
        <f ca="1">+G4420-'DCF Analysis'!$C$37+'DCF Analysis'!$C$38+'DCF Analysis'!$C$40-'DCF Analysis'!$C$39</f>
        <v>19584.252721949244</v>
      </c>
      <c r="I4420" s="303">
        <f ca="1">+H4420/'Historical Data'!$L$34</f>
        <v>1229.6082841496939</v>
      </c>
    </row>
    <row r="4421" spans="2:9">
      <c r="B4421" s="300">
        <f t="shared" si="344"/>
        <v>4409</v>
      </c>
      <c r="C4421" s="275">
        <f t="shared" ca="1" si="340"/>
        <v>0.23399154919527843</v>
      </c>
      <c r="D4421" s="275">
        <f t="shared" ca="1" si="341"/>
        <v>0.170946672555748</v>
      </c>
      <c r="E4421" s="275">
        <f t="shared" ca="1" si="342"/>
        <v>0.10693850345431133</v>
      </c>
      <c r="F4421" s="275">
        <f t="shared" ca="1" si="343"/>
        <v>3.822020134699973E-2</v>
      </c>
      <c r="G4421" s="301">
        <f t="array" aca="1" ref="G4421" ca="1">IF(E4421&gt;F4421,('3-Statement Model'!$G$8*(1+'DCF Simulation'!C4421)*'DCF Simulation'!D4421)/('DCF Simulation'!E4421-'DCF Simulation'!F4421))</f>
        <v>14827.909140454369</v>
      </c>
      <c r="H4421" s="302">
        <f ca="1">+G4421-'DCF Analysis'!$C$37+'DCF Analysis'!$C$38+'DCF Analysis'!$C$40-'DCF Analysis'!$C$39</f>
        <v>15740.23914045437</v>
      </c>
      <c r="I4421" s="303">
        <f ca="1">+H4421/'Historical Data'!$L$34</f>
        <v>988.25973686033956</v>
      </c>
    </row>
    <row r="4422" spans="2:9">
      <c r="B4422" s="300">
        <f t="shared" si="344"/>
        <v>4410</v>
      </c>
      <c r="C4422" s="275">
        <f t="shared" ca="1" si="340"/>
        <v>0.30903649749775297</v>
      </c>
      <c r="D4422" s="275">
        <f t="shared" ca="1" si="341"/>
        <v>0.16784470822139658</v>
      </c>
      <c r="E4422" s="275">
        <f t="shared" ca="1" si="342"/>
        <v>0.10305122819037806</v>
      </c>
      <c r="F4422" s="275">
        <f t="shared" ca="1" si="343"/>
        <v>3.5475313666321485E-2</v>
      </c>
      <c r="G4422" s="301">
        <f t="array" aca="1" ref="G4422" ca="1">IF(E4422&gt;F4422,('3-Statement Model'!$G$8*(1+'DCF Simulation'!C4422)*'DCF Simulation'!D4422)/('DCF Simulation'!E4422-'DCF Simulation'!F4422))</f>
        <v>15705.326747899755</v>
      </c>
      <c r="H4422" s="302">
        <f ca="1">+G4422-'DCF Analysis'!$C$37+'DCF Analysis'!$C$38+'DCF Analysis'!$C$40-'DCF Analysis'!$C$39</f>
        <v>16617.656747899753</v>
      </c>
      <c r="I4422" s="303">
        <f ca="1">+H4422/'Historical Data'!$L$34</f>
        <v>1043.3488931376419</v>
      </c>
    </row>
    <row r="4423" spans="2:9">
      <c r="B4423" s="300">
        <f t="shared" si="344"/>
        <v>4411</v>
      </c>
      <c r="C4423" s="275">
        <f t="shared" ca="1" si="340"/>
        <v>0.14276439122961024</v>
      </c>
      <c r="D4423" s="275">
        <f t="shared" ca="1" si="341"/>
        <v>0.15202390196099819</v>
      </c>
      <c r="E4423" s="275">
        <f t="shared" ca="1" si="342"/>
        <v>0.10231108505379392</v>
      </c>
      <c r="F4423" s="275">
        <f t="shared" ca="1" si="343"/>
        <v>5.439810230691243E-2</v>
      </c>
      <c r="G4423" s="301">
        <f t="array" aca="1" ref="G4423" ca="1">IF(E4423&gt;F4423,('3-Statement Model'!$G$8*(1+'DCF Simulation'!C4423)*'DCF Simulation'!D4423)/('DCF Simulation'!E4423-'DCF Simulation'!F4423))</f>
        <v>17514.383938813553</v>
      </c>
      <c r="H4423" s="302">
        <f ca="1">+G4423-'DCF Analysis'!$C$37+'DCF Analysis'!$C$38+'DCF Analysis'!$C$40-'DCF Analysis'!$C$39</f>
        <v>18426.713938813551</v>
      </c>
      <c r="I4423" s="303">
        <f ca="1">+H4423/'Historical Data'!$L$34</f>
        <v>1156.9315628483491</v>
      </c>
    </row>
    <row r="4424" spans="2:9">
      <c r="B4424" s="300">
        <f t="shared" si="344"/>
        <v>4412</v>
      </c>
      <c r="C4424" s="275">
        <f t="shared" ca="1" si="340"/>
        <v>0.22639600579016905</v>
      </c>
      <c r="D4424" s="275">
        <f t="shared" ca="1" si="341"/>
        <v>0.17736069054373454</v>
      </c>
      <c r="E4424" s="275">
        <f t="shared" ca="1" si="342"/>
        <v>0.10324060260138308</v>
      </c>
      <c r="F4424" s="275">
        <f t="shared" ca="1" si="343"/>
        <v>4.9955226624405991E-2</v>
      </c>
      <c r="G4424" s="301">
        <f t="array" aca="1" ref="G4424" ca="1">IF(E4424&gt;F4424,('3-Statement Model'!$G$8*(1+'DCF Simulation'!C4424)*'DCF Simulation'!D4424)/('DCF Simulation'!E4424-'DCF Simulation'!F4424))</f>
        <v>19717.850217834024</v>
      </c>
      <c r="H4424" s="302">
        <f ca="1">+G4424-'DCF Analysis'!$C$37+'DCF Analysis'!$C$38+'DCF Analysis'!$C$40-'DCF Analysis'!$C$39</f>
        <v>20630.180217834022</v>
      </c>
      <c r="I4424" s="303">
        <f ca="1">+H4424/'Historical Data'!$L$34</f>
        <v>1295.277428222701</v>
      </c>
    </row>
    <row r="4425" spans="2:9">
      <c r="B4425" s="300">
        <f t="shared" si="344"/>
        <v>4413</v>
      </c>
      <c r="C4425" s="275">
        <f t="shared" ca="1" si="340"/>
        <v>0.11013581992455319</v>
      </c>
      <c r="D4425" s="275">
        <f t="shared" ca="1" si="341"/>
        <v>0.17246105470637474</v>
      </c>
      <c r="E4425" s="275">
        <f t="shared" ca="1" si="342"/>
        <v>0.10472441533603659</v>
      </c>
      <c r="F4425" s="275">
        <f t="shared" ca="1" si="343"/>
        <v>3.6679459754572985E-2</v>
      </c>
      <c r="G4425" s="301">
        <f t="array" aca="1" ref="G4425" ca="1">IF(E4425&gt;F4425,('3-Statement Model'!$G$8*(1+'DCF Simulation'!C4425)*'DCF Simulation'!D4425)/('DCF Simulation'!E4425-'DCF Simulation'!F4425))</f>
        <v>13590.978269905972</v>
      </c>
      <c r="H4425" s="302">
        <f ca="1">+G4425-'DCF Analysis'!$C$37+'DCF Analysis'!$C$38+'DCF Analysis'!$C$40-'DCF Analysis'!$C$39</f>
        <v>14503.308269905974</v>
      </c>
      <c r="I4425" s="303">
        <f ca="1">+H4425/'Historical Data'!$L$34</f>
        <v>910.59833885140813</v>
      </c>
    </row>
    <row r="4426" spans="2:9">
      <c r="B4426" s="300">
        <f t="shared" si="344"/>
        <v>4414</v>
      </c>
      <c r="C4426" s="275">
        <f t="shared" ca="1" si="340"/>
        <v>0.29078879319228862</v>
      </c>
      <c r="D4426" s="275">
        <f t="shared" ca="1" si="341"/>
        <v>0.14698045014048655</v>
      </c>
      <c r="E4426" s="275">
        <f t="shared" ca="1" si="342"/>
        <v>0.10524601957792472</v>
      </c>
      <c r="F4426" s="275">
        <f t="shared" ca="1" si="343"/>
        <v>3.426694860514818E-2</v>
      </c>
      <c r="G4426" s="301">
        <f t="array" aca="1" ref="G4426" ca="1">IF(E4426&gt;F4426,('3-Statement Model'!$G$8*(1+'DCF Simulation'!C4426)*'DCF Simulation'!D4426)/('DCF Simulation'!E4426-'DCF Simulation'!F4426))</f>
        <v>12911.120900303924</v>
      </c>
      <c r="H4426" s="302">
        <f ca="1">+G4426-'DCF Analysis'!$C$37+'DCF Analysis'!$C$38+'DCF Analysis'!$C$40-'DCF Analysis'!$C$39</f>
        <v>13823.450900303926</v>
      </c>
      <c r="I4426" s="303">
        <f ca="1">+H4426/'Historical Data'!$L$34</f>
        <v>867.9131128398999</v>
      </c>
    </row>
    <row r="4427" spans="2:9">
      <c r="B4427" s="300">
        <f t="shared" si="344"/>
        <v>4415</v>
      </c>
      <c r="C4427" s="275">
        <f t="shared" ca="1" si="340"/>
        <v>0.16234275301120227</v>
      </c>
      <c r="D4427" s="275">
        <f t="shared" ca="1" si="341"/>
        <v>0.16805549548666809</v>
      </c>
      <c r="E4427" s="275">
        <f t="shared" ca="1" si="342"/>
        <v>0.10262845922293484</v>
      </c>
      <c r="F4427" s="275">
        <f t="shared" ca="1" si="343"/>
        <v>5.7807871555944648E-2</v>
      </c>
      <c r="G4427" s="301">
        <f t="array" aca="1" ref="G4427" ca="1">IF(E4427&gt;F4427,('3-Statement Model'!$G$8*(1+'DCF Simulation'!C4427)*'DCF Simulation'!D4427)/('DCF Simulation'!E4427-'DCF Simulation'!F4427))</f>
        <v>21051.782950661003</v>
      </c>
      <c r="H4427" s="302">
        <f ca="1">+G4427-'DCF Analysis'!$C$37+'DCF Analysis'!$C$38+'DCF Analysis'!$C$40-'DCF Analysis'!$C$39</f>
        <v>21964.112950661001</v>
      </c>
      <c r="I4427" s="303">
        <f ca="1">+H4427/'Historical Data'!$L$34</f>
        <v>1379.0291425244782</v>
      </c>
    </row>
    <row r="4428" spans="2:9">
      <c r="B4428" s="300">
        <f t="shared" si="344"/>
        <v>4416</v>
      </c>
      <c r="C4428" s="275">
        <f t="shared" ca="1" si="340"/>
        <v>0.25973654485080577</v>
      </c>
      <c r="D4428" s="275">
        <f t="shared" ca="1" si="341"/>
        <v>0.19271087213774485</v>
      </c>
      <c r="E4428" s="275">
        <f t="shared" ca="1" si="342"/>
        <v>0.10873321141388911</v>
      </c>
      <c r="F4428" s="275">
        <f t="shared" ca="1" si="343"/>
        <v>3.5771024212688636E-2</v>
      </c>
      <c r="G4428" s="301">
        <f t="array" aca="1" ref="G4428" ca="1">IF(E4428&gt;F4428,('3-Statement Model'!$G$8*(1+'DCF Simulation'!C4428)*'DCF Simulation'!D4428)/('DCF Simulation'!E4428-'DCF Simulation'!F4428))</f>
        <v>16071.914010097935</v>
      </c>
      <c r="H4428" s="302">
        <f ca="1">+G4428-'DCF Analysis'!$C$37+'DCF Analysis'!$C$38+'DCF Analysis'!$C$40-'DCF Analysis'!$C$39</f>
        <v>16984.244010097933</v>
      </c>
      <c r="I4428" s="303">
        <f ca="1">+H4428/'Historical Data'!$L$34</f>
        <v>1066.365279867448</v>
      </c>
    </row>
    <row r="4429" spans="2:9">
      <c r="B4429" s="300">
        <f t="shared" si="344"/>
        <v>4417</v>
      </c>
      <c r="C4429" s="275">
        <f t="shared" ca="1" si="340"/>
        <v>1.7509067752873447E-2</v>
      </c>
      <c r="D4429" s="275">
        <f t="shared" ca="1" si="341"/>
        <v>0.15615757903870076</v>
      </c>
      <c r="E4429" s="275">
        <f t="shared" ca="1" si="342"/>
        <v>0.10419371887708852</v>
      </c>
      <c r="F4429" s="275">
        <f t="shared" ca="1" si="343"/>
        <v>3.9022707995013055E-2</v>
      </c>
      <c r="G4429" s="301">
        <f t="array" aca="1" ref="G4429" ca="1">IF(E4429&gt;F4429,('3-Statement Model'!$G$8*(1+'DCF Simulation'!C4429)*'DCF Simulation'!D4429)/('DCF Simulation'!E4429-'DCF Simulation'!F4429))</f>
        <v>11776.775533171733</v>
      </c>
      <c r="H4429" s="302">
        <f ca="1">+G4429-'DCF Analysis'!$C$37+'DCF Analysis'!$C$38+'DCF Analysis'!$C$40-'DCF Analysis'!$C$39</f>
        <v>12689.105533171734</v>
      </c>
      <c r="I4429" s="303">
        <f ca="1">+H4429/'Historical Data'!$L$34</f>
        <v>796.69260316227849</v>
      </c>
    </row>
    <row r="4430" spans="2:9">
      <c r="B4430" s="300">
        <f t="shared" si="344"/>
        <v>4418</v>
      </c>
      <c r="C4430" s="275">
        <f t="shared" ref="C4430:C4493" ca="1" si="345">RAND()*($E$6-$D$6)+$D$6</f>
        <v>8.4875053604419048E-2</v>
      </c>
      <c r="D4430" s="275">
        <f t="shared" ref="D4430:D4493" ca="1" si="346">RAND()*($E$7-$D$7)+$D$7</f>
        <v>0.15631891264992234</v>
      </c>
      <c r="E4430" s="275">
        <f t="shared" ref="E4430:E4493" ca="1" si="347">RAND()*($E$8-$D$8)+$D$8</f>
        <v>0.10125112800956405</v>
      </c>
      <c r="F4430" s="275">
        <f t="shared" ref="F4430:F4493" ca="1" si="348">RAND()*($E$9-$D$9)+$D$9</f>
        <v>2.8142806508842953E-2</v>
      </c>
      <c r="G4430" s="301">
        <f t="array" aca="1" ref="G4430" ca="1">IF(E4430&gt;F4430,('3-Statement Model'!$G$8*(1+'DCF Simulation'!C4430)*'DCF Simulation'!D4430)/('DCF Simulation'!E4430-'DCF Simulation'!F4430))</f>
        <v>11204.795499843773</v>
      </c>
      <c r="H4430" s="302">
        <f ca="1">+G4430-'DCF Analysis'!$C$37+'DCF Analysis'!$C$38+'DCF Analysis'!$C$40-'DCF Analysis'!$C$39</f>
        <v>12117.125499843774</v>
      </c>
      <c r="I4430" s="303">
        <f ca="1">+H4430/'Historical Data'!$L$34</f>
        <v>760.78051617414269</v>
      </c>
    </row>
    <row r="4431" spans="2:9">
      <c r="B4431" s="300">
        <f t="shared" ref="B4431:B4494" si="349">+B4430+1</f>
        <v>4419</v>
      </c>
      <c r="C4431" s="275">
        <f t="shared" ca="1" si="345"/>
        <v>0.32211060265913777</v>
      </c>
      <c r="D4431" s="275">
        <f t="shared" ca="1" si="346"/>
        <v>0.17528826251938223</v>
      </c>
      <c r="E4431" s="275">
        <f t="shared" ca="1" si="347"/>
        <v>0.1092115389555024</v>
      </c>
      <c r="F4431" s="275">
        <f t="shared" ca="1" si="348"/>
        <v>4.6003126794067511E-2</v>
      </c>
      <c r="G4431" s="301">
        <f t="array" aca="1" ref="G4431" ca="1">IF(E4431&gt;F4431,('3-Statement Model'!$G$8*(1+'DCF Simulation'!C4431)*'DCF Simulation'!D4431)/('DCF Simulation'!E4431-'DCF Simulation'!F4431))</f>
        <v>17710.272476634884</v>
      </c>
      <c r="H4431" s="302">
        <f ca="1">+G4431-'DCF Analysis'!$C$37+'DCF Analysis'!$C$38+'DCF Analysis'!$C$40-'DCF Analysis'!$C$39</f>
        <v>18622.602476634882</v>
      </c>
      <c r="I4431" s="303">
        <f ca="1">+H4431/'Historical Data'!$L$34</f>
        <v>1169.2305344912716</v>
      </c>
    </row>
    <row r="4432" spans="2:9">
      <c r="B4432" s="300">
        <f t="shared" si="349"/>
        <v>4420</v>
      </c>
      <c r="C4432" s="275">
        <f t="shared" ca="1" si="345"/>
        <v>1.4616311447756453E-2</v>
      </c>
      <c r="D4432" s="275">
        <f t="shared" ca="1" si="346"/>
        <v>0.17167238484380642</v>
      </c>
      <c r="E4432" s="275">
        <f t="shared" ca="1" si="347"/>
        <v>0.10188887114317308</v>
      </c>
      <c r="F4432" s="275">
        <f t="shared" ca="1" si="348"/>
        <v>4.091774246563927E-2</v>
      </c>
      <c r="G4432" s="301">
        <f t="array" aca="1" ref="G4432" ca="1">IF(E4432&gt;F4432,('3-Statement Model'!$G$8*(1+'DCF Simulation'!C4432)*'DCF Simulation'!D4432)/('DCF Simulation'!E4432-'DCF Simulation'!F4432))</f>
        <v>13799.315524301717</v>
      </c>
      <c r="H4432" s="302">
        <f ca="1">+G4432-'DCF Analysis'!$C$37+'DCF Analysis'!$C$38+'DCF Analysis'!$C$40-'DCF Analysis'!$C$39</f>
        <v>14711.645524301719</v>
      </c>
      <c r="I4432" s="303">
        <f ca="1">+H4432/'Historical Data'!$L$34</f>
        <v>923.6789101419788</v>
      </c>
    </row>
    <row r="4433" spans="2:9">
      <c r="B4433" s="300">
        <f t="shared" si="349"/>
        <v>4421</v>
      </c>
      <c r="C4433" s="275">
        <f t="shared" ca="1" si="345"/>
        <v>9.9449570020144942E-2</v>
      </c>
      <c r="D4433" s="275">
        <f t="shared" ca="1" si="346"/>
        <v>0.14197072744742167</v>
      </c>
      <c r="E4433" s="275">
        <f t="shared" ca="1" si="347"/>
        <v>0.10303057413302205</v>
      </c>
      <c r="F4433" s="275">
        <f t="shared" ca="1" si="348"/>
        <v>4.3165969470585722E-2</v>
      </c>
      <c r="G4433" s="301">
        <f t="array" aca="1" ref="G4433" ca="1">IF(E4433&gt;F4433,('3-Statement Model'!$G$8*(1+'DCF Simulation'!C4433)*'DCF Simulation'!D4433)/('DCF Simulation'!E4433-'DCF Simulation'!F4433))</f>
        <v>12594.57456326417</v>
      </c>
      <c r="H4433" s="302">
        <f ca="1">+G4433-'DCF Analysis'!$C$37+'DCF Analysis'!$C$38+'DCF Analysis'!$C$40-'DCF Analysis'!$C$39</f>
        <v>13506.904563264172</v>
      </c>
      <c r="I4433" s="303">
        <f ca="1">+H4433/'Historical Data'!$L$34</f>
        <v>848.03857364417695</v>
      </c>
    </row>
    <row r="4434" spans="2:9">
      <c r="B4434" s="300">
        <f t="shared" si="349"/>
        <v>4422</v>
      </c>
      <c r="C4434" s="275">
        <f t="shared" ca="1" si="345"/>
        <v>0.31042230768108947</v>
      </c>
      <c r="D4434" s="275">
        <f t="shared" ca="1" si="346"/>
        <v>0.1833077973449978</v>
      </c>
      <c r="E4434" s="275">
        <f t="shared" ca="1" si="347"/>
        <v>0.10959568397876696</v>
      </c>
      <c r="F4434" s="275">
        <f t="shared" ca="1" si="348"/>
        <v>5.2591558642595126E-2</v>
      </c>
      <c r="G4434" s="301">
        <f t="array" aca="1" ref="G4434" ca="1">IF(E4434&gt;F4434,('3-Statement Model'!$G$8*(1+'DCF Simulation'!C4434)*'DCF Simulation'!D4434)/('DCF Simulation'!E4434-'DCF Simulation'!F4434))</f>
        <v>20354.733915986624</v>
      </c>
      <c r="H4434" s="302">
        <f ca="1">+G4434-'DCF Analysis'!$C$37+'DCF Analysis'!$C$38+'DCF Analysis'!$C$40-'DCF Analysis'!$C$39</f>
        <v>21267.063915986622</v>
      </c>
      <c r="I4434" s="303">
        <f ca="1">+H4434/'Historical Data'!$L$34</f>
        <v>1335.2645281854502</v>
      </c>
    </row>
    <row r="4435" spans="2:9">
      <c r="B4435" s="300">
        <f t="shared" si="349"/>
        <v>4423</v>
      </c>
      <c r="C4435" s="275">
        <f t="shared" ca="1" si="345"/>
        <v>0.11780722394319146</v>
      </c>
      <c r="D4435" s="275">
        <f t="shared" ca="1" si="346"/>
        <v>0.1626222719477923</v>
      </c>
      <c r="E4435" s="275">
        <f t="shared" ca="1" si="347"/>
        <v>0.10462965790577047</v>
      </c>
      <c r="F4435" s="275">
        <f t="shared" ca="1" si="348"/>
        <v>2.0566236443683154E-2</v>
      </c>
      <c r="G4435" s="301">
        <f t="array" aca="1" ref="G4435" ca="1">IF(E4435&gt;F4435,('3-Statement Model'!$G$8*(1+'DCF Simulation'!C4435)*'DCF Simulation'!D4435)/('DCF Simulation'!E4435-'DCF Simulation'!F4435))</f>
        <v>10445.262848929822</v>
      </c>
      <c r="H4435" s="302">
        <f ca="1">+G4435-'DCF Analysis'!$C$37+'DCF Analysis'!$C$38+'DCF Analysis'!$C$40-'DCF Analysis'!$C$39</f>
        <v>11357.592848929824</v>
      </c>
      <c r="I4435" s="303">
        <f ca="1">+H4435/'Historical Data'!$L$34</f>
        <v>713.09283296735566</v>
      </c>
    </row>
    <row r="4436" spans="2:9">
      <c r="B4436" s="300">
        <f t="shared" si="349"/>
        <v>4424</v>
      </c>
      <c r="C4436" s="275">
        <f t="shared" ca="1" si="345"/>
        <v>0.18308546156120264</v>
      </c>
      <c r="D4436" s="275">
        <f t="shared" ca="1" si="346"/>
        <v>0.13531743739599561</v>
      </c>
      <c r="E4436" s="275">
        <f t="shared" ca="1" si="347"/>
        <v>0.1078740065233965</v>
      </c>
      <c r="F4436" s="275">
        <f t="shared" ca="1" si="348"/>
        <v>2.2743950613409659E-2</v>
      </c>
      <c r="G4436" s="301">
        <f t="array" aca="1" ref="G4436" ca="1">IF(E4436&gt;F4436,('3-Statement Model'!$G$8*(1+'DCF Simulation'!C4436)*'DCF Simulation'!D4436)/('DCF Simulation'!E4436-'DCF Simulation'!F4436))</f>
        <v>9083.7769750354964</v>
      </c>
      <c r="H4436" s="302">
        <f ca="1">+G4436-'DCF Analysis'!$C$37+'DCF Analysis'!$C$38+'DCF Analysis'!$C$40-'DCF Analysis'!$C$39</f>
        <v>9996.1069750354982</v>
      </c>
      <c r="I4436" s="303">
        <f ca="1">+H4436/'Historical Data'!$L$34</f>
        <v>627.61117926008967</v>
      </c>
    </row>
    <row r="4437" spans="2:9">
      <c r="B4437" s="300">
        <f t="shared" si="349"/>
        <v>4425</v>
      </c>
      <c r="C4437" s="275">
        <f t="shared" ca="1" si="345"/>
        <v>0.12791992214115841</v>
      </c>
      <c r="D4437" s="275">
        <f t="shared" ca="1" si="346"/>
        <v>0.18884103254971374</v>
      </c>
      <c r="E4437" s="275">
        <f t="shared" ca="1" si="347"/>
        <v>0.10265906384576146</v>
      </c>
      <c r="F4437" s="275">
        <f t="shared" ca="1" si="348"/>
        <v>4.1023999770791242E-2</v>
      </c>
      <c r="G4437" s="301">
        <f t="array" aca="1" ref="G4437" ca="1">IF(E4437&gt;F4437,('3-Statement Model'!$G$8*(1+'DCF Simulation'!C4437)*'DCF Simulation'!D4437)/('DCF Simulation'!E4437-'DCF Simulation'!F4437))</f>
        <v>16692.688205200597</v>
      </c>
      <c r="H4437" s="302">
        <f ca="1">+G4437-'DCF Analysis'!$C$37+'DCF Analysis'!$C$38+'DCF Analysis'!$C$40-'DCF Analysis'!$C$39</f>
        <v>17605.018205200595</v>
      </c>
      <c r="I4437" s="303">
        <f ca="1">+H4437/'Historical Data'!$L$34</f>
        <v>1105.3409356518071</v>
      </c>
    </row>
    <row r="4438" spans="2:9">
      <c r="B4438" s="300">
        <f t="shared" si="349"/>
        <v>4426</v>
      </c>
      <c r="C4438" s="275">
        <f t="shared" ca="1" si="345"/>
        <v>0.30664021874374087</v>
      </c>
      <c r="D4438" s="275">
        <f t="shared" ca="1" si="346"/>
        <v>0.17094542439708191</v>
      </c>
      <c r="E4438" s="275">
        <f t="shared" ca="1" si="347"/>
        <v>0.10203341795796023</v>
      </c>
      <c r="F4438" s="275">
        <f t="shared" ca="1" si="348"/>
        <v>3.4732168444112296E-2</v>
      </c>
      <c r="G4438" s="301">
        <f t="array" aca="1" ref="G4438" ca="1">IF(E4438&gt;F4438,('3-Statement Model'!$G$8*(1+'DCF Simulation'!C4438)*'DCF Simulation'!D4438)/('DCF Simulation'!E4438-'DCF Simulation'!F4438))</f>
        <v>16031.341827785514</v>
      </c>
      <c r="H4438" s="302">
        <f ca="1">+G4438-'DCF Analysis'!$C$37+'DCF Analysis'!$C$38+'DCF Analysis'!$C$40-'DCF Analysis'!$C$39</f>
        <v>16943.671827785514</v>
      </c>
      <c r="I4438" s="303">
        <f ca="1">+H4438/'Historical Data'!$L$34</f>
        <v>1063.8179326601955</v>
      </c>
    </row>
    <row r="4439" spans="2:9">
      <c r="B4439" s="300">
        <f t="shared" si="349"/>
        <v>4427</v>
      </c>
      <c r="C4439" s="275">
        <f t="shared" ca="1" si="345"/>
        <v>0.2633040446853292</v>
      </c>
      <c r="D4439" s="275">
        <f t="shared" ca="1" si="346"/>
        <v>0.17252689359477646</v>
      </c>
      <c r="E4439" s="275">
        <f t="shared" ca="1" si="347"/>
        <v>0.10367712083193381</v>
      </c>
      <c r="F4439" s="275">
        <f t="shared" ca="1" si="348"/>
        <v>3.7603650825809465E-2</v>
      </c>
      <c r="G4439" s="301">
        <f t="array" aca="1" ref="G4439" ca="1">IF(E4439&gt;F4439,('3-Statement Model'!$G$8*(1+'DCF Simulation'!C4439)*'DCF Simulation'!D4439)/('DCF Simulation'!E4439-'DCF Simulation'!F4439))</f>
        <v>15933.716043166798</v>
      </c>
      <c r="H4439" s="302">
        <f ca="1">+G4439-'DCF Analysis'!$C$37+'DCF Analysis'!$C$38+'DCF Analysis'!$C$40-'DCF Analysis'!$C$39</f>
        <v>16846.046043166796</v>
      </c>
      <c r="I4439" s="303">
        <f ca="1">+H4439/'Historical Data'!$L$34</f>
        <v>1057.6884430535151</v>
      </c>
    </row>
    <row r="4440" spans="2:9">
      <c r="B4440" s="300">
        <f t="shared" si="349"/>
        <v>4428</v>
      </c>
      <c r="C4440" s="275">
        <f t="shared" ca="1" si="345"/>
        <v>0.14169283158249427</v>
      </c>
      <c r="D4440" s="275">
        <f t="shared" ca="1" si="346"/>
        <v>0.17611737236525726</v>
      </c>
      <c r="E4440" s="275">
        <f t="shared" ca="1" si="347"/>
        <v>0.10168614124847755</v>
      </c>
      <c r="F4440" s="275">
        <f t="shared" ca="1" si="348"/>
        <v>4.7292667709765063E-2</v>
      </c>
      <c r="G4440" s="301">
        <f t="array" aca="1" ref="G4440" ca="1">IF(E4440&gt;F4440,('3-Statement Model'!$G$8*(1+'DCF Simulation'!C4440)*'DCF Simulation'!D4440)/('DCF Simulation'!E4440-'DCF Simulation'!F4440))</f>
        <v>17856.000001132252</v>
      </c>
      <c r="H4440" s="302">
        <f ca="1">+G4440-'DCF Analysis'!$C$37+'DCF Analysis'!$C$38+'DCF Analysis'!$C$40-'DCF Analysis'!$C$39</f>
        <v>18768.33000113225</v>
      </c>
      <c r="I4440" s="303">
        <f ca="1">+H4440/'Historical Data'!$L$34</f>
        <v>1178.3801187973281</v>
      </c>
    </row>
    <row r="4441" spans="2:9">
      <c r="B4441" s="300">
        <f t="shared" si="349"/>
        <v>4429</v>
      </c>
      <c r="C4441" s="275">
        <f t="shared" ca="1" si="345"/>
        <v>0.2367368666107029</v>
      </c>
      <c r="D4441" s="275">
        <f t="shared" ca="1" si="346"/>
        <v>0.18713465579259489</v>
      </c>
      <c r="E4441" s="275">
        <f t="shared" ca="1" si="347"/>
        <v>0.10921385675209677</v>
      </c>
      <c r="F4441" s="275">
        <f t="shared" ca="1" si="348"/>
        <v>3.4342692790223076E-2</v>
      </c>
      <c r="G4441" s="301">
        <f t="array" aca="1" ref="G4441" ca="1">IF(E4441&gt;F4441,('3-Statement Model'!$G$8*(1+'DCF Simulation'!C4441)*'DCF Simulation'!D4441)/('DCF Simulation'!E4441-'DCF Simulation'!F4441))</f>
        <v>14931.259531515521</v>
      </c>
      <c r="H4441" s="302">
        <f ca="1">+G4441-'DCF Analysis'!$C$37+'DCF Analysis'!$C$38+'DCF Analysis'!$C$40-'DCF Analysis'!$C$39</f>
        <v>15843.589531515523</v>
      </c>
      <c r="I4441" s="303">
        <f ca="1">+H4441/'Historical Data'!$L$34</f>
        <v>994.74864909115843</v>
      </c>
    </row>
    <row r="4442" spans="2:9">
      <c r="B4442" s="300">
        <f t="shared" si="349"/>
        <v>4430</v>
      </c>
      <c r="C4442" s="275">
        <f t="shared" ca="1" si="345"/>
        <v>0.32281146617484646</v>
      </c>
      <c r="D4442" s="275">
        <f t="shared" ca="1" si="346"/>
        <v>0.15706195954203273</v>
      </c>
      <c r="E4442" s="275">
        <f t="shared" ca="1" si="347"/>
        <v>0.10900604755907817</v>
      </c>
      <c r="F4442" s="275">
        <f t="shared" ca="1" si="348"/>
        <v>3.0530143259717483E-2</v>
      </c>
      <c r="G4442" s="301">
        <f t="array" aca="1" ref="G4442" ca="1">IF(E4442&gt;F4442,('3-Statement Model'!$G$8*(1+'DCF Simulation'!C4442)*'DCF Simulation'!D4442)/('DCF Simulation'!E4442-'DCF Simulation'!F4442))</f>
        <v>12788.279884295993</v>
      </c>
      <c r="H4442" s="302">
        <f ca="1">+G4442-'DCF Analysis'!$C$37+'DCF Analysis'!$C$38+'DCF Analysis'!$C$40-'DCF Analysis'!$C$39</f>
        <v>13700.609884295995</v>
      </c>
      <c r="I4442" s="303">
        <f ca="1">+H4442/'Historical Data'!$L$34</f>
        <v>860.20047079727385</v>
      </c>
    </row>
    <row r="4443" spans="2:9">
      <c r="B4443" s="300">
        <f t="shared" si="349"/>
        <v>4431</v>
      </c>
      <c r="C4443" s="275">
        <f t="shared" ca="1" si="345"/>
        <v>0.19689097091415578</v>
      </c>
      <c r="D4443" s="275">
        <f t="shared" ca="1" si="346"/>
        <v>0.1707114863769241</v>
      </c>
      <c r="E4443" s="275">
        <f t="shared" ca="1" si="347"/>
        <v>0.1061777052039635</v>
      </c>
      <c r="F4443" s="275">
        <f t="shared" ca="1" si="348"/>
        <v>5.0625786652169324E-2</v>
      </c>
      <c r="G4443" s="301">
        <f t="array" aca="1" ref="G4443" ca="1">IF(E4443&gt;F4443,('3-Statement Model'!$G$8*(1+'DCF Simulation'!C4443)*'DCF Simulation'!D4443)/('DCF Simulation'!E4443-'DCF Simulation'!F4443))</f>
        <v>17766.331913766197</v>
      </c>
      <c r="H4443" s="302">
        <f ca="1">+G4443-'DCF Analysis'!$C$37+'DCF Analysis'!$C$38+'DCF Analysis'!$C$40-'DCF Analysis'!$C$39</f>
        <v>18678.661913766195</v>
      </c>
      <c r="I4443" s="303">
        <f ca="1">+H4443/'Historical Data'!$L$34</f>
        <v>1172.7502576729571</v>
      </c>
    </row>
    <row r="4444" spans="2:9">
      <c r="B4444" s="300">
        <f t="shared" si="349"/>
        <v>4432</v>
      </c>
      <c r="C4444" s="275">
        <f t="shared" ca="1" si="345"/>
        <v>0.15623320150173295</v>
      </c>
      <c r="D4444" s="275">
        <f t="shared" ca="1" si="346"/>
        <v>0.18839049693180049</v>
      </c>
      <c r="E4444" s="275">
        <f t="shared" ca="1" si="347"/>
        <v>0.1039374788173644</v>
      </c>
      <c r="F4444" s="275">
        <f t="shared" ca="1" si="348"/>
        <v>3.6032397367524338E-2</v>
      </c>
      <c r="G4444" s="301">
        <f t="array" aca="1" ref="G4444" ca="1">IF(E4444&gt;F4444,('3-Statement Model'!$G$8*(1+'DCF Simulation'!C4444)*'DCF Simulation'!D4444)/('DCF Simulation'!E4444-'DCF Simulation'!F4444))</f>
        <v>15494.645789123631</v>
      </c>
      <c r="H4444" s="302">
        <f ca="1">+G4444-'DCF Analysis'!$C$37+'DCF Analysis'!$C$38+'DCF Analysis'!$C$40-'DCF Analysis'!$C$39</f>
        <v>16406.97578912363</v>
      </c>
      <c r="I4444" s="303">
        <f ca="1">+H4444/'Historical Data'!$L$34</f>
        <v>1030.1211710538996</v>
      </c>
    </row>
    <row r="4445" spans="2:9">
      <c r="B4445" s="300">
        <f t="shared" si="349"/>
        <v>4433</v>
      </c>
      <c r="C4445" s="275">
        <f t="shared" ca="1" si="345"/>
        <v>0.20705593177026044</v>
      </c>
      <c r="D4445" s="275">
        <f t="shared" ca="1" si="346"/>
        <v>0.13586988797890745</v>
      </c>
      <c r="E4445" s="275">
        <f t="shared" ca="1" si="347"/>
        <v>0.10308739286432006</v>
      </c>
      <c r="F4445" s="275">
        <f t="shared" ca="1" si="348"/>
        <v>4.9576414753655498E-2</v>
      </c>
      <c r="G4445" s="301">
        <f t="array" aca="1" ref="G4445" ca="1">IF(E4445&gt;F4445,('3-Statement Model'!$G$8*(1+'DCF Simulation'!C4445)*'DCF Simulation'!D4445)/('DCF Simulation'!E4445-'DCF Simulation'!F4445))</f>
        <v>14804.277661136326</v>
      </c>
      <c r="H4445" s="302">
        <f ca="1">+G4445-'DCF Analysis'!$C$37+'DCF Analysis'!$C$38+'DCF Analysis'!$C$40-'DCF Analysis'!$C$39</f>
        <v>15716.607661136328</v>
      </c>
      <c r="I4445" s="303">
        <f ca="1">+H4445/'Historical Data'!$L$34</f>
        <v>986.77602118587777</v>
      </c>
    </row>
    <row r="4446" spans="2:9">
      <c r="B4446" s="300">
        <f t="shared" si="349"/>
        <v>4434</v>
      </c>
      <c r="C4446" s="275">
        <f t="shared" ca="1" si="345"/>
        <v>9.6249129087019408E-2</v>
      </c>
      <c r="D4446" s="275">
        <f t="shared" ca="1" si="346"/>
        <v>0.18787283019096107</v>
      </c>
      <c r="E4446" s="275">
        <f t="shared" ca="1" si="347"/>
        <v>0.10084936873913214</v>
      </c>
      <c r="F4446" s="275">
        <f t="shared" ca="1" si="348"/>
        <v>5.6452279306826433E-2</v>
      </c>
      <c r="G4446" s="301">
        <f t="array" aca="1" ref="G4446" ca="1">IF(E4446&gt;F4446,('3-Statement Model'!$G$8*(1+'DCF Simulation'!C4446)*'DCF Simulation'!D4446)/('DCF Simulation'!E4446-'DCF Simulation'!F4446))</f>
        <v>22407.749394231541</v>
      </c>
      <c r="H4446" s="302">
        <f ca="1">+G4446-'DCF Analysis'!$C$37+'DCF Analysis'!$C$38+'DCF Analysis'!$C$40-'DCF Analysis'!$C$39</f>
        <v>23320.079394231539</v>
      </c>
      <c r="I4446" s="303">
        <f ca="1">+H4446/'Historical Data'!$L$34</f>
        <v>1464.1642557052164</v>
      </c>
    </row>
    <row r="4447" spans="2:9">
      <c r="B4447" s="300">
        <f t="shared" si="349"/>
        <v>4435</v>
      </c>
      <c r="C4447" s="275">
        <f t="shared" ca="1" si="345"/>
        <v>0.14469459677682794</v>
      </c>
      <c r="D4447" s="275">
        <f t="shared" ca="1" si="346"/>
        <v>0.14387709441084298</v>
      </c>
      <c r="E4447" s="275">
        <f t="shared" ca="1" si="347"/>
        <v>0.10641847055509555</v>
      </c>
      <c r="F4447" s="275">
        <f t="shared" ca="1" si="348"/>
        <v>2.2384621084765383E-2</v>
      </c>
      <c r="G4447" s="301">
        <f t="array" aca="1" ref="G4447" ca="1">IF(E4447&gt;F4447,('3-Statement Model'!$G$8*(1+'DCF Simulation'!C4447)*'DCF Simulation'!D4447)/('DCF Simulation'!E4447-'DCF Simulation'!F4447))</f>
        <v>9466.8725954719794</v>
      </c>
      <c r="H4447" s="302">
        <f ca="1">+G4447-'DCF Analysis'!$C$37+'DCF Analysis'!$C$38+'DCF Analysis'!$C$40-'DCF Analysis'!$C$39</f>
        <v>10379.202595471981</v>
      </c>
      <c r="I4447" s="303">
        <f ca="1">+H4447/'Historical Data'!$L$34</f>
        <v>651.66405251484616</v>
      </c>
    </row>
    <row r="4448" spans="2:9">
      <c r="B4448" s="300">
        <f t="shared" si="349"/>
        <v>4436</v>
      </c>
      <c r="C4448" s="275">
        <f t="shared" ca="1" si="345"/>
        <v>0.17219996090812914</v>
      </c>
      <c r="D4448" s="275">
        <f t="shared" ca="1" si="346"/>
        <v>0.14310741114127265</v>
      </c>
      <c r="E4448" s="275">
        <f t="shared" ca="1" si="347"/>
        <v>0.10499030867958944</v>
      </c>
      <c r="F4448" s="275">
        <f t="shared" ca="1" si="348"/>
        <v>3.4524867022662213E-2</v>
      </c>
      <c r="G4448" s="301">
        <f t="array" aca="1" ref="G4448" ca="1">IF(E4448&gt;F4448,('3-Statement Model'!$G$8*(1+'DCF Simulation'!C4448)*'DCF Simulation'!D4448)/('DCF Simulation'!E4448-'DCF Simulation'!F4448))</f>
        <v>11499.187325842282</v>
      </c>
      <c r="H4448" s="302">
        <f ca="1">+G4448-'DCF Analysis'!$C$37+'DCF Analysis'!$C$38+'DCF Analysis'!$C$40-'DCF Analysis'!$C$39</f>
        <v>12411.517325842284</v>
      </c>
      <c r="I4448" s="303">
        <f ca="1">+H4448/'Historical Data'!$L$34</f>
        <v>779.26407197650531</v>
      </c>
    </row>
    <row r="4449" spans="2:9">
      <c r="B4449" s="300">
        <f t="shared" si="349"/>
        <v>4437</v>
      </c>
      <c r="C4449" s="275">
        <f t="shared" ca="1" si="345"/>
        <v>0.13267548188241088</v>
      </c>
      <c r="D4449" s="275">
        <f t="shared" ca="1" si="346"/>
        <v>0.1649833553749131</v>
      </c>
      <c r="E4449" s="275">
        <f t="shared" ca="1" si="347"/>
        <v>0.10987191040317926</v>
      </c>
      <c r="F4449" s="275">
        <f t="shared" ca="1" si="348"/>
        <v>2.586657194643054E-2</v>
      </c>
      <c r="G4449" s="301">
        <f t="array" aca="1" ref="G4449" ca="1">IF(E4449&gt;F4449,('3-Statement Model'!$G$8*(1+'DCF Simulation'!C4449)*'DCF Simulation'!D4449)/('DCF Simulation'!E4449-'DCF Simulation'!F4449))</f>
        <v>10745.292575623325</v>
      </c>
      <c r="H4449" s="302">
        <f ca="1">+G4449-'DCF Analysis'!$C$37+'DCF Analysis'!$C$38+'DCF Analysis'!$C$40-'DCF Analysis'!$C$39</f>
        <v>11657.622575623327</v>
      </c>
      <c r="I4449" s="303">
        <f ca="1">+H4449/'Historical Data'!$L$34</f>
        <v>731.93036752490514</v>
      </c>
    </row>
    <row r="4450" spans="2:9">
      <c r="B4450" s="300">
        <f t="shared" si="349"/>
        <v>4438</v>
      </c>
      <c r="C4450" s="275">
        <f t="shared" ca="1" si="345"/>
        <v>0.24410936076065357</v>
      </c>
      <c r="D4450" s="275">
        <f t="shared" ca="1" si="346"/>
        <v>0.17395889341861093</v>
      </c>
      <c r="E4450" s="275">
        <f t="shared" ca="1" si="347"/>
        <v>0.1005934303401053</v>
      </c>
      <c r="F4450" s="275">
        <f t="shared" ca="1" si="348"/>
        <v>3.9428358383739787E-2</v>
      </c>
      <c r="G4450" s="301">
        <f t="array" aca="1" ref="G4450" ca="1">IF(E4450&gt;F4450,('3-Statement Model'!$G$8*(1+'DCF Simulation'!C4450)*'DCF Simulation'!D4450)/('DCF Simulation'!E4450-'DCF Simulation'!F4450))</f>
        <v>17091.540264783798</v>
      </c>
      <c r="H4450" s="302">
        <f ca="1">+G4450-'DCF Analysis'!$C$37+'DCF Analysis'!$C$38+'DCF Analysis'!$C$40-'DCF Analysis'!$C$39</f>
        <v>18003.870264783796</v>
      </c>
      <c r="I4450" s="303">
        <f ca="1">+H4450/'Historical Data'!$L$34</f>
        <v>1130.3830857698972</v>
      </c>
    </row>
    <row r="4451" spans="2:9">
      <c r="B4451" s="300">
        <f t="shared" si="349"/>
        <v>4439</v>
      </c>
      <c r="C4451" s="275">
        <f t="shared" ca="1" si="345"/>
        <v>0.23235921002597176</v>
      </c>
      <c r="D4451" s="275">
        <f t="shared" ca="1" si="346"/>
        <v>0.16308086665087013</v>
      </c>
      <c r="E4451" s="275">
        <f t="shared" ca="1" si="347"/>
        <v>0.10080969715043105</v>
      </c>
      <c r="F4451" s="275">
        <f t="shared" ca="1" si="348"/>
        <v>2.2756447673721425E-2</v>
      </c>
      <c r="G4451" s="301">
        <f t="array" aca="1" ref="G4451" ca="1">IF(E4451&gt;F4451,('3-Statement Model'!$G$8*(1+'DCF Simulation'!C4451)*'DCF Simulation'!D4451)/('DCF Simulation'!E4451-'DCF Simulation'!F4451))</f>
        <v>12437.37809565864</v>
      </c>
      <c r="H4451" s="302">
        <f ca="1">+G4451-'DCF Analysis'!$C$37+'DCF Analysis'!$C$38+'DCF Analysis'!$C$40-'DCF Analysis'!$C$39</f>
        <v>13349.708095658641</v>
      </c>
      <c r="I4451" s="303">
        <f ca="1">+H4451/'Historical Data'!$L$34</f>
        <v>838.16890531671527</v>
      </c>
    </row>
    <row r="4452" spans="2:9">
      <c r="B4452" s="300">
        <f t="shared" si="349"/>
        <v>4440</v>
      </c>
      <c r="C4452" s="275">
        <f t="shared" ca="1" si="345"/>
        <v>5.1632556069787491E-2</v>
      </c>
      <c r="D4452" s="275">
        <f t="shared" ca="1" si="346"/>
        <v>0.16827585298948503</v>
      </c>
      <c r="E4452" s="275">
        <f t="shared" ca="1" si="347"/>
        <v>0.10247784472221112</v>
      </c>
      <c r="F4452" s="275">
        <f t="shared" ca="1" si="348"/>
        <v>5.0666240028168039E-2</v>
      </c>
      <c r="G4452" s="301">
        <f t="array" aca="1" ref="G4452" ca="1">IF(E4452&gt;F4452,('3-Statement Model'!$G$8*(1+'DCF Simulation'!C4452)*'DCF Simulation'!D4452)/('DCF Simulation'!E4452-'DCF Simulation'!F4452))</f>
        <v>16498.265149697196</v>
      </c>
      <c r="H4452" s="302">
        <f ca="1">+G4452-'DCF Analysis'!$C$37+'DCF Analysis'!$C$38+'DCF Analysis'!$C$40-'DCF Analysis'!$C$39</f>
        <v>17410.595149697194</v>
      </c>
      <c r="I4452" s="303">
        <f ca="1">+H4452/'Historical Data'!$L$34</f>
        <v>1093.1339751376208</v>
      </c>
    </row>
    <row r="4453" spans="2:9">
      <c r="B4453" s="300">
        <f t="shared" si="349"/>
        <v>4441</v>
      </c>
      <c r="C4453" s="275">
        <f t="shared" ca="1" si="345"/>
        <v>0.14052783531518967</v>
      </c>
      <c r="D4453" s="275">
        <f t="shared" ca="1" si="346"/>
        <v>0.17245265383581065</v>
      </c>
      <c r="E4453" s="275">
        <f t="shared" ca="1" si="347"/>
        <v>0.10215725294652463</v>
      </c>
      <c r="F4453" s="275">
        <f t="shared" ca="1" si="348"/>
        <v>4.2528702258161022E-2</v>
      </c>
      <c r="G4453" s="301">
        <f t="array" aca="1" ref="G4453" ca="1">IF(E4453&gt;F4453,('3-Statement Model'!$G$8*(1+'DCF Simulation'!C4453)*'DCF Simulation'!D4453)/('DCF Simulation'!E4453-'DCF Simulation'!F4453))</f>
        <v>15933.126956868451</v>
      </c>
      <c r="H4453" s="302">
        <f ca="1">+G4453-'DCF Analysis'!$C$37+'DCF Analysis'!$C$38+'DCF Analysis'!$C$40-'DCF Analysis'!$C$39</f>
        <v>16845.456956868449</v>
      </c>
      <c r="I4453" s="303">
        <f ca="1">+H4453/'Historical Data'!$L$34</f>
        <v>1057.6514569400897</v>
      </c>
    </row>
    <row r="4454" spans="2:9">
      <c r="B4454" s="300">
        <f t="shared" si="349"/>
        <v>4442</v>
      </c>
      <c r="C4454" s="275">
        <f t="shared" ca="1" si="345"/>
        <v>0.11843488926139163</v>
      </c>
      <c r="D4454" s="275">
        <f t="shared" ca="1" si="346"/>
        <v>0.17455218335183867</v>
      </c>
      <c r="E4454" s="275">
        <f t="shared" ca="1" si="347"/>
        <v>0.10819861406086617</v>
      </c>
      <c r="F4454" s="275">
        <f t="shared" ca="1" si="348"/>
        <v>2.3658344341987787E-2</v>
      </c>
      <c r="G4454" s="301">
        <f t="array" aca="1" ref="G4454" ca="1">IF(E4454&gt;F4454,('3-Statement Model'!$G$8*(1+'DCF Simulation'!C4454)*'DCF Simulation'!D4454)/('DCF Simulation'!E4454-'DCF Simulation'!F4454))</f>
        <v>11154.545055249117</v>
      </c>
      <c r="H4454" s="302">
        <f ca="1">+G4454-'DCF Analysis'!$C$37+'DCF Analysis'!$C$38+'DCF Analysis'!$C$40-'DCF Analysis'!$C$39</f>
        <v>12066.875055249118</v>
      </c>
      <c r="I4454" s="303">
        <f ca="1">+H4454/'Historical Data'!$L$34</f>
        <v>757.62551384481992</v>
      </c>
    </row>
    <row r="4455" spans="2:9">
      <c r="B4455" s="300">
        <f t="shared" si="349"/>
        <v>4443</v>
      </c>
      <c r="C4455" s="275">
        <f t="shared" ca="1" si="345"/>
        <v>3.6608082653870791E-2</v>
      </c>
      <c r="D4455" s="275">
        <f t="shared" ca="1" si="346"/>
        <v>0.18197729831061435</v>
      </c>
      <c r="E4455" s="275">
        <f t="shared" ca="1" si="347"/>
        <v>0.10849190249805231</v>
      </c>
      <c r="F4455" s="275">
        <f t="shared" ca="1" si="348"/>
        <v>2.9216233698759579E-2</v>
      </c>
      <c r="G4455" s="301">
        <f t="array" aca="1" ref="G4455" ca="1">IF(E4455&gt;F4455,('3-Statement Model'!$G$8*(1+'DCF Simulation'!C4455)*'DCF Simulation'!D4455)/('DCF Simulation'!E4455-'DCF Simulation'!F4455))</f>
        <v>11494.005182462612</v>
      </c>
      <c r="H4455" s="302">
        <f ca="1">+G4455-'DCF Analysis'!$C$37+'DCF Analysis'!$C$38+'DCF Analysis'!$C$40-'DCF Analysis'!$C$39</f>
        <v>12406.335182462613</v>
      </c>
      <c r="I4455" s="303">
        <f ca="1">+H4455/'Historical Data'!$L$34</f>
        <v>778.93870819981385</v>
      </c>
    </row>
    <row r="4456" spans="2:9">
      <c r="B4456" s="300">
        <f t="shared" si="349"/>
        <v>4444</v>
      </c>
      <c r="C4456" s="275">
        <f t="shared" ca="1" si="345"/>
        <v>0.18694923510041586</v>
      </c>
      <c r="D4456" s="275">
        <f t="shared" ca="1" si="346"/>
        <v>0.16670110445381714</v>
      </c>
      <c r="E4456" s="275">
        <f t="shared" ca="1" si="347"/>
        <v>0.10216088881481088</v>
      </c>
      <c r="F4456" s="275">
        <f t="shared" ca="1" si="348"/>
        <v>5.9592086605598907E-2</v>
      </c>
      <c r="G4456" s="301">
        <f t="array" aca="1" ref="G4456" ca="1">IF(E4456&gt;F4456,('3-Statement Model'!$G$8*(1+'DCF Simulation'!C4456)*'DCF Simulation'!D4456)/('DCF Simulation'!E4456-'DCF Simulation'!F4456))</f>
        <v>22452.189090257085</v>
      </c>
      <c r="H4456" s="302">
        <f ca="1">+G4456-'DCF Analysis'!$C$37+'DCF Analysis'!$C$38+'DCF Analysis'!$C$40-'DCF Analysis'!$C$39</f>
        <v>23364.519090257083</v>
      </c>
      <c r="I4456" s="303">
        <f ca="1">+H4456/'Historical Data'!$L$34</f>
        <v>1466.9544269286944</v>
      </c>
    </row>
    <row r="4457" spans="2:9">
      <c r="B4457" s="300">
        <f t="shared" si="349"/>
        <v>4445</v>
      </c>
      <c r="C4457" s="275">
        <f t="shared" ca="1" si="345"/>
        <v>0.13257677558173428</v>
      </c>
      <c r="D4457" s="275">
        <f t="shared" ca="1" si="346"/>
        <v>0.1405139732630046</v>
      </c>
      <c r="E4457" s="275">
        <f t="shared" ca="1" si="347"/>
        <v>0.10883269407469022</v>
      </c>
      <c r="F4457" s="275">
        <f t="shared" ca="1" si="348"/>
        <v>2.3470670132408267E-2</v>
      </c>
      <c r="G4457" s="301">
        <f t="array" aca="1" ref="G4457" ca="1">IF(E4457&gt;F4457,('3-Statement Model'!$G$8*(1+'DCF Simulation'!C4457)*'DCF Simulation'!D4457)/('DCF Simulation'!E4457-'DCF Simulation'!F4457))</f>
        <v>9005.3783060804581</v>
      </c>
      <c r="H4457" s="302">
        <f ca="1">+G4457-'DCF Analysis'!$C$37+'DCF Analysis'!$C$38+'DCF Analysis'!$C$40-'DCF Analysis'!$C$39</f>
        <v>9917.7083060804598</v>
      </c>
      <c r="I4457" s="303">
        <f ca="1">+H4457/'Historical Data'!$L$34</f>
        <v>622.68887488717962</v>
      </c>
    </row>
    <row r="4458" spans="2:9">
      <c r="B4458" s="300">
        <f t="shared" si="349"/>
        <v>4446</v>
      </c>
      <c r="C4458" s="275">
        <f t="shared" ca="1" si="345"/>
        <v>0.12956918768195694</v>
      </c>
      <c r="D4458" s="275">
        <f t="shared" ca="1" si="346"/>
        <v>0.18860060761297506</v>
      </c>
      <c r="E4458" s="275">
        <f t="shared" ca="1" si="347"/>
        <v>0.1016551322100552</v>
      </c>
      <c r="F4458" s="275">
        <f t="shared" ca="1" si="348"/>
        <v>4.7485359651048227E-2</v>
      </c>
      <c r="G4458" s="301">
        <f t="array" aca="1" ref="G4458" ca="1">IF(E4458&gt;F4458,('3-Statement Model'!$G$8*(1+'DCF Simulation'!C4458)*'DCF Simulation'!D4458)/('DCF Simulation'!E4458-'DCF Simulation'!F4458))</f>
        <v>18996.710832980862</v>
      </c>
      <c r="H4458" s="302">
        <f ca="1">+G4458-'DCF Analysis'!$C$37+'DCF Analysis'!$C$38+'DCF Analysis'!$C$40-'DCF Analysis'!$C$39</f>
        <v>19909.04083298086</v>
      </c>
      <c r="I4458" s="303">
        <f ca="1">+H4458/'Historical Data'!$L$34</f>
        <v>1250.000287745022</v>
      </c>
    </row>
    <row r="4459" spans="2:9">
      <c r="B4459" s="300">
        <f t="shared" si="349"/>
        <v>4447</v>
      </c>
      <c r="C4459" s="275">
        <f t="shared" ca="1" si="345"/>
        <v>0.22433296687007581</v>
      </c>
      <c r="D4459" s="275">
        <f t="shared" ca="1" si="346"/>
        <v>0.16057816464798147</v>
      </c>
      <c r="E4459" s="275">
        <f t="shared" ca="1" si="347"/>
        <v>0.10139978385889899</v>
      </c>
      <c r="F4459" s="275">
        <f t="shared" ca="1" si="348"/>
        <v>3.2248815889039835E-2</v>
      </c>
      <c r="G4459" s="301">
        <f t="array" aca="1" ref="G4459" ca="1">IF(E4459&gt;F4459,('3-Statement Model'!$G$8*(1+'DCF Simulation'!C4459)*'DCF Simulation'!D4459)/('DCF Simulation'!E4459-'DCF Simulation'!F4459))</f>
        <v>13733.058466935741</v>
      </c>
      <c r="H4459" s="302">
        <f ca="1">+G4459-'DCF Analysis'!$C$37+'DCF Analysis'!$C$38+'DCF Analysis'!$C$40-'DCF Analysis'!$C$39</f>
        <v>14645.388466935743</v>
      </c>
      <c r="I4459" s="303">
        <f ca="1">+H4459/'Historical Data'!$L$34</f>
        <v>919.51892365807907</v>
      </c>
    </row>
    <row r="4460" spans="2:9">
      <c r="B4460" s="300">
        <f t="shared" si="349"/>
        <v>4448</v>
      </c>
      <c r="C4460" s="275">
        <f t="shared" ca="1" si="345"/>
        <v>0.16484497459678657</v>
      </c>
      <c r="D4460" s="275">
        <f t="shared" ca="1" si="346"/>
        <v>0.19372807629370548</v>
      </c>
      <c r="E4460" s="275">
        <f t="shared" ca="1" si="347"/>
        <v>0.10395603473474679</v>
      </c>
      <c r="F4460" s="275">
        <f t="shared" ca="1" si="348"/>
        <v>4.6467464790120025E-2</v>
      </c>
      <c r="G4460" s="301">
        <f t="array" aca="1" ref="G4460" ca="1">IF(E4460&gt;F4460,('3-Statement Model'!$G$8*(1+'DCF Simulation'!C4460)*'DCF Simulation'!D4460)/('DCF Simulation'!E4460-'DCF Simulation'!F4460))</f>
        <v>18960.888754058746</v>
      </c>
      <c r="H4460" s="302">
        <f ca="1">+G4460-'DCF Analysis'!$C$37+'DCF Analysis'!$C$38+'DCF Analysis'!$C$40-'DCF Analysis'!$C$39</f>
        <v>19873.218754058744</v>
      </c>
      <c r="I4460" s="303">
        <f ca="1">+H4460/'Historical Data'!$L$34</f>
        <v>1247.7511784415697</v>
      </c>
    </row>
    <row r="4461" spans="2:9">
      <c r="B4461" s="300">
        <f t="shared" si="349"/>
        <v>4449</v>
      </c>
      <c r="C4461" s="275">
        <f t="shared" ca="1" si="345"/>
        <v>0.21792211472188924</v>
      </c>
      <c r="D4461" s="275">
        <f t="shared" ca="1" si="346"/>
        <v>0.16253620040386649</v>
      </c>
      <c r="E4461" s="275">
        <f t="shared" ca="1" si="347"/>
        <v>0.10279545677587242</v>
      </c>
      <c r="F4461" s="275">
        <f t="shared" ca="1" si="348"/>
        <v>5.6938259102768229E-2</v>
      </c>
      <c r="G4461" s="301">
        <f t="array" aca="1" ref="G4461" ca="1">IF(E4461&gt;F4461,('3-Statement Model'!$G$8*(1+'DCF Simulation'!C4461)*'DCF Simulation'!D4461)/('DCF Simulation'!E4461-'DCF Simulation'!F4461))</f>
        <v>20851.706685401245</v>
      </c>
      <c r="H4461" s="302">
        <f ca="1">+G4461-'DCF Analysis'!$C$37+'DCF Analysis'!$C$38+'DCF Analysis'!$C$40-'DCF Analysis'!$C$39</f>
        <v>21764.036685401243</v>
      </c>
      <c r="I4461" s="303">
        <f ca="1">+H4461/'Historical Data'!$L$34</f>
        <v>1366.4672420671068</v>
      </c>
    </row>
    <row r="4462" spans="2:9">
      <c r="B4462" s="300">
        <f t="shared" si="349"/>
        <v>4450</v>
      </c>
      <c r="C4462" s="275">
        <f t="shared" ca="1" si="345"/>
        <v>8.8852611236657039E-2</v>
      </c>
      <c r="D4462" s="275">
        <f t="shared" ca="1" si="346"/>
        <v>0.18760983321178076</v>
      </c>
      <c r="E4462" s="275">
        <f t="shared" ca="1" si="347"/>
        <v>0.10350838113014733</v>
      </c>
      <c r="F4462" s="275">
        <f t="shared" ca="1" si="348"/>
        <v>3.9818898155703872E-2</v>
      </c>
      <c r="G4462" s="301">
        <f t="array" aca="1" ref="G4462" ca="1">IF(E4462&gt;F4462,('3-Statement Model'!$G$8*(1+'DCF Simulation'!C4462)*'DCF Simulation'!D4462)/('DCF Simulation'!E4462-'DCF Simulation'!F4462))</f>
        <v>15493.03386994557</v>
      </c>
      <c r="H4462" s="302">
        <f ca="1">+G4462-'DCF Analysis'!$C$37+'DCF Analysis'!$C$38+'DCF Analysis'!$C$40-'DCF Analysis'!$C$39</f>
        <v>16405.36386994557</v>
      </c>
      <c r="I4462" s="303">
        <f ca="1">+H4462/'Historical Data'!$L$34</f>
        <v>1030.019965804822</v>
      </c>
    </row>
    <row r="4463" spans="2:9">
      <c r="B4463" s="300">
        <f t="shared" si="349"/>
        <v>4451</v>
      </c>
      <c r="C4463" s="275">
        <f t="shared" ca="1" si="345"/>
        <v>0.19007026001203928</v>
      </c>
      <c r="D4463" s="275">
        <f t="shared" ca="1" si="346"/>
        <v>0.18455476278503746</v>
      </c>
      <c r="E4463" s="275">
        <f t="shared" ca="1" si="347"/>
        <v>0.1085230352224921</v>
      </c>
      <c r="F4463" s="275">
        <f t="shared" ca="1" si="348"/>
        <v>5.2821821587134013E-2</v>
      </c>
      <c r="G4463" s="301">
        <f t="array" aca="1" ref="G4463" ca="1">IF(E4463&gt;F4463,('3-Statement Model'!$G$8*(1+'DCF Simulation'!C4463)*'DCF Simulation'!D4463)/('DCF Simulation'!E4463-'DCF Simulation'!F4463))</f>
        <v>19046.391245135252</v>
      </c>
      <c r="H4463" s="302">
        <f ca="1">+G4463-'DCF Analysis'!$C$37+'DCF Analysis'!$C$38+'DCF Analysis'!$C$40-'DCF Analysis'!$C$39</f>
        <v>19958.72124513525</v>
      </c>
      <c r="I4463" s="303">
        <f ca="1">+H4463/'Historical Data'!$L$34</f>
        <v>1253.1195002680786</v>
      </c>
    </row>
    <row r="4464" spans="2:9">
      <c r="B4464" s="300">
        <f t="shared" si="349"/>
        <v>4452</v>
      </c>
      <c r="C4464" s="275">
        <f t="shared" ca="1" si="345"/>
        <v>0.29244253554664867</v>
      </c>
      <c r="D4464" s="275">
        <f t="shared" ca="1" si="346"/>
        <v>0.18551719347359916</v>
      </c>
      <c r="E4464" s="275">
        <f t="shared" ca="1" si="347"/>
        <v>0.10124213513061005</v>
      </c>
      <c r="F4464" s="275">
        <f t="shared" ca="1" si="348"/>
        <v>3.3067758641157123E-2</v>
      </c>
      <c r="G4464" s="301">
        <f t="array" aca="1" ref="G4464" ca="1">IF(E4464&gt;F4464,('3-Statement Model'!$G$8*(1+'DCF Simulation'!C4464)*'DCF Simulation'!D4464)/('DCF Simulation'!E4464-'DCF Simulation'!F4464))</f>
        <v>16988.449084936849</v>
      </c>
      <c r="H4464" s="302">
        <f ca="1">+G4464-'DCF Analysis'!$C$37+'DCF Analysis'!$C$38+'DCF Analysis'!$C$40-'DCF Analysis'!$C$39</f>
        <v>17900.779084936847</v>
      </c>
      <c r="I4464" s="303">
        <f ca="1">+H4464/'Historical Data'!$L$34</f>
        <v>1123.9104482604505</v>
      </c>
    </row>
    <row r="4465" spans="2:9">
      <c r="B4465" s="300">
        <f t="shared" si="349"/>
        <v>4453</v>
      </c>
      <c r="C4465" s="275">
        <f t="shared" ca="1" si="345"/>
        <v>0.1816231760739255</v>
      </c>
      <c r="D4465" s="275">
        <f t="shared" ca="1" si="346"/>
        <v>0.1593245629002992</v>
      </c>
      <c r="E4465" s="275">
        <f t="shared" ca="1" si="347"/>
        <v>0.10027556138551785</v>
      </c>
      <c r="F4465" s="275">
        <f t="shared" ca="1" si="348"/>
        <v>4.6888765391285024E-2</v>
      </c>
      <c r="G4465" s="301">
        <f t="array" aca="1" ref="G4465" ca="1">IF(E4465&gt;F4465,('3-Statement Model'!$G$8*(1+'DCF Simulation'!C4465)*'DCF Simulation'!D4465)/('DCF Simulation'!E4465-'DCF Simulation'!F4465))</f>
        <v>17033.63661587923</v>
      </c>
      <c r="H4465" s="302">
        <f ca="1">+G4465-'DCF Analysis'!$C$37+'DCF Analysis'!$C$38+'DCF Analysis'!$C$40-'DCF Analysis'!$C$39</f>
        <v>17945.966615879228</v>
      </c>
      <c r="I4465" s="303">
        <f ca="1">+H4465/'Historical Data'!$L$34</f>
        <v>1126.7475727183446</v>
      </c>
    </row>
    <row r="4466" spans="2:9">
      <c r="B4466" s="300">
        <f t="shared" si="349"/>
        <v>4454</v>
      </c>
      <c r="C4466" s="275">
        <f t="shared" ca="1" si="345"/>
        <v>0.15728096715597059</v>
      </c>
      <c r="D4466" s="275">
        <f t="shared" ca="1" si="346"/>
        <v>0.1907454391782577</v>
      </c>
      <c r="E4466" s="275">
        <f t="shared" ca="1" si="347"/>
        <v>0.10804854217175004</v>
      </c>
      <c r="F4466" s="275">
        <f t="shared" ca="1" si="348"/>
        <v>2.5248855716607829E-2</v>
      </c>
      <c r="G4466" s="301">
        <f t="array" aca="1" ref="G4466" ca="1">IF(E4466&gt;F4466,('3-Statement Model'!$G$8*(1+'DCF Simulation'!C4466)*'DCF Simulation'!D4466)/('DCF Simulation'!E4466-'DCF Simulation'!F4466))</f>
        <v>12877.862400469325</v>
      </c>
      <c r="H4466" s="302">
        <f ca="1">+G4466-'DCF Analysis'!$C$37+'DCF Analysis'!$C$38+'DCF Analysis'!$C$40-'DCF Analysis'!$C$39</f>
        <v>13790.192400469326</v>
      </c>
      <c r="I4466" s="303">
        <f ca="1">+H4466/'Historical Data'!$L$34</f>
        <v>865.82495928634705</v>
      </c>
    </row>
    <row r="4467" spans="2:9">
      <c r="B4467" s="300">
        <f t="shared" si="349"/>
        <v>4455</v>
      </c>
      <c r="C4467" s="275">
        <f t="shared" ca="1" si="345"/>
        <v>0.18544029279286703</v>
      </c>
      <c r="D4467" s="275">
        <f t="shared" ca="1" si="346"/>
        <v>0.19460963349892671</v>
      </c>
      <c r="E4467" s="275">
        <f t="shared" ca="1" si="347"/>
        <v>0.10673164943144711</v>
      </c>
      <c r="F4467" s="275">
        <f t="shared" ca="1" si="348"/>
        <v>3.2786801940977786E-2</v>
      </c>
      <c r="G4467" s="301">
        <f t="array" aca="1" ref="G4467" ca="1">IF(E4467&gt;F4467,('3-Statement Model'!$G$8*(1+'DCF Simulation'!C4467)*'DCF Simulation'!D4467)/('DCF Simulation'!E4467-'DCF Simulation'!F4467))</f>
        <v>15070.081507447305</v>
      </c>
      <c r="H4467" s="302">
        <f ca="1">+G4467-'DCF Analysis'!$C$37+'DCF Analysis'!$C$38+'DCF Analysis'!$C$40-'DCF Analysis'!$C$39</f>
        <v>15982.411507447307</v>
      </c>
      <c r="I4467" s="303">
        <f ca="1">+H4467/'Historical Data'!$L$34</f>
        <v>1003.4646646599547</v>
      </c>
    </row>
    <row r="4468" spans="2:9">
      <c r="B4468" s="300">
        <f t="shared" si="349"/>
        <v>4456</v>
      </c>
      <c r="C4468" s="275">
        <f t="shared" ca="1" si="345"/>
        <v>2.5767525127305367E-2</v>
      </c>
      <c r="D4468" s="275">
        <f t="shared" ca="1" si="346"/>
        <v>0.19446980326390484</v>
      </c>
      <c r="E4468" s="275">
        <f t="shared" ca="1" si="347"/>
        <v>0.10833998831850211</v>
      </c>
      <c r="F4468" s="275">
        <f t="shared" ca="1" si="348"/>
        <v>2.7460244079658851E-2</v>
      </c>
      <c r="G4468" s="301">
        <f t="array" aca="1" ref="G4468" ca="1">IF(E4468&gt;F4468,('3-Statement Model'!$G$8*(1+'DCF Simulation'!C4468)*'DCF Simulation'!D4468)/('DCF Simulation'!E4468-'DCF Simulation'!F4468))</f>
        <v>11913.540636067391</v>
      </c>
      <c r="H4468" s="302">
        <f ca="1">+G4468-'DCF Analysis'!$C$37+'DCF Analysis'!$C$38+'DCF Analysis'!$C$40-'DCF Analysis'!$C$39</f>
        <v>12825.870636067393</v>
      </c>
      <c r="I4468" s="303">
        <f ca="1">+H4468/'Historical Data'!$L$34</f>
        <v>805.27947680462137</v>
      </c>
    </row>
    <row r="4469" spans="2:9">
      <c r="B4469" s="300">
        <f t="shared" si="349"/>
        <v>4457</v>
      </c>
      <c r="C4469" s="275">
        <f t="shared" ca="1" si="345"/>
        <v>0.27987517397366951</v>
      </c>
      <c r="D4469" s="275">
        <f t="shared" ca="1" si="346"/>
        <v>0.17531459870169608</v>
      </c>
      <c r="E4469" s="275">
        <f t="shared" ca="1" si="347"/>
        <v>0.10140512177456512</v>
      </c>
      <c r="F4469" s="275">
        <f t="shared" ca="1" si="348"/>
        <v>4.4597205767115816E-2</v>
      </c>
      <c r="G4469" s="301">
        <f t="array" aca="1" ref="G4469" ca="1">IF(E4469&gt;F4469,('3-Statement Model'!$G$8*(1+'DCF Simulation'!C4469)*'DCF Simulation'!D4469)/('DCF Simulation'!E4469-'DCF Simulation'!F4469))</f>
        <v>19079.032103321275</v>
      </c>
      <c r="H4469" s="302">
        <f ca="1">+G4469-'DCF Analysis'!$C$37+'DCF Analysis'!$C$38+'DCF Analysis'!$C$40-'DCF Analysis'!$C$39</f>
        <v>19991.362103321273</v>
      </c>
      <c r="I4469" s="303">
        <f ca="1">+H4469/'Historical Data'!$L$34</f>
        <v>1255.1688748445365</v>
      </c>
    </row>
    <row r="4470" spans="2:9">
      <c r="B4470" s="300">
        <f t="shared" si="349"/>
        <v>4458</v>
      </c>
      <c r="C4470" s="275">
        <f t="shared" ca="1" si="345"/>
        <v>0.15642417950213769</v>
      </c>
      <c r="D4470" s="275">
        <f t="shared" ca="1" si="346"/>
        <v>0.16930849003270926</v>
      </c>
      <c r="E4470" s="275">
        <f t="shared" ca="1" si="347"/>
        <v>0.10296383644504679</v>
      </c>
      <c r="F4470" s="275">
        <f t="shared" ca="1" si="348"/>
        <v>5.4859362734655526E-2</v>
      </c>
      <c r="G4470" s="301">
        <f t="array" aca="1" ref="G4470" ca="1">IF(E4470&gt;F4470,('3-Statement Model'!$G$8*(1+'DCF Simulation'!C4470)*'DCF Simulation'!D4470)/('DCF Simulation'!E4470-'DCF Simulation'!F4470))</f>
        <v>19660.290556957367</v>
      </c>
      <c r="H4470" s="302">
        <f ca="1">+G4470-'DCF Analysis'!$C$37+'DCF Analysis'!$C$38+'DCF Analysis'!$C$40-'DCF Analysis'!$C$39</f>
        <v>20572.620556957365</v>
      </c>
      <c r="I4470" s="303">
        <f ca="1">+H4470/'Historical Data'!$L$34</f>
        <v>1291.6635126522865</v>
      </c>
    </row>
    <row r="4471" spans="2:9">
      <c r="B4471" s="300">
        <f t="shared" si="349"/>
        <v>4459</v>
      </c>
      <c r="C4471" s="275">
        <f t="shared" ca="1" si="345"/>
        <v>0.23597386588097033</v>
      </c>
      <c r="D4471" s="275">
        <f t="shared" ca="1" si="346"/>
        <v>0.15926059240748522</v>
      </c>
      <c r="E4471" s="275">
        <f t="shared" ca="1" si="347"/>
        <v>0.10267898750565416</v>
      </c>
      <c r="F4471" s="275">
        <f t="shared" ca="1" si="348"/>
        <v>4.6598566171933392E-2</v>
      </c>
      <c r="G4471" s="301">
        <f t="array" aca="1" ref="G4471" ca="1">IF(E4471&gt;F4471,('3-Statement Model'!$G$8*(1+'DCF Simulation'!C4471)*'DCF Simulation'!D4471)/('DCF Simulation'!E4471-'DCF Simulation'!F4471))</f>
        <v>16954.53355681746</v>
      </c>
      <c r="H4471" s="302">
        <f ca="1">+G4471-'DCF Analysis'!$C$37+'DCF Analysis'!$C$38+'DCF Analysis'!$C$40-'DCF Analysis'!$C$39</f>
        <v>17866.863556817458</v>
      </c>
      <c r="I4471" s="303">
        <f ca="1">+H4471/'Historical Data'!$L$34</f>
        <v>1121.7810428177718</v>
      </c>
    </row>
    <row r="4472" spans="2:9">
      <c r="B4472" s="300">
        <f t="shared" si="349"/>
        <v>4460</v>
      </c>
      <c r="C4472" s="275">
        <f t="shared" ca="1" si="345"/>
        <v>0.16485686051817988</v>
      </c>
      <c r="D4472" s="275">
        <f t="shared" ca="1" si="346"/>
        <v>0.14621975849373317</v>
      </c>
      <c r="E4472" s="275">
        <f t="shared" ca="1" si="347"/>
        <v>0.10473923454218056</v>
      </c>
      <c r="F4472" s="275">
        <f t="shared" ca="1" si="348"/>
        <v>3.1963965634116694E-2</v>
      </c>
      <c r="G4472" s="301">
        <f t="array" aca="1" ref="G4472" ca="1">IF(E4472&gt;F4472,('3-Statement Model'!$G$8*(1+'DCF Simulation'!C4472)*'DCF Simulation'!D4472)/('DCF Simulation'!E4472-'DCF Simulation'!F4472))</f>
        <v>11305.097300221603</v>
      </c>
      <c r="H4472" s="302">
        <f ca="1">+G4472-'DCF Analysis'!$C$37+'DCF Analysis'!$C$38+'DCF Analysis'!$C$40-'DCF Analysis'!$C$39</f>
        <v>12217.427300221605</v>
      </c>
      <c r="I4472" s="303">
        <f ca="1">+H4472/'Historical Data'!$L$34</f>
        <v>767.0780209301696</v>
      </c>
    </row>
    <row r="4473" spans="2:9">
      <c r="B4473" s="300">
        <f t="shared" si="349"/>
        <v>4461</v>
      </c>
      <c r="C4473" s="275">
        <f t="shared" ca="1" si="345"/>
        <v>0.1354317799039767</v>
      </c>
      <c r="D4473" s="275">
        <f t="shared" ca="1" si="346"/>
        <v>0.15237517632857298</v>
      </c>
      <c r="E4473" s="275">
        <f t="shared" ca="1" si="347"/>
        <v>0.10176527997518894</v>
      </c>
      <c r="F4473" s="275">
        <f t="shared" ca="1" si="348"/>
        <v>2.7164819802107814E-2</v>
      </c>
      <c r="G4473" s="301">
        <f t="array" aca="1" ref="G4473" ca="1">IF(E4473&gt;F4473,('3-Statement Model'!$G$8*(1+'DCF Simulation'!C4473)*'DCF Simulation'!D4473)/('DCF Simulation'!E4473-'DCF Simulation'!F4473))</f>
        <v>11202.456333364013</v>
      </c>
      <c r="H4473" s="302">
        <f ca="1">+G4473-'DCF Analysis'!$C$37+'DCF Analysis'!$C$38+'DCF Analysis'!$C$40-'DCF Analysis'!$C$39</f>
        <v>12114.786333364014</v>
      </c>
      <c r="I4473" s="303">
        <f ca="1">+H4473/'Historical Data'!$L$34</f>
        <v>760.63365029560475</v>
      </c>
    </row>
    <row r="4474" spans="2:9">
      <c r="B4474" s="300">
        <f t="shared" si="349"/>
        <v>4462</v>
      </c>
      <c r="C4474" s="275">
        <f t="shared" ca="1" si="345"/>
        <v>0.2507864712700848</v>
      </c>
      <c r="D4474" s="275">
        <f t="shared" ca="1" si="346"/>
        <v>0.14619490383965378</v>
      </c>
      <c r="E4474" s="275">
        <f t="shared" ca="1" si="347"/>
        <v>0.1030489795129423</v>
      </c>
      <c r="F4474" s="275">
        <f t="shared" ca="1" si="348"/>
        <v>5.2791838653001036E-2</v>
      </c>
      <c r="G4474" s="301">
        <f t="array" aca="1" ref="G4474" ca="1">IF(E4474&gt;F4474,('3-Statement Model'!$G$8*(1+'DCF Simulation'!C4474)*'DCF Simulation'!D4474)/('DCF Simulation'!E4474-'DCF Simulation'!F4474))</f>
        <v>17575.072718028612</v>
      </c>
      <c r="H4474" s="302">
        <f ca="1">+G4474-'DCF Analysis'!$C$37+'DCF Analysis'!$C$38+'DCF Analysis'!$C$40-'DCF Analysis'!$C$39</f>
        <v>18487.40271802861</v>
      </c>
      <c r="I4474" s="303">
        <f ca="1">+H4474/'Historical Data'!$L$34</f>
        <v>1160.7419418675156</v>
      </c>
    </row>
    <row r="4475" spans="2:9">
      <c r="B4475" s="300">
        <f t="shared" si="349"/>
        <v>4463</v>
      </c>
      <c r="C4475" s="275">
        <f t="shared" ca="1" si="345"/>
        <v>2.0347018626843835E-2</v>
      </c>
      <c r="D4475" s="275">
        <f t="shared" ca="1" si="346"/>
        <v>0.17016770726401656</v>
      </c>
      <c r="E4475" s="275">
        <f t="shared" ca="1" si="347"/>
        <v>0.10345344913408576</v>
      </c>
      <c r="F4475" s="275">
        <f t="shared" ca="1" si="348"/>
        <v>5.6209193365513943E-2</v>
      </c>
      <c r="G4475" s="301">
        <f t="array" aca="1" ref="G4475" ca="1">IF(E4475&gt;F4475,('3-Statement Model'!$G$8*(1+'DCF Simulation'!C4475)*'DCF Simulation'!D4475)/('DCF Simulation'!E4475-'DCF Simulation'!F4475))</f>
        <v>17752.337038486428</v>
      </c>
      <c r="H4475" s="302">
        <f ca="1">+G4475-'DCF Analysis'!$C$37+'DCF Analysis'!$C$38+'DCF Analysis'!$C$40-'DCF Analysis'!$C$39</f>
        <v>18664.667038486426</v>
      </c>
      <c r="I4475" s="303">
        <f ca="1">+H4475/'Historical Data'!$L$34</f>
        <v>1171.8715815843689</v>
      </c>
    </row>
    <row r="4476" spans="2:9">
      <c r="B4476" s="300">
        <f t="shared" si="349"/>
        <v>4464</v>
      </c>
      <c r="C4476" s="275">
        <f t="shared" ca="1" si="345"/>
        <v>0.11583366912783764</v>
      </c>
      <c r="D4476" s="275">
        <f t="shared" ca="1" si="346"/>
        <v>0.15417330024364634</v>
      </c>
      <c r="E4476" s="275">
        <f t="shared" ca="1" si="347"/>
        <v>0.10713316576547915</v>
      </c>
      <c r="F4476" s="275">
        <f t="shared" ca="1" si="348"/>
        <v>2.0299539337041348E-2</v>
      </c>
      <c r="G4476" s="301">
        <f t="array" aca="1" ref="G4476" ca="1">IF(E4476&gt;F4476,('3-Statement Model'!$G$8*(1+'DCF Simulation'!C4476)*'DCF Simulation'!D4476)/('DCF Simulation'!E4476-'DCF Simulation'!F4476))</f>
        <v>9569.7411589799758</v>
      </c>
      <c r="H4476" s="302">
        <f ca="1">+G4476-'DCF Analysis'!$C$37+'DCF Analysis'!$C$38+'DCF Analysis'!$C$40-'DCF Analysis'!$C$39</f>
        <v>10482.071158979978</v>
      </c>
      <c r="I4476" s="303">
        <f ca="1">+H4476/'Historical Data'!$L$34</f>
        <v>658.12271293267509</v>
      </c>
    </row>
    <row r="4477" spans="2:9">
      <c r="B4477" s="300">
        <f t="shared" si="349"/>
        <v>4465</v>
      </c>
      <c r="C4477" s="275">
        <f t="shared" ca="1" si="345"/>
        <v>4.5987860129447222E-2</v>
      </c>
      <c r="D4477" s="275">
        <f t="shared" ca="1" si="346"/>
        <v>0.19199545581828797</v>
      </c>
      <c r="E4477" s="275">
        <f t="shared" ca="1" si="347"/>
        <v>0.10484512828206516</v>
      </c>
      <c r="F4477" s="275">
        <f t="shared" ca="1" si="348"/>
        <v>4.0991560443112418E-2</v>
      </c>
      <c r="G4477" s="301">
        <f t="array" aca="1" ref="G4477" ca="1">IF(E4477&gt;F4477,('3-Statement Model'!$G$8*(1+'DCF Simulation'!C4477)*'DCF Simulation'!D4477)/('DCF Simulation'!E4477-'DCF Simulation'!F4477))</f>
        <v>15191.894110419964</v>
      </c>
      <c r="H4477" s="302">
        <f ca="1">+G4477-'DCF Analysis'!$C$37+'DCF Analysis'!$C$38+'DCF Analysis'!$C$40-'DCF Analysis'!$C$39</f>
        <v>16104.224110419966</v>
      </c>
      <c r="I4477" s="303">
        <f ca="1">+H4477/'Historical Data'!$L$34</f>
        <v>1011.1127372137341</v>
      </c>
    </row>
    <row r="4478" spans="2:9">
      <c r="B4478" s="300">
        <f t="shared" si="349"/>
        <v>4466</v>
      </c>
      <c r="C4478" s="275">
        <f t="shared" ca="1" si="345"/>
        <v>0.21177437081548833</v>
      </c>
      <c r="D4478" s="275">
        <f t="shared" ca="1" si="346"/>
        <v>0.16188812090591115</v>
      </c>
      <c r="E4478" s="275">
        <f t="shared" ca="1" si="347"/>
        <v>0.10232286043750199</v>
      </c>
      <c r="F4478" s="275">
        <f t="shared" ca="1" si="348"/>
        <v>3.3536021272914003E-2</v>
      </c>
      <c r="G4478" s="301">
        <f t="array" aca="1" ref="G4478" ca="1">IF(E4478&gt;F4478,('3-Statement Model'!$G$8*(1+'DCF Simulation'!C4478)*'DCF Simulation'!D4478)/('DCF Simulation'!E4478-'DCF Simulation'!F4478))</f>
        <v>13775.611639593775</v>
      </c>
      <c r="H4478" s="302">
        <f ca="1">+G4478-'DCF Analysis'!$C$37+'DCF Analysis'!$C$38+'DCF Analysis'!$C$40-'DCF Analysis'!$C$39</f>
        <v>14687.941639593777</v>
      </c>
      <c r="I4478" s="303">
        <f ca="1">+H4478/'Historical Data'!$L$34</f>
        <v>922.19064845452885</v>
      </c>
    </row>
    <row r="4479" spans="2:9">
      <c r="B4479" s="300">
        <f t="shared" si="349"/>
        <v>4467</v>
      </c>
      <c r="C4479" s="275">
        <f t="shared" ca="1" si="345"/>
        <v>7.1379710123117557E-2</v>
      </c>
      <c r="D4479" s="275">
        <f t="shared" ca="1" si="346"/>
        <v>0.13878310768197674</v>
      </c>
      <c r="E4479" s="275">
        <f t="shared" ca="1" si="347"/>
        <v>0.10884463016479191</v>
      </c>
      <c r="F4479" s="275">
        <f t="shared" ca="1" si="348"/>
        <v>4.6001360646793818E-2</v>
      </c>
      <c r="G4479" s="301">
        <f t="array" aca="1" ref="G4479" ca="1">IF(E4479&gt;F4479,('3-Statement Model'!$G$8*(1+'DCF Simulation'!C4479)*'DCF Simulation'!D4479)/('DCF Simulation'!E4479-'DCF Simulation'!F4479))</f>
        <v>11428.803165731922</v>
      </c>
      <c r="H4479" s="302">
        <f ca="1">+G4479-'DCF Analysis'!$C$37+'DCF Analysis'!$C$38+'DCF Analysis'!$C$40-'DCF Analysis'!$C$39</f>
        <v>12341.133165731924</v>
      </c>
      <c r="I4479" s="303">
        <f ca="1">+H4479/'Historical Data'!$L$34</f>
        <v>774.8449630335524</v>
      </c>
    </row>
    <row r="4480" spans="2:9">
      <c r="B4480" s="300">
        <f t="shared" si="349"/>
        <v>4468</v>
      </c>
      <c r="C4480" s="275">
        <f t="shared" ca="1" si="345"/>
        <v>0.14005970273220039</v>
      </c>
      <c r="D4480" s="275">
        <f t="shared" ca="1" si="346"/>
        <v>0.19346967435924889</v>
      </c>
      <c r="E4480" s="275">
        <f t="shared" ca="1" si="347"/>
        <v>0.10249123500742455</v>
      </c>
      <c r="F4480" s="275">
        <f t="shared" ca="1" si="348"/>
        <v>5.5978492203130004E-2</v>
      </c>
      <c r="G4480" s="301">
        <f t="array" aca="1" ref="G4480" ca="1">IF(E4480&gt;F4480,('3-Statement Model'!$G$8*(1+'DCF Simulation'!C4480)*'DCF Simulation'!D4480)/('DCF Simulation'!E4480-'DCF Simulation'!F4480))</f>
        <v>22905.93610614428</v>
      </c>
      <c r="H4480" s="302">
        <f ca="1">+G4480-'DCF Analysis'!$C$37+'DCF Analysis'!$C$38+'DCF Analysis'!$C$40-'DCF Analysis'!$C$39</f>
        <v>23818.266106144278</v>
      </c>
      <c r="I4480" s="303">
        <f ca="1">+H4480/'Historical Data'!$L$34</f>
        <v>1495.4431876470337</v>
      </c>
    </row>
    <row r="4481" spans="2:9">
      <c r="B4481" s="300">
        <f t="shared" si="349"/>
        <v>4469</v>
      </c>
      <c r="C4481" s="275">
        <f t="shared" ca="1" si="345"/>
        <v>0.15802262287423921</v>
      </c>
      <c r="D4481" s="275">
        <f t="shared" ca="1" si="346"/>
        <v>0.14870035100837983</v>
      </c>
      <c r="E4481" s="275">
        <f t="shared" ca="1" si="347"/>
        <v>0.10640582640004134</v>
      </c>
      <c r="F4481" s="275">
        <f t="shared" ca="1" si="348"/>
        <v>5.9445391492523411E-2</v>
      </c>
      <c r="G4481" s="301">
        <f t="array" aca="1" ref="G4481" ca="1">IF(E4481&gt;F4481,('3-Statement Model'!$G$8*(1+'DCF Simulation'!C4481)*'DCF Simulation'!D4481)/('DCF Simulation'!E4481-'DCF Simulation'!F4481))</f>
        <v>17712.359831253209</v>
      </c>
      <c r="H4481" s="302">
        <f ca="1">+G4481-'DCF Analysis'!$C$37+'DCF Analysis'!$C$38+'DCF Analysis'!$C$40-'DCF Analysis'!$C$39</f>
        <v>18624.689831253207</v>
      </c>
      <c r="I4481" s="303">
        <f ca="1">+H4481/'Historical Data'!$L$34</f>
        <v>1169.3615902209485</v>
      </c>
    </row>
    <row r="4482" spans="2:9">
      <c r="B4482" s="300">
        <f t="shared" si="349"/>
        <v>4470</v>
      </c>
      <c r="C4482" s="275">
        <f t="shared" ca="1" si="345"/>
        <v>2.0486749083681852E-2</v>
      </c>
      <c r="D4482" s="275">
        <f t="shared" ca="1" si="346"/>
        <v>0.17942314887816505</v>
      </c>
      <c r="E4482" s="275">
        <f t="shared" ca="1" si="347"/>
        <v>0.10595229733500122</v>
      </c>
      <c r="F4482" s="275">
        <f t="shared" ca="1" si="348"/>
        <v>3.5779171011204702E-2</v>
      </c>
      <c r="G4482" s="301">
        <f t="array" aca="1" ref="G4482" ca="1">IF(E4482&gt;F4482,('3-Statement Model'!$G$8*(1+'DCF Simulation'!C4482)*'DCF Simulation'!D4482)/('DCF Simulation'!E4482-'DCF Simulation'!F4482))</f>
        <v>12603.597284239133</v>
      </c>
      <c r="H4482" s="302">
        <f ca="1">+G4482-'DCF Analysis'!$C$37+'DCF Analysis'!$C$38+'DCF Analysis'!$C$40-'DCF Analysis'!$C$39</f>
        <v>13515.927284239135</v>
      </c>
      <c r="I4482" s="303">
        <f ca="1">+H4482/'Historical Data'!$L$34</f>
        <v>848.60507023783828</v>
      </c>
    </row>
    <row r="4483" spans="2:9">
      <c r="B4483" s="300">
        <f t="shared" si="349"/>
        <v>4471</v>
      </c>
      <c r="C4483" s="275">
        <f t="shared" ca="1" si="345"/>
        <v>0.18082936431365779</v>
      </c>
      <c r="D4483" s="275">
        <f t="shared" ca="1" si="346"/>
        <v>0.17257422069500405</v>
      </c>
      <c r="E4483" s="275">
        <f t="shared" ca="1" si="347"/>
        <v>0.10430727188975086</v>
      </c>
      <c r="F4483" s="275">
        <f t="shared" ca="1" si="348"/>
        <v>2.0486024611690773E-2</v>
      </c>
      <c r="G4483" s="301">
        <f t="array" aca="1" ref="G4483" ca="1">IF(E4483&gt;F4483,('3-Statement Model'!$G$8*(1+'DCF Simulation'!C4483)*'DCF Simulation'!D4483)/('DCF Simulation'!E4483-'DCF Simulation'!F4483))</f>
        <v>11743.25376173302</v>
      </c>
      <c r="H4483" s="302">
        <f ca="1">+G4483-'DCF Analysis'!$C$37+'DCF Analysis'!$C$38+'DCF Analysis'!$C$40-'DCF Analysis'!$C$39</f>
        <v>12655.583761733022</v>
      </c>
      <c r="I4483" s="303">
        <f ca="1">+H4483/'Historical Data'!$L$34</f>
        <v>794.58791995349736</v>
      </c>
    </row>
    <row r="4484" spans="2:9">
      <c r="B4484" s="300">
        <f t="shared" si="349"/>
        <v>4472</v>
      </c>
      <c r="C4484" s="275">
        <f t="shared" ca="1" si="345"/>
        <v>9.6590945933100344E-2</v>
      </c>
      <c r="D4484" s="275">
        <f t="shared" ca="1" si="346"/>
        <v>0.14296661446789571</v>
      </c>
      <c r="E4484" s="275">
        <f t="shared" ca="1" si="347"/>
        <v>0.10333670747013067</v>
      </c>
      <c r="F4484" s="275">
        <f t="shared" ca="1" si="348"/>
        <v>4.3553770750724079E-2</v>
      </c>
      <c r="G4484" s="301">
        <f t="array" aca="1" ref="G4484" ca="1">IF(E4484&gt;F4484,('3-Statement Model'!$G$8*(1+'DCF Simulation'!C4484)*'DCF Simulation'!D4484)/('DCF Simulation'!E4484-'DCF Simulation'!F4484))</f>
        <v>12667.226698952538</v>
      </c>
      <c r="H4484" s="302">
        <f ca="1">+G4484-'DCF Analysis'!$C$37+'DCF Analysis'!$C$38+'DCF Analysis'!$C$40-'DCF Analysis'!$C$39</f>
        <v>13579.55669895254</v>
      </c>
      <c r="I4484" s="303">
        <f ca="1">+H4484/'Historical Data'!$L$34</f>
        <v>852.60007870499874</v>
      </c>
    </row>
    <row r="4485" spans="2:9">
      <c r="B4485" s="300">
        <f t="shared" si="349"/>
        <v>4473</v>
      </c>
      <c r="C4485" s="275">
        <f t="shared" ca="1" si="345"/>
        <v>0.1952208590082086</v>
      </c>
      <c r="D4485" s="275">
        <f t="shared" ca="1" si="346"/>
        <v>0.15032112097043362</v>
      </c>
      <c r="E4485" s="275">
        <f t="shared" ca="1" si="347"/>
        <v>0.10189274636052476</v>
      </c>
      <c r="F4485" s="275">
        <f t="shared" ca="1" si="348"/>
        <v>4.442385263220687E-2</v>
      </c>
      <c r="G4485" s="301">
        <f t="array" aca="1" ref="G4485" ca="1">IF(E4485&gt;F4485,('3-Statement Model'!$G$8*(1+'DCF Simulation'!C4485)*'DCF Simulation'!D4485)/('DCF Simulation'!E4485-'DCF Simulation'!F4485))</f>
        <v>15101.317265319902</v>
      </c>
      <c r="H4485" s="302">
        <f ca="1">+G4485-'DCF Analysis'!$C$37+'DCF Analysis'!$C$38+'DCF Analysis'!$C$40-'DCF Analysis'!$C$39</f>
        <v>16013.647265319903</v>
      </c>
      <c r="I4485" s="303">
        <f ca="1">+H4485/'Historical Data'!$L$34</f>
        <v>1005.4258192256734</v>
      </c>
    </row>
    <row r="4486" spans="2:9">
      <c r="B4486" s="300">
        <f t="shared" si="349"/>
        <v>4474</v>
      </c>
      <c r="C4486" s="275">
        <f t="shared" ca="1" si="345"/>
        <v>0.11904846380961723</v>
      </c>
      <c r="D4486" s="275">
        <f t="shared" ca="1" si="346"/>
        <v>0.1700484458432413</v>
      </c>
      <c r="E4486" s="275">
        <f t="shared" ca="1" si="347"/>
        <v>0.10857595272521145</v>
      </c>
      <c r="F4486" s="275">
        <f t="shared" ca="1" si="348"/>
        <v>4.6145984908693101E-2</v>
      </c>
      <c r="G4486" s="301">
        <f t="array" aca="1" ref="G4486" ca="1">IF(E4486&gt;F4486,('3-Statement Model'!$G$8*(1+'DCF Simulation'!C4486)*'DCF Simulation'!D4486)/('DCF Simulation'!E4486-'DCF Simulation'!F4486))</f>
        <v>14723.394565870851</v>
      </c>
      <c r="H4486" s="302">
        <f ca="1">+G4486-'DCF Analysis'!$C$37+'DCF Analysis'!$C$38+'DCF Analysis'!$C$40-'DCF Analysis'!$C$39</f>
        <v>15635.724565870853</v>
      </c>
      <c r="I4486" s="303">
        <f ca="1">+H4486/'Historical Data'!$L$34</f>
        <v>981.69773071454244</v>
      </c>
    </row>
    <row r="4487" spans="2:9">
      <c r="B4487" s="300">
        <f t="shared" si="349"/>
        <v>4475</v>
      </c>
      <c r="C4487" s="275">
        <f t="shared" ca="1" si="345"/>
        <v>0.27904708223834263</v>
      </c>
      <c r="D4487" s="275">
        <f t="shared" ca="1" si="346"/>
        <v>0.19381467434698624</v>
      </c>
      <c r="E4487" s="275">
        <f t="shared" ca="1" si="347"/>
        <v>0.1013738897361058</v>
      </c>
      <c r="F4487" s="275">
        <f t="shared" ca="1" si="348"/>
        <v>5.8524246419427037E-2</v>
      </c>
      <c r="G4487" s="301">
        <f t="array" aca="1" ref="G4487" ca="1">IF(E4487&gt;F4487,('3-Statement Model'!$G$8*(1+'DCF Simulation'!C4487)*'DCF Simulation'!D4487)/('DCF Simulation'!E4487-'DCF Simulation'!F4487))</f>
        <v>27945.087596748861</v>
      </c>
      <c r="H4487" s="302">
        <f ca="1">+G4487-'DCF Analysis'!$C$37+'DCF Analysis'!$C$38+'DCF Analysis'!$C$40-'DCF Analysis'!$C$39</f>
        <v>28857.417596748859</v>
      </c>
      <c r="I4487" s="303">
        <f ca="1">+H4487/'Historical Data'!$L$34</f>
        <v>1811.8291384363756</v>
      </c>
    </row>
    <row r="4488" spans="2:9">
      <c r="B4488" s="300">
        <f t="shared" si="349"/>
        <v>4476</v>
      </c>
      <c r="C4488" s="275">
        <f t="shared" ca="1" si="345"/>
        <v>6.6150704822035611E-2</v>
      </c>
      <c r="D4488" s="275">
        <f t="shared" ca="1" si="346"/>
        <v>0.17878617283544843</v>
      </c>
      <c r="E4488" s="275">
        <f t="shared" ca="1" si="347"/>
        <v>0.10488934642130066</v>
      </c>
      <c r="F4488" s="275">
        <f t="shared" ca="1" si="348"/>
        <v>4.7297330671685664E-2</v>
      </c>
      <c r="G4488" s="301">
        <f t="array" aca="1" ref="G4488" ca="1">IF(E4488&gt;F4488,('3-Statement Model'!$G$8*(1+'DCF Simulation'!C4488)*'DCF Simulation'!D4488)/('DCF Simulation'!E4488-'DCF Simulation'!F4488))</f>
        <v>15987.102012168018</v>
      </c>
      <c r="H4488" s="302">
        <f ca="1">+G4488-'DCF Analysis'!$C$37+'DCF Analysis'!$C$38+'DCF Analysis'!$C$40-'DCF Analysis'!$C$39</f>
        <v>16899.432012168018</v>
      </c>
      <c r="I4488" s="303">
        <f ca="1">+H4488/'Historical Data'!$L$34</f>
        <v>1061.0403110401701</v>
      </c>
    </row>
    <row r="4489" spans="2:9">
      <c r="B4489" s="300">
        <f t="shared" si="349"/>
        <v>4477</v>
      </c>
      <c r="C4489" s="275">
        <f t="shared" ca="1" si="345"/>
        <v>0.25551338490762315</v>
      </c>
      <c r="D4489" s="275">
        <f t="shared" ca="1" si="346"/>
        <v>0.17617104362706287</v>
      </c>
      <c r="E4489" s="275">
        <f t="shared" ca="1" si="347"/>
        <v>0.10774126292774408</v>
      </c>
      <c r="F4489" s="275">
        <f t="shared" ca="1" si="348"/>
        <v>3.0464371076989915E-2</v>
      </c>
      <c r="G4489" s="301">
        <f t="array" aca="1" ref="G4489" ca="1">IF(E4489&gt;F4489,('3-Statement Model'!$G$8*(1+'DCF Simulation'!C4489)*'DCF Simulation'!D4489)/('DCF Simulation'!E4489-'DCF Simulation'!F4489))</f>
        <v>13825.655380563785</v>
      </c>
      <c r="H4489" s="302">
        <f ca="1">+G4489-'DCF Analysis'!$C$37+'DCF Analysis'!$C$38+'DCF Analysis'!$C$40-'DCF Analysis'!$C$39</f>
        <v>14737.985380563787</v>
      </c>
      <c r="I4489" s="303">
        <f ca="1">+H4489/'Historical Data'!$L$34</f>
        <v>925.33267278092046</v>
      </c>
    </row>
    <row r="4490" spans="2:9">
      <c r="B4490" s="300">
        <f t="shared" si="349"/>
        <v>4478</v>
      </c>
      <c r="C4490" s="275">
        <f t="shared" ca="1" si="345"/>
        <v>0.17575459144509714</v>
      </c>
      <c r="D4490" s="275">
        <f t="shared" ca="1" si="346"/>
        <v>0.1763176925188179</v>
      </c>
      <c r="E4490" s="275">
        <f t="shared" ca="1" si="347"/>
        <v>0.10835390095502294</v>
      </c>
      <c r="F4490" s="275">
        <f t="shared" ca="1" si="348"/>
        <v>4.1591088286806889E-2</v>
      </c>
      <c r="G4490" s="301">
        <f t="array" aca="1" ref="G4490" ca="1">IF(E4490&gt;F4490,('3-Statement Model'!$G$8*(1+'DCF Simulation'!C4490)*'DCF Simulation'!D4490)/('DCF Simulation'!E4490-'DCF Simulation'!F4490))</f>
        <v>14998.8323695574</v>
      </c>
      <c r="H4490" s="302">
        <f ca="1">+G4490-'DCF Analysis'!$C$37+'DCF Analysis'!$C$38+'DCF Analysis'!$C$40-'DCF Analysis'!$C$39</f>
        <v>15911.162369557402</v>
      </c>
      <c r="I4490" s="303">
        <f ca="1">+H4490/'Historical Data'!$L$34</f>
        <v>998.99124760229176</v>
      </c>
    </row>
    <row r="4491" spans="2:9">
      <c r="B4491" s="300">
        <f t="shared" si="349"/>
        <v>4479</v>
      </c>
      <c r="C4491" s="275">
        <f t="shared" ca="1" si="345"/>
        <v>0.27124643886348276</v>
      </c>
      <c r="D4491" s="275">
        <f t="shared" ca="1" si="346"/>
        <v>0.13676184269365546</v>
      </c>
      <c r="E4491" s="275">
        <f t="shared" ca="1" si="347"/>
        <v>0.10949025259175406</v>
      </c>
      <c r="F4491" s="275">
        <f t="shared" ca="1" si="348"/>
        <v>3.6697851319032082E-2</v>
      </c>
      <c r="G4491" s="301">
        <f t="array" aca="1" ref="G4491" ca="1">IF(E4491&gt;F4491,('3-Statement Model'!$G$8*(1+'DCF Simulation'!C4491)*'DCF Simulation'!D4491)/('DCF Simulation'!E4491-'DCF Simulation'!F4491))</f>
        <v>11536.873914692886</v>
      </c>
      <c r="H4491" s="302">
        <f ca="1">+G4491-'DCF Analysis'!$C$37+'DCF Analysis'!$C$38+'DCF Analysis'!$C$40-'DCF Analysis'!$C$39</f>
        <v>12449.203914692887</v>
      </c>
      <c r="I4491" s="303">
        <f ca="1">+H4491/'Historical Data'!$L$34</f>
        <v>781.6302455808783</v>
      </c>
    </row>
    <row r="4492" spans="2:9">
      <c r="B4492" s="300">
        <f t="shared" si="349"/>
        <v>4480</v>
      </c>
      <c r="C4492" s="275">
        <f t="shared" ca="1" si="345"/>
        <v>0.2610389375747027</v>
      </c>
      <c r="D4492" s="275">
        <f t="shared" ca="1" si="346"/>
        <v>0.18778664368078493</v>
      </c>
      <c r="E4492" s="275">
        <f t="shared" ca="1" si="347"/>
        <v>0.1068121228633911</v>
      </c>
      <c r="F4492" s="275">
        <f t="shared" ca="1" si="348"/>
        <v>4.0503352473364868E-2</v>
      </c>
      <c r="G4492" s="301">
        <f t="array" aca="1" ref="G4492" ca="1">IF(E4492&gt;F4492,('3-Statement Model'!$G$8*(1+'DCF Simulation'!C4492)*'DCF Simulation'!D4492)/('DCF Simulation'!E4492-'DCF Simulation'!F4492))</f>
        <v>17250.501342132477</v>
      </c>
      <c r="H4492" s="302">
        <f ca="1">+G4492-'DCF Analysis'!$C$37+'DCF Analysis'!$C$38+'DCF Analysis'!$C$40-'DCF Analysis'!$C$39</f>
        <v>18162.831342132475</v>
      </c>
      <c r="I4492" s="303">
        <f ca="1">+H4492/'Historical Data'!$L$34</f>
        <v>1140.363546109149</v>
      </c>
    </row>
    <row r="4493" spans="2:9">
      <c r="B4493" s="300">
        <f t="shared" si="349"/>
        <v>4481</v>
      </c>
      <c r="C4493" s="275">
        <f t="shared" ca="1" si="345"/>
        <v>0.22462786743675212</v>
      </c>
      <c r="D4493" s="275">
        <f t="shared" ca="1" si="346"/>
        <v>0.1350016672809167</v>
      </c>
      <c r="E4493" s="275">
        <f t="shared" ca="1" si="347"/>
        <v>0.10051916286942841</v>
      </c>
      <c r="F4493" s="275">
        <f t="shared" ca="1" si="348"/>
        <v>3.2515558857811551E-2</v>
      </c>
      <c r="G4493" s="301">
        <f t="array" aca="1" ref="G4493" ca="1">IF(E4493&gt;F4493,('3-Statement Model'!$G$8*(1+'DCF Simulation'!C4493)*'DCF Simulation'!D4493)/('DCF Simulation'!E4493-'DCF Simulation'!F4493))</f>
        <v>11743.318491806862</v>
      </c>
      <c r="H4493" s="302">
        <f ca="1">+G4493-'DCF Analysis'!$C$37+'DCF Analysis'!$C$38+'DCF Analysis'!$C$40-'DCF Analysis'!$C$39</f>
        <v>12655.648491806864</v>
      </c>
      <c r="I4493" s="303">
        <f ca="1">+H4493/'Historical Data'!$L$34</f>
        <v>794.59198406746475</v>
      </c>
    </row>
    <row r="4494" spans="2:9">
      <c r="B4494" s="300">
        <f t="shared" si="349"/>
        <v>4482</v>
      </c>
      <c r="C4494" s="275">
        <f t="shared" ref="C4494:C4557" ca="1" si="350">RAND()*($E$6-$D$6)+$D$6</f>
        <v>0.10824374789147279</v>
      </c>
      <c r="D4494" s="275">
        <f t="shared" ref="D4494:D4557" ca="1" si="351">RAND()*($E$7-$D$7)+$D$7</f>
        <v>0.17278819777304694</v>
      </c>
      <c r="E4494" s="275">
        <f t="shared" ref="E4494:E4557" ca="1" si="352">RAND()*($E$8-$D$8)+$D$8</f>
        <v>0.10770603158065653</v>
      </c>
      <c r="F4494" s="275">
        <f t="shared" ref="F4494:F4557" ca="1" si="353">RAND()*($E$9-$D$9)+$D$9</f>
        <v>3.5891079080439384E-2</v>
      </c>
      <c r="G4494" s="301">
        <f t="array" aca="1" ref="G4494" ca="1">IF(E4494&gt;F4494,('3-Statement Model'!$G$8*(1+'DCF Simulation'!C4494)*'DCF Simulation'!D4494)/('DCF Simulation'!E4494-'DCF Simulation'!F4494))</f>
        <v>12879.944348512887</v>
      </c>
      <c r="H4494" s="302">
        <f ca="1">+G4494-'DCF Analysis'!$C$37+'DCF Analysis'!$C$38+'DCF Analysis'!$C$40-'DCF Analysis'!$C$39</f>
        <v>13792.274348512889</v>
      </c>
      <c r="I4494" s="303">
        <f ca="1">+H4494/'Historical Data'!$L$34</f>
        <v>865.95567556119704</v>
      </c>
    </row>
    <row r="4495" spans="2:9">
      <c r="B4495" s="300">
        <f t="shared" ref="B4495:B4558" si="354">+B4494+1</f>
        <v>4483</v>
      </c>
      <c r="C4495" s="275">
        <f t="shared" ca="1" si="350"/>
        <v>0.32585675194163533</v>
      </c>
      <c r="D4495" s="275">
        <f t="shared" ca="1" si="351"/>
        <v>0.1609908710847546</v>
      </c>
      <c r="E4495" s="275">
        <f t="shared" ca="1" si="352"/>
        <v>0.10971246621993616</v>
      </c>
      <c r="F4495" s="275">
        <f t="shared" ca="1" si="353"/>
        <v>2.5827830286711508E-2</v>
      </c>
      <c r="G4495" s="301">
        <f t="array" aca="1" ref="G4495" ca="1">IF(E4495&gt;F4495,('3-Statement Model'!$G$8*(1+'DCF Simulation'!C4495)*'DCF Simulation'!D4495)/('DCF Simulation'!E4495-'DCF Simulation'!F4495))</f>
        <v>12291.218246227405</v>
      </c>
      <c r="H4495" s="302">
        <f ca="1">+G4495-'DCF Analysis'!$C$37+'DCF Analysis'!$C$38+'DCF Analysis'!$C$40-'DCF Analysis'!$C$39</f>
        <v>13203.548246227407</v>
      </c>
      <c r="I4495" s="303">
        <f ca="1">+H4495/'Historical Data'!$L$34</f>
        <v>828.99217724736718</v>
      </c>
    </row>
    <row r="4496" spans="2:9">
      <c r="B4496" s="300">
        <f t="shared" si="354"/>
        <v>4484</v>
      </c>
      <c r="C4496" s="275">
        <f t="shared" ca="1" si="350"/>
        <v>0.20453926486262797</v>
      </c>
      <c r="D4496" s="275">
        <f t="shared" ca="1" si="351"/>
        <v>0.15607537676050343</v>
      </c>
      <c r="E4496" s="275">
        <f t="shared" ca="1" si="352"/>
        <v>0.10027774032867799</v>
      </c>
      <c r="F4496" s="275">
        <f t="shared" ca="1" si="353"/>
        <v>4.5854313957766638E-2</v>
      </c>
      <c r="G4496" s="301">
        <f t="array" aca="1" ref="G4496" ca="1">IF(E4496&gt;F4496,('3-Statement Model'!$G$8*(1+'DCF Simulation'!C4496)*'DCF Simulation'!D4496)/('DCF Simulation'!E4496-'DCF Simulation'!F4496))</f>
        <v>16685.874480296035</v>
      </c>
      <c r="H4496" s="302">
        <f ca="1">+G4496-'DCF Analysis'!$C$37+'DCF Analysis'!$C$38+'DCF Analysis'!$C$40-'DCF Analysis'!$C$39</f>
        <v>17598.204480296034</v>
      </c>
      <c r="I4496" s="303">
        <f ca="1">+H4496/'Historical Data'!$L$34</f>
        <v>1104.9131321145715</v>
      </c>
    </row>
    <row r="4497" spans="2:9">
      <c r="B4497" s="300">
        <f t="shared" si="354"/>
        <v>4485</v>
      </c>
      <c r="C4497" s="275">
        <f t="shared" ca="1" si="350"/>
        <v>2.0222831236916192E-2</v>
      </c>
      <c r="D4497" s="275">
        <f t="shared" ca="1" si="351"/>
        <v>0.18134543785972446</v>
      </c>
      <c r="E4497" s="275">
        <f t="shared" ca="1" si="352"/>
        <v>0.10995882403445195</v>
      </c>
      <c r="F4497" s="275">
        <f t="shared" ca="1" si="353"/>
        <v>5.4739525873220021E-2</v>
      </c>
      <c r="G4497" s="301">
        <f t="array" aca="1" ref="G4497" ca="1">IF(E4497&gt;F4497,('3-Statement Model'!$G$8*(1+'DCF Simulation'!C4497)*'DCF Simulation'!D4497)/('DCF Simulation'!E4497-'DCF Simulation'!F4497))</f>
        <v>16184.164704173329</v>
      </c>
      <c r="H4497" s="302">
        <f ca="1">+G4497-'DCF Analysis'!$C$37+'DCF Analysis'!$C$38+'DCF Analysis'!$C$40-'DCF Analysis'!$C$39</f>
        <v>17096.494704173329</v>
      </c>
      <c r="I4497" s="303">
        <f ca="1">+H4497/'Historical Data'!$L$34</f>
        <v>1073.4130026116488</v>
      </c>
    </row>
    <row r="4498" spans="2:9">
      <c r="B4498" s="300">
        <f t="shared" si="354"/>
        <v>4486</v>
      </c>
      <c r="C4498" s="275">
        <f t="shared" ca="1" si="350"/>
        <v>0.16725927956052425</v>
      </c>
      <c r="D4498" s="275">
        <f t="shared" ca="1" si="351"/>
        <v>0.18771778031624287</v>
      </c>
      <c r="E4498" s="275">
        <f t="shared" ca="1" si="352"/>
        <v>0.10942137539349696</v>
      </c>
      <c r="F4498" s="275">
        <f t="shared" ca="1" si="353"/>
        <v>5.724938649101502E-2</v>
      </c>
      <c r="G4498" s="301">
        <f t="array" aca="1" ref="G4498" ca="1">IF(E4498&gt;F4498,('3-Statement Model'!$G$8*(1+'DCF Simulation'!C4498)*'DCF Simulation'!D4498)/('DCF Simulation'!E4498-'DCF Simulation'!F4498))</f>
        <v>20286.860905091111</v>
      </c>
      <c r="H4498" s="302">
        <f ca="1">+G4498-'DCF Analysis'!$C$37+'DCF Analysis'!$C$38+'DCF Analysis'!$C$40-'DCF Analysis'!$C$39</f>
        <v>21199.190905091109</v>
      </c>
      <c r="I4498" s="303">
        <f ca="1">+H4498/'Historical Data'!$L$34</f>
        <v>1331.0030831534543</v>
      </c>
    </row>
    <row r="4499" spans="2:9">
      <c r="B4499" s="300">
        <f t="shared" si="354"/>
        <v>4487</v>
      </c>
      <c r="C4499" s="275">
        <f t="shared" ca="1" si="350"/>
        <v>0.14177350053412283</v>
      </c>
      <c r="D4499" s="275">
        <f t="shared" ca="1" si="351"/>
        <v>0.16065127493171419</v>
      </c>
      <c r="E4499" s="275">
        <f t="shared" ca="1" si="352"/>
        <v>0.10779325151551759</v>
      </c>
      <c r="F4499" s="275">
        <f t="shared" ca="1" si="353"/>
        <v>3.8307375343624231E-2</v>
      </c>
      <c r="G4499" s="301">
        <f t="array" aca="1" ref="G4499" ca="1">IF(E4499&gt;F4499,('3-Statement Model'!$G$8*(1+'DCF Simulation'!C4499)*'DCF Simulation'!D4499)/('DCF Simulation'!E4499-'DCF Simulation'!F4499))</f>
        <v>12751.083712733585</v>
      </c>
      <c r="H4499" s="302">
        <f ca="1">+G4499-'DCF Analysis'!$C$37+'DCF Analysis'!$C$38+'DCF Analysis'!$C$40-'DCF Analysis'!$C$39</f>
        <v>13663.413712733587</v>
      </c>
      <c r="I4499" s="303">
        <f ca="1">+H4499/'Historical Data'!$L$34</f>
        <v>857.86508831721994</v>
      </c>
    </row>
    <row r="4500" spans="2:9">
      <c r="B4500" s="300">
        <f t="shared" si="354"/>
        <v>4488</v>
      </c>
      <c r="C4500" s="275">
        <f t="shared" ca="1" si="350"/>
        <v>0.18626199599426299</v>
      </c>
      <c r="D4500" s="275">
        <f t="shared" ca="1" si="351"/>
        <v>0.15442307464893693</v>
      </c>
      <c r="E4500" s="275">
        <f t="shared" ca="1" si="352"/>
        <v>0.10904405193300894</v>
      </c>
      <c r="F4500" s="275">
        <f t="shared" ca="1" si="353"/>
        <v>2.680252672520245E-2</v>
      </c>
      <c r="G4500" s="301">
        <f t="array" aca="1" ref="G4500" ca="1">IF(E4500&gt;F4500,('3-Statement Model'!$G$8*(1+'DCF Simulation'!C4500)*'DCF Simulation'!D4500)/('DCF Simulation'!E4500-'DCF Simulation'!F4500))</f>
        <v>10759.229116907378</v>
      </c>
      <c r="H4500" s="302">
        <f ca="1">+G4500-'DCF Analysis'!$C$37+'DCF Analysis'!$C$38+'DCF Analysis'!$C$40-'DCF Analysis'!$C$39</f>
        <v>11671.55911690738</v>
      </c>
      <c r="I4500" s="303">
        <f ca="1">+H4500/'Historical Data'!$L$34</f>
        <v>732.80538108087603</v>
      </c>
    </row>
    <row r="4501" spans="2:9">
      <c r="B4501" s="300">
        <f t="shared" si="354"/>
        <v>4489</v>
      </c>
      <c r="C4501" s="275">
        <f t="shared" ca="1" si="350"/>
        <v>0.29608065954519036</v>
      </c>
      <c r="D4501" s="275">
        <f t="shared" ca="1" si="351"/>
        <v>0.18122992654467579</v>
      </c>
      <c r="E4501" s="275">
        <f t="shared" ca="1" si="352"/>
        <v>0.10510724834865166</v>
      </c>
      <c r="F4501" s="275">
        <f t="shared" ca="1" si="353"/>
        <v>4.1781782839167891E-2</v>
      </c>
      <c r="G4501" s="301">
        <f t="array" aca="1" ref="G4501" ca="1">IF(E4501&gt;F4501,('3-Statement Model'!$G$8*(1+'DCF Simulation'!C4501)*'DCF Simulation'!D4501)/('DCF Simulation'!E4501-'DCF Simulation'!F4501))</f>
        <v>17916.907549467611</v>
      </c>
      <c r="H4501" s="302">
        <f ca="1">+G4501-'DCF Analysis'!$C$37+'DCF Analysis'!$C$38+'DCF Analysis'!$C$40-'DCF Analysis'!$C$39</f>
        <v>18829.237549467609</v>
      </c>
      <c r="I4501" s="303">
        <f ca="1">+H4501/'Historical Data'!$L$34</f>
        <v>1182.2042333583329</v>
      </c>
    </row>
    <row r="4502" spans="2:9">
      <c r="B4502" s="300">
        <f t="shared" si="354"/>
        <v>4490</v>
      </c>
      <c r="C4502" s="275">
        <f t="shared" ca="1" si="350"/>
        <v>0.10597131802628369</v>
      </c>
      <c r="D4502" s="275">
        <f t="shared" ca="1" si="351"/>
        <v>0.13980231387257189</v>
      </c>
      <c r="E4502" s="275">
        <f t="shared" ca="1" si="352"/>
        <v>0.1013978396221015</v>
      </c>
      <c r="F4502" s="275">
        <f t="shared" ca="1" si="353"/>
        <v>3.7569300280019105E-2</v>
      </c>
      <c r="G4502" s="301">
        <f t="array" aca="1" ref="G4502" ca="1">IF(E4502&gt;F4502,('3-Statement Model'!$G$8*(1+'DCF Simulation'!C4502)*'DCF Simulation'!D4502)/('DCF Simulation'!E4502-'DCF Simulation'!F4502))</f>
        <v>11700.995624224894</v>
      </c>
      <c r="H4502" s="302">
        <f ca="1">+G4502-'DCF Analysis'!$C$37+'DCF Analysis'!$C$38+'DCF Analysis'!$C$40-'DCF Analysis'!$C$39</f>
        <v>12613.325624224895</v>
      </c>
      <c r="I4502" s="303">
        <f ca="1">+H4502/'Historical Data'!$L$34</f>
        <v>791.93471910430208</v>
      </c>
    </row>
    <row r="4503" spans="2:9">
      <c r="B4503" s="300">
        <f t="shared" si="354"/>
        <v>4491</v>
      </c>
      <c r="C4503" s="275">
        <f t="shared" ca="1" si="350"/>
        <v>2.5978615255446664E-2</v>
      </c>
      <c r="D4503" s="275">
        <f t="shared" ca="1" si="351"/>
        <v>0.13803487121318903</v>
      </c>
      <c r="E4503" s="275">
        <f t="shared" ca="1" si="352"/>
        <v>0.10285508739081643</v>
      </c>
      <c r="F4503" s="275">
        <f t="shared" ca="1" si="353"/>
        <v>2.6194753974038608E-2</v>
      </c>
      <c r="G4503" s="301">
        <f t="array" aca="1" ref="G4503" ca="1">IF(E4503&gt;F4503,('3-Statement Model'!$G$8*(1+'DCF Simulation'!C4503)*'DCF Simulation'!D4503)/('DCF Simulation'!E4503-'DCF Simulation'!F4503))</f>
        <v>8923.5141918243116</v>
      </c>
      <c r="H4503" s="302">
        <f ca="1">+G4503-'DCF Analysis'!$C$37+'DCF Analysis'!$C$38+'DCF Analysis'!$C$40-'DCF Analysis'!$C$39</f>
        <v>9835.8441918243134</v>
      </c>
      <c r="I4503" s="303">
        <f ca="1">+H4503/'Historical Data'!$L$34</f>
        <v>617.54899058865249</v>
      </c>
    </row>
    <row r="4504" spans="2:9">
      <c r="B4504" s="300">
        <f t="shared" si="354"/>
        <v>4492</v>
      </c>
      <c r="C4504" s="275">
        <f t="shared" ca="1" si="350"/>
        <v>0.27141188559504958</v>
      </c>
      <c r="D4504" s="275">
        <f t="shared" ca="1" si="351"/>
        <v>0.14233920617850532</v>
      </c>
      <c r="E4504" s="275">
        <f t="shared" ca="1" si="352"/>
        <v>0.10340693836747313</v>
      </c>
      <c r="F4504" s="275">
        <f t="shared" ca="1" si="353"/>
        <v>4.1805969974104691E-2</v>
      </c>
      <c r="G4504" s="301">
        <f t="array" aca="1" ref="G4504" ca="1">IF(E4504&gt;F4504,('3-Statement Model'!$G$8*(1+'DCF Simulation'!C4504)*'DCF Simulation'!D4504)/('DCF Simulation'!E4504-'DCF Simulation'!F4504))</f>
        <v>14190.665606258492</v>
      </c>
      <c r="H4504" s="302">
        <f ca="1">+G4504-'DCF Analysis'!$C$37+'DCF Analysis'!$C$38+'DCF Analysis'!$C$40-'DCF Analysis'!$C$39</f>
        <v>15102.995606258493</v>
      </c>
      <c r="I4504" s="303">
        <f ca="1">+H4504/'Historical Data'!$L$34</f>
        <v>948.25004438992448</v>
      </c>
    </row>
    <row r="4505" spans="2:9">
      <c r="B4505" s="300">
        <f t="shared" si="354"/>
        <v>4493</v>
      </c>
      <c r="C4505" s="275">
        <f t="shared" ca="1" si="350"/>
        <v>0.1317033285378657</v>
      </c>
      <c r="D4505" s="275">
        <f t="shared" ca="1" si="351"/>
        <v>0.18616712714883676</v>
      </c>
      <c r="E4505" s="275">
        <f t="shared" ca="1" si="352"/>
        <v>0.10035590434765705</v>
      </c>
      <c r="F4505" s="275">
        <f t="shared" ca="1" si="353"/>
        <v>4.3096051611534555E-2</v>
      </c>
      <c r="G4505" s="301">
        <f t="array" aca="1" ref="G4505" ca="1">IF(E4505&gt;F4505,('3-Statement Model'!$G$8*(1+'DCF Simulation'!C4505)*'DCF Simulation'!D4505)/('DCF Simulation'!E4505-'DCF Simulation'!F4505))</f>
        <v>17773.168683475375</v>
      </c>
      <c r="H4505" s="302">
        <f ca="1">+G4505-'DCF Analysis'!$C$37+'DCF Analysis'!$C$38+'DCF Analysis'!$C$40-'DCF Analysis'!$C$39</f>
        <v>18685.498683475373</v>
      </c>
      <c r="I4505" s="303">
        <f ca="1">+H4505/'Historical Data'!$L$34</f>
        <v>1173.1795080911672</v>
      </c>
    </row>
    <row r="4506" spans="2:9">
      <c r="B4506" s="300">
        <f t="shared" si="354"/>
        <v>4494</v>
      </c>
      <c r="C4506" s="275">
        <f t="shared" ca="1" si="350"/>
        <v>0.19532419226679257</v>
      </c>
      <c r="D4506" s="275">
        <f t="shared" ca="1" si="351"/>
        <v>0.18590111630265924</v>
      </c>
      <c r="E4506" s="275">
        <f t="shared" ca="1" si="352"/>
        <v>0.10482724569317969</v>
      </c>
      <c r="F4506" s="275">
        <f t="shared" ca="1" si="353"/>
        <v>4.7471514451928189E-2</v>
      </c>
      <c r="G4506" s="301">
        <f t="array" aca="1" ref="G4506" ca="1">IF(E4506&gt;F4506,('3-Statement Model'!$G$8*(1+'DCF Simulation'!C4506)*'DCF Simulation'!D4506)/('DCF Simulation'!E4506-'DCF Simulation'!F4506))</f>
        <v>18714.162024803205</v>
      </c>
      <c r="H4506" s="302">
        <f ca="1">+G4506-'DCF Analysis'!$C$37+'DCF Analysis'!$C$38+'DCF Analysis'!$C$40-'DCF Analysis'!$C$39</f>
        <v>19626.492024803203</v>
      </c>
      <c r="I4506" s="303">
        <f ca="1">+H4506/'Historical Data'!$L$34</f>
        <v>1232.2603024545701</v>
      </c>
    </row>
    <row r="4507" spans="2:9">
      <c r="B4507" s="300">
        <f t="shared" si="354"/>
        <v>4495</v>
      </c>
      <c r="C4507" s="275">
        <f t="shared" ca="1" si="350"/>
        <v>0.28204299099971447</v>
      </c>
      <c r="D4507" s="275">
        <f t="shared" ca="1" si="351"/>
        <v>0.13715803602047891</v>
      </c>
      <c r="E4507" s="275">
        <f t="shared" ca="1" si="352"/>
        <v>0.10075678894675918</v>
      </c>
      <c r="F4507" s="275">
        <f t="shared" ca="1" si="353"/>
        <v>2.6120728547363168E-2</v>
      </c>
      <c r="G4507" s="301">
        <f t="array" aca="1" ref="G4507" ca="1">IF(E4507&gt;F4507,('3-Statement Model'!$G$8*(1+'DCF Simulation'!C4507)*'DCF Simulation'!D4507)/('DCF Simulation'!E4507-'DCF Simulation'!F4507))</f>
        <v>11380.32430523943</v>
      </c>
      <c r="H4507" s="302">
        <f ca="1">+G4507-'DCF Analysis'!$C$37+'DCF Analysis'!$C$38+'DCF Analysis'!$C$40-'DCF Analysis'!$C$39</f>
        <v>12292.654305239432</v>
      </c>
      <c r="I4507" s="303">
        <f ca="1">+H4507/'Historical Data'!$L$34</f>
        <v>771.80119060505956</v>
      </c>
    </row>
    <row r="4508" spans="2:9">
      <c r="B4508" s="300">
        <f t="shared" si="354"/>
        <v>4496</v>
      </c>
      <c r="C4508" s="275">
        <f t="shared" ca="1" si="350"/>
        <v>0.27128824813229963</v>
      </c>
      <c r="D4508" s="275">
        <f t="shared" ca="1" si="351"/>
        <v>0.1371591429756607</v>
      </c>
      <c r="E4508" s="275">
        <f t="shared" ca="1" si="352"/>
        <v>0.10374781610602213</v>
      </c>
      <c r="F4508" s="275">
        <f t="shared" ca="1" si="353"/>
        <v>5.133477399953186E-2</v>
      </c>
      <c r="G4508" s="301">
        <f t="array" aca="1" ref="G4508" ca="1">IF(E4508&gt;F4508,('3-Statement Model'!$G$8*(1+'DCF Simulation'!C4508)*'DCF Simulation'!D4508)/('DCF Simulation'!E4508-'DCF Simulation'!F4508))</f>
        <v>16069.742849180015</v>
      </c>
      <c r="H4508" s="302">
        <f ca="1">+G4508-'DCF Analysis'!$C$37+'DCF Analysis'!$C$38+'DCF Analysis'!$C$40-'DCF Analysis'!$C$39</f>
        <v>16982.072849180015</v>
      </c>
      <c r="I4508" s="303">
        <f ca="1">+H4508/'Historical Data'!$L$34</f>
        <v>1066.2289623122776</v>
      </c>
    </row>
    <row r="4509" spans="2:9">
      <c r="B4509" s="300">
        <f t="shared" si="354"/>
        <v>4497</v>
      </c>
      <c r="C4509" s="275">
        <f t="shared" ca="1" si="350"/>
        <v>0.29383974270216334</v>
      </c>
      <c r="D4509" s="275">
        <f t="shared" ca="1" si="351"/>
        <v>0.13778712845459634</v>
      </c>
      <c r="E4509" s="275">
        <f t="shared" ca="1" si="352"/>
        <v>0.10600486359535914</v>
      </c>
      <c r="F4509" s="275">
        <f t="shared" ca="1" si="353"/>
        <v>4.8706185003178873E-2</v>
      </c>
      <c r="G4509" s="301">
        <f t="array" aca="1" ref="G4509" ca="1">IF(E4509&gt;F4509,('3-Statement Model'!$G$8*(1+'DCF Simulation'!C4509)*'DCF Simulation'!D4509)/('DCF Simulation'!E4509-'DCF Simulation'!F4509))</f>
        <v>15028.790461152295</v>
      </c>
      <c r="H4509" s="302">
        <f ca="1">+G4509-'DCF Analysis'!$C$37+'DCF Analysis'!$C$38+'DCF Analysis'!$C$40-'DCF Analysis'!$C$39</f>
        <v>15941.120461152297</v>
      </c>
      <c r="I4509" s="303">
        <f ca="1">+H4509/'Historical Data'!$L$34</f>
        <v>1000.8721831746311</v>
      </c>
    </row>
    <row r="4510" spans="2:9">
      <c r="B4510" s="300">
        <f t="shared" si="354"/>
        <v>4498</v>
      </c>
      <c r="C4510" s="275">
        <f t="shared" ca="1" si="350"/>
        <v>0.20686964397421942</v>
      </c>
      <c r="D4510" s="275">
        <f t="shared" ca="1" si="351"/>
        <v>0.15757685461240101</v>
      </c>
      <c r="E4510" s="275">
        <f t="shared" ca="1" si="352"/>
        <v>0.10623786143633729</v>
      </c>
      <c r="F4510" s="275">
        <f t="shared" ca="1" si="353"/>
        <v>4.207354490903166E-2</v>
      </c>
      <c r="G4510" s="301">
        <f t="array" aca="1" ref="G4510" ca="1">IF(E4510&gt;F4510,('3-Statement Model'!$G$8*(1+'DCF Simulation'!C4510)*'DCF Simulation'!D4510)/('DCF Simulation'!E4510-'DCF Simulation'!F4510))</f>
        <v>14316.561321434618</v>
      </c>
      <c r="H4510" s="302">
        <f ca="1">+G4510-'DCF Analysis'!$C$37+'DCF Analysis'!$C$38+'DCF Analysis'!$C$40-'DCF Analysis'!$C$39</f>
        <v>15228.891321434619</v>
      </c>
      <c r="I4510" s="303">
        <f ca="1">+H4510/'Historical Data'!$L$34</f>
        <v>956.15447743198888</v>
      </c>
    </row>
    <row r="4511" spans="2:9">
      <c r="B4511" s="300">
        <f t="shared" si="354"/>
        <v>4499</v>
      </c>
      <c r="C4511" s="275">
        <f t="shared" ca="1" si="350"/>
        <v>0.14946582241883993</v>
      </c>
      <c r="D4511" s="275">
        <f t="shared" ca="1" si="351"/>
        <v>0.19433119661904547</v>
      </c>
      <c r="E4511" s="275">
        <f t="shared" ca="1" si="352"/>
        <v>0.10955534794277308</v>
      </c>
      <c r="F4511" s="275">
        <f t="shared" ca="1" si="353"/>
        <v>2.2375763991968594E-2</v>
      </c>
      <c r="G4511" s="301">
        <f t="array" aca="1" ref="G4511" ca="1">IF(E4511&gt;F4511,('3-Statement Model'!$G$8*(1+'DCF Simulation'!C4511)*'DCF Simulation'!D4511)/('DCF Simulation'!E4511-'DCF Simulation'!F4511))</f>
        <v>12376.655277272213</v>
      </c>
      <c r="H4511" s="302">
        <f ca="1">+G4511-'DCF Analysis'!$C$37+'DCF Analysis'!$C$38+'DCF Analysis'!$C$40-'DCF Analysis'!$C$39</f>
        <v>13288.985277272215</v>
      </c>
      <c r="I4511" s="303">
        <f ca="1">+H4511/'Historical Data'!$L$34</f>
        <v>834.35638912909553</v>
      </c>
    </row>
    <row r="4512" spans="2:9">
      <c r="B4512" s="300">
        <f t="shared" si="354"/>
        <v>4500</v>
      </c>
      <c r="C4512" s="275">
        <f t="shared" ca="1" si="350"/>
        <v>9.9320492516304315E-2</v>
      </c>
      <c r="D4512" s="275">
        <f t="shared" ca="1" si="351"/>
        <v>0.15616476763747314</v>
      </c>
      <c r="E4512" s="275">
        <f t="shared" ca="1" si="352"/>
        <v>0.10125475584905368</v>
      </c>
      <c r="F4512" s="275">
        <f t="shared" ca="1" si="353"/>
        <v>3.6343295365557214E-2</v>
      </c>
      <c r="G4512" s="301">
        <f t="array" aca="1" ref="G4512" ca="1">IF(E4512&gt;F4512,('3-Statement Model'!$G$8*(1+'DCF Simulation'!C4512)*'DCF Simulation'!D4512)/('DCF Simulation'!E4512-'DCF Simulation'!F4512))</f>
        <v>12775.13510338567</v>
      </c>
      <c r="H4512" s="302">
        <f ca="1">+G4512-'DCF Analysis'!$C$37+'DCF Analysis'!$C$38+'DCF Analysis'!$C$40-'DCF Analysis'!$C$39</f>
        <v>13687.465103385672</v>
      </c>
      <c r="I4512" s="303">
        <f ca="1">+H4512/'Historical Data'!$L$34</f>
        <v>859.3751683601505</v>
      </c>
    </row>
    <row r="4513" spans="2:9">
      <c r="B4513" s="300">
        <f t="shared" si="354"/>
        <v>4501</v>
      </c>
      <c r="C4513" s="275">
        <f t="shared" ca="1" si="350"/>
        <v>4.0363337880409814E-2</v>
      </c>
      <c r="D4513" s="275">
        <f t="shared" ca="1" si="351"/>
        <v>0.13826836403535819</v>
      </c>
      <c r="E4513" s="275">
        <f t="shared" ca="1" si="352"/>
        <v>0.10682257707028057</v>
      </c>
      <c r="F4513" s="275">
        <f t="shared" ca="1" si="353"/>
        <v>4.5504518260547355E-2</v>
      </c>
      <c r="G4513" s="301">
        <f t="array" aca="1" ref="G4513" ca="1">IF(E4513&gt;F4513,('3-Statement Model'!$G$8*(1+'DCF Simulation'!C4513)*'DCF Simulation'!D4513)/('DCF Simulation'!E4513-'DCF Simulation'!F4513))</f>
        <v>11331.801685510751</v>
      </c>
      <c r="H4513" s="302">
        <f ca="1">+G4513-'DCF Analysis'!$C$37+'DCF Analysis'!$C$38+'DCF Analysis'!$C$40-'DCF Analysis'!$C$39</f>
        <v>12244.131685510753</v>
      </c>
      <c r="I4513" s="303">
        <f ca="1">+H4513/'Historical Data'!$L$34</f>
        <v>768.75467072839547</v>
      </c>
    </row>
    <row r="4514" spans="2:9">
      <c r="B4514" s="300">
        <f t="shared" si="354"/>
        <v>4502</v>
      </c>
      <c r="C4514" s="275">
        <f t="shared" ca="1" si="350"/>
        <v>0.27392156858739408</v>
      </c>
      <c r="D4514" s="275">
        <f t="shared" ca="1" si="351"/>
        <v>0.17268565158952964</v>
      </c>
      <c r="E4514" s="275">
        <f t="shared" ca="1" si="352"/>
        <v>0.1081503860207569</v>
      </c>
      <c r="F4514" s="275">
        <f t="shared" ca="1" si="353"/>
        <v>2.6297152043834704E-2</v>
      </c>
      <c r="G4514" s="301">
        <f t="array" aca="1" ref="G4514" ca="1">IF(E4514&gt;F4514,('3-Statement Model'!$G$8*(1+'DCF Simulation'!C4514)*'DCF Simulation'!D4514)/('DCF Simulation'!E4514-'DCF Simulation'!F4514))</f>
        <v>12982.029772380507</v>
      </c>
      <c r="H4514" s="302">
        <f ca="1">+G4514-'DCF Analysis'!$C$37+'DCF Analysis'!$C$38+'DCF Analysis'!$C$40-'DCF Analysis'!$C$39</f>
        <v>13894.359772380509</v>
      </c>
      <c r="I4514" s="303">
        <f ca="1">+H4514/'Historical Data'!$L$34</f>
        <v>872.36516611775392</v>
      </c>
    </row>
    <row r="4515" spans="2:9">
      <c r="B4515" s="300">
        <f t="shared" si="354"/>
        <v>4503</v>
      </c>
      <c r="C4515" s="275">
        <f t="shared" ca="1" si="350"/>
        <v>0.10944794951126131</v>
      </c>
      <c r="D4515" s="275">
        <f t="shared" ca="1" si="351"/>
        <v>0.15697376711302538</v>
      </c>
      <c r="E4515" s="275">
        <f t="shared" ca="1" si="352"/>
        <v>0.105569179061857</v>
      </c>
      <c r="F4515" s="275">
        <f t="shared" ca="1" si="353"/>
        <v>4.7542391347065359E-2</v>
      </c>
      <c r="G4515" s="301">
        <f t="array" aca="1" ref="G4515" ca="1">IF(E4515&gt;F4515,('3-Statement Model'!$G$8*(1+'DCF Simulation'!C4515)*'DCF Simulation'!D4515)/('DCF Simulation'!E4515-'DCF Simulation'!F4515))</f>
        <v>14497.228449381129</v>
      </c>
      <c r="H4515" s="302">
        <f ca="1">+G4515-'DCF Analysis'!$C$37+'DCF Analysis'!$C$38+'DCF Analysis'!$C$40-'DCF Analysis'!$C$39</f>
        <v>15409.558449381131</v>
      </c>
      <c r="I4515" s="303">
        <f ca="1">+H4515/'Historical Data'!$L$34</f>
        <v>967.49776432429837</v>
      </c>
    </row>
    <row r="4516" spans="2:9">
      <c r="B4516" s="300">
        <f t="shared" si="354"/>
        <v>4504</v>
      </c>
      <c r="C4516" s="275">
        <f t="shared" ca="1" si="350"/>
        <v>0.26672589111946671</v>
      </c>
      <c r="D4516" s="275">
        <f t="shared" ca="1" si="351"/>
        <v>0.15099060949188398</v>
      </c>
      <c r="E4516" s="275">
        <f t="shared" ca="1" si="352"/>
        <v>0.10727473706458715</v>
      </c>
      <c r="F4516" s="275">
        <f t="shared" ca="1" si="353"/>
        <v>3.3818862778861807E-2</v>
      </c>
      <c r="G4516" s="301">
        <f t="array" aca="1" ref="G4516" ca="1">IF(E4516&gt;F4516,('3-Statement Model'!$G$8*(1+'DCF Simulation'!C4516)*'DCF Simulation'!D4516)/('DCF Simulation'!E4516-'DCF Simulation'!F4516))</f>
        <v>12577.245921801228</v>
      </c>
      <c r="H4516" s="302">
        <f ca="1">+G4516-'DCF Analysis'!$C$37+'DCF Analysis'!$C$38+'DCF Analysis'!$C$40-'DCF Analysis'!$C$39</f>
        <v>13489.57592180123</v>
      </c>
      <c r="I4516" s="303">
        <f ca="1">+H4516/'Historical Data'!$L$34</f>
        <v>846.95058517719747</v>
      </c>
    </row>
    <row r="4517" spans="2:9">
      <c r="B4517" s="300">
        <f t="shared" si="354"/>
        <v>4505</v>
      </c>
      <c r="C4517" s="275">
        <f t="shared" ca="1" si="350"/>
        <v>3.392174357615034E-2</v>
      </c>
      <c r="D4517" s="275">
        <f t="shared" ca="1" si="351"/>
        <v>0.14880512508446167</v>
      </c>
      <c r="E4517" s="275">
        <f t="shared" ca="1" si="352"/>
        <v>0.10254228808109171</v>
      </c>
      <c r="F4517" s="275">
        <f t="shared" ca="1" si="353"/>
        <v>2.4398885317165338E-2</v>
      </c>
      <c r="G4517" s="301">
        <f t="array" aca="1" ref="G4517" ca="1">IF(E4517&gt;F4517,('3-Statement Model'!$G$8*(1+'DCF Simulation'!C4517)*'DCF Simulation'!D4517)/('DCF Simulation'!E4517-'DCF Simulation'!F4517))</f>
        <v>9510.2676284778918</v>
      </c>
      <c r="H4517" s="302">
        <f ca="1">+G4517-'DCF Analysis'!$C$37+'DCF Analysis'!$C$38+'DCF Analysis'!$C$40-'DCF Analysis'!$C$39</f>
        <v>10422.597628477894</v>
      </c>
      <c r="I4517" s="303">
        <f ca="1">+H4517/'Historical Data'!$L$34</f>
        <v>654.38863398510148</v>
      </c>
    </row>
    <row r="4518" spans="2:9">
      <c r="B4518" s="300">
        <f t="shared" si="354"/>
        <v>4506</v>
      </c>
      <c r="C4518" s="275">
        <f t="shared" ca="1" si="350"/>
        <v>0.10052842863745082</v>
      </c>
      <c r="D4518" s="275">
        <f t="shared" ca="1" si="351"/>
        <v>0.17482886403429099</v>
      </c>
      <c r="E4518" s="275">
        <f t="shared" ca="1" si="352"/>
        <v>0.10915814343498349</v>
      </c>
      <c r="F4518" s="275">
        <f t="shared" ca="1" si="353"/>
        <v>3.3746187655583113E-2</v>
      </c>
      <c r="G4518" s="301">
        <f t="array" aca="1" ref="G4518" ca="1">IF(E4518&gt;F4518,('3-Statement Model'!$G$8*(1+'DCF Simulation'!C4518)*'DCF Simulation'!D4518)/('DCF Simulation'!E4518-'DCF Simulation'!F4518))</f>
        <v>12324.056948412664</v>
      </c>
      <c r="H4518" s="302">
        <f ca="1">+G4518-'DCF Analysis'!$C$37+'DCF Analysis'!$C$38+'DCF Analysis'!$C$40-'DCF Analysis'!$C$39</f>
        <v>13236.386948412666</v>
      </c>
      <c r="I4518" s="303">
        <f ca="1">+H4518/'Historical Data'!$L$34</f>
        <v>831.053973570209</v>
      </c>
    </row>
    <row r="4519" spans="2:9">
      <c r="B4519" s="300">
        <f t="shared" si="354"/>
        <v>4507</v>
      </c>
      <c r="C4519" s="275">
        <f t="shared" ca="1" si="350"/>
        <v>5.1792680273064717E-2</v>
      </c>
      <c r="D4519" s="275">
        <f t="shared" ca="1" si="351"/>
        <v>0.17400740526547942</v>
      </c>
      <c r="E4519" s="275">
        <f t="shared" ca="1" si="352"/>
        <v>0.10673354759267017</v>
      </c>
      <c r="F4519" s="275">
        <f t="shared" ca="1" si="353"/>
        <v>4.9395360135128713E-2</v>
      </c>
      <c r="G4519" s="301">
        <f t="array" aca="1" ref="G4519" ca="1">IF(E4519&gt;F4519,('3-Statement Model'!$G$8*(1+'DCF Simulation'!C4519)*'DCF Simulation'!D4519)/('DCF Simulation'!E4519-'DCF Simulation'!F4519))</f>
        <v>15418.190748192621</v>
      </c>
      <c r="H4519" s="302">
        <f ca="1">+G4519-'DCF Analysis'!$C$37+'DCF Analysis'!$C$38+'DCF Analysis'!$C$40-'DCF Analysis'!$C$39</f>
        <v>16330.520748192621</v>
      </c>
      <c r="I4519" s="303">
        <f ca="1">+H4519/'Historical Data'!$L$34</f>
        <v>1025.3208984558846</v>
      </c>
    </row>
    <row r="4520" spans="2:9">
      <c r="B4520" s="300">
        <f t="shared" si="354"/>
        <v>4508</v>
      </c>
      <c r="C4520" s="275">
        <f t="shared" ca="1" si="350"/>
        <v>7.6710795285664449E-2</v>
      </c>
      <c r="D4520" s="275">
        <f t="shared" ca="1" si="351"/>
        <v>0.14435835384479179</v>
      </c>
      <c r="E4520" s="275">
        <f t="shared" ca="1" si="352"/>
        <v>0.10426800473835821</v>
      </c>
      <c r="F4520" s="275">
        <f t="shared" ca="1" si="353"/>
        <v>5.5054309277710808E-2</v>
      </c>
      <c r="G4520" s="301">
        <f t="array" aca="1" ref="G4520" ca="1">IF(E4520&gt;F4520,('3-Statement Model'!$G$8*(1+'DCF Simulation'!C4520)*'DCF Simulation'!D4520)/('DCF Simulation'!E4520-'DCF Simulation'!F4520))</f>
        <v>15255.783268861829</v>
      </c>
      <c r="H4520" s="302">
        <f ca="1">+G4520-'DCF Analysis'!$C$37+'DCF Analysis'!$C$38+'DCF Analysis'!$C$40-'DCF Analysis'!$C$39</f>
        <v>16168.113268861831</v>
      </c>
      <c r="I4520" s="303">
        <f ca="1">+H4520/'Historical Data'!$L$34</f>
        <v>1015.1240538364727</v>
      </c>
    </row>
    <row r="4521" spans="2:9">
      <c r="B4521" s="300">
        <f t="shared" si="354"/>
        <v>4509</v>
      </c>
      <c r="C4521" s="275">
        <f t="shared" ca="1" si="350"/>
        <v>0.31060361647459434</v>
      </c>
      <c r="D4521" s="275">
        <f t="shared" ca="1" si="351"/>
        <v>0.14887925216449915</v>
      </c>
      <c r="E4521" s="275">
        <f t="shared" ca="1" si="352"/>
        <v>0.10892255490177652</v>
      </c>
      <c r="F4521" s="275">
        <f t="shared" ca="1" si="353"/>
        <v>3.1287454632747923E-2</v>
      </c>
      <c r="G4521" s="301">
        <f t="array" aca="1" ref="G4521" ca="1">IF(E4521&gt;F4521,('3-Statement Model'!$G$8*(1+'DCF Simulation'!C4521)*'DCF Simulation'!D4521)/('DCF Simulation'!E4521-'DCF Simulation'!F4521))</f>
        <v>12140.2301973374</v>
      </c>
      <c r="H4521" s="302">
        <f ca="1">+G4521-'DCF Analysis'!$C$37+'DCF Analysis'!$C$38+'DCF Analysis'!$C$40-'DCF Analysis'!$C$39</f>
        <v>13052.560197337401</v>
      </c>
      <c r="I4521" s="303">
        <f ca="1">+H4521/'Historical Data'!$L$34</f>
        <v>819.51230796878735</v>
      </c>
    </row>
    <row r="4522" spans="2:9">
      <c r="B4522" s="300">
        <f t="shared" si="354"/>
        <v>4510</v>
      </c>
      <c r="C4522" s="275">
        <f t="shared" ca="1" si="350"/>
        <v>0.25518001021851067</v>
      </c>
      <c r="D4522" s="275">
        <f t="shared" ca="1" si="351"/>
        <v>0.15213853737813388</v>
      </c>
      <c r="E4522" s="275">
        <f t="shared" ca="1" si="352"/>
        <v>0.10820095111213877</v>
      </c>
      <c r="F4522" s="275">
        <f t="shared" ca="1" si="353"/>
        <v>5.4476984949870633E-2</v>
      </c>
      <c r="G4522" s="301">
        <f t="array" aca="1" ref="G4522" ca="1">IF(E4522&gt;F4522,('3-Statement Model'!$G$8*(1+'DCF Simulation'!C4522)*'DCF Simulation'!D4522)/('DCF Simulation'!E4522-'DCF Simulation'!F4522))</f>
        <v>17169.461858338767</v>
      </c>
      <c r="H4522" s="302">
        <f ca="1">+G4522-'DCF Analysis'!$C$37+'DCF Analysis'!$C$38+'DCF Analysis'!$C$40-'DCF Analysis'!$C$39</f>
        <v>18081.791858338765</v>
      </c>
      <c r="I4522" s="303">
        <f ca="1">+H4522/'Historical Data'!$L$34</f>
        <v>1135.2754366964125</v>
      </c>
    </row>
    <row r="4523" spans="2:9">
      <c r="B4523" s="300">
        <f t="shared" si="354"/>
        <v>4511</v>
      </c>
      <c r="C4523" s="275">
        <f t="shared" ca="1" si="350"/>
        <v>0.27801447988632522</v>
      </c>
      <c r="D4523" s="275">
        <f t="shared" ca="1" si="351"/>
        <v>0.15508407060643808</v>
      </c>
      <c r="E4523" s="275">
        <f t="shared" ca="1" si="352"/>
        <v>0.10897964098848947</v>
      </c>
      <c r="F4523" s="275">
        <f t="shared" ca="1" si="353"/>
        <v>5.0249816557026684E-2</v>
      </c>
      <c r="G4523" s="301">
        <f t="array" aca="1" ref="G4523" ca="1">IF(E4523&gt;F4523,('3-Statement Model'!$G$8*(1+'DCF Simulation'!C4523)*'DCF Simulation'!D4523)/('DCF Simulation'!E4523-'DCF Simulation'!F4523))</f>
        <v>16301.357162180342</v>
      </c>
      <c r="H4523" s="302">
        <f ca="1">+G4523-'DCF Analysis'!$C$37+'DCF Analysis'!$C$38+'DCF Analysis'!$C$40-'DCF Analysis'!$C$39</f>
        <v>17213.68716218034</v>
      </c>
      <c r="I4523" s="303">
        <f ca="1">+H4523/'Historical Data'!$L$34</f>
        <v>1080.7709967741621</v>
      </c>
    </row>
    <row r="4524" spans="2:9">
      <c r="B4524" s="300">
        <f t="shared" si="354"/>
        <v>4512</v>
      </c>
      <c r="C4524" s="275">
        <f t="shared" ca="1" si="350"/>
        <v>0.18706177243391298</v>
      </c>
      <c r="D4524" s="275">
        <f t="shared" ca="1" si="351"/>
        <v>0.16055374796555652</v>
      </c>
      <c r="E4524" s="275">
        <f t="shared" ca="1" si="352"/>
        <v>0.10196409660008504</v>
      </c>
      <c r="F4524" s="275">
        <f t="shared" ca="1" si="353"/>
        <v>4.526113405995652E-2</v>
      </c>
      <c r="G4524" s="301">
        <f t="array" aca="1" ref="G4524" ca="1">IF(E4524&gt;F4524,('3-Statement Model'!$G$8*(1+'DCF Simulation'!C4524)*'DCF Simulation'!D4524)/('DCF Simulation'!E4524-'DCF Simulation'!F4524))</f>
        <v>16235.569121696786</v>
      </c>
      <c r="H4524" s="302">
        <f ca="1">+G4524-'DCF Analysis'!$C$37+'DCF Analysis'!$C$38+'DCF Analysis'!$C$40-'DCF Analysis'!$C$39</f>
        <v>17147.899121696784</v>
      </c>
      <c r="I4524" s="303">
        <f ca="1">+H4524/'Historical Data'!$L$34</f>
        <v>1076.6404577781097</v>
      </c>
    </row>
    <row r="4525" spans="2:9">
      <c r="B4525" s="300">
        <f t="shared" si="354"/>
        <v>4513</v>
      </c>
      <c r="C4525" s="275">
        <f t="shared" ca="1" si="350"/>
        <v>3.9615661793064777E-2</v>
      </c>
      <c r="D4525" s="275">
        <f t="shared" ca="1" si="351"/>
        <v>0.17386945364760928</v>
      </c>
      <c r="E4525" s="275">
        <f t="shared" ca="1" si="352"/>
        <v>0.10558512432906705</v>
      </c>
      <c r="F4525" s="275">
        <f t="shared" ca="1" si="353"/>
        <v>2.3523760944564827E-2</v>
      </c>
      <c r="G4525" s="301">
        <f t="array" aca="1" ref="G4525" ca="1">IF(E4525&gt;F4525,('3-Statement Model'!$G$8*(1+'DCF Simulation'!C4525)*'DCF Simulation'!D4525)/('DCF Simulation'!E4525-'DCF Simulation'!F4525))</f>
        <v>10639.883534014487</v>
      </c>
      <c r="H4525" s="302">
        <f ca="1">+G4525-'DCF Analysis'!$C$37+'DCF Analysis'!$C$38+'DCF Analysis'!$C$40-'DCF Analysis'!$C$39</f>
        <v>11552.213534014489</v>
      </c>
      <c r="I4525" s="303">
        <f ca="1">+H4525/'Historical Data'!$L$34</f>
        <v>725.31220176557315</v>
      </c>
    </row>
    <row r="4526" spans="2:9">
      <c r="B4526" s="300">
        <f t="shared" si="354"/>
        <v>4514</v>
      </c>
      <c r="C4526" s="275">
        <f t="shared" ca="1" si="350"/>
        <v>6.2997063466674108E-2</v>
      </c>
      <c r="D4526" s="275">
        <f t="shared" ca="1" si="351"/>
        <v>0.17925911791934263</v>
      </c>
      <c r="E4526" s="275">
        <f t="shared" ca="1" si="352"/>
        <v>0.10946168919363782</v>
      </c>
      <c r="F4526" s="275">
        <f t="shared" ca="1" si="353"/>
        <v>3.0180826774663411E-2</v>
      </c>
      <c r="G4526" s="301">
        <f t="array" aca="1" ref="G4526" ca="1">IF(E4526&gt;F4526,('3-Statement Model'!$G$8*(1+'DCF Simulation'!C4526)*'DCF Simulation'!D4526)/('DCF Simulation'!E4526-'DCF Simulation'!F4526))</f>
        <v>11609.792384117012</v>
      </c>
      <c r="H4526" s="302">
        <f ca="1">+G4526-'DCF Analysis'!$C$37+'DCF Analysis'!$C$38+'DCF Analysis'!$C$40-'DCF Analysis'!$C$39</f>
        <v>12522.122384117014</v>
      </c>
      <c r="I4526" s="303">
        <f ca="1">+H4526/'Historical Data'!$L$34</f>
        <v>786.20847255458023</v>
      </c>
    </row>
    <row r="4527" spans="2:9">
      <c r="B4527" s="300">
        <f t="shared" si="354"/>
        <v>4515</v>
      </c>
      <c r="C4527" s="275">
        <f t="shared" ca="1" si="350"/>
        <v>5.2199987123499311E-2</v>
      </c>
      <c r="D4527" s="275">
        <f t="shared" ca="1" si="351"/>
        <v>0.172868853176434</v>
      </c>
      <c r="E4527" s="275">
        <f t="shared" ca="1" si="352"/>
        <v>0.10763120929010764</v>
      </c>
      <c r="F4527" s="275">
        <f t="shared" ca="1" si="353"/>
        <v>4.0829257764161769E-2</v>
      </c>
      <c r="G4527" s="301">
        <f t="array" aca="1" ref="G4527" ca="1">IF(E4527&gt;F4527,('3-Statement Model'!$G$8*(1+'DCF Simulation'!C4527)*'DCF Simulation'!D4527)/('DCF Simulation'!E4527-'DCF Simulation'!F4527))</f>
        <v>13152.411626229201</v>
      </c>
      <c r="H4527" s="302">
        <f ca="1">+G4527-'DCF Analysis'!$C$37+'DCF Analysis'!$C$38+'DCF Analysis'!$C$40-'DCF Analysis'!$C$39</f>
        <v>14064.741626229203</v>
      </c>
      <c r="I4527" s="303">
        <f ca="1">+H4527/'Historical Data'!$L$34</f>
        <v>883.06268631092087</v>
      </c>
    </row>
    <row r="4528" spans="2:9">
      <c r="B4528" s="300">
        <f t="shared" si="354"/>
        <v>4516</v>
      </c>
      <c r="C4528" s="275">
        <f t="shared" ca="1" si="350"/>
        <v>0.23651508694995099</v>
      </c>
      <c r="D4528" s="275">
        <f t="shared" ca="1" si="351"/>
        <v>0.16770689389743768</v>
      </c>
      <c r="E4528" s="275">
        <f t="shared" ca="1" si="352"/>
        <v>0.10105191285682616</v>
      </c>
      <c r="F4528" s="275">
        <f t="shared" ca="1" si="353"/>
        <v>4.0396844540520324E-2</v>
      </c>
      <c r="G4528" s="301">
        <f t="array" aca="1" ref="G4528" ca="1">IF(E4528&gt;F4528,('3-Statement Model'!$G$8*(1+'DCF Simulation'!C4528)*'DCF Simulation'!D4528)/('DCF Simulation'!E4528-'DCF Simulation'!F4528))</f>
        <v>16514.397666148019</v>
      </c>
      <c r="H4528" s="302">
        <f ca="1">+G4528-'DCF Analysis'!$C$37+'DCF Analysis'!$C$38+'DCF Analysis'!$C$40-'DCF Analysis'!$C$39</f>
        <v>17426.727666148017</v>
      </c>
      <c r="I4528" s="303">
        <f ca="1">+H4528/'Historical Data'!$L$34</f>
        <v>1094.1468642252846</v>
      </c>
    </row>
    <row r="4529" spans="2:9">
      <c r="B4529" s="300">
        <f t="shared" si="354"/>
        <v>4517</v>
      </c>
      <c r="C4529" s="275">
        <f t="shared" ca="1" si="350"/>
        <v>0.19594385862225513</v>
      </c>
      <c r="D4529" s="275">
        <f t="shared" ca="1" si="351"/>
        <v>0.18885103755875024</v>
      </c>
      <c r="E4529" s="275">
        <f t="shared" ca="1" si="352"/>
        <v>0.10332145530642729</v>
      </c>
      <c r="F4529" s="275">
        <f t="shared" ca="1" si="353"/>
        <v>5.9442978586746548E-2</v>
      </c>
      <c r="G4529" s="301">
        <f t="array" aca="1" ref="G4529" ca="1">IF(E4529&gt;F4529,('3-Statement Model'!$G$8*(1+'DCF Simulation'!C4529)*'DCF Simulation'!D4529)/('DCF Simulation'!E4529-'DCF Simulation'!F4529))</f>
        <v>24863.263078023287</v>
      </c>
      <c r="H4529" s="302">
        <f ca="1">+G4529-'DCF Analysis'!$C$37+'DCF Analysis'!$C$38+'DCF Analysis'!$C$40-'DCF Analysis'!$C$39</f>
        <v>25775.593078023285</v>
      </c>
      <c r="I4529" s="303">
        <f ca="1">+H4529/'Historical Data'!$L$34</f>
        <v>1618.3350586610693</v>
      </c>
    </row>
    <row r="4530" spans="2:9">
      <c r="B4530" s="300">
        <f t="shared" si="354"/>
        <v>4518</v>
      </c>
      <c r="C4530" s="275">
        <f t="shared" ca="1" si="350"/>
        <v>9.6028357372949041E-2</v>
      </c>
      <c r="D4530" s="275">
        <f t="shared" ca="1" si="351"/>
        <v>0.17870166545009264</v>
      </c>
      <c r="E4530" s="275">
        <f t="shared" ca="1" si="352"/>
        <v>0.10024793826344473</v>
      </c>
      <c r="F4530" s="275">
        <f t="shared" ca="1" si="353"/>
        <v>4.8250793683166343E-2</v>
      </c>
      <c r="G4530" s="301">
        <f t="array" aca="1" ref="G4530" ca="1">IF(E4530&gt;F4530,('3-Statement Model'!$G$8*(1+'DCF Simulation'!C4530)*'DCF Simulation'!D4530)/('DCF Simulation'!E4530-'DCF Simulation'!F4530))</f>
        <v>18194.930249002759</v>
      </c>
      <c r="H4530" s="302">
        <f ca="1">+G4530-'DCF Analysis'!$C$37+'DCF Analysis'!$C$38+'DCF Analysis'!$C$40-'DCF Analysis'!$C$39</f>
        <v>19107.260249002757</v>
      </c>
      <c r="I4530" s="303">
        <f ca="1">+H4530/'Historical Data'!$L$34</f>
        <v>1199.6600443807743</v>
      </c>
    </row>
    <row r="4531" spans="2:9">
      <c r="B4531" s="300">
        <f t="shared" si="354"/>
        <v>4519</v>
      </c>
      <c r="C4531" s="275">
        <f t="shared" ca="1" si="350"/>
        <v>0.30790147047215383</v>
      </c>
      <c r="D4531" s="275">
        <f t="shared" ca="1" si="351"/>
        <v>0.14060135886314623</v>
      </c>
      <c r="E4531" s="275">
        <f t="shared" ca="1" si="352"/>
        <v>0.10353350058003803</v>
      </c>
      <c r="F4531" s="275">
        <f t="shared" ca="1" si="353"/>
        <v>2.1444335435244079E-2</v>
      </c>
      <c r="G4531" s="301">
        <f t="array" aca="1" ref="G4531" ca="1">IF(E4531&gt;F4531,('3-Statement Model'!$G$8*(1+'DCF Simulation'!C4531)*'DCF Simulation'!D4531)/('DCF Simulation'!E4531-'DCF Simulation'!F4531))</f>
        <v>10820.771008817628</v>
      </c>
      <c r="H4531" s="302">
        <f ca="1">+G4531-'DCF Analysis'!$C$37+'DCF Analysis'!$C$38+'DCF Analysis'!$C$40-'DCF Analysis'!$C$39</f>
        <v>11733.10100881763</v>
      </c>
      <c r="I4531" s="303">
        <f ca="1">+H4531/'Historical Data'!$L$34</f>
        <v>736.66932325878088</v>
      </c>
    </row>
    <row r="4532" spans="2:9">
      <c r="B4532" s="300">
        <f t="shared" si="354"/>
        <v>4520</v>
      </c>
      <c r="C4532" s="275">
        <f t="shared" ca="1" si="350"/>
        <v>8.4816188205539725E-2</v>
      </c>
      <c r="D4532" s="275">
        <f t="shared" ca="1" si="351"/>
        <v>0.17674344269401487</v>
      </c>
      <c r="E4532" s="275">
        <f t="shared" ca="1" si="352"/>
        <v>0.10950611561411021</v>
      </c>
      <c r="F4532" s="275">
        <f t="shared" ca="1" si="353"/>
        <v>2.0007499692615789E-2</v>
      </c>
      <c r="G4532" s="301">
        <f t="array" aca="1" ref="G4532" ca="1">IF(E4532&gt;F4532,('3-Statement Model'!$G$8*(1+'DCF Simulation'!C4532)*'DCF Simulation'!D4532)/('DCF Simulation'!E4532-'DCF Simulation'!F4532))</f>
        <v>10348.148388673415</v>
      </c>
      <c r="H4532" s="302">
        <f ca="1">+G4532-'DCF Analysis'!$C$37+'DCF Analysis'!$C$38+'DCF Analysis'!$C$40-'DCF Analysis'!$C$39</f>
        <v>11260.478388673417</v>
      </c>
      <c r="I4532" s="303">
        <f ca="1">+H4532/'Historical Data'!$L$34</f>
        <v>706.99544714736101</v>
      </c>
    </row>
    <row r="4533" spans="2:9">
      <c r="B4533" s="300">
        <f t="shared" si="354"/>
        <v>4521</v>
      </c>
      <c r="C4533" s="275">
        <f t="shared" ca="1" si="350"/>
        <v>0.10451002727154372</v>
      </c>
      <c r="D4533" s="275">
        <f t="shared" ca="1" si="351"/>
        <v>0.18684072397421583</v>
      </c>
      <c r="E4533" s="275">
        <f t="shared" ca="1" si="352"/>
        <v>0.10799172137071381</v>
      </c>
      <c r="F4533" s="275">
        <f t="shared" ca="1" si="353"/>
        <v>4.3020126803834643E-2</v>
      </c>
      <c r="G4533" s="301">
        <f t="array" aca="1" ref="G4533" ca="1">IF(E4533&gt;F4533,('3-Statement Model'!$G$8*(1+'DCF Simulation'!C4533)*'DCF Simulation'!D4533)/('DCF Simulation'!E4533-'DCF Simulation'!F4533))</f>
        <v>15342.536958755702</v>
      </c>
      <c r="H4533" s="302">
        <f ca="1">+G4533-'DCF Analysis'!$C$37+'DCF Analysis'!$C$38+'DCF Analysis'!$C$40-'DCF Analysis'!$C$39</f>
        <v>16254.866958755703</v>
      </c>
      <c r="I4533" s="303">
        <f ca="1">+H4533/'Historical Data'!$L$34</f>
        <v>1020.5709328820288</v>
      </c>
    </row>
    <row r="4534" spans="2:9">
      <c r="B4534" s="300">
        <f t="shared" si="354"/>
        <v>4522</v>
      </c>
      <c r="C4534" s="275">
        <f t="shared" ca="1" si="350"/>
        <v>4.8255620672198712E-2</v>
      </c>
      <c r="D4534" s="275">
        <f t="shared" ca="1" si="351"/>
        <v>0.14995315003190426</v>
      </c>
      <c r="E4534" s="275">
        <f t="shared" ca="1" si="352"/>
        <v>0.10265031107578527</v>
      </c>
      <c r="F4534" s="275">
        <f t="shared" ca="1" si="353"/>
        <v>5.6043791656784123E-2</v>
      </c>
      <c r="G4534" s="301">
        <f t="array" aca="1" ref="G4534" ca="1">IF(E4534&gt;F4534,('3-Statement Model'!$G$8*(1+'DCF Simulation'!C4534)*'DCF Simulation'!D4534)/('DCF Simulation'!E4534-'DCF Simulation'!F4534))</f>
        <v>16291.295507155713</v>
      </c>
      <c r="H4534" s="302">
        <f ca="1">+G4534-'DCF Analysis'!$C$37+'DCF Analysis'!$C$38+'DCF Analysis'!$C$40-'DCF Analysis'!$C$39</f>
        <v>17203.625507155713</v>
      </c>
      <c r="I4534" s="303">
        <f ca="1">+H4534/'Historical Data'!$L$34</f>
        <v>1080.1392701238685</v>
      </c>
    </row>
    <row r="4535" spans="2:9">
      <c r="B4535" s="300">
        <f t="shared" si="354"/>
        <v>4523</v>
      </c>
      <c r="C4535" s="275">
        <f t="shared" ca="1" si="350"/>
        <v>0.15600721112121346</v>
      </c>
      <c r="D4535" s="275">
        <f t="shared" ca="1" si="351"/>
        <v>0.15750859801920547</v>
      </c>
      <c r="E4535" s="275">
        <f t="shared" ca="1" si="352"/>
        <v>0.10420012678026014</v>
      </c>
      <c r="F4535" s="275">
        <f t="shared" ca="1" si="353"/>
        <v>2.4811155507470796E-2</v>
      </c>
      <c r="G4535" s="301">
        <f t="array" aca="1" ref="G4535" ca="1">IF(E4535&gt;F4535,('3-Statement Model'!$G$8*(1+'DCF Simulation'!C4535)*'DCF Simulation'!D4535)/('DCF Simulation'!E4535-'DCF Simulation'!F4535))</f>
        <v>11078.580915387487</v>
      </c>
      <c r="H4535" s="302">
        <f ca="1">+G4535-'DCF Analysis'!$C$37+'DCF Analysis'!$C$38+'DCF Analysis'!$C$40-'DCF Analysis'!$C$39</f>
        <v>11990.910915387489</v>
      </c>
      <c r="I4535" s="303">
        <f ca="1">+H4535/'Historical Data'!$L$34</f>
        <v>752.85606274559677</v>
      </c>
    </row>
    <row r="4536" spans="2:9">
      <c r="B4536" s="300">
        <f t="shared" si="354"/>
        <v>4524</v>
      </c>
      <c r="C4536" s="275">
        <f t="shared" ca="1" si="350"/>
        <v>4.5830853680211239E-2</v>
      </c>
      <c r="D4536" s="275">
        <f t="shared" ca="1" si="351"/>
        <v>0.17847981318780826</v>
      </c>
      <c r="E4536" s="275">
        <f t="shared" ca="1" si="352"/>
        <v>0.10584245911545252</v>
      </c>
      <c r="F4536" s="275">
        <f t="shared" ca="1" si="353"/>
        <v>2.2115423726269689E-2</v>
      </c>
      <c r="G4536" s="301">
        <f t="array" aca="1" ref="G4536" ca="1">IF(E4536&gt;F4536,('3-Statement Model'!$G$8*(1+'DCF Simulation'!C4536)*'DCF Simulation'!D4536)/('DCF Simulation'!E4536-'DCF Simulation'!F4536))</f>
        <v>10768.726278642693</v>
      </c>
      <c r="H4536" s="302">
        <f ca="1">+G4536-'DCF Analysis'!$C$37+'DCF Analysis'!$C$38+'DCF Analysis'!$C$40-'DCF Analysis'!$C$39</f>
        <v>11681.056278642694</v>
      </c>
      <c r="I4536" s="303">
        <f ca="1">+H4536/'Historical Data'!$L$34</f>
        <v>733.40166570360066</v>
      </c>
    </row>
    <row r="4537" spans="2:9">
      <c r="B4537" s="300">
        <f t="shared" si="354"/>
        <v>4525</v>
      </c>
      <c r="C4537" s="275">
        <f t="shared" ca="1" si="350"/>
        <v>7.2018356110414683E-2</v>
      </c>
      <c r="D4537" s="275">
        <f t="shared" ca="1" si="351"/>
        <v>0.14330231067425084</v>
      </c>
      <c r="E4537" s="275">
        <f t="shared" ca="1" si="352"/>
        <v>0.10569671944826606</v>
      </c>
      <c r="F4537" s="275">
        <f t="shared" ca="1" si="353"/>
        <v>5.2580433483446098E-2</v>
      </c>
      <c r="G4537" s="301">
        <f t="array" aca="1" ref="G4537" ca="1">IF(E4537&gt;F4537,('3-Statement Model'!$G$8*(1+'DCF Simulation'!C4537)*'DCF Simulation'!D4537)/('DCF Simulation'!E4537-'DCF Simulation'!F4537))</f>
        <v>13970.347662629551</v>
      </c>
      <c r="H4537" s="302">
        <f ca="1">+G4537-'DCF Analysis'!$C$37+'DCF Analysis'!$C$38+'DCF Analysis'!$C$40-'DCF Analysis'!$C$39</f>
        <v>14882.677662629552</v>
      </c>
      <c r="I4537" s="303">
        <f ca="1">+H4537/'Historical Data'!$L$34</f>
        <v>934.41725881065383</v>
      </c>
    </row>
    <row r="4538" spans="2:9">
      <c r="B4538" s="300">
        <f t="shared" si="354"/>
        <v>4526</v>
      </c>
      <c r="C4538" s="275">
        <f t="shared" ca="1" si="350"/>
        <v>0.28137122633391909</v>
      </c>
      <c r="D4538" s="275">
        <f t="shared" ca="1" si="351"/>
        <v>0.16305878538595098</v>
      </c>
      <c r="E4538" s="275">
        <f t="shared" ca="1" si="352"/>
        <v>0.10373069391913406</v>
      </c>
      <c r="F4538" s="275">
        <f t="shared" ca="1" si="353"/>
        <v>3.3707694295779328E-2</v>
      </c>
      <c r="G4538" s="301">
        <f t="array" aca="1" ref="G4538" ca="1">IF(E4538&gt;F4538,('3-Statement Model'!$G$8*(1+'DCF Simulation'!C4538)*'DCF Simulation'!D4538)/('DCF Simulation'!E4538-'DCF Simulation'!F4538))</f>
        <v>14413.118551005069</v>
      </c>
      <c r="H4538" s="302">
        <f ca="1">+G4538-'DCF Analysis'!$C$37+'DCF Analysis'!$C$38+'DCF Analysis'!$C$40-'DCF Analysis'!$C$39</f>
        <v>15325.448551005071</v>
      </c>
      <c r="I4538" s="303">
        <f ca="1">+H4538/'Historical Data'!$L$34</f>
        <v>962.21687721103717</v>
      </c>
    </row>
    <row r="4539" spans="2:9">
      <c r="B4539" s="300">
        <f t="shared" si="354"/>
        <v>4527</v>
      </c>
      <c r="C4539" s="275">
        <f t="shared" ca="1" si="350"/>
        <v>0.20850422671212931</v>
      </c>
      <c r="D4539" s="275">
        <f t="shared" ca="1" si="351"/>
        <v>0.15522571988437964</v>
      </c>
      <c r="E4539" s="275">
        <f t="shared" ca="1" si="352"/>
        <v>0.1040783190720509</v>
      </c>
      <c r="F4539" s="275">
        <f t="shared" ca="1" si="353"/>
        <v>3.089487157137031E-2</v>
      </c>
      <c r="G4539" s="301">
        <f t="array" aca="1" ref="G4539" ca="1">IF(E4539&gt;F4539,('3-Statement Model'!$G$8*(1+'DCF Simulation'!C4539)*'DCF Simulation'!D4539)/('DCF Simulation'!E4539-'DCF Simulation'!F4539))</f>
        <v>12381.649088686196</v>
      </c>
      <c r="H4539" s="302">
        <f ca="1">+G4539-'DCF Analysis'!$C$37+'DCF Analysis'!$C$38+'DCF Analysis'!$C$40-'DCF Analysis'!$C$39</f>
        <v>13293.979088686197</v>
      </c>
      <c r="I4539" s="303">
        <f ca="1">+H4539/'Historical Data'!$L$34</f>
        <v>834.66992837776093</v>
      </c>
    </row>
    <row r="4540" spans="2:9">
      <c r="B4540" s="300">
        <f t="shared" si="354"/>
        <v>4528</v>
      </c>
      <c r="C4540" s="275">
        <f t="shared" ca="1" si="350"/>
        <v>0.15858586221053084</v>
      </c>
      <c r="D4540" s="275">
        <f t="shared" ca="1" si="351"/>
        <v>0.18925261473192206</v>
      </c>
      <c r="E4540" s="275">
        <f t="shared" ca="1" si="352"/>
        <v>0.10332624132681451</v>
      </c>
      <c r="F4540" s="275">
        <f t="shared" ca="1" si="353"/>
        <v>5.7937124715670904E-2</v>
      </c>
      <c r="G4540" s="301">
        <f t="array" aca="1" ref="G4540" ca="1">IF(E4540&gt;F4540,('3-Statement Model'!$G$8*(1+'DCF Simulation'!C4540)*'DCF Simulation'!D4540)/('DCF Simulation'!E4540-'DCF Simulation'!F4540))</f>
        <v>23334.466829229659</v>
      </c>
      <c r="H4540" s="302">
        <f ca="1">+G4540-'DCF Analysis'!$C$37+'DCF Analysis'!$C$38+'DCF Analysis'!$C$40-'DCF Analysis'!$C$39</f>
        <v>24246.796829229657</v>
      </c>
      <c r="I4540" s="303">
        <f ca="1">+H4540/'Historical Data'!$L$34</f>
        <v>1522.3487292880423</v>
      </c>
    </row>
    <row r="4541" spans="2:9">
      <c r="B4541" s="300">
        <f t="shared" si="354"/>
        <v>4529</v>
      </c>
      <c r="C4541" s="275">
        <f t="shared" ca="1" si="350"/>
        <v>8.8403904243669479E-2</v>
      </c>
      <c r="D4541" s="275">
        <f t="shared" ca="1" si="351"/>
        <v>0.17470133826410977</v>
      </c>
      <c r="E4541" s="275">
        <f t="shared" ca="1" si="352"/>
        <v>0.10537871428503792</v>
      </c>
      <c r="F4541" s="275">
        <f t="shared" ca="1" si="353"/>
        <v>5.5652159338112045E-2</v>
      </c>
      <c r="G4541" s="301">
        <f t="array" aca="1" ref="G4541" ca="1">IF(E4541&gt;F4541,('3-Statement Model'!$G$8*(1+'DCF Simulation'!C4541)*'DCF Simulation'!D4541)/('DCF Simulation'!E4541-'DCF Simulation'!F4541))</f>
        <v>18470.448866806015</v>
      </c>
      <c r="H4541" s="302">
        <f ca="1">+G4541-'DCF Analysis'!$C$37+'DCF Analysis'!$C$38+'DCF Analysis'!$C$40-'DCF Analysis'!$C$39</f>
        <v>19382.778866806013</v>
      </c>
      <c r="I4541" s="303">
        <f ca="1">+H4541/'Historical Data'!$L$34</f>
        <v>1216.9586352281374</v>
      </c>
    </row>
    <row r="4542" spans="2:9">
      <c r="B4542" s="300">
        <f t="shared" si="354"/>
        <v>4530</v>
      </c>
      <c r="C4542" s="275">
        <f t="shared" ca="1" si="350"/>
        <v>0.31870982452343449</v>
      </c>
      <c r="D4542" s="275">
        <f t="shared" ca="1" si="351"/>
        <v>0.15859210435217241</v>
      </c>
      <c r="E4542" s="275">
        <f t="shared" ca="1" si="352"/>
        <v>0.10128487278992473</v>
      </c>
      <c r="F4542" s="275">
        <f t="shared" ca="1" si="353"/>
        <v>4.5677416329371209E-2</v>
      </c>
      <c r="G4542" s="301">
        <f t="array" aca="1" ref="G4542" ca="1">IF(E4542&gt;F4542,('3-Statement Model'!$G$8*(1+'DCF Simulation'!C4542)*'DCF Simulation'!D4542)/('DCF Simulation'!E4542-'DCF Simulation'!F4542))</f>
        <v>18166.751365304914</v>
      </c>
      <c r="H4542" s="302">
        <f ca="1">+G4542-'DCF Analysis'!$C$37+'DCF Analysis'!$C$38+'DCF Analysis'!$C$40-'DCF Analysis'!$C$39</f>
        <v>19079.081365304912</v>
      </c>
      <c r="I4542" s="303">
        <f ca="1">+H4542/'Historical Data'!$L$34</f>
        <v>1197.8908173734999</v>
      </c>
    </row>
    <row r="4543" spans="2:9">
      <c r="B4543" s="300">
        <f t="shared" si="354"/>
        <v>4531</v>
      </c>
      <c r="C4543" s="275">
        <f t="shared" ca="1" si="350"/>
        <v>0.12587685757641659</v>
      </c>
      <c r="D4543" s="275">
        <f t="shared" ca="1" si="351"/>
        <v>0.14757343896555677</v>
      </c>
      <c r="E4543" s="275">
        <f t="shared" ca="1" si="352"/>
        <v>0.10044117370850389</v>
      </c>
      <c r="F4543" s="275">
        <f t="shared" ca="1" si="353"/>
        <v>2.6322808619689893E-2</v>
      </c>
      <c r="G4543" s="301">
        <f t="array" aca="1" ref="G4543" ca="1">IF(E4543&gt;F4543,('3-Statement Model'!$G$8*(1+'DCF Simulation'!C4543)*'DCF Simulation'!D4543)/('DCF Simulation'!E4543-'DCF Simulation'!F4543))</f>
        <v>10828.112481079621</v>
      </c>
      <c r="H4543" s="302">
        <f ca="1">+G4543-'DCF Analysis'!$C$37+'DCF Analysis'!$C$38+'DCF Analysis'!$C$40-'DCF Analysis'!$C$39</f>
        <v>11740.442481079623</v>
      </c>
      <c r="I4543" s="303">
        <f ca="1">+H4543/'Historical Data'!$L$34</f>
        <v>737.130261709656</v>
      </c>
    </row>
    <row r="4544" spans="2:9">
      <c r="B4544" s="300">
        <f t="shared" si="354"/>
        <v>4532</v>
      </c>
      <c r="C4544" s="275">
        <f t="shared" ca="1" si="350"/>
        <v>0.10560889344805378</v>
      </c>
      <c r="D4544" s="275">
        <f t="shared" ca="1" si="351"/>
        <v>0.13983023617894358</v>
      </c>
      <c r="E4544" s="275">
        <f t="shared" ca="1" si="352"/>
        <v>0.10961409972538566</v>
      </c>
      <c r="F4544" s="275">
        <f t="shared" ca="1" si="353"/>
        <v>4.3222490244372705E-2</v>
      </c>
      <c r="G4544" s="301">
        <f t="array" aca="1" ref="G4544" ca="1">IF(E4544&gt;F4544,('3-Statement Model'!$G$8*(1+'DCF Simulation'!C4544)*'DCF Simulation'!D4544)/('DCF Simulation'!E4544-'DCF Simulation'!F4544))</f>
        <v>11247.834484818997</v>
      </c>
      <c r="H4544" s="302">
        <f ca="1">+G4544-'DCF Analysis'!$C$37+'DCF Analysis'!$C$38+'DCF Analysis'!$C$40-'DCF Analysis'!$C$39</f>
        <v>12160.164484818999</v>
      </c>
      <c r="I4544" s="303">
        <f ca="1">+H4544/'Historical Data'!$L$34</f>
        <v>763.4827429692258</v>
      </c>
    </row>
    <row r="4545" spans="2:9">
      <c r="B4545" s="300">
        <f t="shared" si="354"/>
        <v>4533</v>
      </c>
      <c r="C4545" s="275">
        <f t="shared" ca="1" si="350"/>
        <v>3.1996017954578737E-2</v>
      </c>
      <c r="D4545" s="275">
        <f t="shared" ca="1" si="351"/>
        <v>0.16365568128012925</v>
      </c>
      <c r="E4545" s="275">
        <f t="shared" ca="1" si="352"/>
        <v>0.10591497082019634</v>
      </c>
      <c r="F4545" s="275">
        <f t="shared" ca="1" si="353"/>
        <v>5.2145934288837612E-2</v>
      </c>
      <c r="G4545" s="301">
        <f t="array" aca="1" ref="G4545" ca="1">IF(E4545&gt;F4545,('3-Statement Model'!$G$8*(1+'DCF Simulation'!C4545)*'DCF Simulation'!D4545)/('DCF Simulation'!E4545-'DCF Simulation'!F4545))</f>
        <v>15172.472277693749</v>
      </c>
      <c r="H4545" s="302">
        <f ca="1">+G4545-'DCF Analysis'!$C$37+'DCF Analysis'!$C$38+'DCF Analysis'!$C$40-'DCF Analysis'!$C$39</f>
        <v>16084.802277693751</v>
      </c>
      <c r="I4545" s="303">
        <f ca="1">+H4545/'Historical Data'!$L$34</f>
        <v>1009.8933265600532</v>
      </c>
    </row>
    <row r="4546" spans="2:9">
      <c r="B4546" s="300">
        <f t="shared" si="354"/>
        <v>4534</v>
      </c>
      <c r="C4546" s="275">
        <f t="shared" ca="1" si="350"/>
        <v>5.4898198607314805E-2</v>
      </c>
      <c r="D4546" s="275">
        <f t="shared" ca="1" si="351"/>
        <v>0.19148222730217981</v>
      </c>
      <c r="E4546" s="275">
        <f t="shared" ca="1" si="352"/>
        <v>0.10729370037636865</v>
      </c>
      <c r="F4546" s="275">
        <f t="shared" ca="1" si="353"/>
        <v>2.5968745725153931E-2</v>
      </c>
      <c r="G4546" s="301">
        <f t="array" aca="1" ref="G4546" ca="1">IF(E4546&gt;F4546,('3-Statement Model'!$G$8*(1+'DCF Simulation'!C4546)*'DCF Simulation'!D4546)/('DCF Simulation'!E4546-'DCF Simulation'!F4546))</f>
        <v>11997.60862725378</v>
      </c>
      <c r="H4546" s="302">
        <f ca="1">+G4546-'DCF Analysis'!$C$37+'DCF Analysis'!$C$38+'DCF Analysis'!$C$40-'DCF Analysis'!$C$39</f>
        <v>12909.938627253781</v>
      </c>
      <c r="I4546" s="303">
        <f ca="1">+H4546/'Historical Data'!$L$34</f>
        <v>810.55773275148999</v>
      </c>
    </row>
    <row r="4547" spans="2:9">
      <c r="B4547" s="300">
        <f t="shared" si="354"/>
        <v>4535</v>
      </c>
      <c r="C4547" s="275">
        <f t="shared" ca="1" si="350"/>
        <v>0.15571600924078621</v>
      </c>
      <c r="D4547" s="275">
        <f t="shared" ca="1" si="351"/>
        <v>0.13924713278584244</v>
      </c>
      <c r="E4547" s="275">
        <f t="shared" ca="1" si="352"/>
        <v>0.10079177329742982</v>
      </c>
      <c r="F4547" s="275">
        <f t="shared" ca="1" si="353"/>
        <v>5.1251340483131069E-2</v>
      </c>
      <c r="G4547" s="301">
        <f t="array" aca="1" ref="G4547" ca="1">IF(E4547&gt;F4547,('3-Statement Model'!$G$8*(1+'DCF Simulation'!C4547)*'DCF Simulation'!D4547)/('DCF Simulation'!E4547-'DCF Simulation'!F4547))</f>
        <v>15691.233802288845</v>
      </c>
      <c r="H4547" s="302">
        <f ca="1">+G4547-'DCF Analysis'!$C$37+'DCF Analysis'!$C$38+'DCF Analysis'!$C$40-'DCF Analysis'!$C$39</f>
        <v>16603.563802288845</v>
      </c>
      <c r="I4547" s="303">
        <f ca="1">+H4547/'Historical Data'!$L$34</f>
        <v>1042.4640596483446</v>
      </c>
    </row>
    <row r="4548" spans="2:9">
      <c r="B4548" s="300">
        <f t="shared" si="354"/>
        <v>4536</v>
      </c>
      <c r="C4548" s="275">
        <f t="shared" ca="1" si="350"/>
        <v>0.28058245874492771</v>
      </c>
      <c r="D4548" s="275">
        <f t="shared" ca="1" si="351"/>
        <v>0.18711545128131354</v>
      </c>
      <c r="E4548" s="275">
        <f t="shared" ca="1" si="352"/>
        <v>0.10385357539305418</v>
      </c>
      <c r="F4548" s="275">
        <f t="shared" ca="1" si="353"/>
        <v>5.805281533058923E-2</v>
      </c>
      <c r="G4548" s="301">
        <f t="array" aca="1" ref="G4548" ca="1">IF(E4548&gt;F4548,('3-Statement Model'!$G$8*(1+'DCF Simulation'!C4548)*'DCF Simulation'!D4548)/('DCF Simulation'!E4548-'DCF Simulation'!F4548))</f>
        <v>25271.092309769789</v>
      </c>
      <c r="H4548" s="302">
        <f ca="1">+G4548-'DCF Analysis'!$C$37+'DCF Analysis'!$C$38+'DCF Analysis'!$C$40-'DCF Analysis'!$C$39</f>
        <v>26183.422309769787</v>
      </c>
      <c r="I4548" s="303">
        <f ca="1">+H4548/'Historical Data'!$L$34</f>
        <v>1643.9408455651505</v>
      </c>
    </row>
    <row r="4549" spans="2:9">
      <c r="B4549" s="300">
        <f t="shared" si="354"/>
        <v>4537</v>
      </c>
      <c r="C4549" s="275">
        <f t="shared" ca="1" si="350"/>
        <v>2.8471628745854509E-2</v>
      </c>
      <c r="D4549" s="275">
        <f t="shared" ca="1" si="351"/>
        <v>0.190570726467301</v>
      </c>
      <c r="E4549" s="275">
        <f t="shared" ca="1" si="352"/>
        <v>0.10811757095290447</v>
      </c>
      <c r="F4549" s="275">
        <f t="shared" ca="1" si="353"/>
        <v>4.8821590577727766E-2</v>
      </c>
      <c r="G4549" s="301">
        <f t="array" aca="1" ref="G4549" ca="1">IF(E4549&gt;F4549,('3-Statement Model'!$G$8*(1+'DCF Simulation'!C4549)*'DCF Simulation'!D4549)/('DCF Simulation'!E4549-'DCF Simulation'!F4549))</f>
        <v>15966.243587864419</v>
      </c>
      <c r="H4549" s="302">
        <f ca="1">+G4549-'DCF Analysis'!$C$37+'DCF Analysis'!$C$38+'DCF Analysis'!$C$40-'DCF Analysis'!$C$39</f>
        <v>16878.573587864419</v>
      </c>
      <c r="I4549" s="303">
        <f ca="1">+H4549/'Historical Data'!$L$34</f>
        <v>1059.7307031790915</v>
      </c>
    </row>
    <row r="4550" spans="2:9">
      <c r="B4550" s="300">
        <f t="shared" si="354"/>
        <v>4538</v>
      </c>
      <c r="C4550" s="275">
        <f t="shared" ca="1" si="350"/>
        <v>0.13617323383509394</v>
      </c>
      <c r="D4550" s="275">
        <f t="shared" ca="1" si="351"/>
        <v>0.16803092461630903</v>
      </c>
      <c r="E4550" s="275">
        <f t="shared" ca="1" si="352"/>
        <v>0.10968933376263183</v>
      </c>
      <c r="F4550" s="275">
        <f t="shared" ca="1" si="353"/>
        <v>4.160872656115118E-2</v>
      </c>
      <c r="G4550" s="301">
        <f t="array" aca="1" ref="G4550" ca="1">IF(E4550&gt;F4550,('3-Statement Model'!$G$8*(1+'DCF Simulation'!C4550)*'DCF Simulation'!D4550)/('DCF Simulation'!E4550-'DCF Simulation'!F4550))</f>
        <v>13545.338103022901</v>
      </c>
      <c r="H4550" s="302">
        <f ca="1">+G4550-'DCF Analysis'!$C$37+'DCF Analysis'!$C$38+'DCF Analysis'!$C$40-'DCF Analysis'!$C$39</f>
        <v>14457.668103022903</v>
      </c>
      <c r="I4550" s="303">
        <f ca="1">+H4550/'Historical Data'!$L$34</f>
        <v>907.73279539227462</v>
      </c>
    </row>
    <row r="4551" spans="2:9">
      <c r="B4551" s="300">
        <f t="shared" si="354"/>
        <v>4539</v>
      </c>
      <c r="C4551" s="275">
        <f t="shared" ca="1" si="350"/>
        <v>0.14907058147793886</v>
      </c>
      <c r="D4551" s="275">
        <f t="shared" ca="1" si="351"/>
        <v>0.15204544770502157</v>
      </c>
      <c r="E4551" s="275">
        <f t="shared" ca="1" si="352"/>
        <v>0.10198783838367027</v>
      </c>
      <c r="F4551" s="275">
        <f t="shared" ca="1" si="353"/>
        <v>4.6889096019220616E-2</v>
      </c>
      <c r="G4551" s="301">
        <f t="array" aca="1" ref="G4551" ca="1">IF(E4551&gt;F4551,('3-Statement Model'!$G$8*(1+'DCF Simulation'!C4551)*'DCF Simulation'!D4551)/('DCF Simulation'!E4551-'DCF Simulation'!F4551))</f>
        <v>15316.443771379945</v>
      </c>
      <c r="H4551" s="302">
        <f ca="1">+G4551-'DCF Analysis'!$C$37+'DCF Analysis'!$C$38+'DCF Analysis'!$C$40-'DCF Analysis'!$C$39</f>
        <v>16228.773771379947</v>
      </c>
      <c r="I4551" s="303">
        <f ca="1">+H4551/'Historical Data'!$L$34</f>
        <v>1018.9326574873725</v>
      </c>
    </row>
    <row r="4552" spans="2:9">
      <c r="B4552" s="300">
        <f t="shared" si="354"/>
        <v>4540</v>
      </c>
      <c r="C4552" s="275">
        <f t="shared" ca="1" si="350"/>
        <v>2.7654311990881808E-2</v>
      </c>
      <c r="D4552" s="275">
        <f t="shared" ca="1" si="351"/>
        <v>0.18808279197743155</v>
      </c>
      <c r="E4552" s="275">
        <f t="shared" ca="1" si="352"/>
        <v>0.10456825453089859</v>
      </c>
      <c r="F4552" s="275">
        <f t="shared" ca="1" si="353"/>
        <v>2.2674069687974571E-2</v>
      </c>
      <c r="G4552" s="301">
        <f t="array" aca="1" ref="G4552" ca="1">IF(E4552&gt;F4552,('3-Statement Model'!$G$8*(1+'DCF Simulation'!C4552)*'DCF Simulation'!D4552)/('DCF Simulation'!E4552-'DCF Simulation'!F4552))</f>
        <v>11400.464505832895</v>
      </c>
      <c r="H4552" s="302">
        <f ca="1">+G4552-'DCF Analysis'!$C$37+'DCF Analysis'!$C$38+'DCF Analysis'!$C$40-'DCF Analysis'!$C$39</f>
        <v>12312.794505832897</v>
      </c>
      <c r="I4552" s="303">
        <f ca="1">+H4552/'Historical Data'!$L$34</f>
        <v>773.06570438793187</v>
      </c>
    </row>
    <row r="4553" spans="2:9">
      <c r="B4553" s="300">
        <f t="shared" si="354"/>
        <v>4541</v>
      </c>
      <c r="C4553" s="275">
        <f t="shared" ca="1" si="350"/>
        <v>9.8307980298829645E-2</v>
      </c>
      <c r="D4553" s="275">
        <f t="shared" ca="1" si="351"/>
        <v>0.19303967088500884</v>
      </c>
      <c r="E4553" s="275">
        <f t="shared" ca="1" si="352"/>
        <v>0.10488040618244571</v>
      </c>
      <c r="F4553" s="275">
        <f t="shared" ca="1" si="353"/>
        <v>3.6861775278439007E-2</v>
      </c>
      <c r="G4553" s="301">
        <f t="array" aca="1" ref="G4553" ca="1">IF(E4553&gt;F4553,('3-Statement Model'!$G$8*(1+'DCF Simulation'!C4553)*'DCF Simulation'!D4553)/('DCF Simulation'!E4553-'DCF Simulation'!F4553))</f>
        <v>15056.440799691831</v>
      </c>
      <c r="H4553" s="302">
        <f ca="1">+G4553-'DCF Analysis'!$C$37+'DCF Analysis'!$C$38+'DCF Analysis'!$C$40-'DCF Analysis'!$C$39</f>
        <v>15968.770799691833</v>
      </c>
      <c r="I4553" s="303">
        <f ca="1">+H4553/'Historical Data'!$L$34</f>
        <v>1002.6082251778907</v>
      </c>
    </row>
    <row r="4554" spans="2:9">
      <c r="B4554" s="300">
        <f t="shared" si="354"/>
        <v>4542</v>
      </c>
      <c r="C4554" s="275">
        <f t="shared" ca="1" si="350"/>
        <v>0.28391636015452304</v>
      </c>
      <c r="D4554" s="275">
        <f t="shared" ca="1" si="351"/>
        <v>0.14208541457600185</v>
      </c>
      <c r="E4554" s="275">
        <f t="shared" ca="1" si="352"/>
        <v>0.10543216684337556</v>
      </c>
      <c r="F4554" s="275">
        <f t="shared" ca="1" si="353"/>
        <v>2.3358676597495069E-2</v>
      </c>
      <c r="G4554" s="301">
        <f t="array" aca="1" ref="G4554" ca="1">IF(E4554&gt;F4554,('3-Statement Model'!$G$8*(1+'DCF Simulation'!C4554)*'DCF Simulation'!D4554)/('DCF Simulation'!E4554-'DCF Simulation'!F4554))</f>
        <v>10736.502471113885</v>
      </c>
      <c r="H4554" s="302">
        <f ca="1">+G4554-'DCF Analysis'!$C$37+'DCF Analysis'!$C$38+'DCF Analysis'!$C$40-'DCF Analysis'!$C$39</f>
        <v>11648.832471113887</v>
      </c>
      <c r="I4554" s="303">
        <f ca="1">+H4554/'Historical Data'!$L$34</f>
        <v>731.37847588641353</v>
      </c>
    </row>
    <row r="4555" spans="2:9">
      <c r="B4555" s="300">
        <f t="shared" si="354"/>
        <v>4543</v>
      </c>
      <c r="C4555" s="275">
        <f t="shared" ca="1" si="350"/>
        <v>0.28191228649797595</v>
      </c>
      <c r="D4555" s="275">
        <f t="shared" ca="1" si="351"/>
        <v>0.13968616466709732</v>
      </c>
      <c r="E4555" s="275">
        <f t="shared" ca="1" si="352"/>
        <v>0.10179230941244294</v>
      </c>
      <c r="F4555" s="275">
        <f t="shared" ca="1" si="353"/>
        <v>4.8290549961214554E-2</v>
      </c>
      <c r="G4555" s="301">
        <f t="array" aca="1" ref="G4555" ca="1">IF(E4555&gt;F4555,('3-Statement Model'!$G$8*(1+'DCF Simulation'!C4555)*'DCF Simulation'!D4555)/('DCF Simulation'!E4555-'DCF Simulation'!F4555))</f>
        <v>16166.765472696519</v>
      </c>
      <c r="H4555" s="302">
        <f ca="1">+G4555-'DCF Analysis'!$C$37+'DCF Analysis'!$C$38+'DCF Analysis'!$C$40-'DCF Analysis'!$C$39</f>
        <v>17079.095472696517</v>
      </c>
      <c r="I4555" s="303">
        <f ca="1">+H4555/'Historical Data'!$L$34</f>
        <v>1072.3205821110826</v>
      </c>
    </row>
    <row r="4556" spans="2:9">
      <c r="B4556" s="300">
        <f t="shared" si="354"/>
        <v>4544</v>
      </c>
      <c r="C4556" s="275">
        <f t="shared" ca="1" si="350"/>
        <v>0.22504389570544636</v>
      </c>
      <c r="D4556" s="275">
        <f t="shared" ca="1" si="351"/>
        <v>0.17270281828849521</v>
      </c>
      <c r="E4556" s="275">
        <f t="shared" ca="1" si="352"/>
        <v>0.10996793026017126</v>
      </c>
      <c r="F4556" s="275">
        <f t="shared" ca="1" si="353"/>
        <v>3.4440776256520068E-2</v>
      </c>
      <c r="G4556" s="301">
        <f t="array" aca="1" ref="G4556" ca="1">IF(E4556&gt;F4556,('3-Statement Model'!$G$8*(1+'DCF Simulation'!C4556)*'DCF Simulation'!D4556)/('DCF Simulation'!E4556-'DCF Simulation'!F4556))</f>
        <v>13530.923997694963</v>
      </c>
      <c r="H4556" s="302">
        <f ca="1">+G4556-'DCF Analysis'!$C$37+'DCF Analysis'!$C$38+'DCF Analysis'!$C$40-'DCF Analysis'!$C$39</f>
        <v>14443.253997694965</v>
      </c>
      <c r="I4556" s="303">
        <f ca="1">+H4556/'Historical Data'!$L$34</f>
        <v>906.82779771013304</v>
      </c>
    </row>
    <row r="4557" spans="2:9">
      <c r="B4557" s="300">
        <f t="shared" si="354"/>
        <v>4545</v>
      </c>
      <c r="C4557" s="275">
        <f t="shared" ca="1" si="350"/>
        <v>9.8500093282547607E-2</v>
      </c>
      <c r="D4557" s="275">
        <f t="shared" ca="1" si="351"/>
        <v>0.19073745501287465</v>
      </c>
      <c r="E4557" s="275">
        <f t="shared" ca="1" si="352"/>
        <v>0.1024557919716123</v>
      </c>
      <c r="F4557" s="275">
        <f t="shared" ca="1" si="353"/>
        <v>5.7416371793157991E-2</v>
      </c>
      <c r="G4557" s="301">
        <f t="array" aca="1" ref="G4557" ca="1">IF(E4557&gt;F4557,('3-Statement Model'!$G$8*(1+'DCF Simulation'!C4557)*'DCF Simulation'!D4557)/('DCF Simulation'!E4557-'DCF Simulation'!F4557))</f>
        <v>22471.020199412131</v>
      </c>
      <c r="H4557" s="302">
        <f ca="1">+G4557-'DCF Analysis'!$C$37+'DCF Analysis'!$C$38+'DCF Analysis'!$C$40-'DCF Analysis'!$C$39</f>
        <v>23383.350199412129</v>
      </c>
      <c r="I4557" s="303">
        <f ca="1">+H4557/'Historical Data'!$L$34</f>
        <v>1468.136748671858</v>
      </c>
    </row>
    <row r="4558" spans="2:9">
      <c r="B4558" s="300">
        <f t="shared" si="354"/>
        <v>4546</v>
      </c>
      <c r="C4558" s="275">
        <f t="shared" ref="C4558:C4621" ca="1" si="355">RAND()*($E$6-$D$6)+$D$6</f>
        <v>0.26739474654544892</v>
      </c>
      <c r="D4558" s="275">
        <f t="shared" ref="D4558:D4621" ca="1" si="356">RAND()*($E$7-$D$7)+$D$7</f>
        <v>0.1531354644264816</v>
      </c>
      <c r="E4558" s="275">
        <f t="shared" ref="E4558:E4621" ca="1" si="357">RAND()*($E$8-$D$8)+$D$8</f>
        <v>0.10990018550404985</v>
      </c>
      <c r="F4558" s="275">
        <f t="shared" ref="F4558:F4621" ca="1" si="358">RAND()*($E$9-$D$9)+$D$9</f>
        <v>2.3494534956864519E-2</v>
      </c>
      <c r="G4558" s="301">
        <f t="array" aca="1" ref="G4558" ca="1">IF(E4558&gt;F4558,('3-Statement Model'!$G$8*(1+'DCF Simulation'!C4558)*'DCF Simulation'!D4558)/('DCF Simulation'!E4558-'DCF Simulation'!F4558))</f>
        <v>10849.882565104976</v>
      </c>
      <c r="H4558" s="302">
        <f ca="1">+G4558-'DCF Analysis'!$C$37+'DCF Analysis'!$C$38+'DCF Analysis'!$C$40-'DCF Analysis'!$C$39</f>
        <v>11762.212565104977</v>
      </c>
      <c r="I4558" s="303">
        <f ca="1">+H4558/'Historical Data'!$L$34</f>
        <v>738.49710863735163</v>
      </c>
    </row>
    <row r="4559" spans="2:9">
      <c r="B4559" s="300">
        <f t="shared" ref="B4559:B4622" si="359">+B4558+1</f>
        <v>4547</v>
      </c>
      <c r="C4559" s="275">
        <f t="shared" ca="1" si="355"/>
        <v>0.25066464003099315</v>
      </c>
      <c r="D4559" s="275">
        <f t="shared" ca="1" si="356"/>
        <v>0.16536494196399795</v>
      </c>
      <c r="E4559" s="275">
        <f t="shared" ca="1" si="357"/>
        <v>0.10231902691438478</v>
      </c>
      <c r="F4559" s="275">
        <f t="shared" ca="1" si="358"/>
        <v>5.4785423941780972E-2</v>
      </c>
      <c r="G4559" s="301">
        <f t="array" aca="1" ref="G4559" ca="1">IF(E4559&gt;F4559,('3-Statement Model'!$G$8*(1+'DCF Simulation'!C4559)*'DCF Simulation'!D4559)/('DCF Simulation'!E4559-'DCF Simulation'!F4559))</f>
        <v>21016.630022507852</v>
      </c>
      <c r="H4559" s="302">
        <f ca="1">+G4559-'DCF Analysis'!$C$37+'DCF Analysis'!$C$38+'DCF Analysis'!$C$40-'DCF Analysis'!$C$39</f>
        <v>21928.96002250785</v>
      </c>
      <c r="I4559" s="303">
        <f ca="1">+H4559/'Historical Data'!$L$34</f>
        <v>1376.8220462271152</v>
      </c>
    </row>
    <row r="4560" spans="2:9">
      <c r="B4560" s="300">
        <f t="shared" si="359"/>
        <v>4548</v>
      </c>
      <c r="C4560" s="275">
        <f t="shared" ca="1" si="355"/>
        <v>7.4084499261696635E-2</v>
      </c>
      <c r="D4560" s="275">
        <f t="shared" ca="1" si="356"/>
        <v>0.16918817739985384</v>
      </c>
      <c r="E4560" s="275">
        <f t="shared" ca="1" si="357"/>
        <v>0.10593353055202891</v>
      </c>
      <c r="F4560" s="275">
        <f t="shared" ca="1" si="358"/>
        <v>3.4576475241738298E-2</v>
      </c>
      <c r="G4560" s="301">
        <f t="array" aca="1" ref="G4560" ca="1">IF(E4560&gt;F4560,('3-Statement Model'!$G$8*(1+'DCF Simulation'!C4560)*'DCF Simulation'!D4560)/('DCF Simulation'!E4560-'DCF Simulation'!F4560))</f>
        <v>12301.300866012452</v>
      </c>
      <c r="H4560" s="302">
        <f ca="1">+G4560-'DCF Analysis'!$C$37+'DCF Analysis'!$C$38+'DCF Analysis'!$C$40-'DCF Analysis'!$C$39</f>
        <v>13213.630866012454</v>
      </c>
      <c r="I4560" s="303">
        <f ca="1">+H4560/'Historical Data'!$L$34</f>
        <v>829.62522018189441</v>
      </c>
    </row>
    <row r="4561" spans="2:9">
      <c r="B4561" s="300">
        <f t="shared" si="359"/>
        <v>4549</v>
      </c>
      <c r="C4561" s="275">
        <f t="shared" ca="1" si="355"/>
        <v>0.16411738977634524</v>
      </c>
      <c r="D4561" s="275">
        <f t="shared" ca="1" si="356"/>
        <v>0.13856018437358722</v>
      </c>
      <c r="E4561" s="275">
        <f t="shared" ca="1" si="357"/>
        <v>0.10718285297295367</v>
      </c>
      <c r="F4561" s="275">
        <f t="shared" ca="1" si="358"/>
        <v>3.5165455472157513E-2</v>
      </c>
      <c r="G4561" s="301">
        <f t="array" aca="1" ref="G4561" ca="1">IF(E4561&gt;F4561,('3-Statement Model'!$G$8*(1+'DCF Simulation'!C4561)*'DCF Simulation'!D4561)/('DCF Simulation'!E4561-'DCF Simulation'!F4561))</f>
        <v>10818.755488616578</v>
      </c>
      <c r="H4561" s="302">
        <f ca="1">+G4561-'DCF Analysis'!$C$37+'DCF Analysis'!$C$38+'DCF Analysis'!$C$40-'DCF Analysis'!$C$39</f>
        <v>11731.08548861658</v>
      </c>
      <c r="I4561" s="303">
        <f ca="1">+H4561/'Historical Data'!$L$34</f>
        <v>736.54277769325597</v>
      </c>
    </row>
    <row r="4562" spans="2:9">
      <c r="B4562" s="300">
        <f t="shared" si="359"/>
        <v>4550</v>
      </c>
      <c r="C4562" s="275">
        <f t="shared" ca="1" si="355"/>
        <v>9.5986038005325194E-2</v>
      </c>
      <c r="D4562" s="275">
        <f t="shared" ca="1" si="356"/>
        <v>0.16986794714687536</v>
      </c>
      <c r="E4562" s="275">
        <f t="shared" ca="1" si="357"/>
        <v>0.10495081301917157</v>
      </c>
      <c r="F4562" s="275">
        <f t="shared" ca="1" si="358"/>
        <v>5.2563386567250001E-2</v>
      </c>
      <c r="G4562" s="301">
        <f t="array" aca="1" ref="G4562" ca="1">IF(E4562&gt;F4562,('3-Statement Model'!$G$8*(1+'DCF Simulation'!C4562)*'DCF Simulation'!D4562)/('DCF Simulation'!E4562-'DCF Simulation'!F4562))</f>
        <v>17165.991580681046</v>
      </c>
      <c r="H4562" s="302">
        <f ca="1">+G4562-'DCF Analysis'!$C$37+'DCF Analysis'!$C$38+'DCF Analysis'!$C$40-'DCF Analysis'!$C$39</f>
        <v>18078.321580681044</v>
      </c>
      <c r="I4562" s="303">
        <f ca="1">+H4562/'Historical Data'!$L$34</f>
        <v>1135.0575533685767</v>
      </c>
    </row>
    <row r="4563" spans="2:9">
      <c r="B4563" s="300">
        <f t="shared" si="359"/>
        <v>4551</v>
      </c>
      <c r="C4563" s="275">
        <f t="shared" ca="1" si="355"/>
        <v>0.10092384138570498</v>
      </c>
      <c r="D4563" s="275">
        <f t="shared" ca="1" si="356"/>
        <v>0.18190301481318197</v>
      </c>
      <c r="E4563" s="275">
        <f t="shared" ca="1" si="357"/>
        <v>0.10030394379639111</v>
      </c>
      <c r="F4563" s="275">
        <f t="shared" ca="1" si="358"/>
        <v>2.5196363473631744E-2</v>
      </c>
      <c r="G4563" s="301">
        <f t="array" aca="1" ref="G4563" ca="1">IF(E4563&gt;F4563,('3-Statement Model'!$G$8*(1+'DCF Simulation'!C4563)*'DCF Simulation'!D4563)/('DCF Simulation'!E4563-'DCF Simulation'!F4563))</f>
        <v>12879.319063174471</v>
      </c>
      <c r="H4563" s="302">
        <f ca="1">+G4563-'DCF Analysis'!$C$37+'DCF Analysis'!$C$38+'DCF Analysis'!$C$40-'DCF Analysis'!$C$39</f>
        <v>13791.649063174473</v>
      </c>
      <c r="I4563" s="303">
        <f ca="1">+H4563/'Historical Data'!$L$34</f>
        <v>865.91641667075123</v>
      </c>
    </row>
    <row r="4564" spans="2:9">
      <c r="B4564" s="300">
        <f t="shared" si="359"/>
        <v>4552</v>
      </c>
      <c r="C4564" s="275">
        <f t="shared" ca="1" si="355"/>
        <v>0.27520910516163472</v>
      </c>
      <c r="D4564" s="275">
        <f t="shared" ca="1" si="356"/>
        <v>0.17223424195702461</v>
      </c>
      <c r="E4564" s="275">
        <f t="shared" ca="1" si="357"/>
        <v>0.10605065755316744</v>
      </c>
      <c r="F4564" s="275">
        <f t="shared" ca="1" si="358"/>
        <v>3.4819089266751008E-2</v>
      </c>
      <c r="G4564" s="301">
        <f t="array" aca="1" ref="G4564" ca="1">IF(E4564&gt;F4564,('3-Statement Model'!$G$8*(1+'DCF Simulation'!C4564)*'DCF Simulation'!D4564)/('DCF Simulation'!E4564-'DCF Simulation'!F4564))</f>
        <v>14893.88156570924</v>
      </c>
      <c r="H4564" s="302">
        <f ca="1">+G4564-'DCF Analysis'!$C$37+'DCF Analysis'!$C$38+'DCF Analysis'!$C$40-'DCF Analysis'!$C$39</f>
        <v>15806.211565709242</v>
      </c>
      <c r="I4564" s="303">
        <f ca="1">+H4564/'Historical Data'!$L$34</f>
        <v>992.40185255760696</v>
      </c>
    </row>
    <row r="4565" spans="2:9">
      <c r="B4565" s="300">
        <f t="shared" si="359"/>
        <v>4553</v>
      </c>
      <c r="C4565" s="275">
        <f t="shared" ca="1" si="355"/>
        <v>0.23884639800721003</v>
      </c>
      <c r="D4565" s="275">
        <f t="shared" ca="1" si="356"/>
        <v>0.18144826930622804</v>
      </c>
      <c r="E4565" s="275">
        <f t="shared" ca="1" si="357"/>
        <v>0.10244345258716034</v>
      </c>
      <c r="F4565" s="275">
        <f t="shared" ca="1" si="358"/>
        <v>2.7406692060720248E-2</v>
      </c>
      <c r="G4565" s="301">
        <f t="array" aca="1" ref="G4565" ca="1">IF(E4565&gt;F4565,('3-Statement Model'!$G$8*(1+'DCF Simulation'!C4565)*'DCF Simulation'!D4565)/('DCF Simulation'!E4565-'DCF Simulation'!F4565))</f>
        <v>14470.239371780641</v>
      </c>
      <c r="H4565" s="302">
        <f ca="1">+G4565-'DCF Analysis'!$C$37+'DCF Analysis'!$C$38+'DCF Analysis'!$C$40-'DCF Analysis'!$C$39</f>
        <v>15382.569371780643</v>
      </c>
      <c r="I4565" s="303">
        <f ca="1">+H4565/'Historical Data'!$L$34</f>
        <v>965.80323995973447</v>
      </c>
    </row>
    <row r="4566" spans="2:9">
      <c r="B4566" s="300">
        <f t="shared" si="359"/>
        <v>4554</v>
      </c>
      <c r="C4566" s="275">
        <f t="shared" ca="1" si="355"/>
        <v>0.28331872053737395</v>
      </c>
      <c r="D4566" s="275">
        <f t="shared" ca="1" si="356"/>
        <v>0.14970826110748583</v>
      </c>
      <c r="E4566" s="275">
        <f t="shared" ca="1" si="357"/>
        <v>0.10152060312220508</v>
      </c>
      <c r="F4566" s="275">
        <f t="shared" ca="1" si="358"/>
        <v>3.4146011271679245E-2</v>
      </c>
      <c r="G4566" s="301">
        <f t="array" aca="1" ref="G4566" ca="1">IF(E4566&gt;F4566,('3-Statement Model'!$G$8*(1+'DCF Simulation'!C4566)*'DCF Simulation'!D4566)/('DCF Simulation'!E4566-'DCF Simulation'!F4566))</f>
        <v>13774.113193633912</v>
      </c>
      <c r="H4566" s="302">
        <f ca="1">+G4566-'DCF Analysis'!$C$37+'DCF Analysis'!$C$38+'DCF Analysis'!$C$40-'DCF Analysis'!$C$39</f>
        <v>14686.443193633913</v>
      </c>
      <c r="I4566" s="303">
        <f ca="1">+H4566/'Historical Data'!$L$34</f>
        <v>922.09656768505761</v>
      </c>
    </row>
    <row r="4567" spans="2:9">
      <c r="B4567" s="300">
        <f t="shared" si="359"/>
        <v>4555</v>
      </c>
      <c r="C4567" s="275">
        <f t="shared" ca="1" si="355"/>
        <v>1.2181473091609697E-2</v>
      </c>
      <c r="D4567" s="275">
        <f t="shared" ca="1" si="356"/>
        <v>0.16212391130893183</v>
      </c>
      <c r="E4567" s="275">
        <f t="shared" ca="1" si="357"/>
        <v>0.10814544381867885</v>
      </c>
      <c r="F4567" s="275">
        <f t="shared" ca="1" si="358"/>
        <v>4.9389040443004725E-2</v>
      </c>
      <c r="G4567" s="301">
        <f t="array" aca="1" ref="G4567" ca="1">IF(E4567&gt;F4567,('3-Statement Model'!$G$8*(1+'DCF Simulation'!C4567)*'DCF Simulation'!D4567)/('DCF Simulation'!E4567-'DCF Simulation'!F4567))</f>
        <v>13490.552988308602</v>
      </c>
      <c r="H4567" s="302">
        <f ca="1">+G4567-'DCF Analysis'!$C$37+'DCF Analysis'!$C$38+'DCF Analysis'!$C$40-'DCF Analysis'!$C$39</f>
        <v>14402.882988308604</v>
      </c>
      <c r="I4567" s="303">
        <f ca="1">+H4567/'Historical Data'!$L$34</f>
        <v>904.29308125780096</v>
      </c>
    </row>
    <row r="4568" spans="2:9">
      <c r="B4568" s="300">
        <f t="shared" si="359"/>
        <v>4556</v>
      </c>
      <c r="C4568" s="275">
        <f t="shared" ca="1" si="355"/>
        <v>0.18764743062847594</v>
      </c>
      <c r="D4568" s="275">
        <f t="shared" ca="1" si="356"/>
        <v>0.17963408185442056</v>
      </c>
      <c r="E4568" s="275">
        <f t="shared" ca="1" si="357"/>
        <v>0.10069659250113529</v>
      </c>
      <c r="F4568" s="275">
        <f t="shared" ca="1" si="358"/>
        <v>5.5853630115471592E-2</v>
      </c>
      <c r="G4568" s="301">
        <f t="array" aca="1" ref="G4568" ca="1">IF(E4568&gt;F4568,('3-Statement Model'!$G$8*(1+'DCF Simulation'!C4568)*'DCF Simulation'!D4568)/('DCF Simulation'!E4568-'DCF Simulation'!F4568))</f>
        <v>22980.60597779692</v>
      </c>
      <c r="H4568" s="302">
        <f ca="1">+G4568-'DCF Analysis'!$C$37+'DCF Analysis'!$C$38+'DCF Analysis'!$C$40-'DCF Analysis'!$C$39</f>
        <v>23892.935977796918</v>
      </c>
      <c r="I4568" s="303">
        <f ca="1">+H4568/'Historical Data'!$L$34</f>
        <v>1500.1313773913164</v>
      </c>
    </row>
    <row r="4569" spans="2:9">
      <c r="B4569" s="300">
        <f t="shared" si="359"/>
        <v>4557</v>
      </c>
      <c r="C4569" s="275">
        <f t="shared" ca="1" si="355"/>
        <v>9.9709081929529125E-2</v>
      </c>
      <c r="D4569" s="275">
        <f t="shared" ca="1" si="356"/>
        <v>0.16476334731212153</v>
      </c>
      <c r="E4569" s="275">
        <f t="shared" ca="1" si="357"/>
        <v>0.10541645136295999</v>
      </c>
      <c r="F4569" s="275">
        <f t="shared" ca="1" si="358"/>
        <v>3.8025909552211197E-2</v>
      </c>
      <c r="G4569" s="301">
        <f t="array" aca="1" ref="G4569" ca="1">IF(E4569&gt;F4569,('3-Statement Model'!$G$8*(1+'DCF Simulation'!C4569)*'DCF Simulation'!D4569)/('DCF Simulation'!E4569-'DCF Simulation'!F4569))</f>
        <v>12987.30289377245</v>
      </c>
      <c r="H4569" s="302">
        <f ca="1">+G4569-'DCF Analysis'!$C$37+'DCF Analysis'!$C$38+'DCF Analysis'!$C$40-'DCF Analysis'!$C$39</f>
        <v>13899.632893772452</v>
      </c>
      <c r="I4569" s="303">
        <f ca="1">+H4569/'Historical Data'!$L$34</f>
        <v>872.69624199993928</v>
      </c>
    </row>
    <row r="4570" spans="2:9">
      <c r="B4570" s="300">
        <f t="shared" si="359"/>
        <v>4558</v>
      </c>
      <c r="C4570" s="275">
        <f t="shared" ca="1" si="355"/>
        <v>0.17640339994710158</v>
      </c>
      <c r="D4570" s="275">
        <f t="shared" ca="1" si="356"/>
        <v>0.18411967950269517</v>
      </c>
      <c r="E4570" s="275">
        <f t="shared" ca="1" si="357"/>
        <v>0.10830738404769824</v>
      </c>
      <c r="F4570" s="275">
        <f t="shared" ca="1" si="358"/>
        <v>4.6339886564279884E-2</v>
      </c>
      <c r="G4570" s="301">
        <f t="array" aca="1" ref="G4570" ca="1">IF(E4570&gt;F4570,('3-Statement Model'!$G$8*(1+'DCF Simulation'!C4570)*'DCF Simulation'!D4570)/('DCF Simulation'!E4570-'DCF Simulation'!F4570))</f>
        <v>16883.870901239341</v>
      </c>
      <c r="H4570" s="302">
        <f ca="1">+G4570-'DCF Analysis'!$C$37+'DCF Analysis'!$C$38+'DCF Analysis'!$C$40-'DCF Analysis'!$C$39</f>
        <v>17796.200901239339</v>
      </c>
      <c r="I4570" s="303">
        <f ca="1">+H4570/'Historical Data'!$L$34</f>
        <v>1117.3444483807784</v>
      </c>
    </row>
    <row r="4571" spans="2:9">
      <c r="B4571" s="300">
        <f t="shared" si="359"/>
        <v>4559</v>
      </c>
      <c r="C4571" s="275">
        <f t="shared" ca="1" si="355"/>
        <v>0.26185485714515555</v>
      </c>
      <c r="D4571" s="275">
        <f t="shared" ca="1" si="356"/>
        <v>0.18343644286404334</v>
      </c>
      <c r="E4571" s="275">
        <f t="shared" ca="1" si="357"/>
        <v>0.10457268821690315</v>
      </c>
      <c r="F4571" s="275">
        <f t="shared" ca="1" si="358"/>
        <v>3.7921026545423529E-2</v>
      </c>
      <c r="G4571" s="301">
        <f t="array" aca="1" ref="G4571" ca="1">IF(E4571&gt;F4571,('3-Statement Model'!$G$8*(1+'DCF Simulation'!C4571)*'DCF Simulation'!D4571)/('DCF Simulation'!E4571-'DCF Simulation'!F4571))</f>
        <v>16775.039135693882</v>
      </c>
      <c r="H4571" s="302">
        <f ca="1">+G4571-'DCF Analysis'!$C$37+'DCF Analysis'!$C$38+'DCF Analysis'!$C$40-'DCF Analysis'!$C$39</f>
        <v>17687.36913569388</v>
      </c>
      <c r="I4571" s="303">
        <f ca="1">+H4571/'Historical Data'!$L$34</f>
        <v>1110.5113849806442</v>
      </c>
    </row>
    <row r="4572" spans="2:9">
      <c r="B4572" s="300">
        <f t="shared" si="359"/>
        <v>4560</v>
      </c>
      <c r="C4572" s="275">
        <f t="shared" ca="1" si="355"/>
        <v>0.1323153479353201</v>
      </c>
      <c r="D4572" s="275">
        <f t="shared" ca="1" si="356"/>
        <v>0.15720215673275517</v>
      </c>
      <c r="E4572" s="275">
        <f t="shared" ca="1" si="357"/>
        <v>0.1059526290875312</v>
      </c>
      <c r="F4572" s="275">
        <f t="shared" ca="1" si="358"/>
        <v>5.9812818141080998E-2</v>
      </c>
      <c r="G4572" s="301">
        <f t="array" aca="1" ref="G4572" ca="1">IF(E4572&gt;F4572,('3-Statement Model'!$G$8*(1+'DCF Simulation'!C4572)*'DCF Simulation'!D4572)/('DCF Simulation'!E4572-'DCF Simulation'!F4572))</f>
        <v>18635.007961712159</v>
      </c>
      <c r="H4572" s="302">
        <f ca="1">+G4572-'DCF Analysis'!$C$37+'DCF Analysis'!$C$38+'DCF Analysis'!$C$40-'DCF Analysis'!$C$39</f>
        <v>19547.337961712157</v>
      </c>
      <c r="I4572" s="303">
        <f ca="1">+H4572/'Historical Data'!$L$34</f>
        <v>1227.2905702374314</v>
      </c>
    </row>
    <row r="4573" spans="2:9">
      <c r="B4573" s="300">
        <f t="shared" si="359"/>
        <v>4561</v>
      </c>
      <c r="C4573" s="275">
        <f t="shared" ca="1" si="355"/>
        <v>0.12507580756238287</v>
      </c>
      <c r="D4573" s="275">
        <f t="shared" ca="1" si="356"/>
        <v>0.17223945887448519</v>
      </c>
      <c r="E4573" s="275">
        <f t="shared" ca="1" si="357"/>
        <v>0.10728874301638479</v>
      </c>
      <c r="F4573" s="275">
        <f t="shared" ca="1" si="358"/>
        <v>5.5178775093560534E-2</v>
      </c>
      <c r="G4573" s="301">
        <f t="array" aca="1" ref="G4573" ca="1">IF(E4573&gt;F4573,('3-Statement Model'!$G$8*(1+'DCF Simulation'!C4573)*'DCF Simulation'!D4573)/('DCF Simulation'!E4573-'DCF Simulation'!F4573))</f>
        <v>17962.76267710287</v>
      </c>
      <c r="H4573" s="302">
        <f ca="1">+G4573-'DCF Analysis'!$C$37+'DCF Analysis'!$C$38+'DCF Analysis'!$C$40-'DCF Analysis'!$C$39</f>
        <v>18875.092677102868</v>
      </c>
      <c r="I4573" s="303">
        <f ca="1">+H4573/'Historical Data'!$L$34</f>
        <v>1185.0832732487784</v>
      </c>
    </row>
    <row r="4574" spans="2:9">
      <c r="B4574" s="300">
        <f t="shared" si="359"/>
        <v>4562</v>
      </c>
      <c r="C4574" s="275">
        <f t="shared" ca="1" si="355"/>
        <v>0.27170647916395707</v>
      </c>
      <c r="D4574" s="275">
        <f t="shared" ca="1" si="356"/>
        <v>0.13984832174259465</v>
      </c>
      <c r="E4574" s="275">
        <f t="shared" ca="1" si="357"/>
        <v>0.10773161788399449</v>
      </c>
      <c r="F4574" s="275">
        <f t="shared" ca="1" si="358"/>
        <v>4.7696732180618234E-2</v>
      </c>
      <c r="G4574" s="301">
        <f t="array" aca="1" ref="G4574" ca="1">IF(E4574&gt;F4574,('3-Statement Model'!$G$8*(1+'DCF Simulation'!C4574)*'DCF Simulation'!D4574)/('DCF Simulation'!E4574-'DCF Simulation'!F4574))</f>
        <v>14309.351570112663</v>
      </c>
      <c r="H4574" s="302">
        <f ca="1">+G4574-'DCF Analysis'!$C$37+'DCF Analysis'!$C$38+'DCF Analysis'!$C$40-'DCF Analysis'!$C$39</f>
        <v>15221.681570112665</v>
      </c>
      <c r="I4574" s="303">
        <f ca="1">+H4574/'Historical Data'!$L$34</f>
        <v>955.70180915416393</v>
      </c>
    </row>
    <row r="4575" spans="2:9">
      <c r="B4575" s="300">
        <f t="shared" si="359"/>
        <v>4563</v>
      </c>
      <c r="C4575" s="275">
        <f t="shared" ca="1" si="355"/>
        <v>0.23718649545187043</v>
      </c>
      <c r="D4575" s="275">
        <f t="shared" ca="1" si="356"/>
        <v>0.19461107429101887</v>
      </c>
      <c r="E4575" s="275">
        <f t="shared" ca="1" si="357"/>
        <v>0.10877906254474917</v>
      </c>
      <c r="F4575" s="275">
        <f t="shared" ca="1" si="358"/>
        <v>2.7734470796924073E-2</v>
      </c>
      <c r="G4575" s="301">
        <f t="array" aca="1" ref="G4575" ca="1">IF(E4575&gt;F4575,('3-Statement Model'!$G$8*(1+'DCF Simulation'!C4575)*'DCF Simulation'!D4575)/('DCF Simulation'!E4575-'DCF Simulation'!F4575))</f>
        <v>14350.207512588642</v>
      </c>
      <c r="H4575" s="302">
        <f ca="1">+G4575-'DCF Analysis'!$C$37+'DCF Analysis'!$C$38+'DCF Analysis'!$C$40-'DCF Analysis'!$C$39</f>
        <v>15262.537512588644</v>
      </c>
      <c r="I4575" s="303">
        <f ca="1">+H4575/'Historical Data'!$L$34</f>
        <v>958.26697240233341</v>
      </c>
    </row>
    <row r="4576" spans="2:9">
      <c r="B4576" s="300">
        <f t="shared" si="359"/>
        <v>4564</v>
      </c>
      <c r="C4576" s="275">
        <f t="shared" ca="1" si="355"/>
        <v>9.6475068798902414E-2</v>
      </c>
      <c r="D4576" s="275">
        <f t="shared" ca="1" si="356"/>
        <v>0.13542046127934479</v>
      </c>
      <c r="E4576" s="275">
        <f t="shared" ca="1" si="357"/>
        <v>0.10616467799731104</v>
      </c>
      <c r="F4576" s="275">
        <f t="shared" ca="1" si="358"/>
        <v>5.6856646533695057E-2</v>
      </c>
      <c r="G4576" s="301">
        <f t="array" aca="1" ref="G4576" ca="1">IF(E4576&gt;F4576,('3-Statement Model'!$G$8*(1+'DCF Simulation'!C4576)*'DCF Simulation'!D4576)/('DCF Simulation'!E4576-'DCF Simulation'!F4576))</f>
        <v>14546.043600326529</v>
      </c>
      <c r="H4576" s="302">
        <f ca="1">+G4576-'DCF Analysis'!$C$37+'DCF Analysis'!$C$38+'DCF Analysis'!$C$40-'DCF Analysis'!$C$39</f>
        <v>15458.373600326531</v>
      </c>
      <c r="I4576" s="303">
        <f ca="1">+H4576/'Historical Data'!$L$34</f>
        <v>970.5626509373684</v>
      </c>
    </row>
    <row r="4577" spans="2:9">
      <c r="B4577" s="300">
        <f t="shared" si="359"/>
        <v>4565</v>
      </c>
      <c r="C4577" s="275">
        <f t="shared" ca="1" si="355"/>
        <v>8.178683599309558E-2</v>
      </c>
      <c r="D4577" s="275">
        <f t="shared" ca="1" si="356"/>
        <v>0.15976560166273124</v>
      </c>
      <c r="E4577" s="275">
        <f t="shared" ca="1" si="357"/>
        <v>0.10443530596120833</v>
      </c>
      <c r="F4577" s="275">
        <f t="shared" ca="1" si="358"/>
        <v>2.4320140720781484E-2</v>
      </c>
      <c r="G4577" s="301">
        <f t="array" aca="1" ref="G4577" ca="1">IF(E4577&gt;F4577,('3-Statement Model'!$G$8*(1+'DCF Simulation'!C4577)*'DCF Simulation'!D4577)/('DCF Simulation'!E4577-'DCF Simulation'!F4577))</f>
        <v>10420.528317514767</v>
      </c>
      <c r="H4577" s="302">
        <f ca="1">+G4577-'DCF Analysis'!$C$37+'DCF Analysis'!$C$38+'DCF Analysis'!$C$40-'DCF Analysis'!$C$39</f>
        <v>11332.858317514769</v>
      </c>
      <c r="I4577" s="303">
        <f ca="1">+H4577/'Historical Data'!$L$34</f>
        <v>711.53986154872064</v>
      </c>
    </row>
    <row r="4578" spans="2:9">
      <c r="B4578" s="300">
        <f t="shared" si="359"/>
        <v>4566</v>
      </c>
      <c r="C4578" s="275">
        <f t="shared" ca="1" si="355"/>
        <v>4.3113053211150047E-2</v>
      </c>
      <c r="D4578" s="275">
        <f t="shared" ca="1" si="356"/>
        <v>0.188552870519479</v>
      </c>
      <c r="E4578" s="275">
        <f t="shared" ca="1" si="357"/>
        <v>0.10371461827578042</v>
      </c>
      <c r="F4578" s="275">
        <f t="shared" ca="1" si="358"/>
        <v>2.5468121939550375E-2</v>
      </c>
      <c r="G4578" s="301">
        <f t="array" aca="1" ref="G4578" ca="1">IF(E4578&gt;F4578,('3-Statement Model'!$G$8*(1+'DCF Simulation'!C4578)*'DCF Simulation'!D4578)/('DCF Simulation'!E4578-'DCF Simulation'!F4578))</f>
        <v>12141.689647569463</v>
      </c>
      <c r="H4578" s="302">
        <f ca="1">+G4578-'DCF Analysis'!$C$37+'DCF Analysis'!$C$38+'DCF Analysis'!$C$40-'DCF Analysis'!$C$39</f>
        <v>13054.019647569465</v>
      </c>
      <c r="I4578" s="303">
        <f ca="1">+H4578/'Historical Data'!$L$34</f>
        <v>819.60394036963146</v>
      </c>
    </row>
    <row r="4579" spans="2:9">
      <c r="B4579" s="300">
        <f t="shared" si="359"/>
        <v>4567</v>
      </c>
      <c r="C4579" s="275">
        <f t="shared" ca="1" si="355"/>
        <v>9.9167160685353514E-2</v>
      </c>
      <c r="D4579" s="275">
        <f t="shared" ca="1" si="356"/>
        <v>0.1667660055688612</v>
      </c>
      <c r="E4579" s="275">
        <f t="shared" ca="1" si="357"/>
        <v>0.10409984226397992</v>
      </c>
      <c r="F4579" s="275">
        <f t="shared" ca="1" si="358"/>
        <v>5.9491674344945844E-2</v>
      </c>
      <c r="G4579" s="301">
        <f t="array" aca="1" ref="G4579" ca="1">IF(E4579&gt;F4579,('3-Statement Model'!$G$8*(1+'DCF Simulation'!C4579)*'DCF Simulation'!D4579)/('DCF Simulation'!E4579-'DCF Simulation'!F4579))</f>
        <v>19848.897253125662</v>
      </c>
      <c r="H4579" s="302">
        <f ca="1">+G4579-'DCF Analysis'!$C$37+'DCF Analysis'!$C$38+'DCF Analysis'!$C$40-'DCF Analysis'!$C$39</f>
        <v>20761.22725312566</v>
      </c>
      <c r="I4579" s="303">
        <f ca="1">+H4579/'Historical Data'!$L$34</f>
        <v>1303.5052897855403</v>
      </c>
    </row>
    <row r="4580" spans="2:9">
      <c r="B4580" s="300">
        <f t="shared" si="359"/>
        <v>4568</v>
      </c>
      <c r="C4580" s="275">
        <f t="shared" ca="1" si="355"/>
        <v>0.16094056354889125</v>
      </c>
      <c r="D4580" s="275">
        <f t="shared" ca="1" si="356"/>
        <v>0.16957247243709023</v>
      </c>
      <c r="E4580" s="275">
        <f t="shared" ca="1" si="357"/>
        <v>0.10327281191868075</v>
      </c>
      <c r="F4580" s="275">
        <f t="shared" ca="1" si="358"/>
        <v>2.4029965038387169E-2</v>
      </c>
      <c r="G4580" s="301">
        <f t="array" aca="1" ref="G4580" ca="1">IF(E4580&gt;F4580,('3-Statement Model'!$G$8*(1+'DCF Simulation'!C4580)*'DCF Simulation'!D4580)/('DCF Simulation'!E4580-'DCF Simulation'!F4580))</f>
        <v>12000.097313450678</v>
      </c>
      <c r="H4580" s="302">
        <f ca="1">+G4580-'DCF Analysis'!$C$37+'DCF Analysis'!$C$38+'DCF Analysis'!$C$40-'DCF Analysis'!$C$39</f>
        <v>12912.42731345068</v>
      </c>
      <c r="I4580" s="303">
        <f ca="1">+H4580/'Historical Data'!$L$34</f>
        <v>810.71398630927445</v>
      </c>
    </row>
    <row r="4581" spans="2:9">
      <c r="B4581" s="300">
        <f t="shared" si="359"/>
        <v>4569</v>
      </c>
      <c r="C4581" s="275">
        <f t="shared" ca="1" si="355"/>
        <v>0.2074899786595501</v>
      </c>
      <c r="D4581" s="275">
        <f t="shared" ca="1" si="356"/>
        <v>0.14056540614147661</v>
      </c>
      <c r="E4581" s="275">
        <f t="shared" ca="1" si="357"/>
        <v>0.1024550834011657</v>
      </c>
      <c r="F4581" s="275">
        <f t="shared" ca="1" si="358"/>
        <v>2.9282052012179684E-2</v>
      </c>
      <c r="G4581" s="301">
        <f t="array" aca="1" ref="G4581" ca="1">IF(E4581&gt;F4581,('3-Statement Model'!$G$8*(1+'DCF Simulation'!C4581)*'DCF Simulation'!D4581)/('DCF Simulation'!E4581-'DCF Simulation'!F4581))</f>
        <v>11204.447318196053</v>
      </c>
      <c r="H4581" s="302">
        <f ca="1">+G4581-'DCF Analysis'!$C$37+'DCF Analysis'!$C$38+'DCF Analysis'!$C$40-'DCF Analysis'!$C$39</f>
        <v>12116.777318196055</v>
      </c>
      <c r="I4581" s="303">
        <f ca="1">+H4581/'Historical Data'!$L$34</f>
        <v>760.75865539423421</v>
      </c>
    </row>
    <row r="4582" spans="2:9">
      <c r="B4582" s="300">
        <f t="shared" si="359"/>
        <v>4570</v>
      </c>
      <c r="C4582" s="275">
        <f t="shared" ca="1" si="355"/>
        <v>0.20007207750427489</v>
      </c>
      <c r="D4582" s="275">
        <f t="shared" ca="1" si="356"/>
        <v>0.17342835913259322</v>
      </c>
      <c r="E4582" s="275">
        <f t="shared" ca="1" si="357"/>
        <v>0.10641463922758698</v>
      </c>
      <c r="F4582" s="275">
        <f t="shared" ca="1" si="358"/>
        <v>3.8958846713412654E-2</v>
      </c>
      <c r="G4582" s="301">
        <f t="array" aca="1" ref="G4582" ca="1">IF(E4582&gt;F4582,('3-Statement Model'!$G$8*(1+'DCF Simulation'!C4582)*'DCF Simulation'!D4582)/('DCF Simulation'!E4582-'DCF Simulation'!F4582))</f>
        <v>14903.480249540231</v>
      </c>
      <c r="H4582" s="302">
        <f ca="1">+G4582-'DCF Analysis'!$C$37+'DCF Analysis'!$C$38+'DCF Analysis'!$C$40-'DCF Analysis'!$C$39</f>
        <v>15815.810249540233</v>
      </c>
      <c r="I4582" s="303">
        <f ca="1">+H4582/'Historical Data'!$L$34</f>
        <v>993.00451130201191</v>
      </c>
    </row>
    <row r="4583" spans="2:9">
      <c r="B4583" s="300">
        <f t="shared" si="359"/>
        <v>4571</v>
      </c>
      <c r="C4583" s="275">
        <f t="shared" ca="1" si="355"/>
        <v>0.18177041250198436</v>
      </c>
      <c r="D4583" s="275">
        <f t="shared" ca="1" si="356"/>
        <v>0.15313972610879417</v>
      </c>
      <c r="E4583" s="275">
        <f t="shared" ca="1" si="357"/>
        <v>0.10618425043631877</v>
      </c>
      <c r="F4583" s="275">
        <f t="shared" ca="1" si="358"/>
        <v>2.8099484315026409E-2</v>
      </c>
      <c r="G4583" s="301">
        <f t="array" aca="1" ref="G4583" ca="1">IF(E4583&gt;F4583,('3-Statement Model'!$G$8*(1+'DCF Simulation'!C4583)*'DCF Simulation'!D4583)/('DCF Simulation'!E4583-'DCF Simulation'!F4583))</f>
        <v>11195.259481616351</v>
      </c>
      <c r="H4583" s="302">
        <f ca="1">+G4583-'DCF Analysis'!$C$37+'DCF Analysis'!$C$38+'DCF Analysis'!$C$40-'DCF Analysis'!$C$39</f>
        <v>12107.589481616353</v>
      </c>
      <c r="I4583" s="303">
        <f ca="1">+H4583/'Historical Data'!$L$34</f>
        <v>760.18179192478192</v>
      </c>
    </row>
    <row r="4584" spans="2:9">
      <c r="B4584" s="300">
        <f t="shared" si="359"/>
        <v>4572</v>
      </c>
      <c r="C4584" s="275">
        <f t="shared" ca="1" si="355"/>
        <v>0.24636967974672358</v>
      </c>
      <c r="D4584" s="275">
        <f t="shared" ca="1" si="356"/>
        <v>0.18911018027103504</v>
      </c>
      <c r="E4584" s="275">
        <f t="shared" ca="1" si="357"/>
        <v>0.10902871468726044</v>
      </c>
      <c r="F4584" s="275">
        <f t="shared" ca="1" si="358"/>
        <v>5.6086482063482448E-2</v>
      </c>
      <c r="G4584" s="301">
        <f t="array" aca="1" ref="G4584" ca="1">IF(E4584&gt;F4584,('3-Statement Model'!$G$8*(1+'DCF Simulation'!C4584)*'DCF Simulation'!D4584)/('DCF Simulation'!E4584-'DCF Simulation'!F4584))</f>
        <v>21504.979427434508</v>
      </c>
      <c r="H4584" s="302">
        <f ca="1">+G4584-'DCF Analysis'!$C$37+'DCF Analysis'!$C$38+'DCF Analysis'!$C$40-'DCF Analysis'!$C$39</f>
        <v>22417.309427434506</v>
      </c>
      <c r="I4584" s="303">
        <f ca="1">+H4584/'Historical Data'!$L$34</f>
        <v>1407.4833373359863</v>
      </c>
    </row>
    <row r="4585" spans="2:9">
      <c r="B4585" s="300">
        <f t="shared" si="359"/>
        <v>4573</v>
      </c>
      <c r="C4585" s="275">
        <f t="shared" ca="1" si="355"/>
        <v>0.23713941977805253</v>
      </c>
      <c r="D4585" s="275">
        <f t="shared" ca="1" si="356"/>
        <v>0.14272927614967371</v>
      </c>
      <c r="E4585" s="275">
        <f t="shared" ca="1" si="357"/>
        <v>0.10464589189660151</v>
      </c>
      <c r="F4585" s="275">
        <f t="shared" ca="1" si="358"/>
        <v>5.0504784927956292E-2</v>
      </c>
      <c r="G4585" s="301">
        <f t="array" aca="1" ref="G4585" ca="1">IF(E4585&gt;F4585,('3-Statement Model'!$G$8*(1+'DCF Simulation'!C4585)*'DCF Simulation'!D4585)/('DCF Simulation'!E4585-'DCF Simulation'!F4585))</f>
        <v>15753.754626866077</v>
      </c>
      <c r="H4585" s="302">
        <f ca="1">+G4585-'DCF Analysis'!$C$37+'DCF Analysis'!$C$38+'DCF Analysis'!$C$40-'DCF Analysis'!$C$39</f>
        <v>16666.084626866075</v>
      </c>
      <c r="I4585" s="303">
        <f ca="1">+H4585/'Historical Data'!$L$34</f>
        <v>1046.389464662439</v>
      </c>
    </row>
    <row r="4586" spans="2:9">
      <c r="B4586" s="300">
        <f t="shared" si="359"/>
        <v>4574</v>
      </c>
      <c r="C4586" s="275">
        <f t="shared" ca="1" si="355"/>
        <v>0.12686548616523347</v>
      </c>
      <c r="D4586" s="275">
        <f t="shared" ca="1" si="356"/>
        <v>0.15103131994643834</v>
      </c>
      <c r="E4586" s="275">
        <f t="shared" ca="1" si="357"/>
        <v>0.10816779118292465</v>
      </c>
      <c r="F4586" s="275">
        <f t="shared" ca="1" si="358"/>
        <v>5.8435563130172216E-2</v>
      </c>
      <c r="G4586" s="301">
        <f t="array" aca="1" ref="G4586" ca="1">IF(E4586&gt;F4586,('3-Statement Model'!$G$8*(1+'DCF Simulation'!C4586)*'DCF Simulation'!D4586)/('DCF Simulation'!E4586-'DCF Simulation'!F4586))</f>
        <v>16530.297822718338</v>
      </c>
      <c r="H4586" s="302">
        <f ca="1">+G4586-'DCF Analysis'!$C$37+'DCF Analysis'!$C$38+'DCF Analysis'!$C$40-'DCF Analysis'!$C$39</f>
        <v>17442.627822718336</v>
      </c>
      <c r="I4586" s="303">
        <f ca="1">+H4586/'Historical Data'!$L$34</f>
        <v>1095.1451644676131</v>
      </c>
    </row>
    <row r="4587" spans="2:9">
      <c r="B4587" s="300">
        <f t="shared" si="359"/>
        <v>4575</v>
      </c>
      <c r="C4587" s="275">
        <f t="shared" ca="1" si="355"/>
        <v>0.10897308571992018</v>
      </c>
      <c r="D4587" s="275">
        <f t="shared" ca="1" si="356"/>
        <v>0.16036745060936994</v>
      </c>
      <c r="E4587" s="275">
        <f t="shared" ca="1" si="357"/>
        <v>0.10571925288492716</v>
      </c>
      <c r="F4587" s="275">
        <f t="shared" ca="1" si="358"/>
        <v>3.7732624603388921E-2</v>
      </c>
      <c r="G4587" s="301">
        <f t="array" aca="1" ref="G4587" ca="1">IF(E4587&gt;F4587,('3-Statement Model'!$G$8*(1+'DCF Simulation'!C4587)*'DCF Simulation'!D4587)/('DCF Simulation'!E4587-'DCF Simulation'!F4587))</f>
        <v>12635.52313599966</v>
      </c>
      <c r="H4587" s="302">
        <f ca="1">+G4587-'DCF Analysis'!$C$37+'DCF Analysis'!$C$38+'DCF Analysis'!$C$40-'DCF Analysis'!$C$39</f>
        <v>13547.853135999661</v>
      </c>
      <c r="I4587" s="303">
        <f ca="1">+H4587/'Historical Data'!$L$34</f>
        <v>850.60955273510922</v>
      </c>
    </row>
    <row r="4588" spans="2:9">
      <c r="B4588" s="300">
        <f t="shared" si="359"/>
        <v>4576</v>
      </c>
      <c r="C4588" s="275">
        <f t="shared" ca="1" si="355"/>
        <v>0.3281909705231541</v>
      </c>
      <c r="D4588" s="275">
        <f t="shared" ca="1" si="356"/>
        <v>0.14613062182023465</v>
      </c>
      <c r="E4588" s="275">
        <f t="shared" ca="1" si="357"/>
        <v>0.10293318046331666</v>
      </c>
      <c r="F4588" s="275">
        <f t="shared" ca="1" si="358"/>
        <v>2.0734508435137529E-2</v>
      </c>
      <c r="G4588" s="301">
        <f t="array" aca="1" ref="G4588" ca="1">IF(E4588&gt;F4588,('3-Statement Model'!$G$8*(1+'DCF Simulation'!C4588)*'DCF Simulation'!D4588)/('DCF Simulation'!E4588-'DCF Simulation'!F4588))</f>
        <v>11405.555805504528</v>
      </c>
      <c r="H4588" s="302">
        <f ca="1">+G4588-'DCF Analysis'!$C$37+'DCF Analysis'!$C$38+'DCF Analysis'!$C$40-'DCF Analysis'!$C$39</f>
        <v>12317.885805504529</v>
      </c>
      <c r="I4588" s="303">
        <f ca="1">+H4588/'Historical Data'!$L$34</f>
        <v>773.38536449149626</v>
      </c>
    </row>
    <row r="4589" spans="2:9">
      <c r="B4589" s="300">
        <f t="shared" si="359"/>
        <v>4577</v>
      </c>
      <c r="C4589" s="275">
        <f t="shared" ca="1" si="355"/>
        <v>0.22626898137544507</v>
      </c>
      <c r="D4589" s="275">
        <f t="shared" ca="1" si="356"/>
        <v>0.13567088459541843</v>
      </c>
      <c r="E4589" s="275">
        <f t="shared" ca="1" si="357"/>
        <v>0.10555455748451383</v>
      </c>
      <c r="F4589" s="275">
        <f t="shared" ca="1" si="358"/>
        <v>2.4140153989034182E-2</v>
      </c>
      <c r="G4589" s="301">
        <f t="array" aca="1" ref="G4589" ca="1">IF(E4589&gt;F4589,('3-Statement Model'!$G$8*(1+'DCF Simulation'!C4589)*'DCF Simulation'!D4589)/('DCF Simulation'!E4589-'DCF Simulation'!F4589))</f>
        <v>9870.7613891929795</v>
      </c>
      <c r="H4589" s="302">
        <f ca="1">+G4589-'DCF Analysis'!$C$37+'DCF Analysis'!$C$38+'DCF Analysis'!$C$40-'DCF Analysis'!$C$39</f>
        <v>10783.091389192981</v>
      </c>
      <c r="I4589" s="303">
        <f ca="1">+H4589/'Historical Data'!$L$34</f>
        <v>677.022436808875</v>
      </c>
    </row>
    <row r="4590" spans="2:9">
      <c r="B4590" s="300">
        <f t="shared" si="359"/>
        <v>4578</v>
      </c>
      <c r="C4590" s="275">
        <f t="shared" ca="1" si="355"/>
        <v>0.14646427197533746</v>
      </c>
      <c r="D4590" s="275">
        <f t="shared" ca="1" si="356"/>
        <v>0.17012697961167464</v>
      </c>
      <c r="E4590" s="275">
        <f t="shared" ca="1" si="357"/>
        <v>0.1038343923191378</v>
      </c>
      <c r="F4590" s="275">
        <f t="shared" ca="1" si="358"/>
        <v>2.3650029946595149E-2</v>
      </c>
      <c r="G4590" s="301">
        <f t="array" aca="1" ref="G4590" ca="1">IF(E4590&gt;F4590,('3-Statement Model'!$G$8*(1+'DCF Simulation'!C4590)*'DCF Simulation'!D4590)/('DCF Simulation'!E4590-'DCF Simulation'!F4590))</f>
        <v>11749.61228865794</v>
      </c>
      <c r="H4590" s="302">
        <f ca="1">+G4590-'DCF Analysis'!$C$37+'DCF Analysis'!$C$38+'DCF Analysis'!$C$40-'DCF Analysis'!$C$39</f>
        <v>12661.942288657941</v>
      </c>
      <c r="I4590" s="303">
        <f ca="1">+H4590/'Historical Data'!$L$34</f>
        <v>794.98714363044201</v>
      </c>
    </row>
    <row r="4591" spans="2:9">
      <c r="B4591" s="300">
        <f t="shared" si="359"/>
        <v>4579</v>
      </c>
      <c r="C4591" s="275">
        <f t="shared" ca="1" si="355"/>
        <v>0.2712817476003882</v>
      </c>
      <c r="D4591" s="275">
        <f t="shared" ca="1" si="356"/>
        <v>0.144239873486047</v>
      </c>
      <c r="E4591" s="275">
        <f t="shared" ca="1" si="357"/>
        <v>0.10585629128365506</v>
      </c>
      <c r="F4591" s="275">
        <f t="shared" ca="1" si="358"/>
        <v>5.7889625923523813E-2</v>
      </c>
      <c r="G4591" s="301">
        <f t="array" aca="1" ref="G4591" ca="1">IF(E4591&gt;F4591,('3-Statement Model'!$G$8*(1+'DCF Simulation'!C4591)*'DCF Simulation'!D4591)/('DCF Simulation'!E4591-'DCF Simulation'!F4591))</f>
        <v>18465.757009308763</v>
      </c>
      <c r="H4591" s="302">
        <f ca="1">+G4591-'DCF Analysis'!$C$37+'DCF Analysis'!$C$38+'DCF Analysis'!$C$40-'DCF Analysis'!$C$39</f>
        <v>19378.087009308761</v>
      </c>
      <c r="I4591" s="303">
        <f ca="1">+H4591/'Historical Data'!$L$34</f>
        <v>1216.6640543253795</v>
      </c>
    </row>
    <row r="4592" spans="2:9">
      <c r="B4592" s="300">
        <f t="shared" si="359"/>
        <v>4580</v>
      </c>
      <c r="C4592" s="275">
        <f t="shared" ca="1" si="355"/>
        <v>0.13224293972223067</v>
      </c>
      <c r="D4592" s="275">
        <f t="shared" ca="1" si="356"/>
        <v>0.15070958390889225</v>
      </c>
      <c r="E4592" s="275">
        <f t="shared" ca="1" si="357"/>
        <v>0.10154058999550775</v>
      </c>
      <c r="F4592" s="275">
        <f t="shared" ca="1" si="358"/>
        <v>4.1903539640438046E-2</v>
      </c>
      <c r="G4592" s="301">
        <f t="array" aca="1" ref="G4592" ca="1">IF(E4592&gt;F4592,('3-Statement Model'!$G$8*(1+'DCF Simulation'!C4592)*'DCF Simulation'!D4592)/('DCF Simulation'!E4592-'DCF Simulation'!F4592))</f>
        <v>13821.13904852065</v>
      </c>
      <c r="H4592" s="302">
        <f ca="1">+G4592-'DCF Analysis'!$C$37+'DCF Analysis'!$C$38+'DCF Analysis'!$C$40-'DCF Analysis'!$C$39</f>
        <v>14733.469048520652</v>
      </c>
      <c r="I4592" s="303">
        <f ca="1">+H4592/'Historical Data'!$L$34</f>
        <v>925.0491123421815</v>
      </c>
    </row>
    <row r="4593" spans="2:9">
      <c r="B4593" s="300">
        <f t="shared" si="359"/>
        <v>4581</v>
      </c>
      <c r="C4593" s="275">
        <f t="shared" ca="1" si="355"/>
        <v>0.20922293158951077</v>
      </c>
      <c r="D4593" s="275">
        <f t="shared" ca="1" si="356"/>
        <v>0.15465697116769375</v>
      </c>
      <c r="E4593" s="275">
        <f t="shared" ca="1" si="357"/>
        <v>0.10442048159828284</v>
      </c>
      <c r="F4593" s="275">
        <f t="shared" ca="1" si="358"/>
        <v>5.9423371262724747E-2</v>
      </c>
      <c r="G4593" s="301">
        <f t="array" aca="1" ref="G4593" ca="1">IF(E4593&gt;F4593,('3-Statement Model'!$G$8*(1+'DCF Simulation'!C4593)*'DCF Simulation'!D4593)/('DCF Simulation'!E4593-'DCF Simulation'!F4593))</f>
        <v>20075.702425669977</v>
      </c>
      <c r="H4593" s="302">
        <f ca="1">+G4593-'DCF Analysis'!$C$37+'DCF Analysis'!$C$38+'DCF Analysis'!$C$40-'DCF Analysis'!$C$39</f>
        <v>20988.032425669975</v>
      </c>
      <c r="I4593" s="303">
        <f ca="1">+H4593/'Historical Data'!$L$34</f>
        <v>1317.7453796683637</v>
      </c>
    </row>
    <row r="4594" spans="2:9">
      <c r="B4594" s="300">
        <f t="shared" si="359"/>
        <v>4582</v>
      </c>
      <c r="C4594" s="275">
        <f t="shared" ca="1" si="355"/>
        <v>1.7935214726568071E-2</v>
      </c>
      <c r="D4594" s="275">
        <f t="shared" ca="1" si="356"/>
        <v>0.18077084585059758</v>
      </c>
      <c r="E4594" s="275">
        <f t="shared" ca="1" si="357"/>
        <v>0.10506008869913559</v>
      </c>
      <c r="F4594" s="275">
        <f t="shared" ca="1" si="358"/>
        <v>2.2868203793650586E-2</v>
      </c>
      <c r="G4594" s="301">
        <f t="array" aca="1" ref="G4594" ca="1">IF(E4594&gt;F4594,('3-Statement Model'!$G$8*(1+'DCF Simulation'!C4594)*'DCF Simulation'!D4594)/('DCF Simulation'!E4594-'DCF Simulation'!F4594))</f>
        <v>10814.316802418705</v>
      </c>
      <c r="H4594" s="302">
        <f ca="1">+G4594-'DCF Analysis'!$C$37+'DCF Analysis'!$C$38+'DCF Analysis'!$C$40-'DCF Analysis'!$C$39</f>
        <v>11726.646802418707</v>
      </c>
      <c r="I4594" s="303">
        <f ca="1">+H4594/'Historical Data'!$L$34</f>
        <v>736.26409229243245</v>
      </c>
    </row>
    <row r="4595" spans="2:9">
      <c r="B4595" s="300">
        <f t="shared" si="359"/>
        <v>4583</v>
      </c>
      <c r="C4595" s="275">
        <f t="shared" ca="1" si="355"/>
        <v>0.16542729140572113</v>
      </c>
      <c r="D4595" s="275">
        <f t="shared" ca="1" si="356"/>
        <v>0.17970987149075726</v>
      </c>
      <c r="E4595" s="275">
        <f t="shared" ca="1" si="357"/>
        <v>0.10998685805279451</v>
      </c>
      <c r="F4595" s="275">
        <f t="shared" ca="1" si="358"/>
        <v>5.9424376326358594E-2</v>
      </c>
      <c r="G4595" s="301">
        <f t="array" aca="1" ref="G4595" ca="1">IF(E4595&gt;F4595,('3-Statement Model'!$G$8*(1+'DCF Simulation'!C4595)*'DCF Simulation'!D4595)/('DCF Simulation'!E4595-'DCF Simulation'!F4595))</f>
        <v>20008.209905483749</v>
      </c>
      <c r="H4595" s="302">
        <f ca="1">+G4595-'DCF Analysis'!$C$37+'DCF Analysis'!$C$38+'DCF Analysis'!$C$40-'DCF Analysis'!$C$39</f>
        <v>20920.539905483747</v>
      </c>
      <c r="I4595" s="303">
        <f ca="1">+H4595/'Historical Data'!$L$34</f>
        <v>1313.5078239588158</v>
      </c>
    </row>
    <row r="4596" spans="2:9">
      <c r="B4596" s="300">
        <f t="shared" si="359"/>
        <v>4584</v>
      </c>
      <c r="C4596" s="275">
        <f t="shared" ca="1" si="355"/>
        <v>0.29231965285416234</v>
      </c>
      <c r="D4596" s="275">
        <f t="shared" ca="1" si="356"/>
        <v>0.19403245743554773</v>
      </c>
      <c r="E4596" s="275">
        <f t="shared" ca="1" si="357"/>
        <v>0.10754433316975007</v>
      </c>
      <c r="F4596" s="275">
        <f t="shared" ca="1" si="358"/>
        <v>3.1256649061929501E-2</v>
      </c>
      <c r="G4596" s="301">
        <f t="array" aca="1" ref="G4596" ca="1">IF(E4596&gt;F4596,('3-Statement Model'!$G$8*(1+'DCF Simulation'!C4596)*'DCF Simulation'!D4596)/('DCF Simulation'!E4596-'DCF Simulation'!F4596))</f>
        <v>15877.034965496056</v>
      </c>
      <c r="H4596" s="302">
        <f ca="1">+G4596-'DCF Analysis'!$C$37+'DCF Analysis'!$C$38+'DCF Analysis'!$C$40-'DCF Analysis'!$C$39</f>
        <v>16789.364965496054</v>
      </c>
      <c r="I4596" s="303">
        <f ca="1">+H4596/'Historical Data'!$L$34</f>
        <v>1054.1296898221312</v>
      </c>
    </row>
    <row r="4597" spans="2:9">
      <c r="B4597" s="300">
        <f t="shared" si="359"/>
        <v>4585</v>
      </c>
      <c r="C4597" s="275">
        <f t="shared" ca="1" si="355"/>
        <v>4.2056274597274637E-2</v>
      </c>
      <c r="D4597" s="275">
        <f t="shared" ca="1" si="356"/>
        <v>0.16666302401466832</v>
      </c>
      <c r="E4597" s="275">
        <f t="shared" ca="1" si="357"/>
        <v>0.10788224822208492</v>
      </c>
      <c r="F4597" s="275">
        <f t="shared" ca="1" si="358"/>
        <v>3.3960539909420683E-2</v>
      </c>
      <c r="G4597" s="301">
        <f t="array" aca="1" ref="G4597" ca="1">IF(E4597&gt;F4597,('3-Statement Model'!$G$8*(1+'DCF Simulation'!C4597)*'DCF Simulation'!D4597)/('DCF Simulation'!E4597-'DCF Simulation'!F4597))</f>
        <v>11348.486233095133</v>
      </c>
      <c r="H4597" s="302">
        <f ca="1">+G4597-'DCF Analysis'!$C$37+'DCF Analysis'!$C$38+'DCF Analysis'!$C$40-'DCF Analysis'!$C$39</f>
        <v>12260.816233095135</v>
      </c>
      <c r="I4597" s="303">
        <f ca="1">+H4597/'Historical Data'!$L$34</f>
        <v>769.80221940019408</v>
      </c>
    </row>
    <row r="4598" spans="2:9">
      <c r="B4598" s="300">
        <f t="shared" si="359"/>
        <v>4586</v>
      </c>
      <c r="C4598" s="275">
        <f t="shared" ca="1" si="355"/>
        <v>0.322584330062823</v>
      </c>
      <c r="D4598" s="275">
        <f t="shared" ca="1" si="356"/>
        <v>0.17322625414585405</v>
      </c>
      <c r="E4598" s="275">
        <f t="shared" ca="1" si="357"/>
        <v>0.10995147773454345</v>
      </c>
      <c r="F4598" s="275">
        <f t="shared" ca="1" si="358"/>
        <v>4.5740564849906414E-2</v>
      </c>
      <c r="G4598" s="301">
        <f t="array" aca="1" ref="G4598" ca="1">IF(E4598&gt;F4598,('3-Statement Model'!$G$8*(1+'DCF Simulation'!C4598)*'DCF Simulation'!D4598)/('DCF Simulation'!E4598-'DCF Simulation'!F4598))</f>
        <v>17234.859294582027</v>
      </c>
      <c r="H4598" s="302">
        <f ca="1">+G4598-'DCF Analysis'!$C$37+'DCF Analysis'!$C$38+'DCF Analysis'!$C$40-'DCF Analysis'!$C$39</f>
        <v>18147.189294582025</v>
      </c>
      <c r="I4598" s="303">
        <f ca="1">+H4598/'Historical Data'!$L$34</f>
        <v>1139.3814513863035</v>
      </c>
    </row>
    <row r="4599" spans="2:9">
      <c r="B4599" s="300">
        <f t="shared" si="359"/>
        <v>4587</v>
      </c>
      <c r="C4599" s="275">
        <f t="shared" ca="1" si="355"/>
        <v>0.20336413223588251</v>
      </c>
      <c r="D4599" s="275">
        <f t="shared" ca="1" si="356"/>
        <v>0.17325283277439824</v>
      </c>
      <c r="E4599" s="275">
        <f t="shared" ca="1" si="357"/>
        <v>0.10537307656779094</v>
      </c>
      <c r="F4599" s="275">
        <f t="shared" ca="1" si="358"/>
        <v>5.6164458863249472E-2</v>
      </c>
      <c r="G4599" s="301">
        <f t="array" aca="1" ref="G4599" ca="1">IF(E4599&gt;F4599,('3-Statement Model'!$G$8*(1+'DCF Simulation'!C4599)*'DCF Simulation'!D4599)/('DCF Simulation'!E4599-'DCF Simulation'!F4599))</f>
        <v>20465.188096297828</v>
      </c>
      <c r="H4599" s="302">
        <f ca="1">+G4599-'DCF Analysis'!$C$37+'DCF Analysis'!$C$38+'DCF Analysis'!$C$40-'DCF Analysis'!$C$39</f>
        <v>21377.518096297827</v>
      </c>
      <c r="I4599" s="303">
        <f ca="1">+H4599/'Historical Data'!$L$34</f>
        <v>1342.1994558060178</v>
      </c>
    </row>
    <row r="4600" spans="2:9">
      <c r="B4600" s="300">
        <f t="shared" si="359"/>
        <v>4588</v>
      </c>
      <c r="C4600" s="275">
        <f t="shared" ca="1" si="355"/>
        <v>0.10938898692476975</v>
      </c>
      <c r="D4600" s="275">
        <f t="shared" ca="1" si="356"/>
        <v>0.17726473452400457</v>
      </c>
      <c r="E4600" s="275">
        <f t="shared" ca="1" si="357"/>
        <v>0.10265465115272566</v>
      </c>
      <c r="F4600" s="275">
        <f t="shared" ca="1" si="358"/>
        <v>5.1037861242928348E-2</v>
      </c>
      <c r="G4600" s="301">
        <f t="array" aca="1" ref="G4600" ca="1">IF(E4600&gt;F4600,('3-Statement Model'!$G$8*(1+'DCF Simulation'!C4600)*'DCF Simulation'!D4600)/('DCF Simulation'!E4600-'DCF Simulation'!F4600))</f>
        <v>18403.257474721682</v>
      </c>
      <c r="H4600" s="302">
        <f ca="1">+G4600-'DCF Analysis'!$C$37+'DCF Analysis'!$C$38+'DCF Analysis'!$C$40-'DCF Analysis'!$C$39</f>
        <v>19315.58747472168</v>
      </c>
      <c r="I4600" s="303">
        <f ca="1">+H4600/'Historical Data'!$L$34</f>
        <v>1212.7399860152498</v>
      </c>
    </row>
    <row r="4601" spans="2:9">
      <c r="B4601" s="300">
        <f t="shared" si="359"/>
        <v>4589</v>
      </c>
      <c r="C4601" s="275">
        <f t="shared" ca="1" si="355"/>
        <v>8.1854874787440662E-2</v>
      </c>
      <c r="D4601" s="275">
        <f t="shared" ca="1" si="356"/>
        <v>0.17621928226920036</v>
      </c>
      <c r="E4601" s="275">
        <f t="shared" ca="1" si="357"/>
        <v>0.10382022627864984</v>
      </c>
      <c r="F4601" s="275">
        <f t="shared" ca="1" si="358"/>
        <v>2.1497666068266461E-2</v>
      </c>
      <c r="G4601" s="301">
        <f t="array" aca="1" ref="G4601" ca="1">IF(E4601&gt;F4601,('3-Statement Model'!$G$8*(1+'DCF Simulation'!C4601)*'DCF Simulation'!D4601)/('DCF Simulation'!E4601-'DCF Simulation'!F4601))</f>
        <v>11186.212502659988</v>
      </c>
      <c r="H4601" s="302">
        <f ca="1">+G4601-'DCF Analysis'!$C$37+'DCF Analysis'!$C$38+'DCF Analysis'!$C$40-'DCF Analysis'!$C$39</f>
        <v>12098.54250265999</v>
      </c>
      <c r="I4601" s="303">
        <f ca="1">+H4601/'Historical Data'!$L$34</f>
        <v>759.61377228016181</v>
      </c>
    </row>
    <row r="4602" spans="2:9">
      <c r="B4602" s="300">
        <f t="shared" si="359"/>
        <v>4590</v>
      </c>
      <c r="C4602" s="275">
        <f t="shared" ca="1" si="355"/>
        <v>0.10986411166997478</v>
      </c>
      <c r="D4602" s="275">
        <f t="shared" ca="1" si="356"/>
        <v>0.18441206399772228</v>
      </c>
      <c r="E4602" s="275">
        <f t="shared" ca="1" si="357"/>
        <v>0.10245510192475479</v>
      </c>
      <c r="F4602" s="275">
        <f t="shared" ca="1" si="358"/>
        <v>2.214405733015791E-2</v>
      </c>
      <c r="G4602" s="301">
        <f t="array" aca="1" ref="G4602" ca="1">IF(E4602&gt;F4602,('3-Statement Model'!$G$8*(1+'DCF Simulation'!C4602)*'DCF Simulation'!D4602)/('DCF Simulation'!E4602-'DCF Simulation'!F4602))</f>
        <v>12310.150473199903</v>
      </c>
      <c r="H4602" s="302">
        <f ca="1">+G4602-'DCF Analysis'!$C$37+'DCF Analysis'!$C$38+'DCF Analysis'!$C$40-'DCF Analysis'!$C$39</f>
        <v>13222.480473199905</v>
      </c>
      <c r="I4602" s="303">
        <f ca="1">+H4602/'Historical Data'!$L$34</f>
        <v>830.18084772937618</v>
      </c>
    </row>
    <row r="4603" spans="2:9">
      <c r="B4603" s="300">
        <f t="shared" si="359"/>
        <v>4591</v>
      </c>
      <c r="C4603" s="275">
        <f t="shared" ca="1" si="355"/>
        <v>0.28845110460474149</v>
      </c>
      <c r="D4603" s="275">
        <f t="shared" ca="1" si="356"/>
        <v>0.17728872441372728</v>
      </c>
      <c r="E4603" s="275">
        <f t="shared" ca="1" si="357"/>
        <v>0.10621593939745712</v>
      </c>
      <c r="F4603" s="275">
        <f t="shared" ca="1" si="358"/>
        <v>2.2009674866140382E-2</v>
      </c>
      <c r="G4603" s="301">
        <f t="array" aca="1" ref="G4603" ca="1">IF(E4603&gt;F4603,('3-Statement Model'!$G$8*(1+'DCF Simulation'!C4603)*'DCF Simulation'!D4603)/('DCF Simulation'!E4603-'DCF Simulation'!F4603))</f>
        <v>13103.40470766275</v>
      </c>
      <c r="H4603" s="302">
        <f ca="1">+G4603-'DCF Analysis'!$C$37+'DCF Analysis'!$C$38+'DCF Analysis'!$C$40-'DCF Analysis'!$C$39</f>
        <v>14015.734707662752</v>
      </c>
      <c r="I4603" s="303">
        <f ca="1">+H4603/'Historical Data'!$L$34</f>
        <v>879.98575946027722</v>
      </c>
    </row>
    <row r="4604" spans="2:9">
      <c r="B4604" s="300">
        <f t="shared" si="359"/>
        <v>4592</v>
      </c>
      <c r="C4604" s="275">
        <f t="shared" ca="1" si="355"/>
        <v>0.17393660260144478</v>
      </c>
      <c r="D4604" s="275">
        <f t="shared" ca="1" si="356"/>
        <v>0.1631457651486026</v>
      </c>
      <c r="E4604" s="275">
        <f t="shared" ca="1" si="357"/>
        <v>0.10441299430222284</v>
      </c>
      <c r="F4604" s="275">
        <f t="shared" ca="1" si="358"/>
        <v>4.7453563911897118E-2</v>
      </c>
      <c r="G4604" s="301">
        <f t="array" aca="1" ref="G4604" ca="1">IF(E4604&gt;F4604,('3-Statement Model'!$G$8*(1+'DCF Simulation'!C4604)*'DCF Simulation'!D4604)/('DCF Simulation'!E4604-'DCF Simulation'!F4604))</f>
        <v>16241.805697572263</v>
      </c>
      <c r="H4604" s="302">
        <f ca="1">+G4604-'DCF Analysis'!$C$37+'DCF Analysis'!$C$38+'DCF Analysis'!$C$40-'DCF Analysis'!$C$39</f>
        <v>17154.135697572263</v>
      </c>
      <c r="I4604" s="303">
        <f ca="1">+H4604/'Historical Data'!$L$34</f>
        <v>1077.0320246900615</v>
      </c>
    </row>
    <row r="4605" spans="2:9">
      <c r="B4605" s="300">
        <f t="shared" si="359"/>
        <v>4593</v>
      </c>
      <c r="C4605" s="275">
        <f t="shared" ca="1" si="355"/>
        <v>0.20880412306810844</v>
      </c>
      <c r="D4605" s="275">
        <f t="shared" ca="1" si="356"/>
        <v>0.16912970889824869</v>
      </c>
      <c r="E4605" s="275">
        <f t="shared" ca="1" si="357"/>
        <v>0.10956049010461957</v>
      </c>
      <c r="F4605" s="275">
        <f t="shared" ca="1" si="358"/>
        <v>3.2217767931080069E-2</v>
      </c>
      <c r="G4605" s="301">
        <f t="array" aca="1" ref="G4605" ca="1">IF(E4605&gt;F4605,('3-Statement Model'!$G$8*(1+'DCF Simulation'!C4605)*'DCF Simulation'!D4605)/('DCF Simulation'!E4605-'DCF Simulation'!F4605))</f>
        <v>12768.382368460288</v>
      </c>
      <c r="H4605" s="302">
        <f ca="1">+G4605-'DCF Analysis'!$C$37+'DCF Analysis'!$C$38+'DCF Analysis'!$C$40-'DCF Analysis'!$C$39</f>
        <v>13680.71236846029</v>
      </c>
      <c r="I4605" s="303">
        <f ca="1">+H4605/'Historical Data'!$L$34</f>
        <v>858.95119411294263</v>
      </c>
    </row>
    <row r="4606" spans="2:9">
      <c r="B4606" s="300">
        <f t="shared" si="359"/>
        <v>4594</v>
      </c>
      <c r="C4606" s="275">
        <f t="shared" ca="1" si="355"/>
        <v>8.2045694031729149E-2</v>
      </c>
      <c r="D4606" s="275">
        <f t="shared" ca="1" si="356"/>
        <v>0.18940117540721652</v>
      </c>
      <c r="E4606" s="275">
        <f t="shared" ca="1" si="357"/>
        <v>0.10380006172954574</v>
      </c>
      <c r="F4606" s="275">
        <f t="shared" ca="1" si="358"/>
        <v>5.645397857131973E-2</v>
      </c>
      <c r="G4606" s="301">
        <f t="array" aca="1" ref="G4606" ca="1">IF(E4606&gt;F4606,('3-Statement Model'!$G$8*(1+'DCF Simulation'!C4606)*'DCF Simulation'!D4606)/('DCF Simulation'!E4606-'DCF Simulation'!F4606))</f>
        <v>20908.540276771309</v>
      </c>
      <c r="H4606" s="302">
        <f ca="1">+G4606-'DCF Analysis'!$C$37+'DCF Analysis'!$C$38+'DCF Analysis'!$C$40-'DCF Analysis'!$C$39</f>
        <v>21820.870276771308</v>
      </c>
      <c r="I4606" s="303">
        <f ca="1">+H4606/'Historical Data'!$L$34</f>
        <v>1370.0355709565868</v>
      </c>
    </row>
    <row r="4607" spans="2:9">
      <c r="B4607" s="300">
        <f t="shared" si="359"/>
        <v>4595</v>
      </c>
      <c r="C4607" s="275">
        <f t="shared" ca="1" si="355"/>
        <v>0.32935842485692501</v>
      </c>
      <c r="D4607" s="275">
        <f t="shared" ca="1" si="356"/>
        <v>0.19299628878171499</v>
      </c>
      <c r="E4607" s="275">
        <f t="shared" ca="1" si="357"/>
        <v>0.10959098288352694</v>
      </c>
      <c r="F4607" s="275">
        <f t="shared" ca="1" si="358"/>
        <v>4.2903481306784605E-2</v>
      </c>
      <c r="G4607" s="301">
        <f t="array" aca="1" ref="G4607" ca="1">IF(E4607&gt;F4607,('3-Statement Model'!$G$8*(1+'DCF Simulation'!C4607)*'DCF Simulation'!D4607)/('DCF Simulation'!E4607-'DCF Simulation'!F4607))</f>
        <v>18583.439682377917</v>
      </c>
      <c r="H4607" s="302">
        <f ca="1">+G4607-'DCF Analysis'!$C$37+'DCF Analysis'!$C$38+'DCF Analysis'!$C$40-'DCF Analysis'!$C$39</f>
        <v>19495.769682377915</v>
      </c>
      <c r="I4607" s="303">
        <f ca="1">+H4607/'Historical Data'!$L$34</f>
        <v>1224.0528269153356</v>
      </c>
    </row>
    <row r="4608" spans="2:9">
      <c r="B4608" s="300">
        <f t="shared" si="359"/>
        <v>4596</v>
      </c>
      <c r="C4608" s="275">
        <f t="shared" ca="1" si="355"/>
        <v>0.23457796538766024</v>
      </c>
      <c r="D4608" s="275">
        <f t="shared" ca="1" si="356"/>
        <v>0.16012409750180026</v>
      </c>
      <c r="E4608" s="275">
        <f t="shared" ca="1" si="357"/>
        <v>0.10483159377812939</v>
      </c>
      <c r="F4608" s="275">
        <f t="shared" ca="1" si="358"/>
        <v>3.1103202321296375E-2</v>
      </c>
      <c r="G4608" s="301">
        <f t="array" aca="1" ref="G4608" ca="1">IF(E4608&gt;F4608,('3-Statement Model'!$G$8*(1+'DCF Simulation'!C4608)*'DCF Simulation'!D4608)/('DCF Simulation'!E4608-'DCF Simulation'!F4608))</f>
        <v>12951.496627940884</v>
      </c>
      <c r="H4608" s="302">
        <f ca="1">+G4608-'DCF Analysis'!$C$37+'DCF Analysis'!$C$38+'DCF Analysis'!$C$40-'DCF Analysis'!$C$39</f>
        <v>13863.826627940885</v>
      </c>
      <c r="I4608" s="303">
        <f ca="1">+H4608/'Historical Data'!$L$34</f>
        <v>870.44812553024042</v>
      </c>
    </row>
    <row r="4609" spans="2:9">
      <c r="B4609" s="300">
        <f t="shared" si="359"/>
        <v>4597</v>
      </c>
      <c r="C4609" s="275">
        <f t="shared" ca="1" si="355"/>
        <v>0.31044318160106732</v>
      </c>
      <c r="D4609" s="275">
        <f t="shared" ca="1" si="356"/>
        <v>0.15438537585903628</v>
      </c>
      <c r="E4609" s="275">
        <f t="shared" ca="1" si="357"/>
        <v>0.10387513606824049</v>
      </c>
      <c r="F4609" s="275">
        <f t="shared" ca="1" si="358"/>
        <v>5.4278352153291617E-2</v>
      </c>
      <c r="G4609" s="301">
        <f t="array" aca="1" ref="G4609" ca="1">IF(E4609&gt;F4609,('3-Statement Model'!$G$8*(1+'DCF Simulation'!C4609)*'DCF Simulation'!D4609)/('DCF Simulation'!E4609-'DCF Simulation'!F4609))</f>
        <v>19703.815783395221</v>
      </c>
      <c r="H4609" s="302">
        <f ca="1">+G4609-'DCF Analysis'!$C$37+'DCF Analysis'!$C$38+'DCF Analysis'!$C$40-'DCF Analysis'!$C$39</f>
        <v>20616.145783395219</v>
      </c>
      <c r="I4609" s="303">
        <f ca="1">+H4609/'Historical Data'!$L$34</f>
        <v>1294.3962683901398</v>
      </c>
    </row>
    <row r="4610" spans="2:9">
      <c r="B4610" s="300">
        <f t="shared" si="359"/>
        <v>4598</v>
      </c>
      <c r="C4610" s="275">
        <f t="shared" ca="1" si="355"/>
        <v>9.6197560178958141E-2</v>
      </c>
      <c r="D4610" s="275">
        <f t="shared" ca="1" si="356"/>
        <v>0.1784996752764029</v>
      </c>
      <c r="E4610" s="275">
        <f t="shared" ca="1" si="357"/>
        <v>0.10473146868737164</v>
      </c>
      <c r="F4610" s="275">
        <f t="shared" ca="1" si="358"/>
        <v>3.5001963060579171E-2</v>
      </c>
      <c r="G4610" s="301">
        <f t="array" aca="1" ref="G4610" ca="1">IF(E4610&gt;F4610,('3-Statement Model'!$G$8*(1+'DCF Simulation'!C4610)*'DCF Simulation'!D4610)/('DCF Simulation'!E4610-'DCF Simulation'!F4610))</f>
        <v>13554.677051479473</v>
      </c>
      <c r="H4610" s="302">
        <f ca="1">+G4610-'DCF Analysis'!$C$37+'DCF Analysis'!$C$38+'DCF Analysis'!$C$40-'DCF Analysis'!$C$39</f>
        <v>14467.007051479475</v>
      </c>
      <c r="I4610" s="303">
        <f ca="1">+H4610/'Historical Data'!$L$34</f>
        <v>908.31914650561464</v>
      </c>
    </row>
    <row r="4611" spans="2:9">
      <c r="B4611" s="300">
        <f t="shared" si="359"/>
        <v>4599</v>
      </c>
      <c r="C4611" s="275">
        <f t="shared" ca="1" si="355"/>
        <v>5.1570797265873269E-2</v>
      </c>
      <c r="D4611" s="275">
        <f t="shared" ca="1" si="356"/>
        <v>0.16064366943451502</v>
      </c>
      <c r="E4611" s="275">
        <f t="shared" ca="1" si="357"/>
        <v>0.10040870591279959</v>
      </c>
      <c r="F4611" s="275">
        <f t="shared" ca="1" si="358"/>
        <v>4.114708082540211E-2</v>
      </c>
      <c r="G4611" s="301">
        <f t="array" aca="1" ref="G4611" ca="1">IF(E4611&gt;F4611,('3-Statement Model'!$G$8*(1+'DCF Simulation'!C4611)*'DCF Simulation'!D4611)/('DCF Simulation'!E4611-'DCF Simulation'!F4611))</f>
        <v>13769.179938925081</v>
      </c>
      <c r="H4611" s="302">
        <f ca="1">+G4611-'DCF Analysis'!$C$37+'DCF Analysis'!$C$38+'DCF Analysis'!$C$40-'DCF Analysis'!$C$39</f>
        <v>14681.509938925083</v>
      </c>
      <c r="I4611" s="303">
        <f ca="1">+H4611/'Historical Data'!$L$34</f>
        <v>921.78683052306724</v>
      </c>
    </row>
    <row r="4612" spans="2:9">
      <c r="B4612" s="300">
        <f t="shared" si="359"/>
        <v>4600</v>
      </c>
      <c r="C4612" s="275">
        <f t="shared" ca="1" si="355"/>
        <v>0.12830960372861591</v>
      </c>
      <c r="D4612" s="275">
        <f t="shared" ca="1" si="356"/>
        <v>0.15201367341316024</v>
      </c>
      <c r="E4612" s="275">
        <f t="shared" ca="1" si="357"/>
        <v>0.10744522422016921</v>
      </c>
      <c r="F4612" s="275">
        <f t="shared" ca="1" si="358"/>
        <v>4.110152711530668E-2</v>
      </c>
      <c r="G4612" s="301">
        <f t="array" aca="1" ref="G4612" ca="1">IF(E4612&gt;F4612,('3-Statement Model'!$G$8*(1+'DCF Simulation'!C4612)*'DCF Simulation'!D4612)/('DCF Simulation'!E4612-'DCF Simulation'!F4612))</f>
        <v>12487.938989938568</v>
      </c>
      <c r="H4612" s="302">
        <f ca="1">+G4612-'DCF Analysis'!$C$37+'DCF Analysis'!$C$38+'DCF Analysis'!$C$40-'DCF Analysis'!$C$39</f>
        <v>13400.26898993857</v>
      </c>
      <c r="I4612" s="303">
        <f ca="1">+H4612/'Historical Data'!$L$34</f>
        <v>841.34339940353527</v>
      </c>
    </row>
    <row r="4613" spans="2:9">
      <c r="B4613" s="300">
        <f t="shared" si="359"/>
        <v>4601</v>
      </c>
      <c r="C4613" s="275">
        <f t="shared" ca="1" si="355"/>
        <v>0.28339349176282164</v>
      </c>
      <c r="D4613" s="275">
        <f t="shared" ca="1" si="356"/>
        <v>0.1707197230318169</v>
      </c>
      <c r="E4613" s="275">
        <f t="shared" ca="1" si="357"/>
        <v>0.10233328052167977</v>
      </c>
      <c r="F4613" s="275">
        <f t="shared" ca="1" si="358"/>
        <v>3.5763363798109293E-2</v>
      </c>
      <c r="G4613" s="301">
        <f t="array" aca="1" ref="G4613" ca="1">IF(E4613&gt;F4613,('3-Statement Model'!$G$8*(1+'DCF Simulation'!C4613)*'DCF Simulation'!D4613)/('DCF Simulation'!E4613-'DCF Simulation'!F4613))</f>
        <v>15898.092362495699</v>
      </c>
      <c r="H4613" s="302">
        <f ca="1">+G4613-'DCF Analysis'!$C$37+'DCF Analysis'!$C$38+'DCF Analysis'!$C$40-'DCF Analysis'!$C$39</f>
        <v>16810.422362495698</v>
      </c>
      <c r="I4613" s="303">
        <f ca="1">+H4613/'Historical Data'!$L$34</f>
        <v>1055.4517902954556</v>
      </c>
    </row>
    <row r="4614" spans="2:9">
      <c r="B4614" s="300">
        <f t="shared" si="359"/>
        <v>4602</v>
      </c>
      <c r="C4614" s="275">
        <f t="shared" ca="1" si="355"/>
        <v>6.9075888017380266E-2</v>
      </c>
      <c r="D4614" s="275">
        <f t="shared" ca="1" si="356"/>
        <v>0.18052228712402352</v>
      </c>
      <c r="E4614" s="275">
        <f t="shared" ca="1" si="357"/>
        <v>0.10918761751397187</v>
      </c>
      <c r="F4614" s="275">
        <f t="shared" ca="1" si="358"/>
        <v>2.3318960929657906E-2</v>
      </c>
      <c r="G4614" s="301">
        <f t="array" aca="1" ref="G4614" ca="1">IF(E4614&gt;F4614,('3-Statement Model'!$G$8*(1+'DCF Simulation'!C4614)*'DCF Simulation'!D4614)/('DCF Simulation'!E4614-'DCF Simulation'!F4614))</f>
        <v>10856.358910579655</v>
      </c>
      <c r="H4614" s="302">
        <f ca="1">+G4614-'DCF Analysis'!$C$37+'DCF Analysis'!$C$38+'DCF Analysis'!$C$40-'DCF Analysis'!$C$39</f>
        <v>11768.688910579656</v>
      </c>
      <c r="I4614" s="303">
        <f ca="1">+H4614/'Historical Data'!$L$34</f>
        <v>738.90372961798039</v>
      </c>
    </row>
    <row r="4615" spans="2:9">
      <c r="B4615" s="300">
        <f t="shared" si="359"/>
        <v>4603</v>
      </c>
      <c r="C4615" s="275">
        <f t="shared" ca="1" si="355"/>
        <v>0.1829884923674901</v>
      </c>
      <c r="D4615" s="275">
        <f t="shared" ca="1" si="356"/>
        <v>0.15565318132754027</v>
      </c>
      <c r="E4615" s="275">
        <f t="shared" ca="1" si="357"/>
        <v>0.10191771603773614</v>
      </c>
      <c r="F4615" s="275">
        <f t="shared" ca="1" si="358"/>
        <v>4.4354280452256437E-2</v>
      </c>
      <c r="G4615" s="301">
        <f t="array" aca="1" ref="G4615" ca="1">IF(E4615&gt;F4615,('3-Statement Model'!$G$8*(1+'DCF Simulation'!C4615)*'DCF Simulation'!D4615)/('DCF Simulation'!E4615-'DCF Simulation'!F4615))</f>
        <v>15451.523778019544</v>
      </c>
      <c r="H4615" s="302">
        <f ca="1">+G4615-'DCF Analysis'!$C$37+'DCF Analysis'!$C$38+'DCF Analysis'!$C$40-'DCF Analysis'!$C$39</f>
        <v>16363.853778019546</v>
      </c>
      <c r="I4615" s="303">
        <f ca="1">+H4615/'Historical Data'!$L$34</f>
        <v>1027.4137314167797</v>
      </c>
    </row>
    <row r="4616" spans="2:9">
      <c r="B4616" s="300">
        <f t="shared" si="359"/>
        <v>4604</v>
      </c>
      <c r="C4616" s="275">
        <f t="shared" ca="1" si="355"/>
        <v>0.1082908993231316</v>
      </c>
      <c r="D4616" s="275">
        <f t="shared" ca="1" si="356"/>
        <v>0.14404851413992928</v>
      </c>
      <c r="E4616" s="275">
        <f t="shared" ca="1" si="357"/>
        <v>0.10936812012852733</v>
      </c>
      <c r="F4616" s="275">
        <f t="shared" ca="1" si="358"/>
        <v>2.3825921484899107E-2</v>
      </c>
      <c r="G4616" s="301">
        <f t="array" aca="1" ref="G4616" ca="1">IF(E4616&gt;F4616,('3-Statement Model'!$G$8*(1+'DCF Simulation'!C4616)*'DCF Simulation'!D4616)/('DCF Simulation'!E4616-'DCF Simulation'!F4616))</f>
        <v>9014.9150952129094</v>
      </c>
      <c r="H4616" s="302">
        <f ca="1">+G4616-'DCF Analysis'!$C$37+'DCF Analysis'!$C$38+'DCF Analysis'!$C$40-'DCF Analysis'!$C$39</f>
        <v>9927.2450952129111</v>
      </c>
      <c r="I4616" s="303">
        <f ca="1">+H4616/'Historical Data'!$L$34</f>
        <v>623.28764753824476</v>
      </c>
    </row>
    <row r="4617" spans="2:9">
      <c r="B4617" s="300">
        <f t="shared" si="359"/>
        <v>4605</v>
      </c>
      <c r="C4617" s="275">
        <f t="shared" ca="1" si="355"/>
        <v>0.22804289016680357</v>
      </c>
      <c r="D4617" s="275">
        <f t="shared" ca="1" si="356"/>
        <v>0.15421456545014167</v>
      </c>
      <c r="E4617" s="275">
        <f t="shared" ca="1" si="357"/>
        <v>0.1042222230815153</v>
      </c>
      <c r="F4617" s="275">
        <f t="shared" ca="1" si="358"/>
        <v>3.8609284545302311E-2</v>
      </c>
      <c r="G4617" s="301">
        <f t="array" aca="1" ref="G4617" ca="1">IF(E4617&gt;F4617,('3-Statement Model'!$G$8*(1+'DCF Simulation'!C4617)*'DCF Simulation'!D4617)/('DCF Simulation'!E4617-'DCF Simulation'!F4617))</f>
        <v>13942.123979784792</v>
      </c>
      <c r="H4617" s="302">
        <f ca="1">+G4617-'DCF Analysis'!$C$37+'DCF Analysis'!$C$38+'DCF Analysis'!$C$40-'DCF Analysis'!$C$39</f>
        <v>14854.453979784794</v>
      </c>
      <c r="I4617" s="303">
        <f ca="1">+H4617/'Historical Data'!$L$34</f>
        <v>932.6452190638305</v>
      </c>
    </row>
    <row r="4618" spans="2:9">
      <c r="B4618" s="300">
        <f t="shared" si="359"/>
        <v>4606</v>
      </c>
      <c r="C4618" s="275">
        <f t="shared" ca="1" si="355"/>
        <v>0.29579319124142689</v>
      </c>
      <c r="D4618" s="275">
        <f t="shared" ca="1" si="356"/>
        <v>0.17817454326710708</v>
      </c>
      <c r="E4618" s="275">
        <f t="shared" ca="1" si="357"/>
        <v>0.10935100133949464</v>
      </c>
      <c r="F4618" s="275">
        <f t="shared" ca="1" si="358"/>
        <v>2.9106819955805829E-2</v>
      </c>
      <c r="G4618" s="301">
        <f t="array" aca="1" ref="G4618" ca="1">IF(E4618&gt;F4618,('3-Statement Model'!$G$8*(1+'DCF Simulation'!C4618)*'DCF Simulation'!D4618)/('DCF Simulation'!E4618-'DCF Simulation'!F4618))</f>
        <v>13897.839637797922</v>
      </c>
      <c r="H4618" s="302">
        <f ca="1">+G4618-'DCF Analysis'!$C$37+'DCF Analysis'!$C$38+'DCF Analysis'!$C$40-'DCF Analysis'!$C$39</f>
        <v>14810.169637797924</v>
      </c>
      <c r="I4618" s="303">
        <f ca="1">+H4618/'Historical Data'!$L$34</f>
        <v>929.86480183074684</v>
      </c>
    </row>
    <row r="4619" spans="2:9">
      <c r="B4619" s="300">
        <f t="shared" si="359"/>
        <v>4607</v>
      </c>
      <c r="C4619" s="275">
        <f t="shared" ca="1" si="355"/>
        <v>2.3964538262242395E-2</v>
      </c>
      <c r="D4619" s="275">
        <f t="shared" ca="1" si="356"/>
        <v>0.18631908977306527</v>
      </c>
      <c r="E4619" s="275">
        <f t="shared" ca="1" si="357"/>
        <v>0.1058890945271805</v>
      </c>
      <c r="F4619" s="275">
        <f t="shared" ca="1" si="358"/>
        <v>2.9620918159298876E-2</v>
      </c>
      <c r="G4619" s="301">
        <f t="array" aca="1" ref="G4619" ca="1">IF(E4619&gt;F4619,('3-Statement Model'!$G$8*(1+'DCF Simulation'!C4619)*'DCF Simulation'!D4619)/('DCF Simulation'!E4619-'DCF Simulation'!F4619))</f>
        <v>12083.101050773599</v>
      </c>
      <c r="H4619" s="302">
        <f ca="1">+G4619-'DCF Analysis'!$C$37+'DCF Analysis'!$C$38+'DCF Analysis'!$C$40-'DCF Analysis'!$C$39</f>
        <v>12995.431050773601</v>
      </c>
      <c r="I4619" s="303">
        <f ca="1">+H4619/'Historical Data'!$L$34</f>
        <v>815.92542248080952</v>
      </c>
    </row>
    <row r="4620" spans="2:9">
      <c r="B4620" s="300">
        <f t="shared" si="359"/>
        <v>4608</v>
      </c>
      <c r="C4620" s="275">
        <f t="shared" ca="1" si="355"/>
        <v>0.10269494454648208</v>
      </c>
      <c r="D4620" s="275">
        <f t="shared" ca="1" si="356"/>
        <v>0.16777163023239552</v>
      </c>
      <c r="E4620" s="275">
        <f t="shared" ca="1" si="357"/>
        <v>0.10504235393462683</v>
      </c>
      <c r="F4620" s="275">
        <f t="shared" ca="1" si="358"/>
        <v>5.3576333015936173E-2</v>
      </c>
      <c r="G4620" s="301">
        <f t="array" aca="1" ref="G4620" ca="1">IF(E4620&gt;F4620,('3-Statement Model'!$G$8*(1+'DCF Simulation'!C4620)*'DCF Simulation'!D4620)/('DCF Simulation'!E4620-'DCF Simulation'!F4620))</f>
        <v>17363.321838689077</v>
      </c>
      <c r="H4620" s="302">
        <f ca="1">+G4620-'DCF Analysis'!$C$37+'DCF Analysis'!$C$38+'DCF Analysis'!$C$40-'DCF Analysis'!$C$39</f>
        <v>18275.651838689075</v>
      </c>
      <c r="I4620" s="303">
        <f ca="1">+H4620/'Historical Data'!$L$34</f>
        <v>1147.4470442215074</v>
      </c>
    </row>
    <row r="4621" spans="2:9">
      <c r="B4621" s="300">
        <f t="shared" si="359"/>
        <v>4609</v>
      </c>
      <c r="C4621" s="275">
        <f t="shared" ca="1" si="355"/>
        <v>0.14672395764482377</v>
      </c>
      <c r="D4621" s="275">
        <f t="shared" ca="1" si="356"/>
        <v>0.13818130094034992</v>
      </c>
      <c r="E4621" s="275">
        <f t="shared" ca="1" si="357"/>
        <v>0.10520750825225829</v>
      </c>
      <c r="F4621" s="275">
        <f t="shared" ca="1" si="358"/>
        <v>3.5870467837629351E-2</v>
      </c>
      <c r="G4621" s="301">
        <f t="array" aca="1" ref="G4621" ca="1">IF(E4621&gt;F4621,('3-Statement Model'!$G$8*(1+'DCF Simulation'!C4621)*'DCF Simulation'!D4621)/('DCF Simulation'!E4621-'DCF Simulation'!F4621))</f>
        <v>11038.812639526488</v>
      </c>
      <c r="H4621" s="302">
        <f ca="1">+G4621-'DCF Analysis'!$C$37+'DCF Analysis'!$C$38+'DCF Analysis'!$C$40-'DCF Analysis'!$C$39</f>
        <v>11951.14263952649</v>
      </c>
      <c r="I4621" s="303">
        <f ca="1">+H4621/'Historical Data'!$L$34</f>
        <v>750.35918925548754</v>
      </c>
    </row>
    <row r="4622" spans="2:9">
      <c r="B4622" s="300">
        <f t="shared" si="359"/>
        <v>4610</v>
      </c>
      <c r="C4622" s="275">
        <f t="shared" ref="C4622:C4685" ca="1" si="360">RAND()*($E$6-$D$6)+$D$6</f>
        <v>0.23994346149623805</v>
      </c>
      <c r="D4622" s="275">
        <f t="shared" ref="D4622:D4685" ca="1" si="361">RAND()*($E$7-$D$7)+$D$7</f>
        <v>0.18072871748286859</v>
      </c>
      <c r="E4622" s="275">
        <f t="shared" ref="E4622:E4685" ca="1" si="362">RAND()*($E$8-$D$8)+$D$8</f>
        <v>0.10832761913213847</v>
      </c>
      <c r="F4622" s="275">
        <f t="shared" ref="F4622:F4685" ca="1" si="363">RAND()*($E$9-$D$9)+$D$9</f>
        <v>5.2638233256976072E-2</v>
      </c>
      <c r="G4622" s="301">
        <f t="array" aca="1" ref="G4622" ca="1">IF(E4622&gt;F4622,('3-Statement Model'!$G$8*(1+'DCF Simulation'!C4622)*'DCF Simulation'!D4622)/('DCF Simulation'!E4622-'DCF Simulation'!F4622))</f>
        <v>19437.308165362261</v>
      </c>
      <c r="H4622" s="302">
        <f ca="1">+G4622-'DCF Analysis'!$C$37+'DCF Analysis'!$C$38+'DCF Analysis'!$C$40-'DCF Analysis'!$C$39</f>
        <v>20349.638165362259</v>
      </c>
      <c r="I4622" s="303">
        <f ca="1">+H4622/'Historical Data'!$L$34</f>
        <v>1277.6634382140332</v>
      </c>
    </row>
    <row r="4623" spans="2:9">
      <c r="B4623" s="300">
        <f t="shared" ref="B4623:B4686" si="364">+B4622+1</f>
        <v>4611</v>
      </c>
      <c r="C4623" s="275">
        <f t="shared" ca="1" si="360"/>
        <v>5.596524953843976E-2</v>
      </c>
      <c r="D4623" s="275">
        <f t="shared" ca="1" si="361"/>
        <v>0.15533321153796592</v>
      </c>
      <c r="E4623" s="275">
        <f t="shared" ca="1" si="362"/>
        <v>0.1072156648643922</v>
      </c>
      <c r="F4623" s="275">
        <f t="shared" ca="1" si="363"/>
        <v>5.1565062785524973E-2</v>
      </c>
      <c r="G4623" s="301">
        <f t="array" aca="1" ref="G4623" ca="1">IF(E4623&gt;F4623,('3-Statement Model'!$G$8*(1+'DCF Simulation'!C4623)*'DCF Simulation'!D4623)/('DCF Simulation'!E4623-'DCF Simulation'!F4623))</f>
        <v>14237.167018102067</v>
      </c>
      <c r="H4623" s="302">
        <f ca="1">+G4623-'DCF Analysis'!$C$37+'DCF Analysis'!$C$38+'DCF Analysis'!$C$40-'DCF Analysis'!$C$39</f>
        <v>15149.497018102069</v>
      </c>
      <c r="I4623" s="303">
        <f ca="1">+H4623/'Historical Data'!$L$34</f>
        <v>951.1696615966323</v>
      </c>
    </row>
    <row r="4624" spans="2:9">
      <c r="B4624" s="300">
        <f t="shared" si="364"/>
        <v>4612</v>
      </c>
      <c r="C4624" s="275">
        <f t="shared" ca="1" si="360"/>
        <v>0.13073906919013395</v>
      </c>
      <c r="D4624" s="275">
        <f t="shared" ca="1" si="361"/>
        <v>0.18790694480044387</v>
      </c>
      <c r="E4624" s="275">
        <f t="shared" ca="1" si="362"/>
        <v>0.10943737024684919</v>
      </c>
      <c r="F4624" s="275">
        <f t="shared" ca="1" si="363"/>
        <v>3.8627758108706098E-2</v>
      </c>
      <c r="G4624" s="301">
        <f t="array" aca="1" ref="G4624" ca="1">IF(E4624&gt;F4624,('3-Statement Model'!$G$8*(1+'DCF Simulation'!C4624)*'DCF Simulation'!D4624)/('DCF Simulation'!E4624-'DCF Simulation'!F4624))</f>
        <v>14494.142049140724</v>
      </c>
      <c r="H4624" s="302">
        <f ca="1">+G4624-'DCF Analysis'!$C$37+'DCF Analysis'!$C$38+'DCF Analysis'!$C$40-'DCF Analysis'!$C$39</f>
        <v>15406.472049140726</v>
      </c>
      <c r="I4624" s="303">
        <f ca="1">+H4624/'Historical Data'!$L$34</f>
        <v>967.30398295527277</v>
      </c>
    </row>
    <row r="4625" spans="2:9">
      <c r="B4625" s="300">
        <f t="shared" si="364"/>
        <v>4613</v>
      </c>
      <c r="C4625" s="275">
        <f t="shared" ca="1" si="360"/>
        <v>0.20627990140361419</v>
      </c>
      <c r="D4625" s="275">
        <f t="shared" ca="1" si="361"/>
        <v>0.19283892992773274</v>
      </c>
      <c r="E4625" s="275">
        <f t="shared" ca="1" si="362"/>
        <v>0.10785848283594519</v>
      </c>
      <c r="F4625" s="275">
        <f t="shared" ca="1" si="363"/>
        <v>4.8991819388993864E-2</v>
      </c>
      <c r="G4625" s="301">
        <f t="array" aca="1" ref="G4625" ca="1">IF(E4625&gt;F4625,('3-Statement Model'!$G$8*(1+'DCF Simulation'!C4625)*'DCF Simulation'!D4625)/('DCF Simulation'!E4625-'DCF Simulation'!F4625))</f>
        <v>19087.66847265144</v>
      </c>
      <c r="H4625" s="302">
        <f ca="1">+G4625-'DCF Analysis'!$C$37+'DCF Analysis'!$C$38+'DCF Analysis'!$C$40-'DCF Analysis'!$C$39</f>
        <v>19999.998472651438</v>
      </c>
      <c r="I4625" s="303">
        <f ca="1">+H4625/'Historical Data'!$L$34</f>
        <v>1255.7111141336284</v>
      </c>
    </row>
    <row r="4626" spans="2:9">
      <c r="B4626" s="300">
        <f t="shared" si="364"/>
        <v>4614</v>
      </c>
      <c r="C4626" s="275">
        <f t="shared" ca="1" si="360"/>
        <v>0.18359104729304238</v>
      </c>
      <c r="D4626" s="275">
        <f t="shared" ca="1" si="361"/>
        <v>0.16506570946366744</v>
      </c>
      <c r="E4626" s="275">
        <f t="shared" ca="1" si="362"/>
        <v>0.1012124093331931</v>
      </c>
      <c r="F4626" s="275">
        <f t="shared" ca="1" si="363"/>
        <v>3.3881324231870728E-2</v>
      </c>
      <c r="G4626" s="301">
        <f t="array" aca="1" ref="G4626" ca="1">IF(E4626&gt;F4626,('3-Statement Model'!$G$8*(1+'DCF Simulation'!C4626)*'DCF Simulation'!D4626)/('DCF Simulation'!E4626-'DCF Simulation'!F4626))</f>
        <v>14015.946145210608</v>
      </c>
      <c r="H4626" s="302">
        <f ca="1">+G4626-'DCF Analysis'!$C$37+'DCF Analysis'!$C$38+'DCF Analysis'!$C$40-'DCF Analysis'!$C$39</f>
        <v>14928.27614521061</v>
      </c>
      <c r="I4626" s="303">
        <f ca="1">+H4626/'Historical Data'!$L$34</f>
        <v>937.28018509752133</v>
      </c>
    </row>
    <row r="4627" spans="2:9">
      <c r="B4627" s="300">
        <f t="shared" si="364"/>
        <v>4615</v>
      </c>
      <c r="C4627" s="275">
        <f t="shared" ca="1" si="360"/>
        <v>0.29257619769491111</v>
      </c>
      <c r="D4627" s="275">
        <f t="shared" ca="1" si="361"/>
        <v>0.177938092011448</v>
      </c>
      <c r="E4627" s="275">
        <f t="shared" ca="1" si="362"/>
        <v>0.10680926222050857</v>
      </c>
      <c r="F4627" s="275">
        <f t="shared" ca="1" si="363"/>
        <v>2.5516945683327241E-2</v>
      </c>
      <c r="G4627" s="301">
        <f t="array" aca="1" ref="G4627" ca="1">IF(E4627&gt;F4627,('3-Statement Model'!$G$8*(1+'DCF Simulation'!C4627)*'DCF Simulation'!D4627)/('DCF Simulation'!E4627-'DCF Simulation'!F4627))</f>
        <v>13666.430070864308</v>
      </c>
      <c r="H4627" s="302">
        <f ca="1">+G4627-'DCF Analysis'!$C$37+'DCF Analysis'!$C$38+'DCF Analysis'!$C$40-'DCF Analysis'!$C$39</f>
        <v>14578.760070864309</v>
      </c>
      <c r="I4627" s="303">
        <f ca="1">+H4627/'Historical Data'!$L$34</f>
        <v>915.33562246542124</v>
      </c>
    </row>
    <row r="4628" spans="2:9">
      <c r="B4628" s="300">
        <f t="shared" si="364"/>
        <v>4616</v>
      </c>
      <c r="C4628" s="275">
        <f t="shared" ca="1" si="360"/>
        <v>0.11835099503706246</v>
      </c>
      <c r="D4628" s="275">
        <f t="shared" ca="1" si="361"/>
        <v>0.14770589285950311</v>
      </c>
      <c r="E4628" s="275">
        <f t="shared" ca="1" si="362"/>
        <v>0.10753326566438892</v>
      </c>
      <c r="F4628" s="275">
        <f t="shared" ca="1" si="363"/>
        <v>4.8623457000549229E-2</v>
      </c>
      <c r="G4628" s="301">
        <f t="array" aca="1" ref="G4628" ca="1">IF(E4628&gt;F4628,('3-Statement Model'!$G$8*(1+'DCF Simulation'!C4628)*'DCF Simulation'!D4628)/('DCF Simulation'!E4628-'DCF Simulation'!F4628))</f>
        <v>13544.651581932909</v>
      </c>
      <c r="H4628" s="302">
        <f ca="1">+G4628-'DCF Analysis'!$C$37+'DCF Analysis'!$C$38+'DCF Analysis'!$C$40-'DCF Analysis'!$C$39</f>
        <v>14456.981581932911</v>
      </c>
      <c r="I4628" s="303">
        <f ca="1">+H4628/'Historical Data'!$L$34</f>
        <v>907.68969178084342</v>
      </c>
    </row>
    <row r="4629" spans="2:9">
      <c r="B4629" s="300">
        <f t="shared" si="364"/>
        <v>4617</v>
      </c>
      <c r="C4629" s="275">
        <f t="shared" ca="1" si="360"/>
        <v>0.18466555377491589</v>
      </c>
      <c r="D4629" s="275">
        <f t="shared" ca="1" si="361"/>
        <v>0.18574365266805795</v>
      </c>
      <c r="E4629" s="275">
        <f t="shared" ca="1" si="362"/>
        <v>0.10682829031496298</v>
      </c>
      <c r="F4629" s="275">
        <f t="shared" ca="1" si="363"/>
        <v>4.148571676057726E-2</v>
      </c>
      <c r="G4629" s="301">
        <f t="array" aca="1" ref="G4629" ca="1">IF(E4629&gt;F4629,('3-Statement Model'!$G$8*(1+'DCF Simulation'!C4629)*'DCF Simulation'!D4629)/('DCF Simulation'!E4629-'DCF Simulation'!F4629))</f>
        <v>16266.458383669602</v>
      </c>
      <c r="H4629" s="302">
        <f ca="1">+G4629-'DCF Analysis'!$C$37+'DCF Analysis'!$C$38+'DCF Analysis'!$C$40-'DCF Analysis'!$C$39</f>
        <v>17178.788383669602</v>
      </c>
      <c r="I4629" s="303">
        <f ca="1">+H4629/'Historical Data'!$L$34</f>
        <v>1078.5798574045493</v>
      </c>
    </row>
    <row r="4630" spans="2:9">
      <c r="B4630" s="300">
        <f t="shared" si="364"/>
        <v>4618</v>
      </c>
      <c r="C4630" s="275">
        <f t="shared" ca="1" si="360"/>
        <v>4.4016511691077939E-2</v>
      </c>
      <c r="D4630" s="275">
        <f t="shared" ca="1" si="361"/>
        <v>0.16967689616582338</v>
      </c>
      <c r="E4630" s="275">
        <f t="shared" ca="1" si="362"/>
        <v>0.10605870414501813</v>
      </c>
      <c r="F4630" s="275">
        <f t="shared" ca="1" si="363"/>
        <v>4.372465636553971E-2</v>
      </c>
      <c r="G4630" s="301">
        <f t="array" aca="1" ref="G4630" ca="1">IF(E4630&gt;F4630,('3-Statement Model'!$G$8*(1+'DCF Simulation'!C4630)*'DCF Simulation'!D4630)/('DCF Simulation'!E4630-'DCF Simulation'!F4630))</f>
        <v>13727.272290033794</v>
      </c>
      <c r="H4630" s="302">
        <f ca="1">+G4630-'DCF Analysis'!$C$37+'DCF Analysis'!$C$38+'DCF Analysis'!$C$40-'DCF Analysis'!$C$39</f>
        <v>14639.602290033796</v>
      </c>
      <c r="I4630" s="303">
        <f ca="1">+H4630/'Historical Data'!$L$34</f>
        <v>919.15563529812971</v>
      </c>
    </row>
    <row r="4631" spans="2:9">
      <c r="B4631" s="300">
        <f t="shared" si="364"/>
        <v>4619</v>
      </c>
      <c r="C4631" s="275">
        <f t="shared" ca="1" si="360"/>
        <v>0.32038436915997254</v>
      </c>
      <c r="D4631" s="275">
        <f t="shared" ca="1" si="361"/>
        <v>0.13598997851042532</v>
      </c>
      <c r="E4631" s="275">
        <f t="shared" ca="1" si="362"/>
        <v>0.10530288936208447</v>
      </c>
      <c r="F4631" s="275">
        <f t="shared" ca="1" si="363"/>
        <v>3.9293149824097096E-2</v>
      </c>
      <c r="G4631" s="301">
        <f t="array" aca="1" ref="G4631" ca="1">IF(E4631&gt;F4631,('3-Statement Model'!$G$8*(1+'DCF Simulation'!C4631)*'DCF Simulation'!D4631)/('DCF Simulation'!E4631-'DCF Simulation'!F4631))</f>
        <v>13139.497597258736</v>
      </c>
      <c r="H4631" s="302">
        <f ca="1">+G4631-'DCF Analysis'!$C$37+'DCF Analysis'!$C$38+'DCF Analysis'!$C$40-'DCF Analysis'!$C$39</f>
        <v>14051.827597258738</v>
      </c>
      <c r="I4631" s="303">
        <f ca="1">+H4631/'Historical Data'!$L$34</f>
        <v>882.25187176367831</v>
      </c>
    </row>
    <row r="4632" spans="2:9">
      <c r="B4632" s="300">
        <f t="shared" si="364"/>
        <v>4620</v>
      </c>
      <c r="C4632" s="275">
        <f t="shared" ca="1" si="360"/>
        <v>0.28259911820918188</v>
      </c>
      <c r="D4632" s="275">
        <f t="shared" ca="1" si="361"/>
        <v>0.15562068730080814</v>
      </c>
      <c r="E4632" s="275">
        <f t="shared" ca="1" si="362"/>
        <v>0.1089200572386169</v>
      </c>
      <c r="F4632" s="275">
        <f t="shared" ca="1" si="363"/>
        <v>4.2855721845461804E-2</v>
      </c>
      <c r="G4632" s="301">
        <f t="array" aca="1" ref="G4632" ca="1">IF(E4632&gt;F4632,('3-Statement Model'!$G$8*(1+'DCF Simulation'!C4632)*'DCF Simulation'!D4632)/('DCF Simulation'!E4632-'DCF Simulation'!F4632))</f>
        <v>14593.877450670152</v>
      </c>
      <c r="H4632" s="302">
        <f ca="1">+G4632-'DCF Analysis'!$C$37+'DCF Analysis'!$C$38+'DCF Analysis'!$C$40-'DCF Analysis'!$C$39</f>
        <v>15506.207450670154</v>
      </c>
      <c r="I4632" s="303">
        <f ca="1">+H4632/'Historical Data'!$L$34</f>
        <v>973.56592604213529</v>
      </c>
    </row>
    <row r="4633" spans="2:9">
      <c r="B4633" s="300">
        <f t="shared" si="364"/>
        <v>4621</v>
      </c>
      <c r="C4633" s="275">
        <f t="shared" ca="1" si="360"/>
        <v>0.18857105839421093</v>
      </c>
      <c r="D4633" s="275">
        <f t="shared" ca="1" si="361"/>
        <v>0.17899658464626855</v>
      </c>
      <c r="E4633" s="275">
        <f t="shared" ca="1" si="362"/>
        <v>0.10644560072700945</v>
      </c>
      <c r="F4633" s="275">
        <f t="shared" ca="1" si="363"/>
        <v>3.7638317535549116E-2</v>
      </c>
      <c r="G4633" s="301">
        <f t="array" aca="1" ref="G4633" ca="1">IF(E4633&gt;F4633,('3-Statement Model'!$G$8*(1+'DCF Simulation'!C4633)*'DCF Simulation'!D4633)/('DCF Simulation'!E4633-'DCF Simulation'!F4633))</f>
        <v>14935.335555937963</v>
      </c>
      <c r="H4633" s="302">
        <f ca="1">+G4633-'DCF Analysis'!$C$37+'DCF Analysis'!$C$38+'DCF Analysis'!$C$40-'DCF Analysis'!$C$39</f>
        <v>15847.665555937965</v>
      </c>
      <c r="I4633" s="303">
        <f ca="1">+H4633/'Historical Data'!$L$34</f>
        <v>995.00456456913912</v>
      </c>
    </row>
    <row r="4634" spans="2:9">
      <c r="B4634" s="300">
        <f t="shared" si="364"/>
        <v>4622</v>
      </c>
      <c r="C4634" s="275">
        <f t="shared" ca="1" si="360"/>
        <v>0.15276580868578071</v>
      </c>
      <c r="D4634" s="275">
        <f t="shared" ca="1" si="361"/>
        <v>0.19083294633641784</v>
      </c>
      <c r="E4634" s="275">
        <f t="shared" ca="1" si="362"/>
        <v>0.10483523055284313</v>
      </c>
      <c r="F4634" s="275">
        <f t="shared" ca="1" si="363"/>
        <v>2.9054074737642432E-2</v>
      </c>
      <c r="G4634" s="301">
        <f t="array" aca="1" ref="G4634" ca="1">IF(E4634&gt;F4634,('3-Statement Model'!$G$8*(1+'DCF Simulation'!C4634)*'DCF Simulation'!D4634)/('DCF Simulation'!E4634-'DCF Simulation'!F4634))</f>
        <v>14022.088917572393</v>
      </c>
      <c r="H4634" s="302">
        <f ca="1">+G4634-'DCF Analysis'!$C$37+'DCF Analysis'!$C$38+'DCF Analysis'!$C$40-'DCF Analysis'!$C$39</f>
        <v>14934.418917572395</v>
      </c>
      <c r="I4634" s="303">
        <f ca="1">+H4634/'Historical Data'!$L$34</f>
        <v>937.66586250328885</v>
      </c>
    </row>
    <row r="4635" spans="2:9">
      <c r="B4635" s="300">
        <f t="shared" si="364"/>
        <v>4623</v>
      </c>
      <c r="C4635" s="275">
        <f t="shared" ca="1" si="360"/>
        <v>0.11463235479598538</v>
      </c>
      <c r="D4635" s="275">
        <f t="shared" ca="1" si="361"/>
        <v>0.15488191081300351</v>
      </c>
      <c r="E4635" s="275">
        <f t="shared" ca="1" si="362"/>
        <v>0.10326355198343105</v>
      </c>
      <c r="F4635" s="275">
        <f t="shared" ca="1" si="363"/>
        <v>3.9792361791264372E-2</v>
      </c>
      <c r="G4635" s="301">
        <f t="array" aca="1" ref="G4635" ca="1">IF(E4635&gt;F4635,('3-Statement Model'!$G$8*(1+'DCF Simulation'!C4635)*'DCF Simulation'!D4635)/('DCF Simulation'!E4635-'DCF Simulation'!F4635))</f>
        <v>13138.179783225905</v>
      </c>
      <c r="H4635" s="302">
        <f ca="1">+G4635-'DCF Analysis'!$C$37+'DCF Analysis'!$C$38+'DCF Analysis'!$C$40-'DCF Analysis'!$C$39</f>
        <v>14050.509783225907</v>
      </c>
      <c r="I4635" s="303">
        <f ca="1">+H4635/'Historical Data'!$L$34</f>
        <v>882.16913207099026</v>
      </c>
    </row>
    <row r="4636" spans="2:9">
      <c r="B4636" s="300">
        <f t="shared" si="364"/>
        <v>4624</v>
      </c>
      <c r="C4636" s="275">
        <f t="shared" ca="1" si="360"/>
        <v>0.33188281484749649</v>
      </c>
      <c r="D4636" s="275">
        <f t="shared" ca="1" si="361"/>
        <v>0.1507741023772449</v>
      </c>
      <c r="E4636" s="275">
        <f t="shared" ca="1" si="362"/>
        <v>0.10539786872950598</v>
      </c>
      <c r="F4636" s="275">
        <f t="shared" ca="1" si="363"/>
        <v>3.478662821044514E-2</v>
      </c>
      <c r="G4636" s="301">
        <f t="array" aca="1" ref="G4636" ca="1">IF(E4636&gt;F4636,('3-Statement Model'!$G$8*(1+'DCF Simulation'!C4636)*'DCF Simulation'!D4636)/('DCF Simulation'!E4636-'DCF Simulation'!F4636))</f>
        <v>13737.206442039056</v>
      </c>
      <c r="H4636" s="302">
        <f ca="1">+G4636-'DCF Analysis'!$C$37+'DCF Analysis'!$C$38+'DCF Analysis'!$C$40-'DCF Analysis'!$C$39</f>
        <v>14649.536442039058</v>
      </c>
      <c r="I4636" s="303">
        <f ca="1">+H4636/'Historical Data'!$L$34</f>
        <v>919.77935659988668</v>
      </c>
    </row>
    <row r="4637" spans="2:9">
      <c r="B4637" s="300">
        <f t="shared" si="364"/>
        <v>4625</v>
      </c>
      <c r="C4637" s="275">
        <f t="shared" ca="1" si="360"/>
        <v>0.15135573732895144</v>
      </c>
      <c r="D4637" s="275">
        <f t="shared" ca="1" si="361"/>
        <v>0.14237018402751767</v>
      </c>
      <c r="E4637" s="275">
        <f t="shared" ca="1" si="362"/>
        <v>0.1023136372604435</v>
      </c>
      <c r="F4637" s="275">
        <f t="shared" ca="1" si="363"/>
        <v>2.4577150859455367E-2</v>
      </c>
      <c r="G4637" s="301">
        <f t="array" aca="1" ref="G4637" ca="1">IF(E4637&gt;F4637,('3-Statement Model'!$G$8*(1+'DCF Simulation'!C4637)*'DCF Simulation'!D4637)/('DCF Simulation'!E4637-'DCF Simulation'!F4637))</f>
        <v>10185.519112433183</v>
      </c>
      <c r="H4637" s="302">
        <f ca="1">+G4637-'DCF Analysis'!$C$37+'DCF Analysis'!$C$38+'DCF Analysis'!$C$40-'DCF Analysis'!$C$39</f>
        <v>11097.849112433185</v>
      </c>
      <c r="I4637" s="303">
        <f ca="1">+H4637/'Historical Data'!$L$34</f>
        <v>696.78467688467242</v>
      </c>
    </row>
    <row r="4638" spans="2:9">
      <c r="B4638" s="300">
        <f t="shared" si="364"/>
        <v>4626</v>
      </c>
      <c r="C4638" s="275">
        <f t="shared" ca="1" si="360"/>
        <v>0.14871614826102983</v>
      </c>
      <c r="D4638" s="275">
        <f t="shared" ca="1" si="361"/>
        <v>0.19242598036424077</v>
      </c>
      <c r="E4638" s="275">
        <f t="shared" ca="1" si="362"/>
        <v>0.10558233674812162</v>
      </c>
      <c r="F4638" s="275">
        <f t="shared" ca="1" si="363"/>
        <v>3.130303590579861E-2</v>
      </c>
      <c r="G4638" s="301">
        <f t="array" aca="1" ref="G4638" ca="1">IF(E4638&gt;F4638,('3-Statement Model'!$G$8*(1+'DCF Simulation'!C4638)*'DCF Simulation'!D4638)/('DCF Simulation'!E4638-'DCF Simulation'!F4638))</f>
        <v>14374.347052138848</v>
      </c>
      <c r="H4638" s="302">
        <f ca="1">+G4638-'DCF Analysis'!$C$37+'DCF Analysis'!$C$38+'DCF Analysis'!$C$40-'DCF Analysis'!$C$39</f>
        <v>15286.67705213885</v>
      </c>
      <c r="I4638" s="303">
        <f ca="1">+H4638/'Historical Data'!$L$34</f>
        <v>959.78258692324005</v>
      </c>
    </row>
    <row r="4639" spans="2:9">
      <c r="B4639" s="300">
        <f t="shared" si="364"/>
        <v>4627</v>
      </c>
      <c r="C4639" s="275">
        <f t="shared" ca="1" si="360"/>
        <v>0.28938928310915352</v>
      </c>
      <c r="D4639" s="275">
        <f t="shared" ca="1" si="361"/>
        <v>0.16216828009392537</v>
      </c>
      <c r="E4639" s="275">
        <f t="shared" ca="1" si="362"/>
        <v>0.1082045092201772</v>
      </c>
      <c r="F4639" s="275">
        <f t="shared" ca="1" si="363"/>
        <v>4.4833250612288766E-2</v>
      </c>
      <c r="G4639" s="301">
        <f t="array" aca="1" ref="G4639" ca="1">IF(E4639&gt;F4639,('3-Statement Model'!$G$8*(1+'DCF Simulation'!C4639)*'DCF Simulation'!D4639)/('DCF Simulation'!E4639-'DCF Simulation'!F4639))</f>
        <v>15938.121513433638</v>
      </c>
      <c r="H4639" s="302">
        <f ca="1">+G4639-'DCF Analysis'!$C$37+'DCF Analysis'!$C$38+'DCF Analysis'!$C$40-'DCF Analysis'!$C$39</f>
        <v>16850.451513433636</v>
      </c>
      <c r="I4639" s="303">
        <f ca="1">+H4639/'Historical Data'!$L$34</f>
        <v>1057.9650429734911</v>
      </c>
    </row>
    <row r="4640" spans="2:9">
      <c r="B4640" s="300">
        <f t="shared" si="364"/>
        <v>4628</v>
      </c>
      <c r="C4640" s="275">
        <f t="shared" ca="1" si="360"/>
        <v>0.32384273407956277</v>
      </c>
      <c r="D4640" s="275">
        <f t="shared" ca="1" si="361"/>
        <v>0.14761405057527771</v>
      </c>
      <c r="E4640" s="275">
        <f t="shared" ca="1" si="362"/>
        <v>0.10465519566003467</v>
      </c>
      <c r="F4640" s="275">
        <f t="shared" ca="1" si="363"/>
        <v>4.5765619010091324E-2</v>
      </c>
      <c r="G4640" s="301">
        <f t="array" aca="1" ref="G4640" ca="1">IF(E4640&gt;F4640,('3-Statement Model'!$G$8*(1+'DCF Simulation'!C4640)*'DCF Simulation'!D4640)/('DCF Simulation'!E4640-'DCF Simulation'!F4640))</f>
        <v>16028.953196830402</v>
      </c>
      <c r="H4640" s="302">
        <f ca="1">+G4640-'DCF Analysis'!$C$37+'DCF Analysis'!$C$38+'DCF Analysis'!$C$40-'DCF Analysis'!$C$39</f>
        <v>16941.283196830402</v>
      </c>
      <c r="I4640" s="303">
        <f ca="1">+H4640/'Historical Data'!$L$34</f>
        <v>1063.6679611268478</v>
      </c>
    </row>
    <row r="4641" spans="2:9">
      <c r="B4641" s="300">
        <f t="shared" si="364"/>
        <v>4629</v>
      </c>
      <c r="C4641" s="275">
        <f t="shared" ca="1" si="360"/>
        <v>0.13590153125320642</v>
      </c>
      <c r="D4641" s="275">
        <f t="shared" ca="1" si="361"/>
        <v>0.13839623388835562</v>
      </c>
      <c r="E4641" s="275">
        <f t="shared" ca="1" si="362"/>
        <v>0.1082858819728445</v>
      </c>
      <c r="F4641" s="275">
        <f t="shared" ca="1" si="363"/>
        <v>2.6506933593150643E-2</v>
      </c>
      <c r="G4641" s="301">
        <f t="array" aca="1" ref="G4641" ca="1">IF(E4641&gt;F4641,('3-Statement Model'!$G$8*(1+'DCF Simulation'!C4641)*'DCF Simulation'!D4641)/('DCF Simulation'!E4641-'DCF Simulation'!F4641))</f>
        <v>9285.4495521343888</v>
      </c>
      <c r="H4641" s="302">
        <f ca="1">+G4641-'DCF Analysis'!$C$37+'DCF Analysis'!$C$38+'DCF Analysis'!$C$40-'DCF Analysis'!$C$39</f>
        <v>10197.779552134391</v>
      </c>
      <c r="I4641" s="303">
        <f ca="1">+H4641/'Historical Data'!$L$34</f>
        <v>640.27330505101611</v>
      </c>
    </row>
    <row r="4642" spans="2:9">
      <c r="B4642" s="300">
        <f t="shared" si="364"/>
        <v>4630</v>
      </c>
      <c r="C4642" s="275">
        <f t="shared" ca="1" si="360"/>
        <v>7.707666792494515E-2</v>
      </c>
      <c r="D4642" s="275">
        <f t="shared" ca="1" si="361"/>
        <v>0.15548777511383544</v>
      </c>
      <c r="E4642" s="275">
        <f t="shared" ca="1" si="362"/>
        <v>0.10307970049634456</v>
      </c>
      <c r="F4642" s="275">
        <f t="shared" ca="1" si="363"/>
        <v>2.4762171939314771E-2</v>
      </c>
      <c r="G4642" s="301">
        <f t="array" aca="1" ref="G4642" ca="1">IF(E4642&gt;F4642,('3-Statement Model'!$G$8*(1+'DCF Simulation'!C4642)*'DCF Simulation'!D4642)/('DCF Simulation'!E4642-'DCF Simulation'!F4642))</f>
        <v>10329.121656758405</v>
      </c>
      <c r="H4642" s="302">
        <f ca="1">+G4642-'DCF Analysis'!$C$37+'DCF Analysis'!$C$38+'DCF Analysis'!$C$40-'DCF Analysis'!$C$39</f>
        <v>11241.451656758407</v>
      </c>
      <c r="I4642" s="303">
        <f ca="1">+H4642/'Historical Data'!$L$34</f>
        <v>705.80084311956625</v>
      </c>
    </row>
    <row r="4643" spans="2:9">
      <c r="B4643" s="300">
        <f t="shared" si="364"/>
        <v>4631</v>
      </c>
      <c r="C4643" s="275">
        <f t="shared" ca="1" si="360"/>
        <v>6.4884506868297165E-2</v>
      </c>
      <c r="D4643" s="275">
        <f t="shared" ca="1" si="361"/>
        <v>0.17341575079863575</v>
      </c>
      <c r="E4643" s="275">
        <f t="shared" ca="1" si="362"/>
        <v>0.10810537206528277</v>
      </c>
      <c r="F4643" s="275">
        <f t="shared" ca="1" si="363"/>
        <v>4.2570442123321936E-2</v>
      </c>
      <c r="G4643" s="301">
        <f t="array" aca="1" ref="G4643" ca="1">IF(E4643&gt;F4643,('3-Statement Model'!$G$8*(1+'DCF Simulation'!C4643)*'DCF Simulation'!D4643)/('DCF Simulation'!E4643-'DCF Simulation'!F4643))</f>
        <v>13611.240534999253</v>
      </c>
      <c r="H4643" s="302">
        <f ca="1">+G4643-'DCF Analysis'!$C$37+'DCF Analysis'!$C$38+'DCF Analysis'!$C$40-'DCF Analysis'!$C$39</f>
        <v>14523.570534999255</v>
      </c>
      <c r="I4643" s="303">
        <f ca="1">+H4643/'Historical Data'!$L$34</f>
        <v>911.87051652231878</v>
      </c>
    </row>
    <row r="4644" spans="2:9">
      <c r="B4644" s="300">
        <f t="shared" si="364"/>
        <v>4632</v>
      </c>
      <c r="C4644" s="275">
        <f t="shared" ca="1" si="360"/>
        <v>2.8403544927396752E-2</v>
      </c>
      <c r="D4644" s="275">
        <f t="shared" ca="1" si="361"/>
        <v>0.17059744195572085</v>
      </c>
      <c r="E4644" s="275">
        <f t="shared" ca="1" si="362"/>
        <v>0.10554134407286184</v>
      </c>
      <c r="F4644" s="275">
        <f t="shared" ca="1" si="363"/>
        <v>5.2989816109882321E-2</v>
      </c>
      <c r="G4644" s="301">
        <f t="array" aca="1" ref="G4644" ca="1">IF(E4644&gt;F4644,('3-Statement Model'!$G$8*(1+'DCF Simulation'!C4644)*'DCF Simulation'!D4644)/('DCF Simulation'!E4644-'DCF Simulation'!F4644))</f>
        <v>16126.13277401616</v>
      </c>
      <c r="H4644" s="302">
        <f ca="1">+G4644-'DCF Analysis'!$C$37+'DCF Analysis'!$C$38+'DCF Analysis'!$C$40-'DCF Analysis'!$C$39</f>
        <v>17038.46277401616</v>
      </c>
      <c r="I4644" s="303">
        <f ca="1">+H4644/'Historical Data'!$L$34</f>
        <v>1069.7694353497498</v>
      </c>
    </row>
    <row r="4645" spans="2:9">
      <c r="B4645" s="300">
        <f t="shared" si="364"/>
        <v>4633</v>
      </c>
      <c r="C4645" s="275">
        <f t="shared" ca="1" si="360"/>
        <v>0.22450130851760461</v>
      </c>
      <c r="D4645" s="275">
        <f t="shared" ca="1" si="361"/>
        <v>0.17737121881323195</v>
      </c>
      <c r="E4645" s="275">
        <f t="shared" ca="1" si="362"/>
        <v>0.10405677910216557</v>
      </c>
      <c r="F4645" s="275">
        <f t="shared" ca="1" si="363"/>
        <v>3.9568215012088542E-2</v>
      </c>
      <c r="G4645" s="301">
        <f t="array" aca="1" ref="G4645" ca="1">IF(E4645&gt;F4645,('3-Statement Model'!$G$8*(1+'DCF Simulation'!C4645)*'DCF Simulation'!D4645)/('DCF Simulation'!E4645-'DCF Simulation'!F4645))</f>
        <v>16268.188509043823</v>
      </c>
      <c r="H4645" s="302">
        <f ca="1">+G4645-'DCF Analysis'!$C$37+'DCF Analysis'!$C$38+'DCF Analysis'!$C$40-'DCF Analysis'!$C$39</f>
        <v>17180.518509043821</v>
      </c>
      <c r="I4645" s="303">
        <f ca="1">+H4645/'Historical Data'!$L$34</f>
        <v>1078.6884842959073</v>
      </c>
    </row>
    <row r="4646" spans="2:9">
      <c r="B4646" s="300">
        <f t="shared" si="364"/>
        <v>4634</v>
      </c>
      <c r="C4646" s="275">
        <f t="shared" ca="1" si="360"/>
        <v>4.6660609015040821E-2</v>
      </c>
      <c r="D4646" s="275">
        <f t="shared" ca="1" si="361"/>
        <v>0.17412750199297994</v>
      </c>
      <c r="E4646" s="275">
        <f t="shared" ca="1" si="362"/>
        <v>0.10137277212453903</v>
      </c>
      <c r="F4646" s="275">
        <f t="shared" ca="1" si="363"/>
        <v>5.1703049827060935E-2</v>
      </c>
      <c r="G4646" s="301">
        <f t="array" aca="1" ref="G4646" ca="1">IF(E4646&gt;F4646,('3-Statement Model'!$G$8*(1+'DCF Simulation'!C4646)*'DCF Simulation'!D4646)/('DCF Simulation'!E4646-'DCF Simulation'!F4646))</f>
        <v>17723.970439450983</v>
      </c>
      <c r="H4646" s="302">
        <f ca="1">+G4646-'DCF Analysis'!$C$37+'DCF Analysis'!$C$38+'DCF Analysis'!$C$40-'DCF Analysis'!$C$39</f>
        <v>18636.300439450981</v>
      </c>
      <c r="I4646" s="303">
        <f ca="1">+H4646/'Historical Data'!$L$34</f>
        <v>1170.0905687644085</v>
      </c>
    </row>
    <row r="4647" spans="2:9">
      <c r="B4647" s="300">
        <f t="shared" si="364"/>
        <v>4635</v>
      </c>
      <c r="C4647" s="275">
        <f t="shared" ca="1" si="360"/>
        <v>0.17246300253784072</v>
      </c>
      <c r="D4647" s="275">
        <f t="shared" ca="1" si="361"/>
        <v>0.15632714949520254</v>
      </c>
      <c r="E4647" s="275">
        <f t="shared" ca="1" si="362"/>
        <v>0.10581611385753578</v>
      </c>
      <c r="F4647" s="275">
        <f t="shared" ca="1" si="363"/>
        <v>5.1462133059804779E-2</v>
      </c>
      <c r="G4647" s="301">
        <f t="array" aca="1" ref="G4647" ca="1">IF(E4647&gt;F4647,('3-Statement Model'!$G$8*(1+'DCF Simulation'!C4647)*'DCF Simulation'!D4647)/('DCF Simulation'!E4647-'DCF Simulation'!F4647))</f>
        <v>16288.522756707735</v>
      </c>
      <c r="H4647" s="302">
        <f ca="1">+G4647-'DCF Analysis'!$C$37+'DCF Analysis'!$C$38+'DCF Analysis'!$C$40-'DCF Analysis'!$C$39</f>
        <v>17200.852756707733</v>
      </c>
      <c r="I4647" s="303">
        <f ca="1">+H4647/'Historical Data'!$L$34</f>
        <v>1079.9651814328615</v>
      </c>
    </row>
    <row r="4648" spans="2:9">
      <c r="B4648" s="300">
        <f t="shared" si="364"/>
        <v>4636</v>
      </c>
      <c r="C4648" s="275">
        <f t="shared" ca="1" si="360"/>
        <v>0.11453365278734648</v>
      </c>
      <c r="D4648" s="275">
        <f t="shared" ca="1" si="361"/>
        <v>0.17336045506558923</v>
      </c>
      <c r="E4648" s="275">
        <f t="shared" ca="1" si="362"/>
        <v>0.10062234121350107</v>
      </c>
      <c r="F4648" s="275">
        <f t="shared" ca="1" si="363"/>
        <v>4.5690469931105898E-2</v>
      </c>
      <c r="G4648" s="301">
        <f t="array" aca="1" ref="G4648" ca="1">IF(E4648&gt;F4648,('3-Statement Model'!$G$8*(1+'DCF Simulation'!C4648)*'DCF Simulation'!D4648)/('DCF Simulation'!E4648-'DCF Simulation'!F4648))</f>
        <v>16990.193702670393</v>
      </c>
      <c r="H4648" s="302">
        <f ca="1">+G4648-'DCF Analysis'!$C$37+'DCF Analysis'!$C$38+'DCF Analysis'!$C$40-'DCF Analysis'!$C$39</f>
        <v>17902.523702670391</v>
      </c>
      <c r="I4648" s="303">
        <f ca="1">+H4648/'Historical Data'!$L$34</f>
        <v>1124.0199850627118</v>
      </c>
    </row>
    <row r="4649" spans="2:9">
      <c r="B4649" s="300">
        <f t="shared" si="364"/>
        <v>4637</v>
      </c>
      <c r="C4649" s="275">
        <f t="shared" ca="1" si="360"/>
        <v>0.17467373852884135</v>
      </c>
      <c r="D4649" s="275">
        <f t="shared" ca="1" si="361"/>
        <v>0.16847522848892171</v>
      </c>
      <c r="E4649" s="275">
        <f t="shared" ca="1" si="362"/>
        <v>0.10123831573740984</v>
      </c>
      <c r="F4649" s="275">
        <f t="shared" ca="1" si="363"/>
        <v>2.6976989296085274E-2</v>
      </c>
      <c r="G4649" s="301">
        <f t="array" aca="1" ref="G4649" ca="1">IF(E4649&gt;F4649,('3-Statement Model'!$G$8*(1+'DCF Simulation'!C4649)*'DCF Simulation'!D4649)/('DCF Simulation'!E4649-'DCF Simulation'!F4649))</f>
        <v>12872.713712931112</v>
      </c>
      <c r="H4649" s="302">
        <f ca="1">+G4649-'DCF Analysis'!$C$37+'DCF Analysis'!$C$38+'DCF Analysis'!$C$40-'DCF Analysis'!$C$39</f>
        <v>13785.043712931114</v>
      </c>
      <c r="I4649" s="303">
        <f ca="1">+H4649/'Historical Data'!$L$34</f>
        <v>865.50169605341353</v>
      </c>
    </row>
    <row r="4650" spans="2:9">
      <c r="B4650" s="300">
        <f t="shared" si="364"/>
        <v>4638</v>
      </c>
      <c r="C4650" s="275">
        <f t="shared" ca="1" si="360"/>
        <v>0.2499530336879443</v>
      </c>
      <c r="D4650" s="275">
        <f t="shared" ca="1" si="361"/>
        <v>0.15182600809173974</v>
      </c>
      <c r="E4650" s="275">
        <f t="shared" ca="1" si="362"/>
        <v>0.10703206815770035</v>
      </c>
      <c r="F4650" s="275">
        <f t="shared" ca="1" si="363"/>
        <v>2.1595887630421844E-2</v>
      </c>
      <c r="G4650" s="301">
        <f t="array" aca="1" ref="G4650" ca="1">IF(E4650&gt;F4650,('3-Statement Model'!$G$8*(1+'DCF Simulation'!C4650)*'DCF Simulation'!D4650)/('DCF Simulation'!E4650-'DCF Simulation'!F4650))</f>
        <v>10729.452042623972</v>
      </c>
      <c r="H4650" s="302">
        <f ca="1">+G4650-'DCF Analysis'!$C$37+'DCF Analysis'!$C$38+'DCF Analysis'!$C$40-'DCF Analysis'!$C$39</f>
        <v>11641.782042623974</v>
      </c>
      <c r="I4650" s="303">
        <f ca="1">+H4650/'Historical Data'!$L$34</f>
        <v>730.93581078189891</v>
      </c>
    </row>
    <row r="4651" spans="2:9">
      <c r="B4651" s="300">
        <f t="shared" si="364"/>
        <v>4639</v>
      </c>
      <c r="C4651" s="275">
        <f t="shared" ca="1" si="360"/>
        <v>0.1128217393285065</v>
      </c>
      <c r="D4651" s="275">
        <f t="shared" ca="1" si="361"/>
        <v>0.17396405027403211</v>
      </c>
      <c r="E4651" s="275">
        <f t="shared" ca="1" si="362"/>
        <v>0.10927633396127148</v>
      </c>
      <c r="F4651" s="275">
        <f t="shared" ca="1" si="363"/>
        <v>5.3866973531749546E-2</v>
      </c>
      <c r="G4651" s="301">
        <f t="array" aca="1" ref="G4651" ca="1">IF(E4651&gt;F4651,('3-Statement Model'!$G$8*(1+'DCF Simulation'!C4651)*'DCF Simulation'!D4651)/('DCF Simulation'!E4651-'DCF Simulation'!F4651))</f>
        <v>16876.464634218708</v>
      </c>
      <c r="H4651" s="302">
        <f ca="1">+G4651-'DCF Analysis'!$C$37+'DCF Analysis'!$C$38+'DCF Analysis'!$C$40-'DCF Analysis'!$C$39</f>
        <v>17788.794634218706</v>
      </c>
      <c r="I4651" s="303">
        <f ca="1">+H4651/'Historical Data'!$L$34</f>
        <v>1116.8794417546646</v>
      </c>
    </row>
    <row r="4652" spans="2:9">
      <c r="B4652" s="300">
        <f t="shared" si="364"/>
        <v>4640</v>
      </c>
      <c r="C4652" s="275">
        <f t="shared" ca="1" si="360"/>
        <v>0.28018802004983984</v>
      </c>
      <c r="D4652" s="275">
        <f t="shared" ca="1" si="361"/>
        <v>0.18545161373343114</v>
      </c>
      <c r="E4652" s="275">
        <f t="shared" ca="1" si="362"/>
        <v>0.10413946342334154</v>
      </c>
      <c r="F4652" s="275">
        <f t="shared" ca="1" si="363"/>
        <v>4.4171330146608866E-2</v>
      </c>
      <c r="G4652" s="301">
        <f t="array" aca="1" ref="G4652" ca="1">IF(E4652&gt;F4652,('3-Statement Model'!$G$8*(1+'DCF Simulation'!C4652)*'DCF Simulation'!D4652)/('DCF Simulation'!E4652-'DCF Simulation'!F4652))</f>
        <v>19123.322307740214</v>
      </c>
      <c r="H4652" s="302">
        <f ca="1">+G4652-'DCF Analysis'!$C$37+'DCF Analysis'!$C$38+'DCF Analysis'!$C$40-'DCF Analysis'!$C$39</f>
        <v>20035.652307740213</v>
      </c>
      <c r="I4652" s="303">
        <f ca="1">+H4652/'Historical Data'!$L$34</f>
        <v>1257.9496601537035</v>
      </c>
    </row>
    <row r="4653" spans="2:9">
      <c r="B4653" s="300">
        <f t="shared" si="364"/>
        <v>4641</v>
      </c>
      <c r="C4653" s="275">
        <f t="shared" ca="1" si="360"/>
        <v>9.6121400060677015E-2</v>
      </c>
      <c r="D4653" s="275">
        <f t="shared" ca="1" si="361"/>
        <v>0.18069955269762111</v>
      </c>
      <c r="E4653" s="275">
        <f t="shared" ca="1" si="362"/>
        <v>0.10968415009586287</v>
      </c>
      <c r="F4653" s="275">
        <f t="shared" ca="1" si="363"/>
        <v>5.3494825053257103E-2</v>
      </c>
      <c r="G4653" s="301">
        <f t="array" aca="1" ref="G4653" ca="1">IF(E4653&gt;F4653,('3-Statement Model'!$G$8*(1+'DCF Simulation'!C4653)*'DCF Simulation'!D4653)/('DCF Simulation'!E4653-'DCF Simulation'!F4653))</f>
        <v>17027.128685311221</v>
      </c>
      <c r="H4653" s="302">
        <f ca="1">+G4653-'DCF Analysis'!$C$37+'DCF Analysis'!$C$38+'DCF Analysis'!$C$40-'DCF Analysis'!$C$39</f>
        <v>17939.45868531122</v>
      </c>
      <c r="I4653" s="303">
        <f ca="1">+H4653/'Historical Data'!$L$34</f>
        <v>1126.3389686499277</v>
      </c>
    </row>
    <row r="4654" spans="2:9">
      <c r="B4654" s="300">
        <f t="shared" si="364"/>
        <v>4642</v>
      </c>
      <c r="C4654" s="275">
        <f t="shared" ca="1" si="360"/>
        <v>0.17288298942534167</v>
      </c>
      <c r="D4654" s="275">
        <f t="shared" ca="1" si="361"/>
        <v>0.13929384424206304</v>
      </c>
      <c r="E4654" s="275">
        <f t="shared" ca="1" si="362"/>
        <v>0.10101419833131094</v>
      </c>
      <c r="F4654" s="275">
        <f t="shared" ca="1" si="363"/>
        <v>5.9359406688363966E-2</v>
      </c>
      <c r="G4654" s="301">
        <f t="array" aca="1" ref="G4654" ca="1">IF(E4654&gt;F4654,('3-Statement Model'!$G$8*(1+'DCF Simulation'!C4654)*'DCF Simulation'!D4654)/('DCF Simulation'!E4654-'DCF Simulation'!F4654))</f>
        <v>18945.285081293518</v>
      </c>
      <c r="H4654" s="302">
        <f ca="1">+G4654-'DCF Analysis'!$C$37+'DCF Analysis'!$C$38+'DCF Analysis'!$C$40-'DCF Analysis'!$C$39</f>
        <v>19857.615081293516</v>
      </c>
      <c r="I4654" s="303">
        <f ca="1">+H4654/'Historical Data'!$L$34</f>
        <v>1246.7714931011235</v>
      </c>
    </row>
    <row r="4655" spans="2:9">
      <c r="B4655" s="300">
        <f t="shared" si="364"/>
        <v>4643</v>
      </c>
      <c r="C4655" s="275">
        <f t="shared" ca="1" si="360"/>
        <v>0.27692466657414272</v>
      </c>
      <c r="D4655" s="275">
        <f t="shared" ca="1" si="361"/>
        <v>0.14470075038279526</v>
      </c>
      <c r="E4655" s="275">
        <f t="shared" ca="1" si="362"/>
        <v>0.10462989218009876</v>
      </c>
      <c r="F4655" s="275">
        <f t="shared" ca="1" si="363"/>
        <v>4.9160810686403211E-2</v>
      </c>
      <c r="G4655" s="301">
        <f t="array" aca="1" ref="G4655" ca="1">IF(E4655&gt;F4655,('3-Statement Model'!$G$8*(1+'DCF Simulation'!C4655)*'DCF Simulation'!D4655)/('DCF Simulation'!E4655-'DCF Simulation'!F4655))</f>
        <v>16090.316412035134</v>
      </c>
      <c r="H4655" s="302">
        <f ca="1">+G4655-'DCF Analysis'!$C$37+'DCF Analysis'!$C$38+'DCF Analysis'!$C$40-'DCF Analysis'!$C$39</f>
        <v>17002.646412035134</v>
      </c>
      <c r="I4655" s="303">
        <f ca="1">+H4655/'Historical Data'!$L$34</f>
        <v>1067.5206849876481</v>
      </c>
    </row>
    <row r="4656" spans="2:9">
      <c r="B4656" s="300">
        <f t="shared" si="364"/>
        <v>4644</v>
      </c>
      <c r="C4656" s="275">
        <f t="shared" ca="1" si="360"/>
        <v>0.28028492697934787</v>
      </c>
      <c r="D4656" s="275">
        <f t="shared" ca="1" si="361"/>
        <v>0.13697622186201172</v>
      </c>
      <c r="E4656" s="275">
        <f t="shared" ca="1" si="362"/>
        <v>0.10093625987848101</v>
      </c>
      <c r="F4656" s="275">
        <f t="shared" ca="1" si="363"/>
        <v>5.5217849071608247E-2</v>
      </c>
      <c r="G4656" s="301">
        <f t="array" aca="1" ref="G4656" ca="1">IF(E4656&gt;F4656,('3-Statement Model'!$G$8*(1+'DCF Simulation'!C4656)*'DCF Simulation'!D4656)/('DCF Simulation'!E4656-'DCF Simulation'!F4656))</f>
        <v>18528.496902907387</v>
      </c>
      <c r="H4656" s="302">
        <f ca="1">+G4656-'DCF Analysis'!$C$37+'DCF Analysis'!$C$38+'DCF Analysis'!$C$40-'DCF Analysis'!$C$39</f>
        <v>19440.826902907385</v>
      </c>
      <c r="I4656" s="303">
        <f ca="1">+H4656/'Historical Data'!$L$34</f>
        <v>1220.6032137107707</v>
      </c>
    </row>
    <row r="4657" spans="2:9">
      <c r="B4657" s="300">
        <f t="shared" si="364"/>
        <v>4645</v>
      </c>
      <c r="C4657" s="275">
        <f t="shared" ca="1" si="360"/>
        <v>0.2844093090218302</v>
      </c>
      <c r="D4657" s="275">
        <f t="shared" ca="1" si="361"/>
        <v>0.16995195975172289</v>
      </c>
      <c r="E4657" s="275">
        <f t="shared" ca="1" si="362"/>
        <v>0.10612406386932191</v>
      </c>
      <c r="F4657" s="275">
        <f t="shared" ca="1" si="363"/>
        <v>3.714361576490767E-2</v>
      </c>
      <c r="G4657" s="301">
        <f t="array" aca="1" ref="G4657" ca="1">IF(E4657&gt;F4657,('3-Statement Model'!$G$8*(1+'DCF Simulation'!C4657)*'DCF Simulation'!D4657)/('DCF Simulation'!E4657-'DCF Simulation'!F4657))</f>
        <v>15285.621782798207</v>
      </c>
      <c r="H4657" s="302">
        <f ca="1">+G4657-'DCF Analysis'!$C$37+'DCF Analysis'!$C$38+'DCF Analysis'!$C$40-'DCF Analysis'!$C$39</f>
        <v>16197.951782798209</v>
      </c>
      <c r="I4657" s="303">
        <f ca="1">+H4657/'Historical Data'!$L$34</f>
        <v>1016.9974816584987</v>
      </c>
    </row>
    <row r="4658" spans="2:9">
      <c r="B4658" s="300">
        <f t="shared" si="364"/>
        <v>4646</v>
      </c>
      <c r="C4658" s="275">
        <f t="shared" ca="1" si="360"/>
        <v>0.28263636258643193</v>
      </c>
      <c r="D4658" s="275">
        <f t="shared" ca="1" si="361"/>
        <v>0.18925754403146147</v>
      </c>
      <c r="E4658" s="275">
        <f t="shared" ca="1" si="362"/>
        <v>0.10683038877052045</v>
      </c>
      <c r="F4658" s="275">
        <f t="shared" ca="1" si="363"/>
        <v>2.7009703526209572E-2</v>
      </c>
      <c r="G4658" s="301">
        <f t="array" aca="1" ref="G4658" ca="1">IF(E4658&gt;F4658,('3-Statement Model'!$G$8*(1+'DCF Simulation'!C4658)*'DCF Simulation'!D4658)/('DCF Simulation'!E4658-'DCF Simulation'!F4658))</f>
        <v>14689.966164973852</v>
      </c>
      <c r="H4658" s="302">
        <f ca="1">+G4658-'DCF Analysis'!$C$37+'DCF Analysis'!$C$38+'DCF Analysis'!$C$40-'DCF Analysis'!$C$39</f>
        <v>15602.296164973854</v>
      </c>
      <c r="I4658" s="303">
        <f ca="1">+H4658/'Historical Data'!$L$34</f>
        <v>979.59890982755712</v>
      </c>
    </row>
    <row r="4659" spans="2:9">
      <c r="B4659" s="300">
        <f t="shared" si="364"/>
        <v>4647</v>
      </c>
      <c r="C4659" s="275">
        <f t="shared" ca="1" si="360"/>
        <v>9.6665812718888591E-2</v>
      </c>
      <c r="D4659" s="275">
        <f t="shared" ca="1" si="361"/>
        <v>0.18276393994283591</v>
      </c>
      <c r="E4659" s="275">
        <f t="shared" ca="1" si="362"/>
        <v>0.10569451968562524</v>
      </c>
      <c r="F4659" s="275">
        <f t="shared" ca="1" si="363"/>
        <v>4.9663889722287441E-2</v>
      </c>
      <c r="G4659" s="301">
        <f t="array" aca="1" ref="G4659" ca="1">IF(E4659&gt;F4659,('3-Statement Model'!$G$8*(1+'DCF Simulation'!C4659)*'DCF Simulation'!D4659)/('DCF Simulation'!E4659-'DCF Simulation'!F4659))</f>
        <v>17279.008203936704</v>
      </c>
      <c r="H4659" s="302">
        <f ca="1">+G4659-'DCF Analysis'!$C$37+'DCF Analysis'!$C$38+'DCF Analysis'!$C$40-'DCF Analysis'!$C$39</f>
        <v>18191.338203936702</v>
      </c>
      <c r="I4659" s="303">
        <f ca="1">+H4659/'Historical Data'!$L$34</f>
        <v>1142.1533654056648</v>
      </c>
    </row>
    <row r="4660" spans="2:9">
      <c r="B4660" s="300">
        <f t="shared" si="364"/>
        <v>4648</v>
      </c>
      <c r="C4660" s="275">
        <f t="shared" ca="1" si="360"/>
        <v>0.28595899177010986</v>
      </c>
      <c r="D4660" s="275">
        <f t="shared" ca="1" si="361"/>
        <v>0.14224744281360718</v>
      </c>
      <c r="E4660" s="275">
        <f t="shared" ca="1" si="362"/>
        <v>0.10243563674846641</v>
      </c>
      <c r="F4660" s="275">
        <f t="shared" ca="1" si="363"/>
        <v>3.2783276106920611E-2</v>
      </c>
      <c r="G4660" s="301">
        <f t="array" aca="1" ref="G4660" ca="1">IF(E4660&gt;F4660,('3-Statement Model'!$G$8*(1+'DCF Simulation'!C4660)*'DCF Simulation'!D4660)/('DCF Simulation'!E4660-'DCF Simulation'!F4660))</f>
        <v>12685.723657687309</v>
      </c>
      <c r="H4660" s="302">
        <f ca="1">+G4660-'DCF Analysis'!$C$37+'DCF Analysis'!$C$38+'DCF Analysis'!$C$40-'DCF Analysis'!$C$39</f>
        <v>13598.053657687311</v>
      </c>
      <c r="I4660" s="303">
        <f ca="1">+H4660/'Historical Data'!$L$34</f>
        <v>853.76142062673364</v>
      </c>
    </row>
    <row r="4661" spans="2:9">
      <c r="B4661" s="300">
        <f t="shared" si="364"/>
        <v>4649</v>
      </c>
      <c r="C4661" s="275">
        <f t="shared" ca="1" si="360"/>
        <v>6.2611608307967831E-2</v>
      </c>
      <c r="D4661" s="275">
        <f t="shared" ca="1" si="361"/>
        <v>0.1639590914059377</v>
      </c>
      <c r="E4661" s="275">
        <f t="shared" ca="1" si="362"/>
        <v>0.10935732838582819</v>
      </c>
      <c r="F4661" s="275">
        <f t="shared" ca="1" si="363"/>
        <v>4.5233097571313816E-2</v>
      </c>
      <c r="G4661" s="301">
        <f t="array" aca="1" ref="G4661" ca="1">IF(E4661&gt;F4661,('3-Statement Model'!$G$8*(1+'DCF Simulation'!C4661)*'DCF Simulation'!D4661)/('DCF Simulation'!E4661-'DCF Simulation'!F4661))</f>
        <v>13124.035291803004</v>
      </c>
      <c r="H4661" s="302">
        <f ca="1">+G4661-'DCF Analysis'!$C$37+'DCF Analysis'!$C$38+'DCF Analysis'!$C$40-'DCF Analysis'!$C$39</f>
        <v>14036.365291803006</v>
      </c>
      <c r="I4661" s="303">
        <f ca="1">+H4661/'Historical Data'!$L$34</f>
        <v>881.28106224899545</v>
      </c>
    </row>
    <row r="4662" spans="2:9">
      <c r="B4662" s="300">
        <f t="shared" si="364"/>
        <v>4650</v>
      </c>
      <c r="C4662" s="275">
        <f t="shared" ca="1" si="360"/>
        <v>0.15930227651487675</v>
      </c>
      <c r="D4662" s="275">
        <f t="shared" ca="1" si="361"/>
        <v>0.15612574856540012</v>
      </c>
      <c r="E4662" s="275">
        <f t="shared" ca="1" si="362"/>
        <v>0.10553781250151402</v>
      </c>
      <c r="F4662" s="275">
        <f t="shared" ca="1" si="363"/>
        <v>4.8817905864685568E-2</v>
      </c>
      <c r="G4662" s="301">
        <f t="array" aca="1" ref="G4662" ca="1">IF(E4662&gt;F4662,('3-Statement Model'!$G$8*(1+'DCF Simulation'!C4662)*'DCF Simulation'!D4662)/('DCF Simulation'!E4662-'DCF Simulation'!F4662))</f>
        <v>15413.995021046478</v>
      </c>
      <c r="H4662" s="302">
        <f ca="1">+G4662-'DCF Analysis'!$C$37+'DCF Analysis'!$C$38+'DCF Analysis'!$C$40-'DCF Analysis'!$C$39</f>
        <v>16326.325021046478</v>
      </c>
      <c r="I4662" s="303">
        <f ca="1">+H4662/'Historical Data'!$L$34</f>
        <v>1025.0574673753028</v>
      </c>
    </row>
    <row r="4663" spans="2:9">
      <c r="B4663" s="300">
        <f t="shared" si="364"/>
        <v>4651</v>
      </c>
      <c r="C4663" s="275">
        <f t="shared" ca="1" si="360"/>
        <v>0.3245542954223416</v>
      </c>
      <c r="D4663" s="275">
        <f t="shared" ca="1" si="361"/>
        <v>0.14874945541811913</v>
      </c>
      <c r="E4663" s="275">
        <f t="shared" ca="1" si="362"/>
        <v>0.10265349270676896</v>
      </c>
      <c r="F4663" s="275">
        <f t="shared" ca="1" si="363"/>
        <v>4.0469403026306056E-2</v>
      </c>
      <c r="G4663" s="301">
        <f t="array" aca="1" ref="G4663" ca="1">IF(E4663&gt;F4663,('3-Statement Model'!$G$8*(1+'DCF Simulation'!C4663)*'DCF Simulation'!D4663)/('DCF Simulation'!E4663-'DCF Simulation'!F4663))</f>
        <v>15304.719277432532</v>
      </c>
      <c r="H4663" s="302">
        <f ca="1">+G4663-'DCF Analysis'!$C$37+'DCF Analysis'!$C$38+'DCF Analysis'!$C$40-'DCF Analysis'!$C$39</f>
        <v>16217.049277432534</v>
      </c>
      <c r="I4663" s="303">
        <f ca="1">+H4663/'Historical Data'!$L$34</f>
        <v>1018.1965285632883</v>
      </c>
    </row>
    <row r="4664" spans="2:9">
      <c r="B4664" s="300">
        <f t="shared" si="364"/>
        <v>4652</v>
      </c>
      <c r="C4664" s="275">
        <f t="shared" ca="1" si="360"/>
        <v>2.6291459863835742E-2</v>
      </c>
      <c r="D4664" s="275">
        <f t="shared" ca="1" si="361"/>
        <v>0.13898657559160837</v>
      </c>
      <c r="E4664" s="275">
        <f t="shared" ca="1" si="362"/>
        <v>0.10163872465261148</v>
      </c>
      <c r="F4664" s="275">
        <f t="shared" ca="1" si="363"/>
        <v>3.3942373313063573E-2</v>
      </c>
      <c r="G4664" s="301">
        <f t="array" aca="1" ref="G4664" ca="1">IF(E4664&gt;F4664,('3-Statement Model'!$G$8*(1+'DCF Simulation'!C4664)*'DCF Simulation'!D4664)/('DCF Simulation'!E4664-'DCF Simulation'!F4664))</f>
        <v>10177.891272008761</v>
      </c>
      <c r="H4664" s="302">
        <f ca="1">+G4664-'DCF Analysis'!$C$37+'DCF Analysis'!$C$38+'DCF Analysis'!$C$40-'DCF Analysis'!$C$39</f>
        <v>11090.221272008763</v>
      </c>
      <c r="I4664" s="303">
        <f ca="1">+H4664/'Historical Data'!$L$34</f>
        <v>696.30575864820946</v>
      </c>
    </row>
    <row r="4665" spans="2:9">
      <c r="B4665" s="300">
        <f t="shared" si="364"/>
        <v>4653</v>
      </c>
      <c r="C4665" s="275">
        <f t="shared" ca="1" si="360"/>
        <v>5.3611511051255945E-2</v>
      </c>
      <c r="D4665" s="275">
        <f t="shared" ca="1" si="361"/>
        <v>0.18087885203886214</v>
      </c>
      <c r="E4665" s="275">
        <f t="shared" ca="1" si="362"/>
        <v>0.10299417369711619</v>
      </c>
      <c r="F4665" s="275">
        <f t="shared" ca="1" si="363"/>
        <v>3.8825002575361242E-2</v>
      </c>
      <c r="G4665" s="301">
        <f t="array" aca="1" ref="G4665" ca="1">IF(E4665&gt;F4665,('3-Statement Model'!$G$8*(1+'DCF Simulation'!C4665)*'DCF Simulation'!D4665)/('DCF Simulation'!E4665-'DCF Simulation'!F4665))</f>
        <v>14345.687616768699</v>
      </c>
      <c r="H4665" s="302">
        <f ca="1">+G4665-'DCF Analysis'!$C$37+'DCF Analysis'!$C$38+'DCF Analysis'!$C$40-'DCF Analysis'!$C$39</f>
        <v>15258.0176167687</v>
      </c>
      <c r="I4665" s="303">
        <f ca="1">+H4665/'Historical Data'!$L$34</f>
        <v>957.98318820987004</v>
      </c>
    </row>
    <row r="4666" spans="2:9">
      <c r="B4666" s="300">
        <f t="shared" si="364"/>
        <v>4654</v>
      </c>
      <c r="C4666" s="275">
        <f t="shared" ca="1" si="360"/>
        <v>0.16895418392768752</v>
      </c>
      <c r="D4666" s="275">
        <f t="shared" ca="1" si="361"/>
        <v>0.15164900925061112</v>
      </c>
      <c r="E4666" s="275">
        <f t="shared" ca="1" si="362"/>
        <v>0.10985263771009315</v>
      </c>
      <c r="F4666" s="275">
        <f t="shared" ca="1" si="363"/>
        <v>4.4954951784125605E-2</v>
      </c>
      <c r="G4666" s="301">
        <f t="array" aca="1" ref="G4666" ca="1">IF(E4666&gt;F4666,('3-Statement Model'!$G$8*(1+'DCF Simulation'!C4666)*'DCF Simulation'!D4666)/('DCF Simulation'!E4666-'DCF Simulation'!F4666))</f>
        <v>13194.330399541661</v>
      </c>
      <c r="H4666" s="302">
        <f ca="1">+G4666-'DCF Analysis'!$C$37+'DCF Analysis'!$C$38+'DCF Analysis'!$C$40-'DCF Analysis'!$C$39</f>
        <v>14106.660399541663</v>
      </c>
      <c r="I4666" s="303">
        <f ca="1">+H4666/'Historical Data'!$L$34</f>
        <v>885.69457998887708</v>
      </c>
    </row>
    <row r="4667" spans="2:9">
      <c r="B4667" s="300">
        <f t="shared" si="364"/>
        <v>4655</v>
      </c>
      <c r="C4667" s="275">
        <f t="shared" ca="1" si="360"/>
        <v>0.11808371749546326</v>
      </c>
      <c r="D4667" s="275">
        <f t="shared" ca="1" si="361"/>
        <v>0.17932056301753477</v>
      </c>
      <c r="E4667" s="275">
        <f t="shared" ca="1" si="362"/>
        <v>0.1067524939617993</v>
      </c>
      <c r="F4667" s="275">
        <f t="shared" ca="1" si="363"/>
        <v>2.5189552169327799E-2</v>
      </c>
      <c r="G4667" s="301">
        <f t="array" aca="1" ref="G4667" ca="1">IF(E4667&gt;F4667,('3-Statement Model'!$G$8*(1+'DCF Simulation'!C4667)*'DCF Simulation'!D4667)/('DCF Simulation'!E4667-'DCF Simulation'!F4667))</f>
        <v>11873.835682952174</v>
      </c>
      <c r="H4667" s="302">
        <f ca="1">+G4667-'DCF Analysis'!$C$37+'DCF Analysis'!$C$38+'DCF Analysis'!$C$40-'DCF Analysis'!$C$39</f>
        <v>12786.165682952176</v>
      </c>
      <c r="I4667" s="303">
        <f ca="1">+H4667/'Historical Data'!$L$34</f>
        <v>802.7865790685986</v>
      </c>
    </row>
    <row r="4668" spans="2:9">
      <c r="B4668" s="300">
        <f t="shared" si="364"/>
        <v>4656</v>
      </c>
      <c r="C4668" s="275">
        <f t="shared" ca="1" si="360"/>
        <v>0.27498595367579654</v>
      </c>
      <c r="D4668" s="275">
        <f t="shared" ca="1" si="361"/>
        <v>0.18818027052385092</v>
      </c>
      <c r="E4668" s="275">
        <f t="shared" ca="1" si="362"/>
        <v>0.10869777821071804</v>
      </c>
      <c r="F4668" s="275">
        <f t="shared" ca="1" si="363"/>
        <v>3.692166258471502E-2</v>
      </c>
      <c r="G4668" s="301">
        <f t="array" aca="1" ref="G4668" ca="1">IF(E4668&gt;F4668,('3-Statement Model'!$G$8*(1+'DCF Simulation'!C4668)*'DCF Simulation'!D4668)/('DCF Simulation'!E4668-'DCF Simulation'!F4668))</f>
        <v>16146.523781398289</v>
      </c>
      <c r="H4668" s="302">
        <f ca="1">+G4668-'DCF Analysis'!$C$37+'DCF Analysis'!$C$38+'DCF Analysis'!$C$40-'DCF Analysis'!$C$39</f>
        <v>17058.853781398288</v>
      </c>
      <c r="I4668" s="303">
        <f ca="1">+H4668/'Historical Data'!$L$34</f>
        <v>1071.0496961774259</v>
      </c>
    </row>
    <row r="4669" spans="2:9">
      <c r="B4669" s="300">
        <f t="shared" si="364"/>
        <v>4657</v>
      </c>
      <c r="C4669" s="275">
        <f t="shared" ca="1" si="360"/>
        <v>0.14787495980494678</v>
      </c>
      <c r="D4669" s="275">
        <f t="shared" ca="1" si="361"/>
        <v>0.15581481262260338</v>
      </c>
      <c r="E4669" s="275">
        <f t="shared" ca="1" si="362"/>
        <v>0.10071934209418709</v>
      </c>
      <c r="F4669" s="275">
        <f t="shared" ca="1" si="363"/>
        <v>5.0872998830367618E-2</v>
      </c>
      <c r="G4669" s="301">
        <f t="array" aca="1" ref="G4669" ca="1">IF(E4669&gt;F4669,('3-Statement Model'!$G$8*(1+'DCF Simulation'!C4669)*'DCF Simulation'!D4669)/('DCF Simulation'!E4669-'DCF Simulation'!F4669))</f>
        <v>17332.033480134953</v>
      </c>
      <c r="H4669" s="302">
        <f ca="1">+G4669-'DCF Analysis'!$C$37+'DCF Analysis'!$C$38+'DCF Analysis'!$C$40-'DCF Analysis'!$C$39</f>
        <v>18244.363480134951</v>
      </c>
      <c r="I4669" s="303">
        <f ca="1">+H4669/'Historical Data'!$L$34</f>
        <v>1145.4825870925163</v>
      </c>
    </row>
    <row r="4670" spans="2:9">
      <c r="B4670" s="300">
        <f t="shared" si="364"/>
        <v>4658</v>
      </c>
      <c r="C4670" s="275">
        <f t="shared" ca="1" si="360"/>
        <v>0.11785591541392652</v>
      </c>
      <c r="D4670" s="275">
        <f t="shared" ca="1" si="361"/>
        <v>0.1632898693661404</v>
      </c>
      <c r="E4670" s="275">
        <f t="shared" ca="1" si="362"/>
        <v>0.10112272044262462</v>
      </c>
      <c r="F4670" s="275">
        <f t="shared" ca="1" si="363"/>
        <v>3.2651238288913115E-2</v>
      </c>
      <c r="G4670" s="301">
        <f t="array" aca="1" ref="G4670" ca="1">IF(E4670&gt;F4670,('3-Statement Model'!$G$8*(1+'DCF Simulation'!C4670)*'DCF Simulation'!D4670)/('DCF Simulation'!E4670-'DCF Simulation'!F4670))</f>
        <v>12877.004320721699</v>
      </c>
      <c r="H4670" s="302">
        <f ca="1">+G4670-'DCF Analysis'!$C$37+'DCF Analysis'!$C$38+'DCF Analysis'!$C$40-'DCF Analysis'!$C$39</f>
        <v>13789.3343207217</v>
      </c>
      <c r="I4670" s="303">
        <f ca="1">+H4670/'Historical Data'!$L$34</f>
        <v>865.77108426843745</v>
      </c>
    </row>
    <row r="4671" spans="2:9">
      <c r="B4671" s="300">
        <f t="shared" si="364"/>
        <v>4659</v>
      </c>
      <c r="C4671" s="275">
        <f t="shared" ca="1" si="360"/>
        <v>0.11555141996983591</v>
      </c>
      <c r="D4671" s="275">
        <f t="shared" ca="1" si="361"/>
        <v>0.14276095393926103</v>
      </c>
      <c r="E4671" s="275">
        <f t="shared" ca="1" si="362"/>
        <v>0.10256462390543142</v>
      </c>
      <c r="F4671" s="275">
        <f t="shared" ca="1" si="363"/>
        <v>3.1028348396942296E-2</v>
      </c>
      <c r="G4671" s="301">
        <f t="array" aca="1" ref="G4671" ca="1">IF(E4671&gt;F4671,('3-Statement Model'!$G$8*(1+'DCF Simulation'!C4671)*'DCF Simulation'!D4671)/('DCF Simulation'!E4671-'DCF Simulation'!F4671))</f>
        <v>10753.558668022661</v>
      </c>
      <c r="H4671" s="302">
        <f ca="1">+G4671-'DCF Analysis'!$C$37+'DCF Analysis'!$C$38+'DCF Analysis'!$C$40-'DCF Analysis'!$C$39</f>
        <v>11665.888668022662</v>
      </c>
      <c r="I4671" s="303">
        <f ca="1">+H4671/'Historical Data'!$L$34</f>
        <v>732.44935876935415</v>
      </c>
    </row>
    <row r="4672" spans="2:9">
      <c r="B4672" s="300">
        <f t="shared" si="364"/>
        <v>4660</v>
      </c>
      <c r="C4672" s="275">
        <f t="shared" ca="1" si="360"/>
        <v>7.7529344401640721E-2</v>
      </c>
      <c r="D4672" s="275">
        <f t="shared" ca="1" si="361"/>
        <v>0.14858016283403599</v>
      </c>
      <c r="E4672" s="275">
        <f t="shared" ca="1" si="362"/>
        <v>0.10673629817250679</v>
      </c>
      <c r="F4672" s="275">
        <f t="shared" ca="1" si="363"/>
        <v>2.5265805210790082E-2</v>
      </c>
      <c r="G4672" s="301">
        <f t="array" aca="1" ref="G4672" ca="1">IF(E4672&gt;F4672,('3-Statement Model'!$G$8*(1+'DCF Simulation'!C4672)*'DCF Simulation'!D4672)/('DCF Simulation'!E4672-'DCF Simulation'!F4672))</f>
        <v>9492.2483272558002</v>
      </c>
      <c r="H4672" s="302">
        <f ca="1">+G4672-'DCF Analysis'!$C$37+'DCF Analysis'!$C$38+'DCF Analysis'!$C$40-'DCF Analysis'!$C$39</f>
        <v>10404.578327255802</v>
      </c>
      <c r="I4672" s="303">
        <f ca="1">+H4672/'Historical Data'!$L$34</f>
        <v>653.25728205802784</v>
      </c>
    </row>
    <row r="4673" spans="2:9">
      <c r="B4673" s="300">
        <f t="shared" si="364"/>
        <v>4661</v>
      </c>
      <c r="C4673" s="275">
        <f t="shared" ca="1" si="360"/>
        <v>3.9379274857107099E-2</v>
      </c>
      <c r="D4673" s="275">
        <f t="shared" ca="1" si="361"/>
        <v>0.17951311252647731</v>
      </c>
      <c r="E4673" s="275">
        <f t="shared" ca="1" si="362"/>
        <v>0.10441922980928366</v>
      </c>
      <c r="F4673" s="275">
        <f t="shared" ca="1" si="363"/>
        <v>5.1117144661341221E-2</v>
      </c>
      <c r="G4673" s="301">
        <f t="array" aca="1" ref="G4673" ca="1">IF(E4673&gt;F4673,('3-Statement Model'!$G$8*(1+'DCF Simulation'!C4673)*'DCF Simulation'!D4673)/('DCF Simulation'!E4673-'DCF Simulation'!F4673))</f>
        <v>16908.517466735982</v>
      </c>
      <c r="H4673" s="302">
        <f ca="1">+G4673-'DCF Analysis'!$C$37+'DCF Analysis'!$C$38+'DCF Analysis'!$C$40-'DCF Analysis'!$C$39</f>
        <v>17820.847466735981</v>
      </c>
      <c r="I4673" s="303">
        <f ca="1">+H4673/'Historical Data'!$L$34</f>
        <v>1118.8918968099208</v>
      </c>
    </row>
    <row r="4674" spans="2:9">
      <c r="B4674" s="300">
        <f t="shared" si="364"/>
        <v>4662</v>
      </c>
      <c r="C4674" s="275">
        <f t="shared" ca="1" si="360"/>
        <v>0.29118868407929316</v>
      </c>
      <c r="D4674" s="275">
        <f t="shared" ca="1" si="361"/>
        <v>0.17908142426468926</v>
      </c>
      <c r="E4674" s="275">
        <f t="shared" ca="1" si="362"/>
        <v>0.10186348367397745</v>
      </c>
      <c r="F4674" s="275">
        <f t="shared" ca="1" si="363"/>
        <v>2.7607312060468039E-2</v>
      </c>
      <c r="G4674" s="301">
        <f t="array" aca="1" ref="G4674" ca="1">IF(E4674&gt;F4674,('3-Statement Model'!$G$8*(1+'DCF Simulation'!C4674)*'DCF Simulation'!D4674)/('DCF Simulation'!E4674-'DCF Simulation'!F4674))</f>
        <v>15041.363108585445</v>
      </c>
      <c r="H4674" s="302">
        <f ca="1">+G4674-'DCF Analysis'!$C$37+'DCF Analysis'!$C$38+'DCF Analysis'!$C$40-'DCF Analysis'!$C$39</f>
        <v>15953.693108585447</v>
      </c>
      <c r="I4674" s="303">
        <f ca="1">+H4674/'Historical Data'!$L$34</f>
        <v>1001.6615638907085</v>
      </c>
    </row>
    <row r="4675" spans="2:9">
      <c r="B4675" s="300">
        <f t="shared" si="364"/>
        <v>4663</v>
      </c>
      <c r="C4675" s="275">
        <f t="shared" ca="1" si="360"/>
        <v>7.6386516975921345E-2</v>
      </c>
      <c r="D4675" s="275">
        <f t="shared" ca="1" si="361"/>
        <v>0.18997849013087678</v>
      </c>
      <c r="E4675" s="275">
        <f t="shared" ca="1" si="362"/>
        <v>0.10634188319167291</v>
      </c>
      <c r="F4675" s="275">
        <f t="shared" ca="1" si="363"/>
        <v>2.9048201220571369E-2</v>
      </c>
      <c r="G4675" s="301">
        <f t="array" aca="1" ref="G4675" ca="1">IF(E4675&gt;F4675,('3-Statement Model'!$G$8*(1+'DCF Simulation'!C4675)*'DCF Simulation'!D4675)/('DCF Simulation'!E4675-'DCF Simulation'!F4675))</f>
        <v>12779.332919266397</v>
      </c>
      <c r="H4675" s="302">
        <f ca="1">+G4675-'DCF Analysis'!$C$37+'DCF Analysis'!$C$38+'DCF Analysis'!$C$40-'DCF Analysis'!$C$39</f>
        <v>13691.662919266399</v>
      </c>
      <c r="I4675" s="303">
        <f ca="1">+H4675/'Historical Data'!$L$34</f>
        <v>859.63873058310378</v>
      </c>
    </row>
    <row r="4676" spans="2:9">
      <c r="B4676" s="300">
        <f t="shared" si="364"/>
        <v>4664</v>
      </c>
      <c r="C4676" s="275">
        <f t="shared" ca="1" si="360"/>
        <v>5.9620904511480721E-2</v>
      </c>
      <c r="D4676" s="275">
        <f t="shared" ca="1" si="361"/>
        <v>0.14697156662438909</v>
      </c>
      <c r="E4676" s="275">
        <f t="shared" ca="1" si="362"/>
        <v>0.10448674632189629</v>
      </c>
      <c r="F4676" s="275">
        <f t="shared" ca="1" si="363"/>
        <v>4.7653666017919608E-2</v>
      </c>
      <c r="G4676" s="301">
        <f t="array" aca="1" ref="G4676" ca="1">IF(E4676&gt;F4676,('3-Statement Model'!$G$8*(1+'DCF Simulation'!C4676)*'DCF Simulation'!D4676)/('DCF Simulation'!E4676-'DCF Simulation'!F4676))</f>
        <v>13236.164176684204</v>
      </c>
      <c r="H4676" s="302">
        <f ca="1">+G4676-'DCF Analysis'!$C$37+'DCF Analysis'!$C$38+'DCF Analysis'!$C$40-'DCF Analysis'!$C$39</f>
        <v>14148.494176684206</v>
      </c>
      <c r="I4676" s="303">
        <f ca="1">+H4676/'Historical Data'!$L$34</f>
        <v>888.32113713466447</v>
      </c>
    </row>
    <row r="4677" spans="2:9">
      <c r="B4677" s="300">
        <f t="shared" si="364"/>
        <v>4665</v>
      </c>
      <c r="C4677" s="275">
        <f t="shared" ca="1" si="360"/>
        <v>8.0011480824857817E-2</v>
      </c>
      <c r="D4677" s="275">
        <f t="shared" ca="1" si="361"/>
        <v>0.17490452504342929</v>
      </c>
      <c r="E4677" s="275">
        <f t="shared" ca="1" si="362"/>
        <v>0.10296822659100568</v>
      </c>
      <c r="F4677" s="275">
        <f t="shared" ca="1" si="363"/>
        <v>3.6410311841054296E-2</v>
      </c>
      <c r="G4677" s="301">
        <f t="array" aca="1" ref="G4677" ca="1">IF(E4677&gt;F4677,('3-Statement Model'!$G$8*(1+'DCF Simulation'!C4677)*'DCF Simulation'!D4677)/('DCF Simulation'!E4677-'DCF Simulation'!F4677))</f>
        <v>13709.108380868292</v>
      </c>
      <c r="H4677" s="302">
        <f ca="1">+G4677-'DCF Analysis'!$C$37+'DCF Analysis'!$C$38+'DCF Analysis'!$C$40-'DCF Analysis'!$C$39</f>
        <v>14621.438380868294</v>
      </c>
      <c r="I4677" s="303">
        <f ca="1">+H4677/'Historical Data'!$L$34</f>
        <v>918.01520408027625</v>
      </c>
    </row>
    <row r="4678" spans="2:9">
      <c r="B4678" s="300">
        <f t="shared" si="364"/>
        <v>4666</v>
      </c>
      <c r="C4678" s="275">
        <f t="shared" ca="1" si="360"/>
        <v>0.23603197610697363</v>
      </c>
      <c r="D4678" s="275">
        <f t="shared" ca="1" si="361"/>
        <v>0.14734823134940978</v>
      </c>
      <c r="E4678" s="275">
        <f t="shared" ca="1" si="362"/>
        <v>0.10945271860677033</v>
      </c>
      <c r="F4678" s="275">
        <f t="shared" ca="1" si="363"/>
        <v>4.4360658058373283E-2</v>
      </c>
      <c r="G4678" s="301">
        <f t="array" aca="1" ref="G4678" ca="1">IF(E4678&gt;F4678,('3-Statement Model'!$G$8*(1+'DCF Simulation'!C4678)*'DCF Simulation'!D4678)/('DCF Simulation'!E4678-'DCF Simulation'!F4678))</f>
        <v>13515.313155856866</v>
      </c>
      <c r="H4678" s="302">
        <f ca="1">+G4678-'DCF Analysis'!$C$37+'DCF Analysis'!$C$38+'DCF Analysis'!$C$40-'DCF Analysis'!$C$39</f>
        <v>14427.643155856867</v>
      </c>
      <c r="I4678" s="303">
        <f ca="1">+H4678/'Historical Data'!$L$34</f>
        <v>905.84766225542853</v>
      </c>
    </row>
    <row r="4679" spans="2:9">
      <c r="B4679" s="300">
        <f t="shared" si="364"/>
        <v>4667</v>
      </c>
      <c r="C4679" s="275">
        <f t="shared" ca="1" si="360"/>
        <v>0.23553052113194395</v>
      </c>
      <c r="D4679" s="275">
        <f t="shared" ca="1" si="361"/>
        <v>0.18200419975264392</v>
      </c>
      <c r="E4679" s="275">
        <f t="shared" ca="1" si="362"/>
        <v>0.10628251844613586</v>
      </c>
      <c r="F4679" s="275">
        <f t="shared" ca="1" si="363"/>
        <v>2.8147777279416964E-2</v>
      </c>
      <c r="G4679" s="301">
        <f t="array" aca="1" ref="G4679" ca="1">IF(E4679&gt;F4679,('3-Statement Model'!$G$8*(1+'DCF Simulation'!C4679)*'DCF Simulation'!D4679)/('DCF Simulation'!E4679-'DCF Simulation'!F4679))</f>
        <v>13901.77352622621</v>
      </c>
      <c r="H4679" s="302">
        <f ca="1">+G4679-'DCF Analysis'!$C$37+'DCF Analysis'!$C$38+'DCF Analysis'!$C$40-'DCF Analysis'!$C$39</f>
        <v>14814.103526226212</v>
      </c>
      <c r="I4679" s="303">
        <f ca="1">+H4679/'Historical Data'!$L$34</f>
        <v>930.1117932206671</v>
      </c>
    </row>
    <row r="4680" spans="2:9">
      <c r="B4680" s="300">
        <f t="shared" si="364"/>
        <v>4668</v>
      </c>
      <c r="C4680" s="275">
        <f t="shared" ca="1" si="360"/>
        <v>0.17702148800066173</v>
      </c>
      <c r="D4680" s="275">
        <f t="shared" ca="1" si="361"/>
        <v>0.16001019122544224</v>
      </c>
      <c r="E4680" s="275">
        <f t="shared" ca="1" si="362"/>
        <v>0.10444853654712902</v>
      </c>
      <c r="F4680" s="275">
        <f t="shared" ca="1" si="363"/>
        <v>3.4267306429960266E-2</v>
      </c>
      <c r="G4680" s="301">
        <f t="array" aca="1" ref="G4680" ca="1">IF(E4680&gt;F4680,('3-Statement Model'!$G$8*(1+'DCF Simulation'!C4680)*'DCF Simulation'!D4680)/('DCF Simulation'!E4680-'DCF Simulation'!F4680))</f>
        <v>12962.553412376285</v>
      </c>
      <c r="H4680" s="302">
        <f ca="1">+G4680-'DCF Analysis'!$C$37+'DCF Analysis'!$C$38+'DCF Analysis'!$C$40-'DCF Analysis'!$C$39</f>
        <v>13874.883412376286</v>
      </c>
      <c r="I4680" s="303">
        <f ca="1">+H4680/'Historical Data'!$L$34</f>
        <v>871.14233193836071</v>
      </c>
    </row>
    <row r="4681" spans="2:9">
      <c r="B4681" s="300">
        <f t="shared" si="364"/>
        <v>4669</v>
      </c>
      <c r="C4681" s="275">
        <f t="shared" ca="1" si="360"/>
        <v>3.5891209054306733E-2</v>
      </c>
      <c r="D4681" s="275">
        <f t="shared" ca="1" si="361"/>
        <v>0.15200045392096781</v>
      </c>
      <c r="E4681" s="275">
        <f t="shared" ca="1" si="362"/>
        <v>0.10504574163188127</v>
      </c>
      <c r="F4681" s="275">
        <f t="shared" ca="1" si="363"/>
        <v>3.8277470337793676E-2</v>
      </c>
      <c r="G4681" s="301">
        <f t="array" aca="1" ref="G4681" ca="1">IF(E4681&gt;F4681,('3-Statement Model'!$G$8*(1+'DCF Simulation'!C4681)*'DCF Simulation'!D4681)/('DCF Simulation'!E4681-'DCF Simulation'!F4681))</f>
        <v>11391.171743133478</v>
      </c>
      <c r="H4681" s="302">
        <f ca="1">+G4681-'DCF Analysis'!$C$37+'DCF Analysis'!$C$38+'DCF Analysis'!$C$40-'DCF Analysis'!$C$39</f>
        <v>12303.50174313348</v>
      </c>
      <c r="I4681" s="303">
        <f ca="1">+H4681/'Historical Data'!$L$34</f>
        <v>772.48225307324208</v>
      </c>
    </row>
    <row r="4682" spans="2:9">
      <c r="B4682" s="300">
        <f t="shared" si="364"/>
        <v>4670</v>
      </c>
      <c r="C4682" s="275">
        <f t="shared" ca="1" si="360"/>
        <v>0.24767391508795095</v>
      </c>
      <c r="D4682" s="275">
        <f t="shared" ca="1" si="361"/>
        <v>0.18144102798136</v>
      </c>
      <c r="E4682" s="275">
        <f t="shared" ca="1" si="362"/>
        <v>0.10792715951639169</v>
      </c>
      <c r="F4682" s="275">
        <f t="shared" ca="1" si="363"/>
        <v>4.141492602604252E-2</v>
      </c>
      <c r="G4682" s="301">
        <f t="array" aca="1" ref="G4682" ca="1">IF(E4682&gt;F4682,('3-Statement Model'!$G$8*(1+'DCF Simulation'!C4682)*'DCF Simulation'!D4682)/('DCF Simulation'!E4682-'DCF Simulation'!F4682))</f>
        <v>16440.482561212368</v>
      </c>
      <c r="H4682" s="302">
        <f ca="1">+G4682-'DCF Analysis'!$C$37+'DCF Analysis'!$C$38+'DCF Analysis'!$C$40-'DCF Analysis'!$C$39</f>
        <v>17352.812561212366</v>
      </c>
      <c r="I4682" s="303">
        <f ca="1">+H4682/'Historical Data'!$L$34</f>
        <v>1089.5060629323762</v>
      </c>
    </row>
    <row r="4683" spans="2:9">
      <c r="B4683" s="300">
        <f t="shared" si="364"/>
        <v>4671</v>
      </c>
      <c r="C4683" s="275">
        <f t="shared" ca="1" si="360"/>
        <v>0.2929773504111069</v>
      </c>
      <c r="D4683" s="275">
        <f t="shared" ca="1" si="361"/>
        <v>0.15742089206245752</v>
      </c>
      <c r="E4683" s="275">
        <f t="shared" ca="1" si="362"/>
        <v>0.10223356568339721</v>
      </c>
      <c r="F4683" s="275">
        <f t="shared" ca="1" si="363"/>
        <v>4.7975204037261847E-2</v>
      </c>
      <c r="G4683" s="301">
        <f t="array" aca="1" ref="G4683" ca="1">IF(E4683&gt;F4683,('3-Statement Model'!$G$8*(1+'DCF Simulation'!C4683)*'DCF Simulation'!D4683)/('DCF Simulation'!E4683-'DCF Simulation'!F4683))</f>
        <v>18120.330297671622</v>
      </c>
      <c r="H4683" s="302">
        <f ca="1">+G4683-'DCF Analysis'!$C$37+'DCF Analysis'!$C$38+'DCF Analysis'!$C$40-'DCF Analysis'!$C$39</f>
        <v>19032.66029767162</v>
      </c>
      <c r="I4683" s="303">
        <f ca="1">+H4683/'Historical Data'!$L$34</f>
        <v>1194.9762446230677</v>
      </c>
    </row>
    <row r="4684" spans="2:9">
      <c r="B4684" s="300">
        <f t="shared" si="364"/>
        <v>4672</v>
      </c>
      <c r="C4684" s="275">
        <f t="shared" ca="1" si="360"/>
        <v>9.4738756985235609E-2</v>
      </c>
      <c r="D4684" s="275">
        <f t="shared" ca="1" si="361"/>
        <v>0.14265749802162023</v>
      </c>
      <c r="E4684" s="275">
        <f t="shared" ca="1" si="362"/>
        <v>0.10683339529198677</v>
      </c>
      <c r="F4684" s="275">
        <f t="shared" ca="1" si="363"/>
        <v>2.5350439708407058E-2</v>
      </c>
      <c r="G4684" s="301">
        <f t="array" aca="1" ref="G4684" ca="1">IF(E4684&gt;F4684,('3-Statement Model'!$G$8*(1+'DCF Simulation'!C4684)*'DCF Simulation'!D4684)/('DCF Simulation'!E4684-'DCF Simulation'!F4684))</f>
        <v>9258.013770001533</v>
      </c>
      <c r="H4684" s="302">
        <f ca="1">+G4684-'DCF Analysis'!$C$37+'DCF Analysis'!$C$38+'DCF Analysis'!$C$40-'DCF Analysis'!$C$39</f>
        <v>10170.343770001535</v>
      </c>
      <c r="I4684" s="303">
        <f ca="1">+H4684/'Historical Data'!$L$34</f>
        <v>638.55073409200895</v>
      </c>
    </row>
    <row r="4685" spans="2:9">
      <c r="B4685" s="300">
        <f t="shared" si="364"/>
        <v>4673</v>
      </c>
      <c r="C4685" s="275">
        <f t="shared" ca="1" si="360"/>
        <v>4.4414827789118164E-2</v>
      </c>
      <c r="D4685" s="275">
        <f t="shared" ca="1" si="361"/>
        <v>0.15496862780989376</v>
      </c>
      <c r="E4685" s="275">
        <f t="shared" ca="1" si="362"/>
        <v>0.10809414425806725</v>
      </c>
      <c r="F4685" s="275">
        <f t="shared" ca="1" si="363"/>
        <v>4.2626983794204619E-2</v>
      </c>
      <c r="G4685" s="301">
        <f t="array" aca="1" ref="G4685" ca="1">IF(E4685&gt;F4685,('3-Statement Model'!$G$8*(1+'DCF Simulation'!C4685)*'DCF Simulation'!D4685)/('DCF Simulation'!E4685-'DCF Simulation'!F4685))</f>
        <v>11941.882985038073</v>
      </c>
      <c r="H4685" s="302">
        <f ca="1">+G4685-'DCF Analysis'!$C$37+'DCF Analysis'!$C$38+'DCF Analysis'!$C$40-'DCF Analysis'!$C$39</f>
        <v>12854.212985038075</v>
      </c>
      <c r="I4685" s="303">
        <f ca="1">+H4685/'Historical Data'!$L$34</f>
        <v>807.05896707067348</v>
      </c>
    </row>
    <row r="4686" spans="2:9">
      <c r="B4686" s="300">
        <f t="shared" si="364"/>
        <v>4674</v>
      </c>
      <c r="C4686" s="275">
        <f t="shared" ref="C4686:C4749" ca="1" si="365">RAND()*($E$6-$D$6)+$D$6</f>
        <v>0.26999857865098686</v>
      </c>
      <c r="D4686" s="275">
        <f t="shared" ref="D4686:D4749" ca="1" si="366">RAND()*($E$7-$D$7)+$D$7</f>
        <v>0.17308810307301389</v>
      </c>
      <c r="E4686" s="275">
        <f t="shared" ref="E4686:E4749" ca="1" si="367">RAND()*($E$8-$D$8)+$D$8</f>
        <v>0.10423766303427472</v>
      </c>
      <c r="F4686" s="275">
        <f t="shared" ref="F4686:F4749" ca="1" si="368">RAND()*($E$9-$D$9)+$D$9</f>
        <v>3.2668935871220953E-2</v>
      </c>
      <c r="G4686" s="301">
        <f t="array" aca="1" ref="G4686" ca="1">IF(E4686&gt;F4686,('3-Statement Model'!$G$8*(1+'DCF Simulation'!C4686)*'DCF Simulation'!D4686)/('DCF Simulation'!E4686-'DCF Simulation'!F4686))</f>
        <v>14836.335962261179</v>
      </c>
      <c r="H4686" s="302">
        <f ca="1">+G4686-'DCF Analysis'!$C$37+'DCF Analysis'!$C$38+'DCF Analysis'!$C$40-'DCF Analysis'!$C$39</f>
        <v>15748.665962261181</v>
      </c>
      <c r="I4686" s="303">
        <f ca="1">+H4686/'Historical Data'!$L$34</f>
        <v>988.78881959072601</v>
      </c>
    </row>
    <row r="4687" spans="2:9">
      <c r="B4687" s="300">
        <f t="shared" ref="B4687:B4750" si="369">+B4686+1</f>
        <v>4675</v>
      </c>
      <c r="C4687" s="275">
        <f t="shared" ca="1" si="365"/>
        <v>0.10329190680015465</v>
      </c>
      <c r="D4687" s="275">
        <f t="shared" ca="1" si="366"/>
        <v>0.19131803189528332</v>
      </c>
      <c r="E4687" s="275">
        <f t="shared" ca="1" si="367"/>
        <v>0.10547519821077289</v>
      </c>
      <c r="F4687" s="275">
        <f t="shared" ca="1" si="368"/>
        <v>5.8145197135506768E-2</v>
      </c>
      <c r="G4687" s="301">
        <f t="array" aca="1" ref="G4687" ca="1">IF(E4687&gt;F4687,('3-Statement Model'!$G$8*(1+'DCF Simulation'!C4687)*'DCF Simulation'!D4687)/('DCF Simulation'!E4687-'DCF Simulation'!F4687))</f>
        <v>21542.163710625988</v>
      </c>
      <c r="H4687" s="302">
        <f ca="1">+G4687-'DCF Analysis'!$C$37+'DCF Analysis'!$C$38+'DCF Analysis'!$C$40-'DCF Analysis'!$C$39</f>
        <v>22454.493710625986</v>
      </c>
      <c r="I4687" s="303">
        <f ca="1">+H4687/'Historical Data'!$L$34</f>
        <v>1409.8179733980082</v>
      </c>
    </row>
    <row r="4688" spans="2:9">
      <c r="B4688" s="300">
        <f t="shared" si="369"/>
        <v>4676</v>
      </c>
      <c r="C4688" s="275">
        <f t="shared" ca="1" si="365"/>
        <v>0.11070708527403372</v>
      </c>
      <c r="D4688" s="275">
        <f t="shared" ca="1" si="366"/>
        <v>0.18595959594835776</v>
      </c>
      <c r="E4688" s="275">
        <f t="shared" ca="1" si="367"/>
        <v>0.10438427941598112</v>
      </c>
      <c r="F4688" s="275">
        <f t="shared" ca="1" si="368"/>
        <v>2.7216249458171058E-2</v>
      </c>
      <c r="G4688" s="301">
        <f t="array" aca="1" ref="G4688" ca="1">IF(E4688&gt;F4688,('3-Statement Model'!$G$8*(1+'DCF Simulation'!C4688)*'DCF Simulation'!D4688)/('DCF Simulation'!E4688-'DCF Simulation'!F4688))</f>
        <v>12928.859689352827</v>
      </c>
      <c r="H4688" s="302">
        <f ca="1">+G4688-'DCF Analysis'!$C$37+'DCF Analysis'!$C$38+'DCF Analysis'!$C$40-'DCF Analysis'!$C$39</f>
        <v>13841.189689352828</v>
      </c>
      <c r="I4688" s="303">
        <f ca="1">+H4688/'Historical Data'!$L$34</f>
        <v>869.02685265295224</v>
      </c>
    </row>
    <row r="4689" spans="2:9">
      <c r="B4689" s="300">
        <f t="shared" si="369"/>
        <v>4677</v>
      </c>
      <c r="C4689" s="275">
        <f t="shared" ca="1" si="365"/>
        <v>0.10534468842695074</v>
      </c>
      <c r="D4689" s="275">
        <f t="shared" ca="1" si="366"/>
        <v>0.15923114671225838</v>
      </c>
      <c r="E4689" s="275">
        <f t="shared" ca="1" si="367"/>
        <v>0.10838516842997623</v>
      </c>
      <c r="F4689" s="275">
        <f t="shared" ca="1" si="368"/>
        <v>3.9721529358974314E-2</v>
      </c>
      <c r="G4689" s="301">
        <f t="array" aca="1" ref="G4689" ca="1">IF(E4689&gt;F4689,('3-Statement Model'!$G$8*(1+'DCF Simulation'!C4689)*'DCF Simulation'!D4689)/('DCF Simulation'!E4689-'DCF Simulation'!F4689))</f>
        <v>12381.647452441843</v>
      </c>
      <c r="H4689" s="302">
        <f ca="1">+G4689-'DCF Analysis'!$C$37+'DCF Analysis'!$C$38+'DCF Analysis'!$C$40-'DCF Analysis'!$C$39</f>
        <v>13293.977452441844</v>
      </c>
      <c r="I4689" s="303">
        <f ca="1">+H4689/'Historical Data'!$L$34</f>
        <v>834.6698256452421</v>
      </c>
    </row>
    <row r="4690" spans="2:9">
      <c r="B4690" s="300">
        <f t="shared" si="369"/>
        <v>4678</v>
      </c>
      <c r="C4690" s="275">
        <f t="shared" ca="1" si="365"/>
        <v>0.29268329909135521</v>
      </c>
      <c r="D4690" s="275">
        <f t="shared" ca="1" si="366"/>
        <v>0.15811874125632208</v>
      </c>
      <c r="E4690" s="275">
        <f t="shared" ca="1" si="367"/>
        <v>0.10345813919209268</v>
      </c>
      <c r="F4690" s="275">
        <f t="shared" ca="1" si="368"/>
        <v>3.3043392354844825E-2</v>
      </c>
      <c r="G4690" s="301">
        <f t="array" aca="1" ref="G4690" ca="1">IF(E4690&gt;F4690,('3-Statement Model'!$G$8*(1+'DCF Simulation'!C4690)*'DCF Simulation'!D4690)/('DCF Simulation'!E4690-'DCF Simulation'!F4690))</f>
        <v>14021.399498985122</v>
      </c>
      <c r="H4690" s="302">
        <f ca="1">+G4690-'DCF Analysis'!$C$37+'DCF Analysis'!$C$38+'DCF Analysis'!$C$40-'DCF Analysis'!$C$39</f>
        <v>14933.729498985123</v>
      </c>
      <c r="I4690" s="303">
        <f ca="1">+H4690/'Historical Data'!$L$34</f>
        <v>937.62257697086682</v>
      </c>
    </row>
    <row r="4691" spans="2:9">
      <c r="B4691" s="300">
        <f t="shared" si="369"/>
        <v>4679</v>
      </c>
      <c r="C4691" s="275">
        <f t="shared" ca="1" si="365"/>
        <v>0.21987117477412865</v>
      </c>
      <c r="D4691" s="275">
        <f t="shared" ca="1" si="366"/>
        <v>0.14868195081338137</v>
      </c>
      <c r="E4691" s="275">
        <f t="shared" ca="1" si="367"/>
        <v>0.10403666959884403</v>
      </c>
      <c r="F4691" s="275">
        <f t="shared" ca="1" si="368"/>
        <v>2.5543513924368086E-2</v>
      </c>
      <c r="G4691" s="301">
        <f t="array" aca="1" ref="G4691" ca="1">IF(E4691&gt;F4691,('3-Statement Model'!$G$8*(1+'DCF Simulation'!C4691)*'DCF Simulation'!D4691)/('DCF Simulation'!E4691-'DCF Simulation'!F4691))</f>
        <v>11161.432309610889</v>
      </c>
      <c r="H4691" s="302">
        <f ca="1">+G4691-'DCF Analysis'!$C$37+'DCF Analysis'!$C$38+'DCF Analysis'!$C$40-'DCF Analysis'!$C$39</f>
        <v>12073.762309610891</v>
      </c>
      <c r="I4691" s="303">
        <f ca="1">+H4691/'Historical Data'!$L$34</f>
        <v>758.0579339702399</v>
      </c>
    </row>
    <row r="4692" spans="2:9">
      <c r="B4692" s="300">
        <f t="shared" si="369"/>
        <v>4680</v>
      </c>
      <c r="C4692" s="275">
        <f t="shared" ca="1" si="365"/>
        <v>0.11316366697949914</v>
      </c>
      <c r="D4692" s="275">
        <f t="shared" ca="1" si="366"/>
        <v>0.18071392269186226</v>
      </c>
      <c r="E4692" s="275">
        <f t="shared" ca="1" si="367"/>
        <v>0.1013485578140744</v>
      </c>
      <c r="F4692" s="275">
        <f t="shared" ca="1" si="368"/>
        <v>5.6684943987724876E-2</v>
      </c>
      <c r="G4692" s="301">
        <f t="array" aca="1" ref="G4692" ca="1">IF(E4692&gt;F4692,('3-Statement Model'!$G$8*(1+'DCF Simulation'!C4692)*'DCF Simulation'!D4692)/('DCF Simulation'!E4692-'DCF Simulation'!F4692))</f>
        <v>21755.860996468247</v>
      </c>
      <c r="H4692" s="302">
        <f ca="1">+G4692-'DCF Analysis'!$C$37+'DCF Analysis'!$C$38+'DCF Analysis'!$C$40-'DCF Analysis'!$C$39</f>
        <v>22668.190996468245</v>
      </c>
      <c r="I4692" s="303">
        <f ca="1">+H4692/'Historical Data'!$L$34</f>
        <v>1423.2350772672537</v>
      </c>
    </row>
    <row r="4693" spans="2:9">
      <c r="B4693" s="300">
        <f t="shared" si="369"/>
        <v>4681</v>
      </c>
      <c r="C4693" s="275">
        <f t="shared" ca="1" si="365"/>
        <v>4.7550387988865503E-2</v>
      </c>
      <c r="D4693" s="275">
        <f t="shared" ca="1" si="366"/>
        <v>0.16561364864770556</v>
      </c>
      <c r="E4693" s="275">
        <f t="shared" ca="1" si="367"/>
        <v>0.10178935230676835</v>
      </c>
      <c r="F4693" s="275">
        <f t="shared" ca="1" si="368"/>
        <v>4.9289121243962515E-2</v>
      </c>
      <c r="G4693" s="301">
        <f t="array" aca="1" ref="G4693" ca="1">IF(E4693&gt;F4693,('3-Statement Model'!$G$8*(1+'DCF Simulation'!C4693)*'DCF Simulation'!D4693)/('DCF Simulation'!E4693-'DCF Simulation'!F4693))</f>
        <v>15962.074438716912</v>
      </c>
      <c r="H4693" s="302">
        <f ca="1">+G4693-'DCF Analysis'!$C$37+'DCF Analysis'!$C$38+'DCF Analysis'!$C$40-'DCF Analysis'!$C$39</f>
        <v>16874.404438716912</v>
      </c>
      <c r="I4693" s="303">
        <f ca="1">+H4693/'Historical Data'!$L$34</f>
        <v>1059.4689408130512</v>
      </c>
    </row>
    <row r="4694" spans="2:9">
      <c r="B4694" s="300">
        <f t="shared" si="369"/>
        <v>4682</v>
      </c>
      <c r="C4694" s="275">
        <f t="shared" ca="1" si="365"/>
        <v>0.12631622508874929</v>
      </c>
      <c r="D4694" s="275">
        <f t="shared" ca="1" si="366"/>
        <v>0.18724036419444953</v>
      </c>
      <c r="E4694" s="275">
        <f t="shared" ca="1" si="367"/>
        <v>0.10807325406154102</v>
      </c>
      <c r="F4694" s="275">
        <f t="shared" ca="1" si="368"/>
        <v>3.9997525809794196E-2</v>
      </c>
      <c r="G4694" s="301">
        <f t="array" aca="1" ref="G4694" ca="1">IF(E4694&gt;F4694,('3-Statement Model'!$G$8*(1+'DCF Simulation'!C4694)*'DCF Simulation'!D4694)/('DCF Simulation'!E4694-'DCF Simulation'!F4694))</f>
        <v>14963.976617186856</v>
      </c>
      <c r="H4694" s="302">
        <f ca="1">+G4694-'DCF Analysis'!$C$37+'DCF Analysis'!$C$38+'DCF Analysis'!$C$40-'DCF Analysis'!$C$39</f>
        <v>15876.306617186858</v>
      </c>
      <c r="I4694" s="303">
        <f ca="1">+H4694/'Historical Data'!$L$34</f>
        <v>996.80280965300722</v>
      </c>
    </row>
    <row r="4695" spans="2:9">
      <c r="B4695" s="300">
        <f t="shared" si="369"/>
        <v>4683</v>
      </c>
      <c r="C4695" s="275">
        <f t="shared" ca="1" si="365"/>
        <v>0.13414902276485224</v>
      </c>
      <c r="D4695" s="275">
        <f t="shared" ca="1" si="366"/>
        <v>0.13545962943822856</v>
      </c>
      <c r="E4695" s="275">
        <f t="shared" ca="1" si="367"/>
        <v>0.10543186519066934</v>
      </c>
      <c r="F4695" s="275">
        <f t="shared" ca="1" si="368"/>
        <v>5.3122609772965568E-2</v>
      </c>
      <c r="G4695" s="301">
        <f t="array" aca="1" ref="G4695" ca="1">IF(E4695&gt;F4695,('3-Statement Model'!$G$8*(1+'DCF Simulation'!C4695)*'DCF Simulation'!D4695)/('DCF Simulation'!E4695-'DCF Simulation'!F4695))</f>
        <v>14186.686353265521</v>
      </c>
      <c r="H4695" s="302">
        <f ca="1">+G4695-'DCF Analysis'!$C$37+'DCF Analysis'!$C$38+'DCF Analysis'!$C$40-'DCF Analysis'!$C$39</f>
        <v>15099.016353265522</v>
      </c>
      <c r="I4695" s="303">
        <f ca="1">+H4695/'Historical Data'!$L$34</f>
        <v>948.00020476038378</v>
      </c>
    </row>
    <row r="4696" spans="2:9">
      <c r="B4696" s="300">
        <f t="shared" si="369"/>
        <v>4684</v>
      </c>
      <c r="C4696" s="275">
        <f t="shared" ca="1" si="365"/>
        <v>0.19108890899949604</v>
      </c>
      <c r="D4696" s="275">
        <f t="shared" ca="1" si="366"/>
        <v>0.17889647163018779</v>
      </c>
      <c r="E4696" s="275">
        <f t="shared" ca="1" si="367"/>
        <v>0.10390137139772983</v>
      </c>
      <c r="F4696" s="275">
        <f t="shared" ca="1" si="368"/>
        <v>2.4251515205642411E-2</v>
      </c>
      <c r="G4696" s="301">
        <f t="array" aca="1" ref="G4696" ca="1">IF(E4696&gt;F4696,('3-Statement Model'!$G$8*(1+'DCF Simulation'!C4696)*'DCF Simulation'!D4696)/('DCF Simulation'!E4696-'DCF Simulation'!F4696))</f>
        <v>12922.319036423691</v>
      </c>
      <c r="H4696" s="302">
        <f ca="1">+G4696-'DCF Analysis'!$C$37+'DCF Analysis'!$C$38+'DCF Analysis'!$C$40-'DCF Analysis'!$C$39</f>
        <v>13834.649036423692</v>
      </c>
      <c r="I4696" s="303">
        <f ca="1">+H4696/'Historical Data'!$L$34</f>
        <v>868.61619409275102</v>
      </c>
    </row>
    <row r="4697" spans="2:9">
      <c r="B4697" s="300">
        <f t="shared" si="369"/>
        <v>4685</v>
      </c>
      <c r="C4697" s="275">
        <f t="shared" ca="1" si="365"/>
        <v>0.12046223614734701</v>
      </c>
      <c r="D4697" s="275">
        <f t="shared" ca="1" si="366"/>
        <v>0.1654701400244776</v>
      </c>
      <c r="E4697" s="275">
        <f t="shared" ca="1" si="367"/>
        <v>0.10690697462612953</v>
      </c>
      <c r="F4697" s="275">
        <f t="shared" ca="1" si="368"/>
        <v>3.0453319235809545E-2</v>
      </c>
      <c r="G4697" s="301">
        <f t="array" aca="1" ref="G4697" ca="1">IF(E4697&gt;F4697,('3-Statement Model'!$G$8*(1+'DCF Simulation'!C4697)*'DCF Simulation'!D4697)/('DCF Simulation'!E4697-'DCF Simulation'!F4697))</f>
        <v>11713.808041385651</v>
      </c>
      <c r="H4697" s="302">
        <f ca="1">+G4697-'DCF Analysis'!$C$37+'DCF Analysis'!$C$38+'DCF Analysis'!$C$40-'DCF Analysis'!$C$39</f>
        <v>12626.138041385653</v>
      </c>
      <c r="I4697" s="303">
        <f ca="1">+H4697/'Historical Data'!$L$34</f>
        <v>792.73915389711874</v>
      </c>
    </row>
    <row r="4698" spans="2:9">
      <c r="B4698" s="300">
        <f t="shared" si="369"/>
        <v>4686</v>
      </c>
      <c r="C4698" s="275">
        <f t="shared" ca="1" si="365"/>
        <v>0.24262967252932613</v>
      </c>
      <c r="D4698" s="275">
        <f t="shared" ca="1" si="366"/>
        <v>0.17408765041858695</v>
      </c>
      <c r="E4698" s="275">
        <f t="shared" ca="1" si="367"/>
        <v>0.1031316991368645</v>
      </c>
      <c r="F4698" s="275">
        <f t="shared" ca="1" si="368"/>
        <v>2.3889675078377921E-2</v>
      </c>
      <c r="G4698" s="301">
        <f t="array" aca="1" ref="G4698" ca="1">IF(E4698&gt;F4698,('3-Statement Model'!$G$8*(1+'DCF Simulation'!C4698)*'DCF Simulation'!D4698)/('DCF Simulation'!E4698-'DCF Simulation'!F4698))</f>
        <v>13186.623997786011</v>
      </c>
      <c r="H4698" s="302">
        <f ca="1">+G4698-'DCF Analysis'!$C$37+'DCF Analysis'!$C$38+'DCF Analysis'!$C$40-'DCF Analysis'!$C$39</f>
        <v>14098.953997786013</v>
      </c>
      <c r="I4698" s="303">
        <f ca="1">+H4698/'Historical Data'!$L$34</f>
        <v>885.21072923519921</v>
      </c>
    </row>
    <row r="4699" spans="2:9">
      <c r="B4699" s="300">
        <f t="shared" si="369"/>
        <v>4687</v>
      </c>
      <c r="C4699" s="275">
        <f t="shared" ca="1" si="365"/>
        <v>0.20815852084409595</v>
      </c>
      <c r="D4699" s="275">
        <f t="shared" ca="1" si="366"/>
        <v>0.15588099110618411</v>
      </c>
      <c r="E4699" s="275">
        <f t="shared" ca="1" si="367"/>
        <v>0.10331747301875654</v>
      </c>
      <c r="F4699" s="275">
        <f t="shared" ca="1" si="368"/>
        <v>3.3228351834313954E-2</v>
      </c>
      <c r="G4699" s="301">
        <f t="array" aca="1" ref="G4699" ca="1">IF(E4699&gt;F4699,('3-Statement Model'!$G$8*(1+'DCF Simulation'!C4699)*'DCF Simulation'!D4699)/('DCF Simulation'!E4699-'DCF Simulation'!F4699))</f>
        <v>12979.141415410319</v>
      </c>
      <c r="H4699" s="302">
        <f ca="1">+G4699-'DCF Analysis'!$C$37+'DCF Analysis'!$C$38+'DCF Analysis'!$C$40-'DCF Analysis'!$C$39</f>
        <v>13891.47141541032</v>
      </c>
      <c r="I4699" s="303">
        <f ca="1">+H4699/'Historical Data'!$L$34</f>
        <v>872.18381900645238</v>
      </c>
    </row>
    <row r="4700" spans="2:9">
      <c r="B4700" s="300">
        <f t="shared" si="369"/>
        <v>4688</v>
      </c>
      <c r="C4700" s="275">
        <f t="shared" ca="1" si="365"/>
        <v>3.4707316124206293E-2</v>
      </c>
      <c r="D4700" s="275">
        <f t="shared" ca="1" si="366"/>
        <v>0.15157083692822282</v>
      </c>
      <c r="E4700" s="275">
        <f t="shared" ca="1" si="367"/>
        <v>0.10164098251740224</v>
      </c>
      <c r="F4700" s="275">
        <f t="shared" ca="1" si="368"/>
        <v>3.332769747654156E-2</v>
      </c>
      <c r="G4700" s="301">
        <f t="array" aca="1" ref="G4700" ca="1">IF(E4700&gt;F4700,('3-Statement Model'!$G$8*(1+'DCF Simulation'!C4700)*'DCF Simulation'!D4700)/('DCF Simulation'!E4700-'DCF Simulation'!F4700))</f>
        <v>11089.385924188298</v>
      </c>
      <c r="H4700" s="302">
        <f ca="1">+G4700-'DCF Analysis'!$C$37+'DCF Analysis'!$C$38+'DCF Analysis'!$C$40-'DCF Analysis'!$C$39</f>
        <v>12001.7159241883</v>
      </c>
      <c r="I4700" s="303">
        <f ca="1">+H4700/'Historical Data'!$L$34</f>
        <v>753.53446127937889</v>
      </c>
    </row>
    <row r="4701" spans="2:9">
      <c r="B4701" s="300">
        <f t="shared" si="369"/>
        <v>4689</v>
      </c>
      <c r="C4701" s="275">
        <f t="shared" ca="1" si="365"/>
        <v>0.15176171907538097</v>
      </c>
      <c r="D4701" s="275">
        <f t="shared" ca="1" si="366"/>
        <v>0.14320311383355813</v>
      </c>
      <c r="E4701" s="275">
        <f t="shared" ca="1" si="367"/>
        <v>0.10126063467272997</v>
      </c>
      <c r="F4701" s="275">
        <f t="shared" ca="1" si="368"/>
        <v>5.5445480280015239E-2</v>
      </c>
      <c r="G4701" s="301">
        <f t="array" aca="1" ref="G4701" ca="1">IF(E4701&gt;F4701,('3-Statement Model'!$G$8*(1+'DCF Simulation'!C4701)*'DCF Simulation'!D4701)/('DCF Simulation'!E4701-'DCF Simulation'!F4701))</f>
        <v>17389.433983685576</v>
      </c>
      <c r="H4701" s="302">
        <f ca="1">+G4701-'DCF Analysis'!$C$37+'DCF Analysis'!$C$38+'DCF Analysis'!$C$40-'DCF Analysis'!$C$39</f>
        <v>18301.763983685574</v>
      </c>
      <c r="I4701" s="303">
        <f ca="1">+H4701/'Historical Data'!$L$34</f>
        <v>1149.0865098810077</v>
      </c>
    </row>
    <row r="4702" spans="2:9">
      <c r="B4702" s="300">
        <f t="shared" si="369"/>
        <v>4690</v>
      </c>
      <c r="C4702" s="275">
        <f t="shared" ca="1" si="365"/>
        <v>2.2762506585823496E-2</v>
      </c>
      <c r="D4702" s="275">
        <f t="shared" ca="1" si="366"/>
        <v>0.19142337146684488</v>
      </c>
      <c r="E4702" s="275">
        <f t="shared" ca="1" si="367"/>
        <v>0.10911759147770232</v>
      </c>
      <c r="F4702" s="275">
        <f t="shared" ca="1" si="368"/>
        <v>4.6503666374464028E-2</v>
      </c>
      <c r="G4702" s="301">
        <f t="array" aca="1" ref="G4702" ca="1">IF(E4702&gt;F4702,('3-Statement Model'!$G$8*(1+'DCF Simulation'!C4702)*'DCF Simulation'!D4702)/('DCF Simulation'!E4702-'DCF Simulation'!F4702))</f>
        <v>15103.52538271547</v>
      </c>
      <c r="H4702" s="302">
        <f ca="1">+G4702-'DCF Analysis'!$C$37+'DCF Analysis'!$C$38+'DCF Analysis'!$C$40-'DCF Analysis'!$C$39</f>
        <v>16015.855382715472</v>
      </c>
      <c r="I4702" s="303">
        <f ca="1">+H4702/'Historical Data'!$L$34</f>
        <v>1005.5644571140072</v>
      </c>
    </row>
    <row r="4703" spans="2:9">
      <c r="B4703" s="300">
        <f t="shared" si="369"/>
        <v>4691</v>
      </c>
      <c r="C4703" s="275">
        <f t="shared" ca="1" si="365"/>
        <v>0.20084771553459738</v>
      </c>
      <c r="D4703" s="275">
        <f t="shared" ca="1" si="366"/>
        <v>0.18955265447017289</v>
      </c>
      <c r="E4703" s="275">
        <f t="shared" ca="1" si="367"/>
        <v>0.10948654205988829</v>
      </c>
      <c r="F4703" s="275">
        <f t="shared" ca="1" si="368"/>
        <v>2.8294402695899969E-2</v>
      </c>
      <c r="G4703" s="301">
        <f t="array" aca="1" ref="G4703" ca="1">IF(E4703&gt;F4703,('3-Statement Model'!$G$8*(1+'DCF Simulation'!C4703)*'DCF Simulation'!D4703)/('DCF Simulation'!E4703-'DCF Simulation'!F4703))</f>
        <v>13542.01595648273</v>
      </c>
      <c r="H4703" s="302">
        <f ca="1">+G4703-'DCF Analysis'!$C$37+'DCF Analysis'!$C$38+'DCF Analysis'!$C$40-'DCF Analysis'!$C$39</f>
        <v>14454.345956482732</v>
      </c>
      <c r="I4703" s="303">
        <f ca="1">+H4703/'Historical Data'!$L$34</f>
        <v>907.52421255968204</v>
      </c>
    </row>
    <row r="4704" spans="2:9">
      <c r="B4704" s="300">
        <f t="shared" si="369"/>
        <v>4692</v>
      </c>
      <c r="C4704" s="275">
        <f t="shared" ca="1" si="365"/>
        <v>0.18949578375982634</v>
      </c>
      <c r="D4704" s="275">
        <f t="shared" ca="1" si="366"/>
        <v>0.19495305133751922</v>
      </c>
      <c r="E4704" s="275">
        <f t="shared" ca="1" si="367"/>
        <v>0.10191861208878758</v>
      </c>
      <c r="F4704" s="275">
        <f t="shared" ca="1" si="368"/>
        <v>4.7225042673315128E-2</v>
      </c>
      <c r="G4704" s="301">
        <f t="array" aca="1" ref="G4704" ca="1">IF(E4704&gt;F4704,('3-Statement Model'!$G$8*(1+'DCF Simulation'!C4704)*'DCF Simulation'!D4704)/('DCF Simulation'!E4704-'DCF Simulation'!F4704))</f>
        <v>20480.293495469126</v>
      </c>
      <c r="H4704" s="302">
        <f ca="1">+G4704-'DCF Analysis'!$C$37+'DCF Analysis'!$C$38+'DCF Analysis'!$C$40-'DCF Analysis'!$C$39</f>
        <v>21392.623495469124</v>
      </c>
      <c r="I4704" s="303">
        <f ca="1">+H4704/'Historical Data'!$L$34</f>
        <v>1343.1478567595859</v>
      </c>
    </row>
    <row r="4705" spans="2:9">
      <c r="B4705" s="300">
        <f t="shared" si="369"/>
        <v>4693</v>
      </c>
      <c r="C4705" s="275">
        <f t="shared" ca="1" si="365"/>
        <v>0.20195456764471287</v>
      </c>
      <c r="D4705" s="275">
        <f t="shared" ca="1" si="366"/>
        <v>0.18364585824164567</v>
      </c>
      <c r="E4705" s="275">
        <f t="shared" ca="1" si="367"/>
        <v>0.10312153650890897</v>
      </c>
      <c r="F4705" s="275">
        <f t="shared" ca="1" si="368"/>
        <v>3.6060047219413194E-2</v>
      </c>
      <c r="G4705" s="301">
        <f t="array" aca="1" ref="G4705" ca="1">IF(E4705&gt;F4705,('3-Statement Model'!$G$8*(1+'DCF Simulation'!C4705)*'DCF Simulation'!D4705)/('DCF Simulation'!E4705-'DCF Simulation'!F4705))</f>
        <v>15899.208173830384</v>
      </c>
      <c r="H4705" s="302">
        <f ca="1">+G4705-'DCF Analysis'!$C$37+'DCF Analysis'!$C$38+'DCF Analysis'!$C$40-'DCF Analysis'!$C$39</f>
        <v>16811.538173830384</v>
      </c>
      <c r="I4705" s="303">
        <f ca="1">+H4705/'Historical Data'!$L$34</f>
        <v>1055.5218471355176</v>
      </c>
    </row>
    <row r="4706" spans="2:9">
      <c r="B4706" s="300">
        <f t="shared" si="369"/>
        <v>4694</v>
      </c>
      <c r="C4706" s="275">
        <f t="shared" ca="1" si="365"/>
        <v>4.884034835883154E-2</v>
      </c>
      <c r="D4706" s="275">
        <f t="shared" ca="1" si="366"/>
        <v>0.15530943211476292</v>
      </c>
      <c r="E4706" s="275">
        <f t="shared" ca="1" si="367"/>
        <v>0.10876725440309566</v>
      </c>
      <c r="F4706" s="275">
        <f t="shared" ca="1" si="368"/>
        <v>4.0979112723660102E-2</v>
      </c>
      <c r="G4706" s="301">
        <f t="array" aca="1" ref="G4706" ca="1">IF(E4706&gt;F4706,('3-Statement Model'!$G$8*(1+'DCF Simulation'!C4706)*'DCF Simulation'!D4706)/('DCF Simulation'!E4706-'DCF Simulation'!F4706))</f>
        <v>11607.347557213614</v>
      </c>
      <c r="H4706" s="302">
        <f ca="1">+G4706-'DCF Analysis'!$C$37+'DCF Analysis'!$C$38+'DCF Analysis'!$C$40-'DCF Analysis'!$C$39</f>
        <v>12519.677557213616</v>
      </c>
      <c r="I4706" s="303">
        <f ca="1">+H4706/'Historical Data'!$L$34</f>
        <v>786.05497272712125</v>
      </c>
    </row>
    <row r="4707" spans="2:9">
      <c r="B4707" s="300">
        <f t="shared" si="369"/>
        <v>4695</v>
      </c>
      <c r="C4707" s="275">
        <f t="shared" ca="1" si="365"/>
        <v>0.18908506382759036</v>
      </c>
      <c r="D4707" s="275">
        <f t="shared" ca="1" si="366"/>
        <v>0.13510834816390233</v>
      </c>
      <c r="E4707" s="275">
        <f t="shared" ca="1" si="367"/>
        <v>0.10715805830510247</v>
      </c>
      <c r="F4707" s="275">
        <f t="shared" ca="1" si="368"/>
        <v>5.4057372959819411E-2</v>
      </c>
      <c r="G4707" s="301">
        <f t="array" aca="1" ref="G4707" ca="1">IF(E4707&gt;F4707,('3-Statement Model'!$G$8*(1+'DCF Simulation'!C4707)*'DCF Simulation'!D4707)/('DCF Simulation'!E4707-'DCF Simulation'!F4707))</f>
        <v>14614.180978518261</v>
      </c>
      <c r="H4707" s="302">
        <f ca="1">+G4707-'DCF Analysis'!$C$37+'DCF Analysis'!$C$38+'DCF Analysis'!$C$40-'DCF Analysis'!$C$39</f>
        <v>15526.510978518263</v>
      </c>
      <c r="I4707" s="303">
        <f ca="1">+H4707/'Historical Data'!$L$34</f>
        <v>974.84069441823578</v>
      </c>
    </row>
    <row r="4708" spans="2:9">
      <c r="B4708" s="300">
        <f t="shared" si="369"/>
        <v>4696</v>
      </c>
      <c r="C4708" s="275">
        <f t="shared" ca="1" si="365"/>
        <v>0.32158965513000976</v>
      </c>
      <c r="D4708" s="275">
        <f t="shared" ca="1" si="366"/>
        <v>0.14109559423548784</v>
      </c>
      <c r="E4708" s="275">
        <f t="shared" ca="1" si="367"/>
        <v>0.10175826634055024</v>
      </c>
      <c r="F4708" s="275">
        <f t="shared" ca="1" si="368"/>
        <v>3.0439055625979136E-2</v>
      </c>
      <c r="G4708" s="301">
        <f t="array" aca="1" ref="G4708" ca="1">IF(E4708&gt;F4708,('3-Statement Model'!$G$8*(1+'DCF Simulation'!C4708)*'DCF Simulation'!D4708)/('DCF Simulation'!E4708-'DCF Simulation'!F4708))</f>
        <v>12629.409772824933</v>
      </c>
      <c r="H4708" s="302">
        <f ca="1">+G4708-'DCF Analysis'!$C$37+'DCF Analysis'!$C$38+'DCF Analysis'!$C$40-'DCF Analysis'!$C$39</f>
        <v>13541.739772824934</v>
      </c>
      <c r="I4708" s="303">
        <f ca="1">+H4708/'Historical Data'!$L$34</f>
        <v>850.22572180163502</v>
      </c>
    </row>
    <row r="4709" spans="2:9">
      <c r="B4709" s="300">
        <f t="shared" si="369"/>
        <v>4697</v>
      </c>
      <c r="C4709" s="275">
        <f t="shared" ca="1" si="365"/>
        <v>3.998596922055854E-2</v>
      </c>
      <c r="D4709" s="275">
        <f t="shared" ca="1" si="366"/>
        <v>0.14101044202780202</v>
      </c>
      <c r="E4709" s="275">
        <f t="shared" ca="1" si="367"/>
        <v>0.10709412492026782</v>
      </c>
      <c r="F4709" s="275">
        <f t="shared" ca="1" si="368"/>
        <v>2.0988592092403863E-2</v>
      </c>
      <c r="G4709" s="301">
        <f t="array" aca="1" ref="G4709" ca="1">IF(E4709&gt;F4709,('3-Statement Model'!$G$8*(1+'DCF Simulation'!C4709)*'DCF Simulation'!D4709)/('DCF Simulation'!E4709-'DCF Simulation'!F4709))</f>
        <v>8226.7290688282083</v>
      </c>
      <c r="H4709" s="302">
        <f ca="1">+G4709-'DCF Analysis'!$C$37+'DCF Analysis'!$C$38+'DCF Analysis'!$C$40-'DCF Analysis'!$C$39</f>
        <v>9139.05906882821</v>
      </c>
      <c r="I4709" s="303">
        <f ca="1">+H4709/'Historical Data'!$L$34</f>
        <v>573.80094609226808</v>
      </c>
    </row>
    <row r="4710" spans="2:9">
      <c r="B4710" s="300">
        <f t="shared" si="369"/>
        <v>4698</v>
      </c>
      <c r="C4710" s="275">
        <f t="shared" ca="1" si="365"/>
        <v>9.8809668665876454E-2</v>
      </c>
      <c r="D4710" s="275">
        <f t="shared" ca="1" si="366"/>
        <v>0.14539088507616385</v>
      </c>
      <c r="E4710" s="275">
        <f t="shared" ca="1" si="367"/>
        <v>0.10654931588431525</v>
      </c>
      <c r="F4710" s="275">
        <f t="shared" ca="1" si="368"/>
        <v>4.6018381019267925E-2</v>
      </c>
      <c r="G4710" s="301">
        <f t="array" aca="1" ref="G4710" ca="1">IF(E4710&gt;F4710,('3-Statement Model'!$G$8*(1+'DCF Simulation'!C4710)*'DCF Simulation'!D4710)/('DCF Simulation'!E4710-'DCF Simulation'!F4710))</f>
        <v>12748.578735026143</v>
      </c>
      <c r="H4710" s="302">
        <f ca="1">+G4710-'DCF Analysis'!$C$37+'DCF Analysis'!$C$38+'DCF Analysis'!$C$40-'DCF Analysis'!$C$39</f>
        <v>13660.908735026145</v>
      </c>
      <c r="I4710" s="303">
        <f ca="1">+H4710/'Historical Data'!$L$34</f>
        <v>857.70781188781461</v>
      </c>
    </row>
    <row r="4711" spans="2:9">
      <c r="B4711" s="300">
        <f t="shared" si="369"/>
        <v>4699</v>
      </c>
      <c r="C4711" s="275">
        <f t="shared" ca="1" si="365"/>
        <v>5.15130840529298E-2</v>
      </c>
      <c r="D4711" s="275">
        <f t="shared" ca="1" si="366"/>
        <v>0.14886850714390806</v>
      </c>
      <c r="E4711" s="275">
        <f t="shared" ca="1" si="367"/>
        <v>0.10111707505721897</v>
      </c>
      <c r="F4711" s="275">
        <f t="shared" ca="1" si="368"/>
        <v>2.953080940741578E-2</v>
      </c>
      <c r="G4711" s="301">
        <f t="array" aca="1" ref="G4711" ca="1">IF(E4711&gt;F4711,('3-Statement Model'!$G$8*(1+'DCF Simulation'!C4711)*'DCF Simulation'!D4711)/('DCF Simulation'!E4711-'DCF Simulation'!F4711))</f>
        <v>10562.514201956034</v>
      </c>
      <c r="H4711" s="302">
        <f ca="1">+G4711-'DCF Analysis'!$C$37+'DCF Analysis'!$C$38+'DCF Analysis'!$C$40-'DCF Analysis'!$C$39</f>
        <v>11474.844201956035</v>
      </c>
      <c r="I4711" s="303">
        <f ca="1">+H4711/'Historical Data'!$L$34</f>
        <v>720.45452488666012</v>
      </c>
    </row>
    <row r="4712" spans="2:9">
      <c r="B4712" s="300">
        <f t="shared" si="369"/>
        <v>4700</v>
      </c>
      <c r="C4712" s="275">
        <f t="shared" ca="1" si="365"/>
        <v>0.12119116257377997</v>
      </c>
      <c r="D4712" s="275">
        <f t="shared" ca="1" si="366"/>
        <v>0.14127087554789866</v>
      </c>
      <c r="E4712" s="275">
        <f t="shared" ca="1" si="367"/>
        <v>0.10798838543051109</v>
      </c>
      <c r="F4712" s="275">
        <f t="shared" ca="1" si="368"/>
        <v>4.2894687528644226E-2</v>
      </c>
      <c r="G4712" s="301">
        <f t="array" aca="1" ref="G4712" ca="1">IF(E4712&gt;F4712,('3-Statement Model'!$G$8*(1+'DCF Simulation'!C4712)*'DCF Simulation'!D4712)/('DCF Simulation'!E4712-'DCF Simulation'!F4712))</f>
        <v>11753.652809738385</v>
      </c>
      <c r="H4712" s="302">
        <f ca="1">+G4712-'DCF Analysis'!$C$37+'DCF Analysis'!$C$38+'DCF Analysis'!$C$40-'DCF Analysis'!$C$39</f>
        <v>12665.982809738387</v>
      </c>
      <c r="I4712" s="303">
        <f ca="1">+H4712/'Historical Data'!$L$34</f>
        <v>795.24083001119573</v>
      </c>
    </row>
    <row r="4713" spans="2:9">
      <c r="B4713" s="300">
        <f t="shared" si="369"/>
        <v>4701</v>
      </c>
      <c r="C4713" s="275">
        <f t="shared" ca="1" si="365"/>
        <v>0.23815203984159294</v>
      </c>
      <c r="D4713" s="275">
        <f t="shared" ca="1" si="366"/>
        <v>0.16386269335973655</v>
      </c>
      <c r="E4713" s="275">
        <f t="shared" ca="1" si="367"/>
        <v>0.10253449368999151</v>
      </c>
      <c r="F4713" s="275">
        <f t="shared" ca="1" si="368"/>
        <v>5.1878279340668035E-2</v>
      </c>
      <c r="G4713" s="301">
        <f t="array" aca="1" ref="G4713" ca="1">IF(E4713&gt;F4713,('3-Statement Model'!$G$8*(1+'DCF Simulation'!C4713)*'DCF Simulation'!D4713)/('DCF Simulation'!E4713-'DCF Simulation'!F4713))</f>
        <v>19346.429935645552</v>
      </c>
      <c r="H4713" s="302">
        <f ca="1">+G4713-'DCF Analysis'!$C$37+'DCF Analysis'!$C$38+'DCF Analysis'!$C$40-'DCF Analysis'!$C$39</f>
        <v>20258.75993564555</v>
      </c>
      <c r="I4713" s="303">
        <f ca="1">+H4713/'Historical Data'!$L$34</f>
        <v>1271.9575976238898</v>
      </c>
    </row>
    <row r="4714" spans="2:9">
      <c r="B4714" s="300">
        <f t="shared" si="369"/>
        <v>4702</v>
      </c>
      <c r="C4714" s="275">
        <f t="shared" ca="1" si="365"/>
        <v>0.30575885399067276</v>
      </c>
      <c r="D4714" s="275">
        <f t="shared" ca="1" si="366"/>
        <v>0.1798251674107792</v>
      </c>
      <c r="E4714" s="275">
        <f t="shared" ca="1" si="367"/>
        <v>0.10192149467634937</v>
      </c>
      <c r="F4714" s="275">
        <f t="shared" ca="1" si="368"/>
        <v>2.0472863769596672E-2</v>
      </c>
      <c r="G4714" s="301">
        <f t="array" aca="1" ref="G4714" ca="1">IF(E4714&gt;F4714,('3-Statement Model'!$G$8*(1+'DCF Simulation'!C4714)*'DCF Simulation'!D4714)/('DCF Simulation'!E4714-'DCF Simulation'!F4714))</f>
        <v>13925.447600281328</v>
      </c>
      <c r="H4714" s="302">
        <f ca="1">+G4714-'DCF Analysis'!$C$37+'DCF Analysis'!$C$38+'DCF Analysis'!$C$40-'DCF Analysis'!$C$39</f>
        <v>14837.77760028133</v>
      </c>
      <c r="I4714" s="303">
        <f ca="1">+H4714/'Historical Data'!$L$34</f>
        <v>931.59818322957051</v>
      </c>
    </row>
    <row r="4715" spans="2:9">
      <c r="B4715" s="300">
        <f t="shared" si="369"/>
        <v>4703</v>
      </c>
      <c r="C4715" s="275">
        <f t="shared" ca="1" si="365"/>
        <v>0.16854579069424167</v>
      </c>
      <c r="D4715" s="275">
        <f t="shared" ca="1" si="366"/>
        <v>0.18515509257786805</v>
      </c>
      <c r="E4715" s="275">
        <f t="shared" ca="1" si="367"/>
        <v>0.10052061597783396</v>
      </c>
      <c r="F4715" s="275">
        <f t="shared" ca="1" si="368"/>
        <v>4.8675718050596589E-2</v>
      </c>
      <c r="G4715" s="301">
        <f t="array" aca="1" ref="G4715" ca="1">IF(E4715&gt;F4715,('3-Statement Model'!$G$8*(1+'DCF Simulation'!C4715)*'DCF Simulation'!D4715)/('DCF Simulation'!E4715-'DCF Simulation'!F4715))</f>
        <v>20158.344943755441</v>
      </c>
      <c r="H4715" s="302">
        <f ca="1">+G4715-'DCF Analysis'!$C$37+'DCF Analysis'!$C$38+'DCF Analysis'!$C$40-'DCF Analysis'!$C$39</f>
        <v>21070.674943755439</v>
      </c>
      <c r="I4715" s="303">
        <f ca="1">+H4715/'Historical Data'!$L$34</f>
        <v>1322.9341364876111</v>
      </c>
    </row>
    <row r="4716" spans="2:9">
      <c r="B4716" s="300">
        <f t="shared" si="369"/>
        <v>4704</v>
      </c>
      <c r="C4716" s="275">
        <f t="shared" ca="1" si="365"/>
        <v>0.26601372269051915</v>
      </c>
      <c r="D4716" s="275">
        <f t="shared" ca="1" si="366"/>
        <v>0.17621034935964483</v>
      </c>
      <c r="E4716" s="275">
        <f t="shared" ca="1" si="367"/>
        <v>0.10336717963939442</v>
      </c>
      <c r="F4716" s="275">
        <f t="shared" ca="1" si="368"/>
        <v>5.9921542619158955E-2</v>
      </c>
      <c r="G4716" s="301">
        <f t="array" aca="1" ref="G4716" ca="1">IF(E4716&gt;F4716,('3-Statement Model'!$G$8*(1+'DCF Simulation'!C4716)*'DCF Simulation'!D4716)/('DCF Simulation'!E4716-'DCF Simulation'!F4716))</f>
        <v>24802.939576686153</v>
      </c>
      <c r="H4716" s="302">
        <f ca="1">+G4716-'DCF Analysis'!$C$37+'DCF Analysis'!$C$38+'DCF Analysis'!$C$40-'DCF Analysis'!$C$39</f>
        <v>25715.269576686151</v>
      </c>
      <c r="I4716" s="303">
        <f ca="1">+H4716/'Historical Data'!$L$34</f>
        <v>1614.5476138182071</v>
      </c>
    </row>
    <row r="4717" spans="2:9">
      <c r="B4717" s="300">
        <f t="shared" si="369"/>
        <v>4705</v>
      </c>
      <c r="C4717" s="275">
        <f t="shared" ca="1" si="365"/>
        <v>5.4351965086810783E-2</v>
      </c>
      <c r="D4717" s="275">
        <f t="shared" ca="1" si="366"/>
        <v>0.17949464771629944</v>
      </c>
      <c r="E4717" s="275">
        <f t="shared" ca="1" si="367"/>
        <v>0.10440492290740251</v>
      </c>
      <c r="F4717" s="275">
        <f t="shared" ca="1" si="368"/>
        <v>2.6248482700971954E-2</v>
      </c>
      <c r="G4717" s="301">
        <f t="array" aca="1" ref="G4717" ca="1">IF(E4717&gt;F4717,('3-Statement Model'!$G$8*(1+'DCF Simulation'!C4717)*'DCF Simulation'!D4717)/('DCF Simulation'!E4717-'DCF Simulation'!F4717))</f>
        <v>11696.390081444177</v>
      </c>
      <c r="H4717" s="302">
        <f ca="1">+G4717-'DCF Analysis'!$C$37+'DCF Analysis'!$C$38+'DCF Analysis'!$C$40-'DCF Analysis'!$C$39</f>
        <v>12608.720081444179</v>
      </c>
      <c r="I4717" s="303">
        <f ca="1">+H4717/'Historical Data'!$L$34</f>
        <v>791.64555751940145</v>
      </c>
    </row>
    <row r="4718" spans="2:9">
      <c r="B4718" s="300">
        <f t="shared" si="369"/>
        <v>4706</v>
      </c>
      <c r="C4718" s="275">
        <f t="shared" ca="1" si="365"/>
        <v>0.21536650863142753</v>
      </c>
      <c r="D4718" s="275">
        <f t="shared" ca="1" si="366"/>
        <v>0.18960859606076427</v>
      </c>
      <c r="E4718" s="275">
        <f t="shared" ca="1" si="367"/>
        <v>0.10618548303538805</v>
      </c>
      <c r="F4718" s="275">
        <f t="shared" ca="1" si="368"/>
        <v>2.2680392900482134E-2</v>
      </c>
      <c r="G4718" s="301">
        <f t="array" aca="1" ref="G4718" ca="1">IF(E4718&gt;F4718,('3-Statement Model'!$G$8*(1+'DCF Simulation'!C4718)*'DCF Simulation'!D4718)/('DCF Simulation'!E4718-'DCF Simulation'!F4718))</f>
        <v>13330.05180481095</v>
      </c>
      <c r="H4718" s="302">
        <f ca="1">+G4718-'DCF Analysis'!$C$37+'DCF Analysis'!$C$38+'DCF Analysis'!$C$40-'DCF Analysis'!$C$39</f>
        <v>14242.381804810952</v>
      </c>
      <c r="I4718" s="303">
        <f ca="1">+H4718/'Historical Data'!$L$34</f>
        <v>894.21592449075422</v>
      </c>
    </row>
    <row r="4719" spans="2:9">
      <c r="B4719" s="300">
        <f t="shared" si="369"/>
        <v>4707</v>
      </c>
      <c r="C4719" s="275">
        <f t="shared" ca="1" si="365"/>
        <v>8.4295040753833039E-2</v>
      </c>
      <c r="D4719" s="275">
        <f t="shared" ca="1" si="366"/>
        <v>0.18388127311445107</v>
      </c>
      <c r="E4719" s="275">
        <f t="shared" ca="1" si="367"/>
        <v>0.10188195479276237</v>
      </c>
      <c r="F4719" s="275">
        <f t="shared" ca="1" si="368"/>
        <v>2.9356801613255074E-2</v>
      </c>
      <c r="G4719" s="301">
        <f t="array" aca="1" ref="G4719" ca="1">IF(E4719&gt;F4719,('3-Statement Model'!$G$8*(1+'DCF Simulation'!C4719)*'DCF Simulation'!D4719)/('DCF Simulation'!E4719-'DCF Simulation'!F4719))</f>
        <v>13279.319433815484</v>
      </c>
      <c r="H4719" s="302">
        <f ca="1">+G4719-'DCF Analysis'!$C$37+'DCF Analysis'!$C$38+'DCF Analysis'!$C$40-'DCF Analysis'!$C$39</f>
        <v>14191.649433815486</v>
      </c>
      <c r="I4719" s="303">
        <f ca="1">+H4719/'Historical Data'!$L$34</f>
        <v>891.03066414223622</v>
      </c>
    </row>
    <row r="4720" spans="2:9">
      <c r="B4720" s="300">
        <f t="shared" si="369"/>
        <v>4708</v>
      </c>
      <c r="C4720" s="275">
        <f t="shared" ca="1" si="365"/>
        <v>0.27503181674943761</v>
      </c>
      <c r="D4720" s="275">
        <f t="shared" ca="1" si="366"/>
        <v>0.1689192621466182</v>
      </c>
      <c r="E4720" s="275">
        <f t="shared" ca="1" si="367"/>
        <v>0.10642938674285281</v>
      </c>
      <c r="F4720" s="275">
        <f t="shared" ca="1" si="368"/>
        <v>4.5172868716551837E-2</v>
      </c>
      <c r="G4720" s="301">
        <f t="array" aca="1" ref="G4720" ca="1">IF(E4720&gt;F4720,('3-Statement Model'!$G$8*(1+'DCF Simulation'!C4720)*'DCF Simulation'!D4720)/('DCF Simulation'!E4720-'DCF Simulation'!F4720))</f>
        <v>16983.507619459244</v>
      </c>
      <c r="H4720" s="302">
        <f ca="1">+G4720-'DCF Analysis'!$C$37+'DCF Analysis'!$C$38+'DCF Analysis'!$C$40-'DCF Analysis'!$C$39</f>
        <v>17895.837619459242</v>
      </c>
      <c r="I4720" s="303">
        <f ca="1">+H4720/'Historical Data'!$L$34</f>
        <v>1123.6001955807405</v>
      </c>
    </row>
    <row r="4721" spans="2:9">
      <c r="B4721" s="300">
        <f t="shared" si="369"/>
        <v>4709</v>
      </c>
      <c r="C4721" s="275">
        <f t="shared" ca="1" si="365"/>
        <v>5.0186619490122347E-2</v>
      </c>
      <c r="D4721" s="275">
        <f t="shared" ca="1" si="366"/>
        <v>0.15870682424442611</v>
      </c>
      <c r="E4721" s="275">
        <f t="shared" ca="1" si="367"/>
        <v>0.10488919692393704</v>
      </c>
      <c r="F4721" s="275">
        <f t="shared" ca="1" si="368"/>
        <v>4.0904408863965264E-2</v>
      </c>
      <c r="G4721" s="301">
        <f t="array" aca="1" ref="G4721" ca="1">IF(E4721&gt;F4721,('3-Statement Model'!$G$8*(1+'DCF Simulation'!C4721)*'DCF Simulation'!D4721)/('DCF Simulation'!E4721-'DCF Simulation'!F4721))</f>
        <v>12582.439347182884</v>
      </c>
      <c r="H4721" s="302">
        <f ca="1">+G4721-'DCF Analysis'!$C$37+'DCF Analysis'!$C$38+'DCF Analysis'!$C$40-'DCF Analysis'!$C$39</f>
        <v>13494.769347182886</v>
      </c>
      <c r="I4721" s="303">
        <f ca="1">+H4721/'Historical Data'!$L$34</f>
        <v>847.27665730070726</v>
      </c>
    </row>
    <row r="4722" spans="2:9">
      <c r="B4722" s="300">
        <f t="shared" si="369"/>
        <v>4710</v>
      </c>
      <c r="C4722" s="275">
        <f t="shared" ca="1" si="365"/>
        <v>0.27439315196227193</v>
      </c>
      <c r="D4722" s="275">
        <f t="shared" ca="1" si="366"/>
        <v>0.16898120710212061</v>
      </c>
      <c r="E4722" s="275">
        <f t="shared" ca="1" si="367"/>
        <v>0.1065029366498644</v>
      </c>
      <c r="F4722" s="275">
        <f t="shared" ca="1" si="368"/>
        <v>2.0403505368526774E-2</v>
      </c>
      <c r="G4722" s="301">
        <f t="array" aca="1" ref="G4722" ca="1">IF(E4722&gt;F4722,('3-Statement Model'!$G$8*(1+'DCF Simulation'!C4722)*'DCF Simulation'!D4722)/('DCF Simulation'!E4722-'DCF Simulation'!F4722))</f>
        <v>12081.50543911073</v>
      </c>
      <c r="H4722" s="302">
        <f ca="1">+G4722-'DCF Analysis'!$C$37+'DCF Analysis'!$C$38+'DCF Analysis'!$C$40-'DCF Analysis'!$C$39</f>
        <v>12993.835439110731</v>
      </c>
      <c r="I4722" s="303">
        <f ca="1">+H4722/'Historical Data'!$L$34</f>
        <v>815.8252411082135</v>
      </c>
    </row>
    <row r="4723" spans="2:9">
      <c r="B4723" s="300">
        <f t="shared" si="369"/>
        <v>4711</v>
      </c>
      <c r="C4723" s="275">
        <f t="shared" ca="1" si="365"/>
        <v>0.22253494225464621</v>
      </c>
      <c r="D4723" s="275">
        <f t="shared" ca="1" si="366"/>
        <v>0.17686550654164818</v>
      </c>
      <c r="E4723" s="275">
        <f t="shared" ca="1" si="367"/>
        <v>0.10033385712087731</v>
      </c>
      <c r="F4723" s="275">
        <f t="shared" ca="1" si="368"/>
        <v>3.3281516269228796E-2</v>
      </c>
      <c r="G4723" s="301">
        <f t="array" aca="1" ref="G4723" ca="1">IF(E4723&gt;F4723,('3-Statement Model'!$G$8*(1+'DCF Simulation'!C4723)*'DCF Simulation'!D4723)/('DCF Simulation'!E4723-'DCF Simulation'!F4723))</f>
        <v>15576.503550683987</v>
      </c>
      <c r="H4723" s="302">
        <f ca="1">+G4723-'DCF Analysis'!$C$37+'DCF Analysis'!$C$38+'DCF Analysis'!$C$40-'DCF Analysis'!$C$39</f>
        <v>16488.833550683987</v>
      </c>
      <c r="I4723" s="303">
        <f ca="1">+H4723/'Historical Data'!$L$34</f>
        <v>1035.2606564948608</v>
      </c>
    </row>
    <row r="4724" spans="2:9">
      <c r="B4724" s="300">
        <f t="shared" si="369"/>
        <v>4712</v>
      </c>
      <c r="C4724" s="275">
        <f t="shared" ca="1" si="365"/>
        <v>0.32703046410051734</v>
      </c>
      <c r="D4724" s="275">
        <f t="shared" ca="1" si="366"/>
        <v>0.17313563106706067</v>
      </c>
      <c r="E4724" s="275">
        <f t="shared" ca="1" si="367"/>
        <v>0.10692731333827124</v>
      </c>
      <c r="F4724" s="275">
        <f t="shared" ca="1" si="368"/>
        <v>2.7354104227326381E-2</v>
      </c>
      <c r="G4724" s="301">
        <f t="array" aca="1" ref="G4724" ca="1">IF(E4724&gt;F4724,('3-Statement Model'!$G$8*(1+'DCF Simulation'!C4724)*'DCF Simulation'!D4724)/('DCF Simulation'!E4724-'DCF Simulation'!F4724))</f>
        <v>13946.973425155866</v>
      </c>
      <c r="H4724" s="302">
        <f ca="1">+G4724-'DCF Analysis'!$C$37+'DCF Analysis'!$C$38+'DCF Analysis'!$C$40-'DCF Analysis'!$C$39</f>
        <v>14859.303425155867</v>
      </c>
      <c r="I4724" s="303">
        <f ca="1">+H4724/'Historical Data'!$L$34</f>
        <v>932.94969420957455</v>
      </c>
    </row>
    <row r="4725" spans="2:9">
      <c r="B4725" s="300">
        <f t="shared" si="369"/>
        <v>4713</v>
      </c>
      <c r="C4725" s="275">
        <f t="shared" ca="1" si="365"/>
        <v>0.29599920755968195</v>
      </c>
      <c r="D4725" s="275">
        <f t="shared" ca="1" si="366"/>
        <v>0.18459207658558402</v>
      </c>
      <c r="E4725" s="275">
        <f t="shared" ca="1" si="367"/>
        <v>0.10237571296474177</v>
      </c>
      <c r="F4725" s="275">
        <f t="shared" ca="1" si="368"/>
        <v>3.1365856102040526E-2</v>
      </c>
      <c r="G4725" s="301">
        <f t="array" aca="1" ref="G4725" ca="1">IF(E4725&gt;F4725,('3-Statement Model'!$G$8*(1+'DCF Simulation'!C4725)*'DCF Simulation'!D4725)/('DCF Simulation'!E4725-'DCF Simulation'!F4725))</f>
        <v>16273.413265688379</v>
      </c>
      <c r="H4725" s="302">
        <f ca="1">+G4725-'DCF Analysis'!$C$37+'DCF Analysis'!$C$38+'DCF Analysis'!$C$40-'DCF Analysis'!$C$39</f>
        <v>17185.743265688379</v>
      </c>
      <c r="I4725" s="303">
        <f ca="1">+H4725/'Historical Data'!$L$34</f>
        <v>1079.0165235703196</v>
      </c>
    </row>
    <row r="4726" spans="2:9">
      <c r="B4726" s="300">
        <f t="shared" si="369"/>
        <v>4714</v>
      </c>
      <c r="C4726" s="275">
        <f t="shared" ca="1" si="365"/>
        <v>0.19066322522397072</v>
      </c>
      <c r="D4726" s="275">
        <f t="shared" ca="1" si="366"/>
        <v>0.1689475684841838</v>
      </c>
      <c r="E4726" s="275">
        <f t="shared" ca="1" si="367"/>
        <v>0.10924385523990331</v>
      </c>
      <c r="F4726" s="275">
        <f t="shared" ca="1" si="368"/>
        <v>2.1782321621165258E-2</v>
      </c>
      <c r="G4726" s="301">
        <f t="array" aca="1" ref="G4726" ca="1">IF(E4726&gt;F4726,('3-Statement Model'!$G$8*(1+'DCF Simulation'!C4726)*'DCF Simulation'!D4726)/('DCF Simulation'!E4726-'DCF Simulation'!F4726))</f>
        <v>11109.72469319274</v>
      </c>
      <c r="H4726" s="302">
        <f ca="1">+G4726-'DCF Analysis'!$C$37+'DCF Analysis'!$C$38+'DCF Analysis'!$C$40-'DCF Analysis'!$C$39</f>
        <v>12022.054693192742</v>
      </c>
      <c r="I4726" s="303">
        <f ca="1">+H4726/'Historical Data'!$L$34</f>
        <v>754.81144229123231</v>
      </c>
    </row>
    <row r="4727" spans="2:9">
      <c r="B4727" s="300">
        <f t="shared" si="369"/>
        <v>4715</v>
      </c>
      <c r="C4727" s="275">
        <f t="shared" ca="1" si="365"/>
        <v>0.27195050530780207</v>
      </c>
      <c r="D4727" s="275">
        <f t="shared" ca="1" si="366"/>
        <v>0.1904236274131533</v>
      </c>
      <c r="E4727" s="275">
        <f t="shared" ca="1" si="367"/>
        <v>0.10482470231322707</v>
      </c>
      <c r="F4727" s="275">
        <f t="shared" ca="1" si="368"/>
        <v>4.1908241522370021E-2</v>
      </c>
      <c r="G4727" s="301">
        <f t="array" aca="1" ref="G4727" ca="1">IF(E4727&gt;F4727,('3-Statement Model'!$G$8*(1+'DCF Simulation'!C4727)*'DCF Simulation'!D4727)/('DCF Simulation'!E4727-'DCF Simulation'!F4727))</f>
        <v>18595.431518125093</v>
      </c>
      <c r="H4727" s="302">
        <f ca="1">+G4727-'DCF Analysis'!$C$37+'DCF Analysis'!$C$38+'DCF Analysis'!$C$40-'DCF Analysis'!$C$39</f>
        <v>19507.761518125091</v>
      </c>
      <c r="I4727" s="303">
        <f ca="1">+H4727/'Historical Data'!$L$34</f>
        <v>1224.8057410441634</v>
      </c>
    </row>
    <row r="4728" spans="2:9">
      <c r="B4728" s="300">
        <f t="shared" si="369"/>
        <v>4716</v>
      </c>
      <c r="C4728" s="275">
        <f t="shared" ca="1" si="365"/>
        <v>0.2216779105115152</v>
      </c>
      <c r="D4728" s="275">
        <f t="shared" ca="1" si="366"/>
        <v>0.1399113322270672</v>
      </c>
      <c r="E4728" s="275">
        <f t="shared" ca="1" si="367"/>
        <v>0.10879386559408431</v>
      </c>
      <c r="F4728" s="275">
        <f t="shared" ca="1" si="368"/>
        <v>3.1770396815719658E-2</v>
      </c>
      <c r="G4728" s="301">
        <f t="array" aca="1" ref="G4728" ca="1">IF(E4728&gt;F4728,('3-Statement Model'!$G$8*(1+'DCF Simulation'!C4728)*'DCF Simulation'!D4728)/('DCF Simulation'!E4728-'DCF Simulation'!F4728))</f>
        <v>10719.290463588433</v>
      </c>
      <c r="H4728" s="302">
        <f ca="1">+G4728-'DCF Analysis'!$C$37+'DCF Analysis'!$C$38+'DCF Analysis'!$C$40-'DCF Analysis'!$C$39</f>
        <v>11631.620463588435</v>
      </c>
      <c r="I4728" s="303">
        <f ca="1">+H4728/'Historical Data'!$L$34</f>
        <v>730.29781034657287</v>
      </c>
    </row>
    <row r="4729" spans="2:9">
      <c r="B4729" s="300">
        <f t="shared" si="369"/>
        <v>4717</v>
      </c>
      <c r="C4729" s="275">
        <f t="shared" ca="1" si="365"/>
        <v>3.400421104710518E-2</v>
      </c>
      <c r="D4729" s="275">
        <f t="shared" ca="1" si="366"/>
        <v>0.15868947385550697</v>
      </c>
      <c r="E4729" s="275">
        <f t="shared" ca="1" si="367"/>
        <v>0.1012098593272369</v>
      </c>
      <c r="F4729" s="275">
        <f t="shared" ca="1" si="368"/>
        <v>4.2076220208369604E-2</v>
      </c>
      <c r="G4729" s="301">
        <f t="array" aca="1" ref="G4729" ca="1">IF(E4729&gt;F4729,('3-Statement Model'!$G$8*(1+'DCF Simulation'!C4729)*'DCF Simulation'!D4729)/('DCF Simulation'!E4729-'DCF Simulation'!F4729))</f>
        <v>13403.41055245532</v>
      </c>
      <c r="H4729" s="302">
        <f ca="1">+G4729-'DCF Analysis'!$C$37+'DCF Analysis'!$C$38+'DCF Analysis'!$C$40-'DCF Analysis'!$C$39</f>
        <v>14315.740552455321</v>
      </c>
      <c r="I4729" s="303">
        <f ca="1">+H4729/'Historical Data'!$L$34</f>
        <v>898.82179457929067</v>
      </c>
    </row>
    <row r="4730" spans="2:9">
      <c r="B4730" s="300">
        <f t="shared" si="369"/>
        <v>4718</v>
      </c>
      <c r="C4730" s="275">
        <f t="shared" ca="1" si="365"/>
        <v>0.2607782866985931</v>
      </c>
      <c r="D4730" s="275">
        <f t="shared" ca="1" si="366"/>
        <v>0.1472880811437417</v>
      </c>
      <c r="E4730" s="275">
        <f t="shared" ca="1" si="367"/>
        <v>0.10717628425577784</v>
      </c>
      <c r="F4730" s="275">
        <f t="shared" ca="1" si="368"/>
        <v>5.6511846540527974E-2</v>
      </c>
      <c r="G4730" s="301">
        <f t="array" aca="1" ref="G4730" ca="1">IF(E4730&gt;F4730,('3-Statement Model'!$G$8*(1+'DCF Simulation'!C4730)*'DCF Simulation'!D4730)/('DCF Simulation'!E4730-'DCF Simulation'!F4730))</f>
        <v>17704.456421267529</v>
      </c>
      <c r="H4730" s="302">
        <f ca="1">+G4730-'DCF Analysis'!$C$37+'DCF Analysis'!$C$38+'DCF Analysis'!$C$40-'DCF Analysis'!$C$39</f>
        <v>18616.786421267527</v>
      </c>
      <c r="I4730" s="303">
        <f ca="1">+H4730/'Historical Data'!$L$34</f>
        <v>1168.8653701951248</v>
      </c>
    </row>
    <row r="4731" spans="2:9">
      <c r="B4731" s="300">
        <f t="shared" si="369"/>
        <v>4719</v>
      </c>
      <c r="C4731" s="275">
        <f t="shared" ca="1" si="365"/>
        <v>9.3780166415054544E-2</v>
      </c>
      <c r="D4731" s="275">
        <f t="shared" ca="1" si="366"/>
        <v>0.17110680878707579</v>
      </c>
      <c r="E4731" s="275">
        <f t="shared" ca="1" si="367"/>
        <v>0.10390095602852885</v>
      </c>
      <c r="F4731" s="275">
        <f t="shared" ca="1" si="368"/>
        <v>3.154008158581334E-2</v>
      </c>
      <c r="G4731" s="301">
        <f t="array" aca="1" ref="G4731" ca="1">IF(E4731&gt;F4731,('3-Statement Model'!$G$8*(1+'DCF Simulation'!C4731)*'DCF Simulation'!D4731)/('DCF Simulation'!E4731-'DCF Simulation'!F4731))</f>
        <v>12493.180898262006</v>
      </c>
      <c r="H4731" s="302">
        <f ca="1">+G4731-'DCF Analysis'!$C$37+'DCF Analysis'!$C$38+'DCF Analysis'!$C$40-'DCF Analysis'!$C$39</f>
        <v>13405.510898262008</v>
      </c>
      <c r="I4731" s="303">
        <f ca="1">+H4731/'Historical Data'!$L$34</f>
        <v>841.67251555571954</v>
      </c>
    </row>
    <row r="4732" spans="2:9">
      <c r="B4732" s="300">
        <f t="shared" si="369"/>
        <v>4720</v>
      </c>
      <c r="C4732" s="275">
        <f t="shared" ca="1" si="365"/>
        <v>9.7120161912271893E-2</v>
      </c>
      <c r="D4732" s="275">
        <f t="shared" ca="1" si="366"/>
        <v>0.19260520151946794</v>
      </c>
      <c r="E4732" s="275">
        <f t="shared" ca="1" si="367"/>
        <v>0.10083587211643637</v>
      </c>
      <c r="F4732" s="275">
        <f t="shared" ca="1" si="368"/>
        <v>5.1588760235003792E-2</v>
      </c>
      <c r="G4732" s="301">
        <f t="array" aca="1" ref="G4732" ca="1">IF(E4732&gt;F4732,('3-Statement Model'!$G$8*(1+'DCF Simulation'!C4732)*'DCF Simulation'!D4732)/('DCF Simulation'!E4732-'DCF Simulation'!F4732))</f>
        <v>20726.259954845384</v>
      </c>
      <c r="H4732" s="302">
        <f ca="1">+G4732-'DCF Analysis'!$C$37+'DCF Analysis'!$C$38+'DCF Analysis'!$C$40-'DCF Analysis'!$C$39</f>
        <v>21638.589954845382</v>
      </c>
      <c r="I4732" s="303">
        <f ca="1">+H4732/'Historical Data'!$L$34</f>
        <v>1358.5909987760822</v>
      </c>
    </row>
    <row r="4733" spans="2:9">
      <c r="B4733" s="300">
        <f t="shared" si="369"/>
        <v>4721</v>
      </c>
      <c r="C4733" s="275">
        <f t="shared" ca="1" si="365"/>
        <v>0.13244347786357649</v>
      </c>
      <c r="D4733" s="275">
        <f t="shared" ca="1" si="366"/>
        <v>0.13956219010488402</v>
      </c>
      <c r="E4733" s="275">
        <f t="shared" ca="1" si="367"/>
        <v>0.10814570541242376</v>
      </c>
      <c r="F4733" s="275">
        <f t="shared" ca="1" si="368"/>
        <v>3.1627885363909314E-2</v>
      </c>
      <c r="G4733" s="301">
        <f t="array" aca="1" ref="G4733" ca="1">IF(E4733&gt;F4733,('3-Statement Model'!$G$8*(1+'DCF Simulation'!C4733)*'DCF Simulation'!D4733)/('DCF Simulation'!E4733-'DCF Simulation'!F4733))</f>
        <v>9977.028700691204</v>
      </c>
      <c r="H4733" s="302">
        <f ca="1">+G4733-'DCF Analysis'!$C$37+'DCF Analysis'!$C$38+'DCF Analysis'!$C$40-'DCF Analysis'!$C$39</f>
        <v>10889.358700691206</v>
      </c>
      <c r="I4733" s="303">
        <f ca="1">+H4733/'Historical Data'!$L$34</f>
        <v>683.69448952427354</v>
      </c>
    </row>
    <row r="4734" spans="2:9">
      <c r="B4734" s="300">
        <f t="shared" si="369"/>
        <v>4722</v>
      </c>
      <c r="C4734" s="275">
        <f t="shared" ca="1" si="365"/>
        <v>0.31262259742153842</v>
      </c>
      <c r="D4734" s="275">
        <f t="shared" ca="1" si="366"/>
        <v>0.16246560615140443</v>
      </c>
      <c r="E4734" s="275">
        <f t="shared" ca="1" si="367"/>
        <v>0.10867026248053402</v>
      </c>
      <c r="F4734" s="275">
        <f t="shared" ca="1" si="368"/>
        <v>5.2320208909613253E-2</v>
      </c>
      <c r="G4734" s="301">
        <f t="array" aca="1" ref="G4734" ca="1">IF(E4734&gt;F4734,('3-Statement Model'!$G$8*(1+'DCF Simulation'!C4734)*'DCF Simulation'!D4734)/('DCF Simulation'!E4734-'DCF Simulation'!F4734))</f>
        <v>18280.432975170123</v>
      </c>
      <c r="H4734" s="302">
        <f ca="1">+G4734-'DCF Analysis'!$C$37+'DCF Analysis'!$C$38+'DCF Analysis'!$C$40-'DCF Analysis'!$C$39</f>
        <v>19192.762975170121</v>
      </c>
      <c r="I4734" s="303">
        <f ca="1">+H4734/'Historical Data'!$L$34</f>
        <v>1205.0283809675946</v>
      </c>
    </row>
    <row r="4735" spans="2:9">
      <c r="B4735" s="300">
        <f t="shared" si="369"/>
        <v>4723</v>
      </c>
      <c r="C4735" s="275">
        <f t="shared" ca="1" si="365"/>
        <v>0.12901812412845914</v>
      </c>
      <c r="D4735" s="275">
        <f t="shared" ca="1" si="366"/>
        <v>0.17343158169826273</v>
      </c>
      <c r="E4735" s="275">
        <f t="shared" ca="1" si="367"/>
        <v>0.103873697656578</v>
      </c>
      <c r="F4735" s="275">
        <f t="shared" ca="1" si="368"/>
        <v>5.3313334687700137E-2</v>
      </c>
      <c r="G4735" s="301">
        <f t="array" aca="1" ref="G4735" ca="1">IF(E4735&gt;F4735,('3-Statement Model'!$G$8*(1+'DCF Simulation'!C4735)*'DCF Simulation'!D4735)/('DCF Simulation'!E4735-'DCF Simulation'!F4735))</f>
        <v>18706.753125529467</v>
      </c>
      <c r="H4735" s="302">
        <f ca="1">+G4735-'DCF Analysis'!$C$37+'DCF Analysis'!$C$38+'DCF Analysis'!$C$40-'DCF Analysis'!$C$39</f>
        <v>19619.083125529465</v>
      </c>
      <c r="I4735" s="303">
        <f ca="1">+H4735/'Historical Data'!$L$34</f>
        <v>1231.7951305609697</v>
      </c>
    </row>
    <row r="4736" spans="2:9">
      <c r="B4736" s="300">
        <f t="shared" si="369"/>
        <v>4724</v>
      </c>
      <c r="C4736" s="275">
        <f t="shared" ca="1" si="365"/>
        <v>3.5422902951505977E-2</v>
      </c>
      <c r="D4736" s="275">
        <f t="shared" ca="1" si="366"/>
        <v>0.13633481753984467</v>
      </c>
      <c r="E4736" s="275">
        <f t="shared" ca="1" si="367"/>
        <v>0.10700900989168063</v>
      </c>
      <c r="F4736" s="275">
        <f t="shared" ca="1" si="368"/>
        <v>5.5313646475364756E-2</v>
      </c>
      <c r="G4736" s="301">
        <f t="array" aca="1" ref="G4736" ca="1">IF(E4736&gt;F4736,('3-Statement Model'!$G$8*(1+'DCF Simulation'!C4736)*'DCF Simulation'!D4736)/('DCF Simulation'!E4736-'DCF Simulation'!F4736))</f>
        <v>13190.232625637707</v>
      </c>
      <c r="H4736" s="302">
        <f ca="1">+G4736-'DCF Analysis'!$C$37+'DCF Analysis'!$C$38+'DCF Analysis'!$C$40-'DCF Analysis'!$C$39</f>
        <v>14102.562625637709</v>
      </c>
      <c r="I4736" s="303">
        <f ca="1">+H4736/'Historical Data'!$L$34</f>
        <v>885.43729895750914</v>
      </c>
    </row>
    <row r="4737" spans="2:9">
      <c r="B4737" s="300">
        <f t="shared" si="369"/>
        <v>4725</v>
      </c>
      <c r="C4737" s="275">
        <f t="shared" ca="1" si="365"/>
        <v>0.14295098648693363</v>
      </c>
      <c r="D4737" s="275">
        <f t="shared" ca="1" si="366"/>
        <v>0.18416041110497247</v>
      </c>
      <c r="E4737" s="275">
        <f t="shared" ca="1" si="367"/>
        <v>0.10569109529975435</v>
      </c>
      <c r="F4737" s="275">
        <f t="shared" ca="1" si="368"/>
        <v>4.91493162959587E-2</v>
      </c>
      <c r="G4737" s="301">
        <f t="array" aca="1" ref="G4737" ca="1">IF(E4737&gt;F4737,('3-Statement Model'!$G$8*(1+'DCF Simulation'!C4737)*'DCF Simulation'!D4737)/('DCF Simulation'!E4737-'DCF Simulation'!F4737))</f>
        <v>17981.831058535237</v>
      </c>
      <c r="H4737" s="302">
        <f ca="1">+G4737-'DCF Analysis'!$C$37+'DCF Analysis'!$C$38+'DCF Analysis'!$C$40-'DCF Analysis'!$C$39</f>
        <v>18894.161058535235</v>
      </c>
      <c r="I4737" s="303">
        <f ca="1">+H4737/'Historical Data'!$L$34</f>
        <v>1186.2804922648652</v>
      </c>
    </row>
    <row r="4738" spans="2:9">
      <c r="B4738" s="300">
        <f t="shared" si="369"/>
        <v>4726</v>
      </c>
      <c r="C4738" s="275">
        <f t="shared" ca="1" si="365"/>
        <v>0.19826140362680111</v>
      </c>
      <c r="D4738" s="275">
        <f t="shared" ca="1" si="366"/>
        <v>0.15234169772330486</v>
      </c>
      <c r="E4738" s="275">
        <f t="shared" ca="1" si="367"/>
        <v>0.10631166712908389</v>
      </c>
      <c r="F4738" s="275">
        <f t="shared" ca="1" si="368"/>
        <v>4.5655833932228773E-2</v>
      </c>
      <c r="G4738" s="301">
        <f t="array" aca="1" ref="G4738" ca="1">IF(E4738&gt;F4738,('3-Statement Model'!$G$8*(1+'DCF Simulation'!C4738)*'DCF Simulation'!D4738)/('DCF Simulation'!E4738-'DCF Simulation'!F4738))</f>
        <v>14537.083615904237</v>
      </c>
      <c r="H4738" s="302">
        <f ca="1">+G4738-'DCF Analysis'!$C$37+'DCF Analysis'!$C$38+'DCF Analysis'!$C$40-'DCF Analysis'!$C$39</f>
        <v>15449.413615904239</v>
      </c>
      <c r="I4738" s="303">
        <f ca="1">+H4738/'Historical Data'!$L$34</f>
        <v>970.00009329333045</v>
      </c>
    </row>
    <row r="4739" spans="2:9">
      <c r="B4739" s="300">
        <f t="shared" si="369"/>
        <v>4727</v>
      </c>
      <c r="C4739" s="275">
        <f t="shared" ca="1" si="365"/>
        <v>0.27118798935124666</v>
      </c>
      <c r="D4739" s="275">
        <f t="shared" ca="1" si="366"/>
        <v>0.15340543553562302</v>
      </c>
      <c r="E4739" s="275">
        <f t="shared" ca="1" si="367"/>
        <v>0.10560409194486804</v>
      </c>
      <c r="F4739" s="275">
        <f t="shared" ca="1" si="368"/>
        <v>3.5408475771646027E-2</v>
      </c>
      <c r="G4739" s="301">
        <f t="array" aca="1" ref="G4739" ca="1">IF(E4739&gt;F4739,('3-Statement Model'!$G$8*(1+'DCF Simulation'!C4739)*'DCF Simulation'!D4739)/('DCF Simulation'!E4739-'DCF Simulation'!F4739))</f>
        <v>13418.996437081209</v>
      </c>
      <c r="H4739" s="302">
        <f ca="1">+G4739-'DCF Analysis'!$C$37+'DCF Analysis'!$C$38+'DCF Analysis'!$C$40-'DCF Analysis'!$C$39</f>
        <v>14331.32643708121</v>
      </c>
      <c r="I4739" s="303">
        <f ca="1">+H4739/'Historical Data'!$L$34</f>
        <v>899.80036308143804</v>
      </c>
    </row>
    <row r="4740" spans="2:9">
      <c r="B4740" s="300">
        <f t="shared" si="369"/>
        <v>4728</v>
      </c>
      <c r="C4740" s="275">
        <f t="shared" ca="1" si="365"/>
        <v>0.24732503818202459</v>
      </c>
      <c r="D4740" s="275">
        <f t="shared" ca="1" si="366"/>
        <v>0.19093140091325231</v>
      </c>
      <c r="E4740" s="275">
        <f t="shared" ca="1" si="367"/>
        <v>0.10527299267541237</v>
      </c>
      <c r="F4740" s="275">
        <f t="shared" ca="1" si="368"/>
        <v>5.0949680000689987E-2</v>
      </c>
      <c r="G4740" s="301">
        <f t="array" aca="1" ref="G4740" ca="1">IF(E4740&gt;F4740,('3-Statement Model'!$G$8*(1+'DCF Simulation'!C4740)*'DCF Simulation'!D4740)/('DCF Simulation'!E4740-'DCF Simulation'!F4740))</f>
        <v>21176.308391699142</v>
      </c>
      <c r="H4740" s="302">
        <f ca="1">+G4740-'DCF Analysis'!$C$37+'DCF Analysis'!$C$38+'DCF Analysis'!$C$40-'DCF Analysis'!$C$39</f>
        <v>22088.63839169914</v>
      </c>
      <c r="I4740" s="303">
        <f ca="1">+H4740/'Historical Data'!$L$34</f>
        <v>1386.8475421367482</v>
      </c>
    </row>
    <row r="4741" spans="2:9">
      <c r="B4741" s="300">
        <f t="shared" si="369"/>
        <v>4729</v>
      </c>
      <c r="C4741" s="275">
        <f t="shared" ca="1" si="365"/>
        <v>2.1257771441869026E-2</v>
      </c>
      <c r="D4741" s="275">
        <f t="shared" ca="1" si="366"/>
        <v>0.16906479248908937</v>
      </c>
      <c r="E4741" s="275">
        <f t="shared" ca="1" si="367"/>
        <v>0.10995986546425214</v>
      </c>
      <c r="F4741" s="275">
        <f t="shared" ca="1" si="368"/>
        <v>5.8076675928966578E-2</v>
      </c>
      <c r="G4741" s="301">
        <f t="array" aca="1" ref="G4741" ca="1">IF(E4741&gt;F4741,('3-Statement Model'!$G$8*(1+'DCF Simulation'!C4741)*'DCF Simulation'!D4741)/('DCF Simulation'!E4741-'DCF Simulation'!F4741))</f>
        <v>16074.644716378927</v>
      </c>
      <c r="H4741" s="302">
        <f ca="1">+G4741-'DCF Analysis'!$C$37+'DCF Analysis'!$C$38+'DCF Analysis'!$C$40-'DCF Analysis'!$C$39</f>
        <v>16986.974716378925</v>
      </c>
      <c r="I4741" s="303">
        <f ca="1">+H4741/'Historical Data'!$L$34</f>
        <v>1066.5367287918648</v>
      </c>
    </row>
    <row r="4742" spans="2:9">
      <c r="B4742" s="300">
        <f t="shared" si="369"/>
        <v>4730</v>
      </c>
      <c r="C4742" s="275">
        <f t="shared" ca="1" si="365"/>
        <v>0.17168042644763842</v>
      </c>
      <c r="D4742" s="275">
        <f t="shared" ca="1" si="366"/>
        <v>0.15369314619154539</v>
      </c>
      <c r="E4742" s="275">
        <f t="shared" ca="1" si="367"/>
        <v>0.10297294088150434</v>
      </c>
      <c r="F4742" s="275">
        <f t="shared" ca="1" si="368"/>
        <v>5.0215256635639083E-2</v>
      </c>
      <c r="G4742" s="301">
        <f t="array" aca="1" ref="G4742" ca="1">IF(E4742&gt;F4742,('3-Statement Model'!$G$8*(1+'DCF Simulation'!C4742)*'DCF Simulation'!D4742)/('DCF Simulation'!E4742-'DCF Simulation'!F4742))</f>
        <v>16487.600311518589</v>
      </c>
      <c r="H4742" s="302">
        <f ca="1">+G4742-'DCF Analysis'!$C$37+'DCF Analysis'!$C$38+'DCF Analysis'!$C$40-'DCF Analysis'!$C$39</f>
        <v>17399.930311518587</v>
      </c>
      <c r="I4742" s="303">
        <f ca="1">+H4742/'Historical Data'!$L$34</f>
        <v>1092.4643772949196</v>
      </c>
    </row>
    <row r="4743" spans="2:9">
      <c r="B4743" s="300">
        <f t="shared" si="369"/>
        <v>4731</v>
      </c>
      <c r="C4743" s="275">
        <f t="shared" ca="1" si="365"/>
        <v>2.7690381901782829E-2</v>
      </c>
      <c r="D4743" s="275">
        <f t="shared" ca="1" si="366"/>
        <v>0.16306475981738611</v>
      </c>
      <c r="E4743" s="275">
        <f t="shared" ca="1" si="367"/>
        <v>0.10177217901325392</v>
      </c>
      <c r="F4743" s="275">
        <f t="shared" ca="1" si="368"/>
        <v>4.6516897242438196E-2</v>
      </c>
      <c r="G4743" s="301">
        <f t="array" aca="1" ref="G4743" ca="1">IF(E4743&gt;F4743,('3-Statement Model'!$G$8*(1+'DCF Simulation'!C4743)*'DCF Simulation'!D4743)/('DCF Simulation'!E4743-'DCF Simulation'!F4743))</f>
        <v>14649.678996225088</v>
      </c>
      <c r="H4743" s="302">
        <f ca="1">+G4743-'DCF Analysis'!$C$37+'DCF Analysis'!$C$38+'DCF Analysis'!$C$40-'DCF Analysis'!$C$39</f>
        <v>15562.00899622509</v>
      </c>
      <c r="I4743" s="303">
        <f ca="1">+H4743/'Historical Data'!$L$34</f>
        <v>977.06945735664931</v>
      </c>
    </row>
    <row r="4744" spans="2:9">
      <c r="B4744" s="300">
        <f t="shared" si="369"/>
        <v>4732</v>
      </c>
      <c r="C4744" s="275">
        <f t="shared" ca="1" si="365"/>
        <v>6.8380612089258233E-2</v>
      </c>
      <c r="D4744" s="275">
        <f t="shared" ca="1" si="366"/>
        <v>0.17512127909772485</v>
      </c>
      <c r="E4744" s="275">
        <f t="shared" ca="1" si="367"/>
        <v>0.10360595065109751</v>
      </c>
      <c r="F4744" s="275">
        <f t="shared" ca="1" si="368"/>
        <v>2.1491891797981215E-2</v>
      </c>
      <c r="G4744" s="301">
        <f t="array" aca="1" ref="G4744" ca="1">IF(E4744&gt;F4744,('3-Statement Model'!$G$8*(1+'DCF Simulation'!C4744)*'DCF Simulation'!D4744)/('DCF Simulation'!E4744-'DCF Simulation'!F4744))</f>
        <v>11005.933862222995</v>
      </c>
      <c r="H4744" s="302">
        <f ca="1">+G4744-'DCF Analysis'!$C$37+'DCF Analysis'!$C$38+'DCF Analysis'!$C$40-'DCF Analysis'!$C$39</f>
        <v>11918.263862222997</v>
      </c>
      <c r="I4744" s="303">
        <f ca="1">+H4744/'Historical Data'!$L$34</f>
        <v>748.29487679388524</v>
      </c>
    </row>
    <row r="4745" spans="2:9">
      <c r="B4745" s="300">
        <f t="shared" si="369"/>
        <v>4733</v>
      </c>
      <c r="C4745" s="275">
        <f t="shared" ca="1" si="365"/>
        <v>8.1193496560429471E-2</v>
      </c>
      <c r="D4745" s="275">
        <f t="shared" ca="1" si="366"/>
        <v>0.17567361613825477</v>
      </c>
      <c r="E4745" s="275">
        <f t="shared" ca="1" si="367"/>
        <v>0.10622549481527387</v>
      </c>
      <c r="F4745" s="275">
        <f t="shared" ca="1" si="368"/>
        <v>2.1224699197958989E-2</v>
      </c>
      <c r="G4745" s="301">
        <f t="array" aca="1" ref="G4745" ca="1">IF(E4745&gt;F4745,('3-Statement Model'!$G$8*(1+'DCF Simulation'!C4745)*'DCF Simulation'!D4745)/('DCF Simulation'!E4745-'DCF Simulation'!F4745))</f>
        <v>10793.603848407225</v>
      </c>
      <c r="H4745" s="302">
        <f ca="1">+G4745-'DCF Analysis'!$C$37+'DCF Analysis'!$C$38+'DCF Analysis'!$C$40-'DCF Analysis'!$C$39</f>
        <v>11705.933848407227</v>
      </c>
      <c r="I4745" s="303">
        <f ca="1">+H4745/'Historical Data'!$L$34</f>
        <v>734.96361786518082</v>
      </c>
    </row>
    <row r="4746" spans="2:9">
      <c r="B4746" s="300">
        <f t="shared" si="369"/>
        <v>4734</v>
      </c>
      <c r="C4746" s="275">
        <f t="shared" ca="1" si="365"/>
        <v>0.15514003933225362</v>
      </c>
      <c r="D4746" s="275">
        <f t="shared" ca="1" si="366"/>
        <v>0.13602524870178567</v>
      </c>
      <c r="E4746" s="275">
        <f t="shared" ca="1" si="367"/>
        <v>0.10784222427505656</v>
      </c>
      <c r="F4746" s="275">
        <f t="shared" ca="1" si="368"/>
        <v>5.1180630014914241E-2</v>
      </c>
      <c r="G4746" s="301">
        <f t="array" aca="1" ref="G4746" ca="1">IF(E4746&gt;F4746,('3-Statement Model'!$G$8*(1+'DCF Simulation'!C4746)*'DCF Simulation'!D4746)/('DCF Simulation'!E4746-'DCF Simulation'!F4746))</f>
        <v>13395.066549948124</v>
      </c>
      <c r="H4746" s="302">
        <f ca="1">+G4746-'DCF Analysis'!$C$37+'DCF Analysis'!$C$38+'DCF Analysis'!$C$40-'DCF Analysis'!$C$39</f>
        <v>14307.396549948126</v>
      </c>
      <c r="I4746" s="303">
        <f ca="1">+H4746/'Historical Data'!$L$34</f>
        <v>898.29791170505086</v>
      </c>
    </row>
    <row r="4747" spans="2:9">
      <c r="B4747" s="300">
        <f t="shared" si="369"/>
        <v>4735</v>
      </c>
      <c r="C4747" s="275">
        <f t="shared" ca="1" si="365"/>
        <v>6.7060455714536796E-2</v>
      </c>
      <c r="D4747" s="275">
        <f t="shared" ca="1" si="366"/>
        <v>0.17053468420357792</v>
      </c>
      <c r="E4747" s="275">
        <f t="shared" ca="1" si="367"/>
        <v>0.10150096776324606</v>
      </c>
      <c r="F4747" s="275">
        <f t="shared" ca="1" si="368"/>
        <v>2.470410579077921E-2</v>
      </c>
      <c r="G4747" s="301">
        <f t="array" aca="1" ref="G4747" ca="1">IF(E4747&gt;F4747,('3-Statement Model'!$G$8*(1+'DCF Simulation'!C4747)*'DCF Simulation'!D4747)/('DCF Simulation'!E4747-'DCF Simulation'!F4747))</f>
        <v>11445.579117328251</v>
      </c>
      <c r="H4747" s="302">
        <f ca="1">+G4747-'DCF Analysis'!$C$37+'DCF Analysis'!$C$38+'DCF Analysis'!$C$40-'DCF Analysis'!$C$39</f>
        <v>12357.909117328252</v>
      </c>
      <c r="I4747" s="303">
        <f ca="1">+H4747/'Historical Data'!$L$34</f>
        <v>775.89825055747315</v>
      </c>
    </row>
    <row r="4748" spans="2:9">
      <c r="B4748" s="300">
        <f t="shared" si="369"/>
        <v>4736</v>
      </c>
      <c r="C4748" s="275">
        <f t="shared" ca="1" si="365"/>
        <v>1.6115250139734277E-2</v>
      </c>
      <c r="D4748" s="275">
        <f t="shared" ca="1" si="366"/>
        <v>0.18673114757934942</v>
      </c>
      <c r="E4748" s="275">
        <f t="shared" ca="1" si="367"/>
        <v>0.1028666695853024</v>
      </c>
      <c r="F4748" s="275">
        <f t="shared" ca="1" si="368"/>
        <v>4.311585258365043E-2</v>
      </c>
      <c r="G4748" s="301">
        <f t="array" aca="1" ref="G4748" ca="1">IF(E4748&gt;F4748,('3-Statement Model'!$G$8*(1+'DCF Simulation'!C4748)*'DCF Simulation'!D4748)/('DCF Simulation'!E4748-'DCF Simulation'!F4748))</f>
        <v>15338.941354051869</v>
      </c>
      <c r="H4748" s="302">
        <f ca="1">+G4748-'DCF Analysis'!$C$37+'DCF Analysis'!$C$38+'DCF Analysis'!$C$40-'DCF Analysis'!$C$39</f>
        <v>16251.271354051871</v>
      </c>
      <c r="I4748" s="303">
        <f ca="1">+H4748/'Historical Data'!$L$34</f>
        <v>1020.345180825357</v>
      </c>
    </row>
    <row r="4749" spans="2:9">
      <c r="B4749" s="300">
        <f t="shared" si="369"/>
        <v>4737</v>
      </c>
      <c r="C4749" s="275">
        <f t="shared" ca="1" si="365"/>
        <v>0.32923863259697195</v>
      </c>
      <c r="D4749" s="275">
        <f t="shared" ca="1" si="366"/>
        <v>0.16958904148000176</v>
      </c>
      <c r="E4749" s="275">
        <f t="shared" ca="1" si="367"/>
        <v>0.10744270910317566</v>
      </c>
      <c r="F4749" s="275">
        <f t="shared" ca="1" si="368"/>
        <v>3.3074290066062481E-2</v>
      </c>
      <c r="G4749" s="301">
        <f t="array" aca="1" ref="G4749" ca="1">IF(E4749&gt;F4749,('3-Statement Model'!$G$8*(1+'DCF Simulation'!C4749)*'DCF Simulation'!D4749)/('DCF Simulation'!E4749-'DCF Simulation'!F4749))</f>
        <v>14641.706290086746</v>
      </c>
      <c r="H4749" s="302">
        <f ca="1">+G4749-'DCF Analysis'!$C$37+'DCF Analysis'!$C$38+'DCF Analysis'!$C$40-'DCF Analysis'!$C$39</f>
        <v>15554.036290086748</v>
      </c>
      <c r="I4749" s="303">
        <f ca="1">+H4749/'Historical Data'!$L$34</f>
        <v>976.5688865330402</v>
      </c>
    </row>
    <row r="4750" spans="2:9">
      <c r="B4750" s="300">
        <f t="shared" si="369"/>
        <v>4738</v>
      </c>
      <c r="C4750" s="275">
        <f t="shared" ref="C4750:C4813" ca="1" si="370">RAND()*($E$6-$D$6)+$D$6</f>
        <v>0.27354374477580912</v>
      </c>
      <c r="D4750" s="275">
        <f t="shared" ref="D4750:D4813" ca="1" si="371">RAND()*($E$7-$D$7)+$D$7</f>
        <v>0.17305111630264411</v>
      </c>
      <c r="E4750" s="275">
        <f t="shared" ref="E4750:E4813" ca="1" si="372">RAND()*($E$8-$D$8)+$D$8</f>
        <v>0.10870399233165583</v>
      </c>
      <c r="F4750" s="275">
        <f t="shared" ref="F4750:F4813" ca="1" si="373">RAND()*($E$9-$D$9)+$D$9</f>
        <v>3.8013877002457466E-2</v>
      </c>
      <c r="G4750" s="301">
        <f t="array" aca="1" ref="G4750" ca="1">IF(E4750&gt;F4750,('3-Statement Model'!$G$8*(1+'DCF Simulation'!C4750)*'DCF Simulation'!D4750)/('DCF Simulation'!E4750-'DCF Simulation'!F4750))</f>
        <v>15059.448975476293</v>
      </c>
      <c r="H4750" s="302">
        <f ca="1">+G4750-'DCF Analysis'!$C$37+'DCF Analysis'!$C$38+'DCF Analysis'!$C$40-'DCF Analysis'!$C$39</f>
        <v>15971.778975476294</v>
      </c>
      <c r="I4750" s="303">
        <f ca="1">+H4750/'Historical Data'!$L$34</f>
        <v>1002.7970951806051</v>
      </c>
    </row>
    <row r="4751" spans="2:9">
      <c r="B4751" s="300">
        <f t="shared" ref="B4751:B4814" si="374">+B4750+1</f>
        <v>4739</v>
      </c>
      <c r="C4751" s="275">
        <f t="shared" ca="1" si="370"/>
        <v>2.6490232961195202E-2</v>
      </c>
      <c r="D4751" s="275">
        <f t="shared" ca="1" si="371"/>
        <v>0.14233325130477606</v>
      </c>
      <c r="E4751" s="275">
        <f t="shared" ca="1" si="372"/>
        <v>0.10249268461235868</v>
      </c>
      <c r="F4751" s="275">
        <f t="shared" ca="1" si="373"/>
        <v>5.3578934396601441E-2</v>
      </c>
      <c r="G4751" s="301">
        <f t="array" aca="1" ref="G4751" ca="1">IF(E4751&gt;F4751,('3-Statement Model'!$G$8*(1+'DCF Simulation'!C4751)*'DCF Simulation'!D4751)/('DCF Simulation'!E4751-'DCF Simulation'!F4751))</f>
        <v>14428.119454688687</v>
      </c>
      <c r="H4751" s="302">
        <f ca="1">+G4751-'DCF Analysis'!$C$37+'DCF Analysis'!$C$38+'DCF Analysis'!$C$40-'DCF Analysis'!$C$39</f>
        <v>15340.449454688689</v>
      </c>
      <c r="I4751" s="303">
        <f ca="1">+H4751/'Historical Data'!$L$34</f>
        <v>963.15871735684141</v>
      </c>
    </row>
    <row r="4752" spans="2:9">
      <c r="B4752" s="300">
        <f t="shared" si="374"/>
        <v>4740</v>
      </c>
      <c r="C4752" s="275">
        <f t="shared" ca="1" si="370"/>
        <v>0.28305561206041041</v>
      </c>
      <c r="D4752" s="275">
        <f t="shared" ca="1" si="371"/>
        <v>0.15541538743722957</v>
      </c>
      <c r="E4752" s="275">
        <f t="shared" ca="1" si="372"/>
        <v>0.10384597279891697</v>
      </c>
      <c r="F4752" s="275">
        <f t="shared" ca="1" si="373"/>
        <v>3.5918162935403342E-2</v>
      </c>
      <c r="G4752" s="301">
        <f t="array" aca="1" ref="G4752" ca="1">IF(E4752&gt;F4752,('3-Statement Model'!$G$8*(1+'DCF Simulation'!C4752)*'DCF Simulation'!D4752)/('DCF Simulation'!E4752-'DCF Simulation'!F4752))</f>
        <v>14179.841718827034</v>
      </c>
      <c r="H4752" s="302">
        <f ca="1">+G4752-'DCF Analysis'!$C$37+'DCF Analysis'!$C$38+'DCF Analysis'!$C$40-'DCF Analysis'!$C$39</f>
        <v>15092.171718827036</v>
      </c>
      <c r="I4752" s="303">
        <f ca="1">+H4752/'Historical Data'!$L$34</f>
        <v>947.57046055073579</v>
      </c>
    </row>
    <row r="4753" spans="2:9">
      <c r="B4753" s="300">
        <f t="shared" si="374"/>
        <v>4741</v>
      </c>
      <c r="C4753" s="275">
        <f t="shared" ca="1" si="370"/>
        <v>0.32538258275717374</v>
      </c>
      <c r="D4753" s="275">
        <f t="shared" ca="1" si="371"/>
        <v>0.19176483663138699</v>
      </c>
      <c r="E4753" s="275">
        <f t="shared" ca="1" si="372"/>
        <v>0.10893837248191038</v>
      </c>
      <c r="F4753" s="275">
        <f t="shared" ca="1" si="373"/>
        <v>3.9885380990777472E-2</v>
      </c>
      <c r="G4753" s="301">
        <f t="array" aca="1" ref="G4753" ca="1">IF(E4753&gt;F4753,('3-Statement Model'!$G$8*(1+'DCF Simulation'!C4753)*'DCF Simulation'!D4753)/('DCF Simulation'!E4753-'DCF Simulation'!F4753))</f>
        <v>17778.996135474026</v>
      </c>
      <c r="H4753" s="302">
        <f ca="1">+G4753-'DCF Analysis'!$C$37+'DCF Analysis'!$C$38+'DCF Analysis'!$C$40-'DCF Analysis'!$C$39</f>
        <v>18691.326135474024</v>
      </c>
      <c r="I4753" s="303">
        <f ca="1">+H4753/'Historical Data'!$L$34</f>
        <v>1173.5453879311979</v>
      </c>
    </row>
    <row r="4754" spans="2:9">
      <c r="B4754" s="300">
        <f t="shared" si="374"/>
        <v>4742</v>
      </c>
      <c r="C4754" s="275">
        <f t="shared" ca="1" si="370"/>
        <v>5.4716379165504814E-2</v>
      </c>
      <c r="D4754" s="275">
        <f t="shared" ca="1" si="371"/>
        <v>0.18768128661847699</v>
      </c>
      <c r="E4754" s="275">
        <f t="shared" ca="1" si="372"/>
        <v>0.10416473569888636</v>
      </c>
      <c r="F4754" s="275">
        <f t="shared" ca="1" si="373"/>
        <v>4.1948196134175761E-2</v>
      </c>
      <c r="G4754" s="301">
        <f t="array" aca="1" ref="G4754" ca="1">IF(E4754&gt;F4754,('3-Statement Model'!$G$8*(1+'DCF Simulation'!C4754)*'DCF Simulation'!D4754)/('DCF Simulation'!E4754-'DCF Simulation'!F4754))</f>
        <v>15368.45852527629</v>
      </c>
      <c r="H4754" s="302">
        <f ca="1">+G4754-'DCF Analysis'!$C$37+'DCF Analysis'!$C$38+'DCF Analysis'!$C$40-'DCF Analysis'!$C$39</f>
        <v>16280.788525276292</v>
      </c>
      <c r="I4754" s="303">
        <f ca="1">+H4754/'Historical Data'!$L$34</f>
        <v>1022.1984329650996</v>
      </c>
    </row>
    <row r="4755" spans="2:9">
      <c r="B4755" s="300">
        <f t="shared" si="374"/>
        <v>4743</v>
      </c>
      <c r="C4755" s="275">
        <f t="shared" ca="1" si="370"/>
        <v>9.4320459345110852E-2</v>
      </c>
      <c r="D4755" s="275">
        <f t="shared" ca="1" si="371"/>
        <v>0.15086124046688873</v>
      </c>
      <c r="E4755" s="275">
        <f t="shared" ca="1" si="372"/>
        <v>0.10542085909908575</v>
      </c>
      <c r="F4755" s="275">
        <f t="shared" ca="1" si="373"/>
        <v>2.4519628801947774E-2</v>
      </c>
      <c r="G4755" s="301">
        <f t="array" aca="1" ref="G4755" ca="1">IF(E4755&gt;F4755,('3-Statement Model'!$G$8*(1+'DCF Simulation'!C4755)*'DCF Simulation'!D4755)/('DCF Simulation'!E4755-'DCF Simulation'!F4755))</f>
        <v>9857.041077838172</v>
      </c>
      <c r="H4755" s="302">
        <f ca="1">+G4755-'DCF Analysis'!$C$37+'DCF Analysis'!$C$38+'DCF Analysis'!$C$40-'DCF Analysis'!$C$39</f>
        <v>10769.371077838174</v>
      </c>
      <c r="I4755" s="303">
        <f ca="1">+H4755/'Historical Data'!$L$34</f>
        <v>676.16099937020897</v>
      </c>
    </row>
    <row r="4756" spans="2:9">
      <c r="B4756" s="300">
        <f t="shared" si="374"/>
        <v>4744</v>
      </c>
      <c r="C4756" s="275">
        <f t="shared" ca="1" si="370"/>
        <v>6.994080982185516E-2</v>
      </c>
      <c r="D4756" s="275">
        <f t="shared" ca="1" si="371"/>
        <v>0.18725800619421784</v>
      </c>
      <c r="E4756" s="275">
        <f t="shared" ca="1" si="372"/>
        <v>0.10392835120474019</v>
      </c>
      <c r="F4756" s="275">
        <f t="shared" ca="1" si="373"/>
        <v>3.7601623970890216E-2</v>
      </c>
      <c r="G4756" s="301">
        <f t="array" aca="1" ref="G4756" ca="1">IF(E4756&gt;F4756,('3-Statement Model'!$G$8*(1+'DCF Simulation'!C4756)*'DCF Simulation'!D4756)/('DCF Simulation'!E4756-'DCF Simulation'!F4756))</f>
        <v>14591.202295752793</v>
      </c>
      <c r="H4756" s="302">
        <f ca="1">+G4756-'DCF Analysis'!$C$37+'DCF Analysis'!$C$38+'DCF Analysis'!$C$40-'DCF Analysis'!$C$39</f>
        <v>15503.532295752795</v>
      </c>
      <c r="I4756" s="303">
        <f ca="1">+H4756/'Historical Data'!$L$34</f>
        <v>973.39796494122072</v>
      </c>
    </row>
    <row r="4757" spans="2:9">
      <c r="B4757" s="300">
        <f t="shared" si="374"/>
        <v>4745</v>
      </c>
      <c r="C4757" s="275">
        <f t="shared" ca="1" si="370"/>
        <v>0.15099597381228294</v>
      </c>
      <c r="D4757" s="275">
        <f t="shared" ca="1" si="371"/>
        <v>0.14186020583333386</v>
      </c>
      <c r="E4757" s="275">
        <f t="shared" ca="1" si="372"/>
        <v>0.10980878803502851</v>
      </c>
      <c r="F4757" s="275">
        <f t="shared" ca="1" si="373"/>
        <v>2.9631383251069576E-2</v>
      </c>
      <c r="G4757" s="301">
        <f t="array" aca="1" ref="G4757" ca="1">IF(E4757&gt;F4757,('3-Statement Model'!$G$8*(1+'DCF Simulation'!C4757)*'DCF Simulation'!D4757)/('DCF Simulation'!E4757-'DCF Simulation'!F4757))</f>
        <v>9836.9824082893538</v>
      </c>
      <c r="H4757" s="302">
        <f ca="1">+G4757-'DCF Analysis'!$C$37+'DCF Analysis'!$C$38+'DCF Analysis'!$C$40-'DCF Analysis'!$C$39</f>
        <v>10749.312408289356</v>
      </c>
      <c r="I4757" s="303">
        <f ca="1">+H4757/'Historical Data'!$L$34</f>
        <v>674.90160455967293</v>
      </c>
    </row>
    <row r="4758" spans="2:9">
      <c r="B4758" s="300">
        <f t="shared" si="374"/>
        <v>4746</v>
      </c>
      <c r="C4758" s="275">
        <f t="shared" ca="1" si="370"/>
        <v>1.4924867406718903E-2</v>
      </c>
      <c r="D4758" s="275">
        <f t="shared" ca="1" si="371"/>
        <v>0.16601437658827767</v>
      </c>
      <c r="E4758" s="275">
        <f t="shared" ca="1" si="372"/>
        <v>0.10283200598687466</v>
      </c>
      <c r="F4758" s="275">
        <f t="shared" ca="1" si="373"/>
        <v>2.0689251658108331E-2</v>
      </c>
      <c r="G4758" s="301">
        <f t="array" aca="1" ref="G4758" ca="1">IF(E4758&gt;F4758,('3-Statement Model'!$G$8*(1+'DCF Simulation'!C4758)*'DCF Simulation'!D4758)/('DCF Simulation'!E4758-'DCF Simulation'!F4758))</f>
        <v>9908.0874422944435</v>
      </c>
      <c r="H4758" s="302">
        <f ca="1">+G4758-'DCF Analysis'!$C$37+'DCF Analysis'!$C$38+'DCF Analysis'!$C$40-'DCF Analysis'!$C$39</f>
        <v>10820.417442294445</v>
      </c>
      <c r="I4758" s="303">
        <f ca="1">+H4758/'Historical Data'!$L$34</f>
        <v>679.36597397415744</v>
      </c>
    </row>
    <row r="4759" spans="2:9">
      <c r="B4759" s="300">
        <f t="shared" si="374"/>
        <v>4747</v>
      </c>
      <c r="C4759" s="275">
        <f t="shared" ca="1" si="370"/>
        <v>0.13855877519058005</v>
      </c>
      <c r="D4759" s="275">
        <f t="shared" ca="1" si="371"/>
        <v>0.13588469147766541</v>
      </c>
      <c r="E4759" s="275">
        <f t="shared" ca="1" si="372"/>
        <v>0.10969966577814509</v>
      </c>
      <c r="F4759" s="275">
        <f t="shared" ca="1" si="373"/>
        <v>5.9080682204034382E-2</v>
      </c>
      <c r="G4759" s="301">
        <f t="array" aca="1" ref="G4759" ca="1">IF(E4759&gt;F4759,('3-Statement Model'!$G$8*(1+'DCF Simulation'!C4759)*'DCF Simulation'!D4759)/('DCF Simulation'!E4759-'DCF Simulation'!F4759))</f>
        <v>14763.593081994461</v>
      </c>
      <c r="H4759" s="302">
        <f ca="1">+G4759-'DCF Analysis'!$C$37+'DCF Analysis'!$C$38+'DCF Analysis'!$C$40-'DCF Analysis'!$C$39</f>
        <v>15675.923081994462</v>
      </c>
      <c r="I4759" s="303">
        <f ca="1">+H4759/'Historical Data'!$L$34</f>
        <v>984.22161708069007</v>
      </c>
    </row>
    <row r="4760" spans="2:9">
      <c r="B4760" s="300">
        <f t="shared" si="374"/>
        <v>4748</v>
      </c>
      <c r="C4760" s="275">
        <f t="shared" ca="1" si="370"/>
        <v>0.1154802240442605</v>
      </c>
      <c r="D4760" s="275">
        <f t="shared" ca="1" si="371"/>
        <v>0.18506751736436405</v>
      </c>
      <c r="E4760" s="275">
        <f t="shared" ca="1" si="372"/>
        <v>0.10525922867634419</v>
      </c>
      <c r="F4760" s="275">
        <f t="shared" ca="1" si="373"/>
        <v>3.7836353360019691E-2</v>
      </c>
      <c r="G4760" s="301">
        <f t="array" aca="1" ref="G4760" ca="1">IF(E4760&gt;F4760,('3-Statement Model'!$G$8*(1+'DCF Simulation'!C4760)*'DCF Simulation'!D4760)/('DCF Simulation'!E4760-'DCF Simulation'!F4760))</f>
        <v>14789.868210272107</v>
      </c>
      <c r="H4760" s="302">
        <f ca="1">+G4760-'DCF Analysis'!$C$37+'DCF Analysis'!$C$38+'DCF Analysis'!$C$40-'DCF Analysis'!$C$39</f>
        <v>15702.198210272109</v>
      </c>
      <c r="I4760" s="303">
        <f ca="1">+H4760/'Historical Data'!$L$34</f>
        <v>985.87131573684962</v>
      </c>
    </row>
    <row r="4761" spans="2:9">
      <c r="B4761" s="300">
        <f t="shared" si="374"/>
        <v>4749</v>
      </c>
      <c r="C4761" s="275">
        <f t="shared" ca="1" si="370"/>
        <v>0.1265469238621327</v>
      </c>
      <c r="D4761" s="275">
        <f t="shared" ca="1" si="371"/>
        <v>0.17996475779113338</v>
      </c>
      <c r="E4761" s="275">
        <f t="shared" ca="1" si="372"/>
        <v>0.10941234727126295</v>
      </c>
      <c r="F4761" s="275">
        <f t="shared" ca="1" si="373"/>
        <v>2.1143461786115619E-2</v>
      </c>
      <c r="G4761" s="301">
        <f t="array" aca="1" ref="G4761" ca="1">IF(E4761&gt;F4761,('3-Statement Model'!$G$8*(1+'DCF Simulation'!C4761)*'DCF Simulation'!D4761)/('DCF Simulation'!E4761-'DCF Simulation'!F4761))</f>
        <v>11094.522328016263</v>
      </c>
      <c r="H4761" s="302">
        <f ca="1">+G4761-'DCF Analysis'!$C$37+'DCF Analysis'!$C$38+'DCF Analysis'!$C$40-'DCF Analysis'!$C$39</f>
        <v>12006.852328016264</v>
      </c>
      <c r="I4761" s="303">
        <f ca="1">+H4761/'Historical Data'!$L$34</f>
        <v>753.85695327267933</v>
      </c>
    </row>
    <row r="4762" spans="2:9">
      <c r="B4762" s="300">
        <f t="shared" si="374"/>
        <v>4750</v>
      </c>
      <c r="C4762" s="275">
        <f t="shared" ca="1" si="370"/>
        <v>4.0628630125217211E-2</v>
      </c>
      <c r="D4762" s="275">
        <f t="shared" ca="1" si="371"/>
        <v>0.17897093401823921</v>
      </c>
      <c r="E4762" s="275">
        <f t="shared" ca="1" si="372"/>
        <v>0.108958068618509</v>
      </c>
      <c r="F4762" s="275">
        <f t="shared" ca="1" si="373"/>
        <v>3.4584655660509708E-2</v>
      </c>
      <c r="G4762" s="301">
        <f t="array" aca="1" ref="G4762" ca="1">IF(E4762&gt;F4762,('3-Statement Model'!$G$8*(1+'DCF Simulation'!C4762)*'DCF Simulation'!D4762)/('DCF Simulation'!E4762-'DCF Simulation'!F4762))</f>
        <v>12095.952218614731</v>
      </c>
      <c r="H4762" s="302">
        <f ca="1">+G4762-'DCF Analysis'!$C$37+'DCF Analysis'!$C$38+'DCF Analysis'!$C$40-'DCF Analysis'!$C$39</f>
        <v>13008.282218614733</v>
      </c>
      <c r="I4762" s="303">
        <f ca="1">+H4762/'Historical Data'!$L$34</f>
        <v>816.73229025681326</v>
      </c>
    </row>
    <row r="4763" spans="2:9">
      <c r="B4763" s="300">
        <f t="shared" si="374"/>
        <v>4751</v>
      </c>
      <c r="C4763" s="275">
        <f t="shared" ca="1" si="370"/>
        <v>0.31812386189237779</v>
      </c>
      <c r="D4763" s="275">
        <f t="shared" ca="1" si="371"/>
        <v>0.13580465931999777</v>
      </c>
      <c r="E4763" s="275">
        <f t="shared" ca="1" si="372"/>
        <v>0.10198331725770418</v>
      </c>
      <c r="F4763" s="275">
        <f t="shared" ca="1" si="373"/>
        <v>5.6815894998701891E-2</v>
      </c>
      <c r="G4763" s="301">
        <f t="array" aca="1" ref="G4763" ca="1">IF(E4763&gt;F4763,('3-Statement Model'!$G$8*(1+'DCF Simulation'!C4763)*'DCF Simulation'!D4763)/('DCF Simulation'!E4763-'DCF Simulation'!F4763))</f>
        <v>19143.665011041467</v>
      </c>
      <c r="H4763" s="302">
        <f ca="1">+G4763-'DCF Analysis'!$C$37+'DCF Analysis'!$C$38+'DCF Analysis'!$C$40-'DCF Analysis'!$C$39</f>
        <v>20055.995011041465</v>
      </c>
      <c r="I4763" s="303">
        <f ca="1">+H4763/'Historical Data'!$L$34</f>
        <v>1259.2268881825873</v>
      </c>
    </row>
    <row r="4764" spans="2:9">
      <c r="B4764" s="300">
        <f t="shared" si="374"/>
        <v>4752</v>
      </c>
      <c r="C4764" s="275">
        <f t="shared" ca="1" si="370"/>
        <v>0.32662371176442501</v>
      </c>
      <c r="D4764" s="275">
        <f t="shared" ca="1" si="371"/>
        <v>0.18161416841500477</v>
      </c>
      <c r="E4764" s="275">
        <f t="shared" ca="1" si="372"/>
        <v>0.10664594515501678</v>
      </c>
      <c r="F4764" s="275">
        <f t="shared" ca="1" si="373"/>
        <v>2.1795008052998565E-2</v>
      </c>
      <c r="G4764" s="301">
        <f t="array" aca="1" ref="G4764" ca="1">IF(E4764&gt;F4764,('3-Statement Model'!$G$8*(1+'DCF Simulation'!C4764)*'DCF Simulation'!D4764)/('DCF Simulation'!E4764-'DCF Simulation'!F4764))</f>
        <v>13715.774561237426</v>
      </c>
      <c r="H4764" s="302">
        <f ca="1">+G4764-'DCF Analysis'!$C$37+'DCF Analysis'!$C$38+'DCF Analysis'!$C$40-'DCF Analysis'!$C$39</f>
        <v>14628.104561237427</v>
      </c>
      <c r="I4764" s="303">
        <f ca="1">+H4764/'Historical Data'!$L$34</f>
        <v>918.43374395115598</v>
      </c>
    </row>
    <row r="4765" spans="2:9">
      <c r="B4765" s="300">
        <f t="shared" si="374"/>
        <v>4753</v>
      </c>
      <c r="C4765" s="275">
        <f t="shared" ca="1" si="370"/>
        <v>0.13337320860270904</v>
      </c>
      <c r="D4765" s="275">
        <f t="shared" ca="1" si="371"/>
        <v>0.18005409443881021</v>
      </c>
      <c r="E4765" s="275">
        <f t="shared" ca="1" si="372"/>
        <v>0.10813412219442275</v>
      </c>
      <c r="F4765" s="275">
        <f t="shared" ca="1" si="373"/>
        <v>5.2967823678268661E-2</v>
      </c>
      <c r="G4765" s="301">
        <f t="array" aca="1" ref="G4765" ca="1">IF(E4765&gt;F4765,('3-Statement Model'!$G$8*(1+'DCF Simulation'!C4765)*'DCF Simulation'!D4765)/('DCF Simulation'!E4765-'DCF Simulation'!F4765))</f>
        <v>17868.232636675424</v>
      </c>
      <c r="H4765" s="302">
        <f ca="1">+G4765-'DCF Analysis'!$C$37+'DCF Analysis'!$C$38+'DCF Analysis'!$C$40-'DCF Analysis'!$C$39</f>
        <v>18780.562636675422</v>
      </c>
      <c r="I4765" s="303">
        <f ca="1">+H4765/'Historical Data'!$L$34</f>
        <v>1179.1481516763163</v>
      </c>
    </row>
    <row r="4766" spans="2:9">
      <c r="B4766" s="300">
        <f t="shared" si="374"/>
        <v>4754</v>
      </c>
      <c r="C4766" s="275">
        <f t="shared" ca="1" si="370"/>
        <v>3.3260108210984081E-2</v>
      </c>
      <c r="D4766" s="275">
        <f t="shared" ca="1" si="371"/>
        <v>0.16047423110389222</v>
      </c>
      <c r="E4766" s="275">
        <f t="shared" ca="1" si="372"/>
        <v>0.10506757191366074</v>
      </c>
      <c r="F4766" s="275">
        <f t="shared" ca="1" si="373"/>
        <v>5.9130921474048248E-2</v>
      </c>
      <c r="G4766" s="301">
        <f t="array" aca="1" ref="G4766" ca="1">IF(E4766&gt;F4766,('3-Statement Model'!$G$8*(1+'DCF Simulation'!C4766)*'DCF Simulation'!D4766)/('DCF Simulation'!E4766-'DCF Simulation'!F4766))</f>
        <v>17435.529492442405</v>
      </c>
      <c r="H4766" s="302">
        <f ca="1">+G4766-'DCF Analysis'!$C$37+'DCF Analysis'!$C$38+'DCF Analysis'!$C$40-'DCF Analysis'!$C$39</f>
        <v>18347.859492442403</v>
      </c>
      <c r="I4766" s="303">
        <f ca="1">+H4766/'Historical Data'!$L$34</f>
        <v>1151.980642234905</v>
      </c>
    </row>
    <row r="4767" spans="2:9">
      <c r="B4767" s="300">
        <f t="shared" si="374"/>
        <v>4755</v>
      </c>
      <c r="C4767" s="275">
        <f t="shared" ca="1" si="370"/>
        <v>0.26369638894271941</v>
      </c>
      <c r="D4767" s="275">
        <f t="shared" ca="1" si="371"/>
        <v>0.15074211805803642</v>
      </c>
      <c r="E4767" s="275">
        <f t="shared" ca="1" si="372"/>
        <v>0.10067959011926736</v>
      </c>
      <c r="F4767" s="275">
        <f t="shared" ca="1" si="373"/>
        <v>4.0771526474880138E-2</v>
      </c>
      <c r="G4767" s="301">
        <f t="array" aca="1" ref="G4767" ca="1">IF(E4767&gt;F4767,('3-Statement Model'!$G$8*(1+'DCF Simulation'!C4767)*'DCF Simulation'!D4767)/('DCF Simulation'!E4767-'DCF Simulation'!F4767))</f>
        <v>15359.305351514717</v>
      </c>
      <c r="H4767" s="302">
        <f ca="1">+G4767-'DCF Analysis'!$C$37+'DCF Analysis'!$C$38+'DCF Analysis'!$C$40-'DCF Analysis'!$C$39</f>
        <v>16271.635351514718</v>
      </c>
      <c r="I4767" s="303">
        <f ca="1">+H4767/'Historical Data'!$L$34</f>
        <v>1021.623745820112</v>
      </c>
    </row>
    <row r="4768" spans="2:9">
      <c r="B4768" s="300">
        <f t="shared" si="374"/>
        <v>4756</v>
      </c>
      <c r="C4768" s="275">
        <f t="shared" ca="1" si="370"/>
        <v>4.8337488993476799E-2</v>
      </c>
      <c r="D4768" s="275">
        <f t="shared" ca="1" si="371"/>
        <v>0.1510953477912689</v>
      </c>
      <c r="E4768" s="275">
        <f t="shared" ca="1" si="372"/>
        <v>0.10969547243781358</v>
      </c>
      <c r="F4768" s="275">
        <f t="shared" ca="1" si="373"/>
        <v>5.2122577591586908E-2</v>
      </c>
      <c r="G4768" s="301">
        <f t="array" aca="1" ref="G4768" ca="1">IF(E4768&gt;F4768,('3-Statement Model'!$G$8*(1+'DCF Simulation'!C4768)*'DCF Simulation'!D4768)/('DCF Simulation'!E4768-'DCF Simulation'!F4768))</f>
        <v>13289.653007530946</v>
      </c>
      <c r="H4768" s="302">
        <f ca="1">+G4768-'DCF Analysis'!$C$37+'DCF Analysis'!$C$38+'DCF Analysis'!$C$40-'DCF Analysis'!$C$39</f>
        <v>14201.983007530947</v>
      </c>
      <c r="I4768" s="303">
        <f ca="1">+H4768/'Historical Data'!$L$34</f>
        <v>891.67946335994463</v>
      </c>
    </row>
    <row r="4769" spans="2:9">
      <c r="B4769" s="300">
        <f t="shared" si="374"/>
        <v>4757</v>
      </c>
      <c r="C4769" s="275">
        <f t="shared" ca="1" si="370"/>
        <v>0.17341650662595465</v>
      </c>
      <c r="D4769" s="275">
        <f t="shared" ca="1" si="371"/>
        <v>0.18932756142224405</v>
      </c>
      <c r="E4769" s="275">
        <f t="shared" ca="1" si="372"/>
        <v>0.10976441685065264</v>
      </c>
      <c r="F4769" s="275">
        <f t="shared" ca="1" si="373"/>
        <v>5.5911237839339184E-2</v>
      </c>
      <c r="G4769" s="301">
        <f t="array" aca="1" ref="G4769" ca="1">IF(E4769&gt;F4769,('3-Statement Model'!$G$8*(1+'DCF Simulation'!C4769)*'DCF Simulation'!D4769)/('DCF Simulation'!E4769-'DCF Simulation'!F4769))</f>
        <v>19926.645212373991</v>
      </c>
      <c r="H4769" s="302">
        <f ca="1">+G4769-'DCF Analysis'!$C$37+'DCF Analysis'!$C$38+'DCF Analysis'!$C$40-'DCF Analysis'!$C$39</f>
        <v>20838.975212373989</v>
      </c>
      <c r="I4769" s="303">
        <f ca="1">+H4769/'Historical Data'!$L$34</f>
        <v>1308.3867389847906</v>
      </c>
    </row>
    <row r="4770" spans="2:9">
      <c r="B4770" s="300">
        <f t="shared" si="374"/>
        <v>4758</v>
      </c>
      <c r="C4770" s="275">
        <f t="shared" ca="1" si="370"/>
        <v>0.18278921965606357</v>
      </c>
      <c r="D4770" s="275">
        <f t="shared" ca="1" si="371"/>
        <v>0.15202650994984027</v>
      </c>
      <c r="E4770" s="275">
        <f t="shared" ca="1" si="372"/>
        <v>0.10111629184605493</v>
      </c>
      <c r="F4770" s="275">
        <f t="shared" ca="1" si="373"/>
        <v>3.1439605061170967E-2</v>
      </c>
      <c r="G4770" s="301">
        <f t="array" aca="1" ref="G4770" ca="1">IF(E4770&gt;F4770,('3-Statement Model'!$G$8*(1+'DCF Simulation'!C4770)*'DCF Simulation'!D4770)/('DCF Simulation'!E4770-'DCF Simulation'!F4770))</f>
        <v>12465.757989422755</v>
      </c>
      <c r="H4770" s="302">
        <f ca="1">+G4770-'DCF Analysis'!$C$37+'DCF Analysis'!$C$38+'DCF Analysis'!$C$40-'DCF Analysis'!$C$39</f>
        <v>13378.087989422756</v>
      </c>
      <c r="I4770" s="303">
        <f ca="1">+H4770/'Historical Data'!$L$34</f>
        <v>839.95075285366693</v>
      </c>
    </row>
    <row r="4771" spans="2:9">
      <c r="B4771" s="300">
        <f t="shared" si="374"/>
        <v>4759</v>
      </c>
      <c r="C4771" s="275">
        <f t="shared" ca="1" si="370"/>
        <v>9.9939769191489489E-2</v>
      </c>
      <c r="D4771" s="275">
        <f t="shared" ca="1" si="371"/>
        <v>0.15869333214113771</v>
      </c>
      <c r="E4771" s="275">
        <f t="shared" ca="1" si="372"/>
        <v>0.10827348702836405</v>
      </c>
      <c r="F4771" s="275">
        <f t="shared" ca="1" si="373"/>
        <v>4.7076736893257393E-2</v>
      </c>
      <c r="G4771" s="301">
        <f t="array" aca="1" ref="G4771" ca="1">IF(E4771&gt;F4771,('3-Statement Model'!$G$8*(1+'DCF Simulation'!C4771)*'DCF Simulation'!D4771)/('DCF Simulation'!E4771-'DCF Simulation'!F4771))</f>
        <v>13777.7634381429</v>
      </c>
      <c r="H4771" s="302">
        <f ca="1">+G4771-'DCF Analysis'!$C$37+'DCF Analysis'!$C$38+'DCF Analysis'!$C$40-'DCF Analysis'!$C$39</f>
        <v>14690.093438142902</v>
      </c>
      <c r="I4771" s="303">
        <f ca="1">+H4771/'Historical Data'!$L$34</f>
        <v>922.32575033252181</v>
      </c>
    </row>
    <row r="4772" spans="2:9">
      <c r="B4772" s="300">
        <f t="shared" si="374"/>
        <v>4760</v>
      </c>
      <c r="C4772" s="275">
        <f t="shared" ca="1" si="370"/>
        <v>0.309806142386439</v>
      </c>
      <c r="D4772" s="275">
        <f t="shared" ca="1" si="371"/>
        <v>0.18540117373211543</v>
      </c>
      <c r="E4772" s="275">
        <f t="shared" ca="1" si="372"/>
        <v>0.1002457612224162</v>
      </c>
      <c r="F4772" s="275">
        <f t="shared" ca="1" si="373"/>
        <v>3.4108739895296544E-2</v>
      </c>
      <c r="G4772" s="301">
        <f t="array" aca="1" ref="G4772" ca="1">IF(E4772&gt;F4772,('3-Statement Model'!$G$8*(1+'DCF Simulation'!C4772)*'DCF Simulation'!D4772)/('DCF Simulation'!E4772-'DCF Simulation'!F4772))</f>
        <v>17735.946496676119</v>
      </c>
      <c r="H4772" s="302">
        <f ca="1">+G4772-'DCF Analysis'!$C$37+'DCF Analysis'!$C$38+'DCF Analysis'!$C$40-'DCF Analysis'!$C$39</f>
        <v>18648.276496676117</v>
      </c>
      <c r="I4772" s="303">
        <f ca="1">+H4772/'Historical Data'!$L$34</f>
        <v>1170.8424922298861</v>
      </c>
    </row>
    <row r="4773" spans="2:9">
      <c r="B4773" s="300">
        <f t="shared" si="374"/>
        <v>4761</v>
      </c>
      <c r="C4773" s="275">
        <f t="shared" ca="1" si="370"/>
        <v>0.11959661252804171</v>
      </c>
      <c r="D4773" s="275">
        <f t="shared" ca="1" si="371"/>
        <v>0.17812573750368862</v>
      </c>
      <c r="E4773" s="275">
        <f t="shared" ca="1" si="372"/>
        <v>0.10916622947261345</v>
      </c>
      <c r="F4773" s="275">
        <f t="shared" ca="1" si="373"/>
        <v>3.5951175805224389E-2</v>
      </c>
      <c r="G4773" s="301">
        <f t="array" aca="1" ref="G4773" ca="1">IF(E4773&gt;F4773,('3-Statement Model'!$G$8*(1+'DCF Simulation'!C4773)*'DCF Simulation'!D4773)/('DCF Simulation'!E4773-'DCF Simulation'!F4773))</f>
        <v>13157.317825361477</v>
      </c>
      <c r="H4773" s="302">
        <f ca="1">+G4773-'DCF Analysis'!$C$37+'DCF Analysis'!$C$38+'DCF Analysis'!$C$40-'DCF Analysis'!$C$39</f>
        <v>14069.647825361479</v>
      </c>
      <c r="I4773" s="303">
        <f ca="1">+H4773/'Historical Data'!$L$34</f>
        <v>883.37072477337256</v>
      </c>
    </row>
    <row r="4774" spans="2:9">
      <c r="B4774" s="300">
        <f t="shared" si="374"/>
        <v>4762</v>
      </c>
      <c r="C4774" s="275">
        <f t="shared" ca="1" si="370"/>
        <v>0.15424384604325223</v>
      </c>
      <c r="D4774" s="275">
        <f t="shared" ca="1" si="371"/>
        <v>0.1610842449840563</v>
      </c>
      <c r="E4774" s="275">
        <f t="shared" ca="1" si="372"/>
        <v>0.10100381894015702</v>
      </c>
      <c r="F4774" s="275">
        <f t="shared" ca="1" si="373"/>
        <v>2.6212698475219808E-2</v>
      </c>
      <c r="G4774" s="301">
        <f t="array" aca="1" ref="G4774" ca="1">IF(E4774&gt;F4774,('3-Statement Model'!$G$8*(1+'DCF Simulation'!C4774)*'DCF Simulation'!D4774)/('DCF Simulation'!E4774-'DCF Simulation'!F4774))</f>
        <v>12008.260298732806</v>
      </c>
      <c r="H4774" s="302">
        <f ca="1">+G4774-'DCF Analysis'!$C$37+'DCF Analysis'!$C$38+'DCF Analysis'!$C$40-'DCF Analysis'!$C$39</f>
        <v>12920.590298732808</v>
      </c>
      <c r="I4774" s="303">
        <f ca="1">+H4774/'Historical Data'!$L$34</f>
        <v>811.22650391557806</v>
      </c>
    </row>
    <row r="4775" spans="2:9">
      <c r="B4775" s="300">
        <f t="shared" si="374"/>
        <v>4763</v>
      </c>
      <c r="C4775" s="275">
        <f t="shared" ca="1" si="370"/>
        <v>9.6755392267776089E-2</v>
      </c>
      <c r="D4775" s="275">
        <f t="shared" ca="1" si="371"/>
        <v>0.15990043069886489</v>
      </c>
      <c r="E4775" s="275">
        <f t="shared" ca="1" si="372"/>
        <v>0.1071430941004244</v>
      </c>
      <c r="F4775" s="275">
        <f t="shared" ca="1" si="373"/>
        <v>4.0199753977485819E-2</v>
      </c>
      <c r="G4775" s="301">
        <f t="array" aca="1" ref="G4775" ca="1">IF(E4775&gt;F4775,('3-Statement Model'!$G$8*(1+'DCF Simulation'!C4775)*'DCF Simulation'!D4775)/('DCF Simulation'!E4775-'DCF Simulation'!F4775))</f>
        <v>12654.107908049393</v>
      </c>
      <c r="H4775" s="302">
        <f ca="1">+G4775-'DCF Analysis'!$C$37+'DCF Analysis'!$C$38+'DCF Analysis'!$C$40-'DCF Analysis'!$C$39</f>
        <v>13566.437908049395</v>
      </c>
      <c r="I4775" s="303">
        <f ca="1">+H4775/'Historical Data'!$L$34</f>
        <v>851.77640806504348</v>
      </c>
    </row>
    <row r="4776" spans="2:9">
      <c r="B4776" s="300">
        <f t="shared" si="374"/>
        <v>4764</v>
      </c>
      <c r="C4776" s="275">
        <f t="shared" ca="1" si="370"/>
        <v>0.30625844631905291</v>
      </c>
      <c r="D4776" s="275">
        <f t="shared" ca="1" si="371"/>
        <v>0.18505821720333515</v>
      </c>
      <c r="E4776" s="275">
        <f t="shared" ca="1" si="372"/>
        <v>0.1033311533336194</v>
      </c>
      <c r="F4776" s="275">
        <f t="shared" ca="1" si="373"/>
        <v>3.0546967565880954E-2</v>
      </c>
      <c r="G4776" s="301">
        <f t="array" aca="1" ref="G4776" ca="1">IF(E4776&gt;F4776,('3-Statement Model'!$G$8*(1+'DCF Simulation'!C4776)*'DCF Simulation'!D4776)/('DCF Simulation'!E4776-'DCF Simulation'!F4776))</f>
        <v>16042.79215612077</v>
      </c>
      <c r="H4776" s="302">
        <f ca="1">+G4776-'DCF Analysis'!$C$37+'DCF Analysis'!$C$38+'DCF Analysis'!$C$40-'DCF Analysis'!$C$39</f>
        <v>16955.122156120768</v>
      </c>
      <c r="I4776" s="303">
        <f ca="1">+H4776/'Historical Data'!$L$34</f>
        <v>1064.5368479426502</v>
      </c>
    </row>
    <row r="4777" spans="2:9">
      <c r="B4777" s="300">
        <f t="shared" si="374"/>
        <v>4765</v>
      </c>
      <c r="C4777" s="275">
        <f t="shared" ca="1" si="370"/>
        <v>5.7340557169152054E-2</v>
      </c>
      <c r="D4777" s="275">
        <f t="shared" ca="1" si="371"/>
        <v>0.17058283298540861</v>
      </c>
      <c r="E4777" s="275">
        <f t="shared" ca="1" si="372"/>
        <v>0.108364198190009</v>
      </c>
      <c r="F4777" s="275">
        <f t="shared" ca="1" si="373"/>
        <v>3.1359034339108388E-2</v>
      </c>
      <c r="G4777" s="301">
        <f t="array" aca="1" ref="G4777" ca="1">IF(E4777&gt;F4777,('3-Statement Model'!$G$8*(1+'DCF Simulation'!C4777)*'DCF Simulation'!D4777)/('DCF Simulation'!E4777-'DCF Simulation'!F4777))</f>
        <v>11313.835602469222</v>
      </c>
      <c r="H4777" s="302">
        <f ca="1">+G4777-'DCF Analysis'!$C$37+'DCF Analysis'!$C$38+'DCF Analysis'!$C$40-'DCF Analysis'!$C$39</f>
        <v>12226.165602469224</v>
      </c>
      <c r="I4777" s="303">
        <f ca="1">+H4777/'Historical Data'!$L$34</f>
        <v>767.62666013461751</v>
      </c>
    </row>
    <row r="4778" spans="2:9">
      <c r="B4778" s="300">
        <f t="shared" si="374"/>
        <v>4766</v>
      </c>
      <c r="C4778" s="275">
        <f t="shared" ca="1" si="370"/>
        <v>0.31018468839136037</v>
      </c>
      <c r="D4778" s="275">
        <f t="shared" ca="1" si="371"/>
        <v>0.19117030425530032</v>
      </c>
      <c r="E4778" s="275">
        <f t="shared" ca="1" si="372"/>
        <v>0.10790156956681121</v>
      </c>
      <c r="F4778" s="275">
        <f t="shared" ca="1" si="373"/>
        <v>2.3496757619989102E-2</v>
      </c>
      <c r="G4778" s="301">
        <f t="array" aca="1" ref="G4778" ca="1">IF(E4778&gt;F4778,('3-Statement Model'!$G$8*(1+'DCF Simulation'!C4778)*'DCF Simulation'!D4778)/('DCF Simulation'!E4778-'DCF Simulation'!F4778))</f>
        <v>14333.928828649281</v>
      </c>
      <c r="H4778" s="302">
        <f ca="1">+G4778-'DCF Analysis'!$C$37+'DCF Analysis'!$C$38+'DCF Analysis'!$C$40-'DCF Analysis'!$C$39</f>
        <v>15246.258828649283</v>
      </c>
      <c r="I4778" s="303">
        <f ca="1">+H4778/'Historical Data'!$L$34</f>
        <v>957.24490610697455</v>
      </c>
    </row>
    <row r="4779" spans="2:9">
      <c r="B4779" s="300">
        <f t="shared" si="374"/>
        <v>4767</v>
      </c>
      <c r="C4779" s="275">
        <f t="shared" ca="1" si="370"/>
        <v>2.9335627469864185E-2</v>
      </c>
      <c r="D4779" s="275">
        <f t="shared" ca="1" si="371"/>
        <v>0.18106097783308275</v>
      </c>
      <c r="E4779" s="275">
        <f t="shared" ca="1" si="372"/>
        <v>0.10167118681898045</v>
      </c>
      <c r="F4779" s="275">
        <f t="shared" ca="1" si="373"/>
        <v>2.9021025851750697E-2</v>
      </c>
      <c r="G4779" s="301">
        <f t="array" aca="1" ref="G4779" ca="1">IF(E4779&gt;F4779,('3-Statement Model'!$G$8*(1+'DCF Simulation'!C4779)*'DCF Simulation'!D4779)/('DCF Simulation'!E4779-'DCF Simulation'!F4779))</f>
        <v>12391.525781524302</v>
      </c>
      <c r="H4779" s="302">
        <f ca="1">+G4779-'DCF Analysis'!$C$37+'DCF Analysis'!$C$38+'DCF Analysis'!$C$40-'DCF Analysis'!$C$39</f>
        <v>13303.855781524304</v>
      </c>
      <c r="I4779" s="303">
        <f ca="1">+H4779/'Historical Data'!$L$34</f>
        <v>835.29004207350215</v>
      </c>
    </row>
    <row r="4780" spans="2:9">
      <c r="B4780" s="300">
        <f t="shared" si="374"/>
        <v>4768</v>
      </c>
      <c r="C4780" s="275">
        <f t="shared" ca="1" si="370"/>
        <v>0.13446631867240016</v>
      </c>
      <c r="D4780" s="275">
        <f t="shared" ca="1" si="371"/>
        <v>0.15823843343325975</v>
      </c>
      <c r="E4780" s="275">
        <f t="shared" ca="1" si="372"/>
        <v>0.10005135939686566</v>
      </c>
      <c r="F4780" s="275">
        <f t="shared" ca="1" si="373"/>
        <v>3.3475174237398098E-2</v>
      </c>
      <c r="G4780" s="301">
        <f t="array" aca="1" ref="G4780" ca="1">IF(E4780&gt;F4780,('3-Statement Model'!$G$8*(1+'DCF Simulation'!C4780)*'DCF Simulation'!D4780)/('DCF Simulation'!E4780-'DCF Simulation'!F4780))</f>
        <v>13024.593397390805</v>
      </c>
      <c r="H4780" s="302">
        <f ca="1">+G4780-'DCF Analysis'!$C$37+'DCF Analysis'!$C$38+'DCF Analysis'!$C$40-'DCF Analysis'!$C$39</f>
        <v>13936.923397390807</v>
      </c>
      <c r="I4780" s="303">
        <f ca="1">+H4780/'Historical Data'!$L$34</f>
        <v>875.03754717099923</v>
      </c>
    </row>
    <row r="4781" spans="2:9">
      <c r="B4781" s="300">
        <f t="shared" si="374"/>
        <v>4769</v>
      </c>
      <c r="C4781" s="275">
        <f t="shared" ca="1" si="370"/>
        <v>0.20934253425534208</v>
      </c>
      <c r="D4781" s="275">
        <f t="shared" ca="1" si="371"/>
        <v>0.15225195774534384</v>
      </c>
      <c r="E4781" s="275">
        <f t="shared" ca="1" si="372"/>
        <v>0.10978901265240491</v>
      </c>
      <c r="F4781" s="275">
        <f t="shared" ca="1" si="373"/>
        <v>2.4647889077601962E-2</v>
      </c>
      <c r="G4781" s="301">
        <f t="array" aca="1" ref="G4781" ca="1">IF(E4781&gt;F4781,('3-Statement Model'!$G$8*(1+'DCF Simulation'!C4781)*'DCF Simulation'!D4781)/('DCF Simulation'!E4781-'DCF Simulation'!F4781))</f>
        <v>10446.05566695897</v>
      </c>
      <c r="H4781" s="302">
        <f ca="1">+G4781-'DCF Analysis'!$C$37+'DCF Analysis'!$C$38+'DCF Analysis'!$C$40-'DCF Analysis'!$C$39</f>
        <v>11358.385666958971</v>
      </c>
      <c r="I4781" s="303">
        <f ca="1">+H4781/'Historical Data'!$L$34</f>
        <v>713.14261049169136</v>
      </c>
    </row>
    <row r="4782" spans="2:9">
      <c r="B4782" s="300">
        <f t="shared" si="374"/>
        <v>4770</v>
      </c>
      <c r="C4782" s="275">
        <f t="shared" ca="1" si="370"/>
        <v>1.6615461813247776E-2</v>
      </c>
      <c r="D4782" s="275">
        <f t="shared" ca="1" si="371"/>
        <v>0.19315876364320755</v>
      </c>
      <c r="E4782" s="275">
        <f t="shared" ca="1" si="372"/>
        <v>0.10719510803327459</v>
      </c>
      <c r="F4782" s="275">
        <f t="shared" ca="1" si="373"/>
        <v>5.359582361231989E-2</v>
      </c>
      <c r="G4782" s="301">
        <f t="array" aca="1" ref="G4782" ca="1">IF(E4782&gt;F4782,('3-Statement Model'!$G$8*(1+'DCF Simulation'!C4782)*'DCF Simulation'!D4782)/('DCF Simulation'!E4782-'DCF Simulation'!F4782))</f>
        <v>17696.673374399594</v>
      </c>
      <c r="H4782" s="302">
        <f ca="1">+G4782-'DCF Analysis'!$C$37+'DCF Analysis'!$C$38+'DCF Analysis'!$C$40-'DCF Analysis'!$C$39</f>
        <v>18609.003374399592</v>
      </c>
      <c r="I4782" s="303">
        <f ca="1">+H4782/'Historical Data'!$L$34</f>
        <v>1168.3767072351125</v>
      </c>
    </row>
    <row r="4783" spans="2:9">
      <c r="B4783" s="300">
        <f t="shared" si="374"/>
        <v>4771</v>
      </c>
      <c r="C4783" s="275">
        <f t="shared" ca="1" si="370"/>
        <v>0.22850660421323507</v>
      </c>
      <c r="D4783" s="275">
        <f t="shared" ca="1" si="371"/>
        <v>0.13569958791518147</v>
      </c>
      <c r="E4783" s="275">
        <f t="shared" ca="1" si="372"/>
        <v>0.10696414910321769</v>
      </c>
      <c r="F4783" s="275">
        <f t="shared" ca="1" si="373"/>
        <v>2.8426672804217467E-2</v>
      </c>
      <c r="G4783" s="301">
        <f t="array" aca="1" ref="G4783" ca="1">IF(E4783&gt;F4783,('3-Statement Model'!$G$8*(1+'DCF Simulation'!C4783)*'DCF Simulation'!D4783)/('DCF Simulation'!E4783-'DCF Simulation'!F4783))</f>
        <v>10253.180006452872</v>
      </c>
      <c r="H4783" s="302">
        <f ca="1">+G4783-'DCF Analysis'!$C$37+'DCF Analysis'!$C$38+'DCF Analysis'!$C$40-'DCF Analysis'!$C$39</f>
        <v>11165.510006452874</v>
      </c>
      <c r="I4783" s="303">
        <f ca="1">+H4783/'Historical Data'!$L$34</f>
        <v>701.03280403972803</v>
      </c>
    </row>
    <row r="4784" spans="2:9">
      <c r="B4784" s="300">
        <f t="shared" si="374"/>
        <v>4772</v>
      </c>
      <c r="C4784" s="275">
        <f t="shared" ca="1" si="370"/>
        <v>0.18691256175146001</v>
      </c>
      <c r="D4784" s="275">
        <f t="shared" ca="1" si="371"/>
        <v>0.19195599793057924</v>
      </c>
      <c r="E4784" s="275">
        <f t="shared" ca="1" si="372"/>
        <v>0.10872969912651188</v>
      </c>
      <c r="F4784" s="275">
        <f t="shared" ca="1" si="373"/>
        <v>3.7310251392726944E-2</v>
      </c>
      <c r="G4784" s="301">
        <f t="array" aca="1" ref="G4784" ca="1">IF(E4784&gt;F4784,('3-Statement Model'!$G$8*(1+'DCF Simulation'!C4784)*'DCF Simulation'!D4784)/('DCF Simulation'!E4784-'DCF Simulation'!F4784))</f>
        <v>15409.318249582973</v>
      </c>
      <c r="H4784" s="302">
        <f ca="1">+G4784-'DCF Analysis'!$C$37+'DCF Analysis'!$C$38+'DCF Analysis'!$C$40-'DCF Analysis'!$C$39</f>
        <v>16321.648249582975</v>
      </c>
      <c r="I4784" s="303">
        <f ca="1">+H4784/'Historical Data'!$L$34</f>
        <v>1024.7638336576297</v>
      </c>
    </row>
    <row r="4785" spans="2:9">
      <c r="B4785" s="300">
        <f t="shared" si="374"/>
        <v>4773</v>
      </c>
      <c r="C4785" s="275">
        <f t="shared" ca="1" si="370"/>
        <v>2.4416740228066454E-2</v>
      </c>
      <c r="D4785" s="275">
        <f t="shared" ca="1" si="371"/>
        <v>0.19461398229971752</v>
      </c>
      <c r="E4785" s="275">
        <f t="shared" ca="1" si="372"/>
        <v>0.10611503715940282</v>
      </c>
      <c r="F4785" s="275">
        <f t="shared" ca="1" si="373"/>
        <v>3.3760263243974353E-2</v>
      </c>
      <c r="G4785" s="301">
        <f t="array" aca="1" ref="G4785" ca="1">IF(E4785&gt;F4785,('3-Statement Model'!$G$8*(1+'DCF Simulation'!C4785)*'DCF Simulation'!D4785)/('DCF Simulation'!E4785-'DCF Simulation'!F4785))</f>
        <v>13309.539049118486</v>
      </c>
      <c r="H4785" s="302">
        <f ca="1">+G4785-'DCF Analysis'!$C$37+'DCF Analysis'!$C$38+'DCF Analysis'!$C$40-'DCF Analysis'!$C$39</f>
        <v>14221.869049118488</v>
      </c>
      <c r="I4785" s="303">
        <f ca="1">+H4785/'Historical Data'!$L$34</f>
        <v>892.92801962717351</v>
      </c>
    </row>
    <row r="4786" spans="2:9">
      <c r="B4786" s="300">
        <f t="shared" si="374"/>
        <v>4774</v>
      </c>
      <c r="C4786" s="275">
        <f t="shared" ca="1" si="370"/>
        <v>4.2809437683993576E-2</v>
      </c>
      <c r="D4786" s="275">
        <f t="shared" ca="1" si="371"/>
        <v>0.19092421466115284</v>
      </c>
      <c r="E4786" s="275">
        <f t="shared" ca="1" si="372"/>
        <v>0.10420336177383388</v>
      </c>
      <c r="F4786" s="275">
        <f t="shared" ca="1" si="373"/>
        <v>4.7872005948350282E-2</v>
      </c>
      <c r="G4786" s="301">
        <f t="array" aca="1" ref="G4786" ca="1">IF(E4786&gt;F4786,('3-Statement Model'!$G$8*(1+'DCF Simulation'!C4786)*'DCF Simulation'!D4786)/('DCF Simulation'!E4786-'DCF Simulation'!F4786))</f>
        <v>17072.426862273092</v>
      </c>
      <c r="H4786" s="302">
        <f ca="1">+G4786-'DCF Analysis'!$C$37+'DCF Analysis'!$C$38+'DCF Analysis'!$C$40-'DCF Analysis'!$C$39</f>
        <v>17984.756862273091</v>
      </c>
      <c r="I4786" s="303">
        <f ca="1">+H4786/'Historical Data'!$L$34</f>
        <v>1129.1830400801728</v>
      </c>
    </row>
    <row r="4787" spans="2:9">
      <c r="B4787" s="300">
        <f t="shared" si="374"/>
        <v>4775</v>
      </c>
      <c r="C4787" s="275">
        <f t="shared" ca="1" si="370"/>
        <v>0.22228902185719535</v>
      </c>
      <c r="D4787" s="275">
        <f t="shared" ca="1" si="371"/>
        <v>0.14734228129304661</v>
      </c>
      <c r="E4787" s="275">
        <f t="shared" ca="1" si="372"/>
        <v>0.10521769277873641</v>
      </c>
      <c r="F4787" s="275">
        <f t="shared" ca="1" si="373"/>
        <v>4.2060714989070325E-2</v>
      </c>
      <c r="G4787" s="301">
        <f t="array" aca="1" ref="G4787" ca="1">IF(E4787&gt;F4787,('3-Statement Model'!$G$8*(1+'DCF Simulation'!C4787)*'DCF Simulation'!D4787)/('DCF Simulation'!E4787-'DCF Simulation'!F4787))</f>
        <v>13773.980389847336</v>
      </c>
      <c r="H4787" s="302">
        <f ca="1">+G4787-'DCF Analysis'!$C$37+'DCF Analysis'!$C$38+'DCF Analysis'!$C$40-'DCF Analysis'!$C$39</f>
        <v>14686.310389847338</v>
      </c>
      <c r="I4787" s="303">
        <f ca="1">+H4787/'Historical Data'!$L$34</f>
        <v>922.08822952488083</v>
      </c>
    </row>
    <row r="4788" spans="2:9">
      <c r="B4788" s="300">
        <f t="shared" si="374"/>
        <v>4776</v>
      </c>
      <c r="C4788" s="275">
        <f t="shared" ca="1" si="370"/>
        <v>7.0311933101307081E-2</v>
      </c>
      <c r="D4788" s="275">
        <f t="shared" ca="1" si="371"/>
        <v>0.15230060868659887</v>
      </c>
      <c r="E4788" s="275">
        <f t="shared" ca="1" si="372"/>
        <v>0.10825834619087392</v>
      </c>
      <c r="F4788" s="275">
        <f t="shared" ca="1" si="373"/>
        <v>2.5048013407161392E-2</v>
      </c>
      <c r="G4788" s="301">
        <f t="array" aca="1" ref="G4788" ca="1">IF(E4788&gt;F4788,('3-Statement Model'!$G$8*(1+'DCF Simulation'!C4788)*'DCF Simulation'!D4788)/('DCF Simulation'!E4788-'DCF Simulation'!F4788))</f>
        <v>9462.6820302577416</v>
      </c>
      <c r="H4788" s="302">
        <f ca="1">+G4788-'DCF Analysis'!$C$37+'DCF Analysis'!$C$38+'DCF Analysis'!$C$40-'DCF Analysis'!$C$39</f>
        <v>10375.012030257743</v>
      </c>
      <c r="I4788" s="303">
        <f ca="1">+H4788/'Historical Data'!$L$34</f>
        <v>651.40094552905236</v>
      </c>
    </row>
    <row r="4789" spans="2:9">
      <c r="B4789" s="300">
        <f t="shared" si="374"/>
        <v>4777</v>
      </c>
      <c r="C4789" s="275">
        <f t="shared" ca="1" si="370"/>
        <v>2.482098478472488E-2</v>
      </c>
      <c r="D4789" s="275">
        <f t="shared" ca="1" si="371"/>
        <v>0.15100043586648368</v>
      </c>
      <c r="E4789" s="275">
        <f t="shared" ca="1" si="372"/>
        <v>0.10957330306490323</v>
      </c>
      <c r="F4789" s="275">
        <f t="shared" ca="1" si="373"/>
        <v>2.7059702978932718E-2</v>
      </c>
      <c r="G4789" s="301">
        <f t="array" aca="1" ref="G4789" ca="1">IF(E4789&gt;F4789,('3-Statement Model'!$G$8*(1+'DCF Simulation'!C4789)*'DCF Simulation'!D4789)/('DCF Simulation'!E4789-'DCF Simulation'!F4789))</f>
        <v>9058.9982132993973</v>
      </c>
      <c r="H4789" s="302">
        <f ca="1">+G4789-'DCF Analysis'!$C$37+'DCF Analysis'!$C$38+'DCF Analysis'!$C$40-'DCF Analysis'!$C$39</f>
        <v>9971.3282132993991</v>
      </c>
      <c r="I4789" s="303">
        <f ca="1">+H4789/'Historical Data'!$L$34</f>
        <v>626.0554308159567</v>
      </c>
    </row>
    <row r="4790" spans="2:9">
      <c r="B4790" s="300">
        <f t="shared" si="374"/>
        <v>4778</v>
      </c>
      <c r="C4790" s="275">
        <f t="shared" ca="1" si="370"/>
        <v>0.14794482411628432</v>
      </c>
      <c r="D4790" s="275">
        <f t="shared" ca="1" si="371"/>
        <v>0.18137191491710328</v>
      </c>
      <c r="E4790" s="275">
        <f t="shared" ca="1" si="372"/>
        <v>0.10037643622672826</v>
      </c>
      <c r="F4790" s="275">
        <f t="shared" ca="1" si="373"/>
        <v>4.0983572600008317E-2</v>
      </c>
      <c r="G4790" s="301">
        <f t="array" aca="1" ref="G4790" ca="1">IF(E4790&gt;F4790,('3-Statement Model'!$G$8*(1+'DCF Simulation'!C4790)*'DCF Simulation'!D4790)/('DCF Simulation'!E4790-'DCF Simulation'!F4790))</f>
        <v>16933.092724474755</v>
      </c>
      <c r="H4790" s="302">
        <f ca="1">+G4790-'DCF Analysis'!$C$37+'DCF Analysis'!$C$38+'DCF Analysis'!$C$40-'DCF Analysis'!$C$39</f>
        <v>17845.422724474753</v>
      </c>
      <c r="I4790" s="303">
        <f ca="1">+H4790/'Historical Data'!$L$34</f>
        <v>1120.4348681415174</v>
      </c>
    </row>
    <row r="4791" spans="2:9">
      <c r="B4791" s="300">
        <f t="shared" si="374"/>
        <v>4779</v>
      </c>
      <c r="C4791" s="275">
        <f t="shared" ca="1" si="370"/>
        <v>0.32866858107415359</v>
      </c>
      <c r="D4791" s="275">
        <f t="shared" ca="1" si="371"/>
        <v>0.15045481642130551</v>
      </c>
      <c r="E4791" s="275">
        <f t="shared" ca="1" si="372"/>
        <v>0.10815170092174974</v>
      </c>
      <c r="F4791" s="275">
        <f t="shared" ca="1" si="373"/>
        <v>2.5759057611379043E-2</v>
      </c>
      <c r="G4791" s="301">
        <f t="array" aca="1" ref="G4791" ca="1">IF(E4791&gt;F4791,('3-Statement Model'!$G$8*(1+'DCF Simulation'!C4791)*'DCF Simulation'!D4791)/('DCF Simulation'!E4791-'DCF Simulation'!F4791))</f>
        <v>11719.627921134279</v>
      </c>
      <c r="H4791" s="302">
        <f ca="1">+G4791-'DCF Analysis'!$C$37+'DCF Analysis'!$C$38+'DCF Analysis'!$C$40-'DCF Analysis'!$C$39</f>
        <v>12631.957921134281</v>
      </c>
      <c r="I4791" s="303">
        <f ca="1">+H4791/'Historical Data'!$L$34</f>
        <v>793.10455830918738</v>
      </c>
    </row>
    <row r="4792" spans="2:9">
      <c r="B4792" s="300">
        <f t="shared" si="374"/>
        <v>4780</v>
      </c>
      <c r="C4792" s="275">
        <f t="shared" ca="1" si="370"/>
        <v>0.13487736067102998</v>
      </c>
      <c r="D4792" s="275">
        <f t="shared" ca="1" si="371"/>
        <v>0.13584018569364412</v>
      </c>
      <c r="E4792" s="275">
        <f t="shared" ca="1" si="372"/>
        <v>0.10338555675810118</v>
      </c>
      <c r="F4792" s="275">
        <f t="shared" ca="1" si="373"/>
        <v>5.6674713932980847E-2</v>
      </c>
      <c r="G4792" s="301">
        <f t="array" aca="1" ref="G4792" ca="1">IF(E4792&gt;F4792,('3-Statement Model'!$G$8*(1+'DCF Simulation'!C4792)*'DCF Simulation'!D4792)/('DCF Simulation'!E4792-'DCF Simulation'!F4792))</f>
        <v>15941.860146166106</v>
      </c>
      <c r="H4792" s="302">
        <f ca="1">+G4792-'DCF Analysis'!$C$37+'DCF Analysis'!$C$38+'DCF Analysis'!$C$40-'DCF Analysis'!$C$39</f>
        <v>16854.190146166104</v>
      </c>
      <c r="I4792" s="303">
        <f ca="1">+H4792/'Historical Data'!$L$34</f>
        <v>1058.1997751251083</v>
      </c>
    </row>
    <row r="4793" spans="2:9">
      <c r="B4793" s="300">
        <f t="shared" si="374"/>
        <v>4781</v>
      </c>
      <c r="C4793" s="275">
        <f t="shared" ca="1" si="370"/>
        <v>6.082275338445943E-2</v>
      </c>
      <c r="D4793" s="275">
        <f t="shared" ca="1" si="371"/>
        <v>0.1450678601201234</v>
      </c>
      <c r="E4793" s="275">
        <f t="shared" ca="1" si="372"/>
        <v>0.10252981854457818</v>
      </c>
      <c r="F4793" s="275">
        <f t="shared" ca="1" si="373"/>
        <v>3.6229366965321363E-2</v>
      </c>
      <c r="G4793" s="301">
        <f t="array" aca="1" ref="G4793" ca="1">IF(E4793&gt;F4793,('3-Statement Model'!$G$8*(1+'DCF Simulation'!C4793)*'DCF Simulation'!D4793)/('DCF Simulation'!E4793-'DCF Simulation'!F4793))</f>
        <v>11211.843937740001</v>
      </c>
      <c r="H4793" s="302">
        <f ca="1">+G4793-'DCF Analysis'!$C$37+'DCF Analysis'!$C$38+'DCF Analysis'!$C$40-'DCF Analysis'!$C$39</f>
        <v>12124.173937740003</v>
      </c>
      <c r="I4793" s="303">
        <f ca="1">+H4793/'Historical Data'!$L$34</f>
        <v>761.22305629811706</v>
      </c>
    </row>
    <row r="4794" spans="2:9">
      <c r="B4794" s="300">
        <f t="shared" si="374"/>
        <v>4782</v>
      </c>
      <c r="C4794" s="275">
        <f t="shared" ca="1" si="370"/>
        <v>9.6300930021247816E-2</v>
      </c>
      <c r="D4794" s="275">
        <f t="shared" ca="1" si="371"/>
        <v>0.18308076650209743</v>
      </c>
      <c r="E4794" s="275">
        <f t="shared" ca="1" si="372"/>
        <v>0.10720731242120428</v>
      </c>
      <c r="F4794" s="275">
        <f t="shared" ca="1" si="373"/>
        <v>3.3669094859477264E-2</v>
      </c>
      <c r="G4794" s="301">
        <f t="array" aca="1" ref="G4794" ca="1">IF(E4794&gt;F4794,('3-Statement Model'!$G$8*(1+'DCF Simulation'!C4794)*'DCF Simulation'!D4794)/('DCF Simulation'!E4794-'DCF Simulation'!F4794))</f>
        <v>13183.748352538269</v>
      </c>
      <c r="H4794" s="302">
        <f ca="1">+G4794-'DCF Analysis'!$C$37+'DCF Analysis'!$C$38+'DCF Analysis'!$C$40-'DCF Analysis'!$C$39</f>
        <v>14096.07835253827</v>
      </c>
      <c r="I4794" s="303">
        <f ca="1">+H4794/'Historical Data'!$L$34</f>
        <v>885.03018023651634</v>
      </c>
    </row>
    <row r="4795" spans="2:9">
      <c r="B4795" s="300">
        <f t="shared" si="374"/>
        <v>4783</v>
      </c>
      <c r="C4795" s="275">
        <f t="shared" ca="1" si="370"/>
        <v>8.3164244949938654E-2</v>
      </c>
      <c r="D4795" s="275">
        <f t="shared" ca="1" si="371"/>
        <v>0.17494078371772553</v>
      </c>
      <c r="E4795" s="275">
        <f t="shared" ca="1" si="372"/>
        <v>0.10839437263995022</v>
      </c>
      <c r="F4795" s="275">
        <f t="shared" ca="1" si="373"/>
        <v>2.6591796356178508E-2</v>
      </c>
      <c r="G4795" s="301">
        <f t="array" aca="1" ref="G4795" ca="1">IF(E4795&gt;F4795,('3-Statement Model'!$G$8*(1+'DCF Simulation'!C4795)*'DCF Simulation'!D4795)/('DCF Simulation'!E4795-'DCF Simulation'!F4795))</f>
        <v>11189.170745554569</v>
      </c>
      <c r="H4795" s="302">
        <f ca="1">+G4795-'DCF Analysis'!$C$37+'DCF Analysis'!$C$38+'DCF Analysis'!$C$40-'DCF Analysis'!$C$39</f>
        <v>12101.500745554571</v>
      </c>
      <c r="I4795" s="303">
        <f ca="1">+H4795/'Historical Data'!$L$34</f>
        <v>759.79950721839759</v>
      </c>
    </row>
    <row r="4796" spans="2:9">
      <c r="B4796" s="300">
        <f t="shared" si="374"/>
        <v>4784</v>
      </c>
      <c r="C4796" s="275">
        <f t="shared" ca="1" si="370"/>
        <v>0.21776400932868173</v>
      </c>
      <c r="D4796" s="275">
        <f t="shared" ca="1" si="371"/>
        <v>0.16520793363777</v>
      </c>
      <c r="E4796" s="275">
        <f t="shared" ca="1" si="372"/>
        <v>0.10918450767730163</v>
      </c>
      <c r="F4796" s="275">
        <f t="shared" ca="1" si="373"/>
        <v>5.5422767412614413E-2</v>
      </c>
      <c r="G4796" s="301">
        <f t="array" aca="1" ref="G4796" ca="1">IF(E4796&gt;F4796,('3-Statement Model'!$G$8*(1+'DCF Simulation'!C4796)*'DCF Simulation'!D4796)/('DCF Simulation'!E4796-'DCF Simulation'!F4796))</f>
        <v>18075.911845379571</v>
      </c>
      <c r="H4796" s="302">
        <f ca="1">+G4796-'DCF Analysis'!$C$37+'DCF Analysis'!$C$38+'DCF Analysis'!$C$40-'DCF Analysis'!$C$39</f>
        <v>18988.241845379569</v>
      </c>
      <c r="I4796" s="303">
        <f ca="1">+H4796/'Historical Data'!$L$34</f>
        <v>1192.1874071993043</v>
      </c>
    </row>
    <row r="4797" spans="2:9">
      <c r="B4797" s="300">
        <f t="shared" si="374"/>
        <v>4785</v>
      </c>
      <c r="C4797" s="275">
        <f t="shared" ca="1" si="370"/>
        <v>0.19550266214625042</v>
      </c>
      <c r="D4797" s="275">
        <f t="shared" ca="1" si="371"/>
        <v>0.13938261255039969</v>
      </c>
      <c r="E4797" s="275">
        <f t="shared" ca="1" si="372"/>
        <v>0.10389272325934666</v>
      </c>
      <c r="F4797" s="275">
        <f t="shared" ca="1" si="373"/>
        <v>4.419223425793662E-2</v>
      </c>
      <c r="G4797" s="301">
        <f t="array" aca="1" ref="G4797" ca="1">IF(E4797&gt;F4797,('3-Statement Model'!$G$8*(1+'DCF Simulation'!C4797)*'DCF Simulation'!D4797)/('DCF Simulation'!E4797-'DCF Simulation'!F4797))</f>
        <v>13482.199803531208</v>
      </c>
      <c r="H4797" s="302">
        <f ca="1">+G4797-'DCF Analysis'!$C$37+'DCF Analysis'!$C$38+'DCF Analysis'!$C$40-'DCF Analysis'!$C$39</f>
        <v>14394.52980353121</v>
      </c>
      <c r="I4797" s="303">
        <f ca="1">+H4797/'Historical Data'!$L$34</f>
        <v>903.76862186957999</v>
      </c>
    </row>
    <row r="4798" spans="2:9">
      <c r="B4798" s="300">
        <f t="shared" si="374"/>
        <v>4786</v>
      </c>
      <c r="C4798" s="275">
        <f t="shared" ca="1" si="370"/>
        <v>0.16312736539236317</v>
      </c>
      <c r="D4798" s="275">
        <f t="shared" ca="1" si="371"/>
        <v>0.18955595843950182</v>
      </c>
      <c r="E4798" s="275">
        <f t="shared" ca="1" si="372"/>
        <v>0.10838834138297063</v>
      </c>
      <c r="F4798" s="275">
        <f t="shared" ca="1" si="373"/>
        <v>2.6988199374941523E-2</v>
      </c>
      <c r="G4798" s="301">
        <f t="array" aca="1" ref="G4798" ca="1">IF(E4798&gt;F4798,('3-Statement Model'!$G$8*(1+'DCF Simulation'!C4798)*'DCF Simulation'!D4798)/('DCF Simulation'!E4798-'DCF Simulation'!F4798))</f>
        <v>13083.35275035598</v>
      </c>
      <c r="H4798" s="302">
        <f ca="1">+G4798-'DCF Analysis'!$C$37+'DCF Analysis'!$C$38+'DCF Analysis'!$C$40-'DCF Analysis'!$C$39</f>
        <v>13995.682750355982</v>
      </c>
      <c r="I4798" s="303">
        <f ca="1">+H4798/'Historical Data'!$L$34</f>
        <v>878.72678608162039</v>
      </c>
    </row>
    <row r="4799" spans="2:9">
      <c r="B4799" s="300">
        <f t="shared" si="374"/>
        <v>4787</v>
      </c>
      <c r="C4799" s="275">
        <f t="shared" ca="1" si="370"/>
        <v>9.494634330612034E-2</v>
      </c>
      <c r="D4799" s="275">
        <f t="shared" ca="1" si="371"/>
        <v>0.18689184391262145</v>
      </c>
      <c r="E4799" s="275">
        <f t="shared" ca="1" si="372"/>
        <v>0.10432643295534239</v>
      </c>
      <c r="F4799" s="275">
        <f t="shared" ca="1" si="373"/>
        <v>2.5380198406976619E-2</v>
      </c>
      <c r="G4799" s="301">
        <f t="array" aca="1" ref="G4799" ca="1">IF(E4799&gt;F4799,('3-Statement Model'!$G$8*(1+'DCF Simulation'!C4799)*'DCF Simulation'!D4799)/('DCF Simulation'!E4799-'DCF Simulation'!F4799))</f>
        <v>12520.776554503464</v>
      </c>
      <c r="H4799" s="302">
        <f ca="1">+G4799-'DCF Analysis'!$C$37+'DCF Analysis'!$C$38+'DCF Analysis'!$C$40-'DCF Analysis'!$C$39</f>
        <v>13433.106554503465</v>
      </c>
      <c r="I4799" s="303">
        <f ca="1">+H4799/'Historical Data'!$L$34</f>
        <v>843.40512430024489</v>
      </c>
    </row>
    <row r="4800" spans="2:9">
      <c r="B4800" s="300">
        <f t="shared" si="374"/>
        <v>4788</v>
      </c>
      <c r="C4800" s="275">
        <f t="shared" ca="1" si="370"/>
        <v>0.20064601538186336</v>
      </c>
      <c r="D4800" s="275">
        <f t="shared" ca="1" si="371"/>
        <v>0.14412738181597295</v>
      </c>
      <c r="E4800" s="275">
        <f t="shared" ca="1" si="372"/>
        <v>0.10506096728321247</v>
      </c>
      <c r="F4800" s="275">
        <f t="shared" ca="1" si="373"/>
        <v>3.7099175123748759E-2</v>
      </c>
      <c r="G4800" s="301">
        <f t="array" aca="1" ref="G4800" ca="1">IF(E4800&gt;F4800,('3-Statement Model'!$G$8*(1+'DCF Simulation'!C4800)*'DCF Simulation'!D4800)/('DCF Simulation'!E4800-'DCF Simulation'!F4800))</f>
        <v>12299.180010941513</v>
      </c>
      <c r="H4800" s="302">
        <f ca="1">+G4800-'DCF Analysis'!$C$37+'DCF Analysis'!$C$38+'DCF Analysis'!$C$40-'DCF Analysis'!$C$39</f>
        <v>13211.510010941514</v>
      </c>
      <c r="I4800" s="303">
        <f ca="1">+H4800/'Historical Data'!$L$34</f>
        <v>829.49206110752311</v>
      </c>
    </row>
    <row r="4801" spans="2:9">
      <c r="B4801" s="300">
        <f t="shared" si="374"/>
        <v>4789</v>
      </c>
      <c r="C4801" s="275">
        <f t="shared" ca="1" si="370"/>
        <v>4.686476847128454E-2</v>
      </c>
      <c r="D4801" s="275">
        <f t="shared" ca="1" si="371"/>
        <v>0.19266457579210483</v>
      </c>
      <c r="E4801" s="275">
        <f t="shared" ca="1" si="372"/>
        <v>0.10946948339189932</v>
      </c>
      <c r="F4801" s="275">
        <f t="shared" ca="1" si="373"/>
        <v>3.8738509901739764E-2</v>
      </c>
      <c r="G4801" s="301">
        <f t="array" aca="1" ref="G4801" ca="1">IF(E4801&gt;F4801,('3-Statement Model'!$G$8*(1+'DCF Simulation'!C4801)*'DCF Simulation'!D4801)/('DCF Simulation'!E4801-'DCF Simulation'!F4801))</f>
        <v>13774.071042921902</v>
      </c>
      <c r="H4801" s="302">
        <f ca="1">+G4801-'DCF Analysis'!$C$37+'DCF Analysis'!$C$38+'DCF Analysis'!$C$40-'DCF Analysis'!$C$39</f>
        <v>14686.401042921903</v>
      </c>
      <c r="I4801" s="303">
        <f ca="1">+H4801/'Historical Data'!$L$34</f>
        <v>922.0939212289785</v>
      </c>
    </row>
    <row r="4802" spans="2:9">
      <c r="B4802" s="300">
        <f t="shared" si="374"/>
        <v>4790</v>
      </c>
      <c r="C4802" s="275">
        <f t="shared" ca="1" si="370"/>
        <v>0.1190187654565418</v>
      </c>
      <c r="D4802" s="275">
        <f t="shared" ca="1" si="371"/>
        <v>0.19196127046492106</v>
      </c>
      <c r="E4802" s="275">
        <f t="shared" ca="1" si="372"/>
        <v>0.10843924850945005</v>
      </c>
      <c r="F4802" s="275">
        <f t="shared" ca="1" si="373"/>
        <v>2.7014642727011959E-2</v>
      </c>
      <c r="G4802" s="301">
        <f t="array" aca="1" ref="G4802" ca="1">IF(E4802&gt;F4802,('3-Statement Model'!$G$8*(1+'DCF Simulation'!C4802)*'DCF Simulation'!D4802)/('DCF Simulation'!E4802-'DCF Simulation'!F4802))</f>
        <v>12743.092037087008</v>
      </c>
      <c r="H4802" s="302">
        <f ca="1">+G4802-'DCF Analysis'!$C$37+'DCF Analysis'!$C$38+'DCF Analysis'!$C$40-'DCF Analysis'!$C$39</f>
        <v>13655.42203708701</v>
      </c>
      <c r="I4802" s="303">
        <f ca="1">+H4802/'Historical Data'!$L$34</f>
        <v>857.36332648240375</v>
      </c>
    </row>
    <row r="4803" spans="2:9">
      <c r="B4803" s="300">
        <f t="shared" si="374"/>
        <v>4791</v>
      </c>
      <c r="C4803" s="275">
        <f t="shared" ca="1" si="370"/>
        <v>0.15875081863183185</v>
      </c>
      <c r="D4803" s="275">
        <f t="shared" ca="1" si="371"/>
        <v>0.19264109172006921</v>
      </c>
      <c r="E4803" s="275">
        <f t="shared" ca="1" si="372"/>
        <v>0.1053151225585082</v>
      </c>
      <c r="F4803" s="275">
        <f t="shared" ca="1" si="373"/>
        <v>4.3581374683526637E-2</v>
      </c>
      <c r="G4803" s="301">
        <f t="array" aca="1" ref="G4803" ca="1">IF(E4803&gt;F4803,('3-Statement Model'!$G$8*(1+'DCF Simulation'!C4803)*'DCF Simulation'!D4803)/('DCF Simulation'!E4803-'DCF Simulation'!F4803))</f>
        <v>17466.095890873152</v>
      </c>
      <c r="H4803" s="302">
        <f ca="1">+G4803-'DCF Analysis'!$C$37+'DCF Analysis'!$C$38+'DCF Analysis'!$C$40-'DCF Analysis'!$C$39</f>
        <v>18378.42589087315</v>
      </c>
      <c r="I4803" s="303">
        <f ca="1">+H4803/'Historical Data'!$L$34</f>
        <v>1153.8997706928901</v>
      </c>
    </row>
    <row r="4804" spans="2:9">
      <c r="B4804" s="300">
        <f t="shared" si="374"/>
        <v>4792</v>
      </c>
      <c r="C4804" s="275">
        <f t="shared" ca="1" si="370"/>
        <v>0.20412204432568198</v>
      </c>
      <c r="D4804" s="275">
        <f t="shared" ca="1" si="371"/>
        <v>0.1457247930038848</v>
      </c>
      <c r="E4804" s="275">
        <f t="shared" ca="1" si="372"/>
        <v>0.10088232961837808</v>
      </c>
      <c r="F4804" s="275">
        <f t="shared" ca="1" si="373"/>
        <v>3.2314391895358861E-2</v>
      </c>
      <c r="G4804" s="301">
        <f t="array" aca="1" ref="G4804" ca="1">IF(E4804&gt;F4804,('3-Statement Model'!$G$8*(1+'DCF Simulation'!C4804)*'DCF Simulation'!D4804)/('DCF Simulation'!E4804-'DCF Simulation'!F4804))</f>
        <v>12361.249320669487</v>
      </c>
      <c r="H4804" s="302">
        <f ca="1">+G4804-'DCF Analysis'!$C$37+'DCF Analysis'!$C$38+'DCF Analysis'!$C$40-'DCF Analysis'!$C$39</f>
        <v>13273.579320669489</v>
      </c>
      <c r="I4804" s="303">
        <f ca="1">+H4804/'Historical Data'!$L$34</f>
        <v>833.38911750873228</v>
      </c>
    </row>
    <row r="4805" spans="2:9">
      <c r="B4805" s="300">
        <f t="shared" si="374"/>
        <v>4793</v>
      </c>
      <c r="C4805" s="275">
        <f t="shared" ca="1" si="370"/>
        <v>0.213475524468103</v>
      </c>
      <c r="D4805" s="275">
        <f t="shared" ca="1" si="371"/>
        <v>0.1865680097413428</v>
      </c>
      <c r="E4805" s="275">
        <f t="shared" ca="1" si="372"/>
        <v>0.1003238599351257</v>
      </c>
      <c r="F4805" s="275">
        <f t="shared" ca="1" si="373"/>
        <v>5.418474890396055E-2</v>
      </c>
      <c r="G4805" s="301">
        <f t="array" aca="1" ref="G4805" ca="1">IF(E4805&gt;F4805,('3-Statement Model'!$G$8*(1+'DCF Simulation'!C4805)*'DCF Simulation'!D4805)/('DCF Simulation'!E4805-'DCF Simulation'!F4805))</f>
        <v>23701.644311645723</v>
      </c>
      <c r="H4805" s="302">
        <f ca="1">+G4805-'DCF Analysis'!$C$37+'DCF Analysis'!$C$38+'DCF Analysis'!$C$40-'DCF Analysis'!$C$39</f>
        <v>24613.974311645721</v>
      </c>
      <c r="I4805" s="303">
        <f ca="1">+H4805/'Historical Data'!$L$34</f>
        <v>1545.4021733250474</v>
      </c>
    </row>
    <row r="4806" spans="2:9">
      <c r="B4806" s="300">
        <f t="shared" si="374"/>
        <v>4794</v>
      </c>
      <c r="C4806" s="275">
        <f t="shared" ca="1" si="370"/>
        <v>0.13676807124810714</v>
      </c>
      <c r="D4806" s="275">
        <f t="shared" ca="1" si="371"/>
        <v>0.15469921211197832</v>
      </c>
      <c r="E4806" s="275">
        <f t="shared" ca="1" si="372"/>
        <v>0.10597718565077491</v>
      </c>
      <c r="F4806" s="275">
        <f t="shared" ca="1" si="373"/>
        <v>4.6175165174403635E-2</v>
      </c>
      <c r="G4806" s="301">
        <f t="array" aca="1" ref="G4806" ca="1">IF(E4806&gt;F4806,('3-Statement Model'!$G$8*(1+'DCF Simulation'!C4806)*'DCF Simulation'!D4806)/('DCF Simulation'!E4806-'DCF Simulation'!F4806))</f>
        <v>14204.423453139982</v>
      </c>
      <c r="H4806" s="302">
        <f ca="1">+G4806-'DCF Analysis'!$C$37+'DCF Analysis'!$C$38+'DCF Analysis'!$C$40-'DCF Analysis'!$C$39</f>
        <v>15116.753453139983</v>
      </c>
      <c r="I4806" s="303">
        <f ca="1">+H4806/'Historical Data'!$L$34</f>
        <v>949.11383851767198</v>
      </c>
    </row>
    <row r="4807" spans="2:9">
      <c r="B4807" s="300">
        <f t="shared" si="374"/>
        <v>4795</v>
      </c>
      <c r="C4807" s="275">
        <f t="shared" ca="1" si="370"/>
        <v>0.17509625237666465</v>
      </c>
      <c r="D4807" s="275">
        <f t="shared" ca="1" si="371"/>
        <v>0.1460264892433436</v>
      </c>
      <c r="E4807" s="275">
        <f t="shared" ca="1" si="372"/>
        <v>0.10943073068864208</v>
      </c>
      <c r="F4807" s="275">
        <f t="shared" ca="1" si="373"/>
        <v>3.3776526986849853E-2</v>
      </c>
      <c r="G4807" s="301">
        <f t="array" aca="1" ref="G4807" ca="1">IF(E4807&gt;F4807,('3-Statement Model'!$G$8*(1+'DCF Simulation'!C4807)*'DCF Simulation'!D4807)/('DCF Simulation'!E4807-'DCF Simulation'!F4807))</f>
        <v>10955.987299478262</v>
      </c>
      <c r="H4807" s="302">
        <f ca="1">+G4807-'DCF Analysis'!$C$37+'DCF Analysis'!$C$38+'DCF Analysis'!$C$40-'DCF Analysis'!$C$39</f>
        <v>11868.317299478264</v>
      </c>
      <c r="I4807" s="303">
        <f ca="1">+H4807/'Historical Data'!$L$34</f>
        <v>745.15895385683621</v>
      </c>
    </row>
    <row r="4808" spans="2:9">
      <c r="B4808" s="300">
        <f t="shared" si="374"/>
        <v>4796</v>
      </c>
      <c r="C4808" s="275">
        <f t="shared" ca="1" si="370"/>
        <v>0.28285010918636488</v>
      </c>
      <c r="D4808" s="275">
        <f t="shared" ca="1" si="371"/>
        <v>0.15185780099750901</v>
      </c>
      <c r="E4808" s="275">
        <f t="shared" ca="1" si="372"/>
        <v>0.10704600827843401</v>
      </c>
      <c r="F4808" s="275">
        <f t="shared" ca="1" si="373"/>
        <v>3.0310972730467126E-2</v>
      </c>
      <c r="G4808" s="301">
        <f t="array" aca="1" ref="G4808" ca="1">IF(E4808&gt;F4808,('3-Statement Model'!$G$8*(1+'DCF Simulation'!C4808)*'DCF Simulation'!D4808)/('DCF Simulation'!E4808-'DCF Simulation'!F4808))</f>
        <v>12263.059145003625</v>
      </c>
      <c r="H4808" s="302">
        <f ca="1">+G4808-'DCF Analysis'!$C$37+'DCF Analysis'!$C$38+'DCF Analysis'!$C$40-'DCF Analysis'!$C$39</f>
        <v>13175.389145003626</v>
      </c>
      <c r="I4808" s="303">
        <f ca="1">+H4808/'Historical Data'!$L$34</f>
        <v>827.22419229381489</v>
      </c>
    </row>
    <row r="4809" spans="2:9">
      <c r="B4809" s="300">
        <f t="shared" si="374"/>
        <v>4797</v>
      </c>
      <c r="C4809" s="275">
        <f t="shared" ca="1" si="370"/>
        <v>0.17397760395850542</v>
      </c>
      <c r="D4809" s="275">
        <f t="shared" ca="1" si="371"/>
        <v>0.19018069232118062</v>
      </c>
      <c r="E4809" s="275">
        <f t="shared" ca="1" si="372"/>
        <v>0.10995178181282664</v>
      </c>
      <c r="F4809" s="275">
        <f t="shared" ca="1" si="373"/>
        <v>4.9011603373937347E-2</v>
      </c>
      <c r="G4809" s="301">
        <f t="array" aca="1" ref="G4809" ca="1">IF(E4809&gt;F4809,('3-Statement Model'!$G$8*(1+'DCF Simulation'!C4809)*'DCF Simulation'!D4809)/('DCF Simulation'!E4809-'DCF Simulation'!F4809))</f>
        <v>17697.096283932271</v>
      </c>
      <c r="H4809" s="302">
        <f ca="1">+G4809-'DCF Analysis'!$C$37+'DCF Analysis'!$C$38+'DCF Analysis'!$C$40-'DCF Analysis'!$C$39</f>
        <v>18609.426283932269</v>
      </c>
      <c r="I4809" s="303">
        <f ca="1">+H4809/'Historical Data'!$L$34</f>
        <v>1168.4032598471629</v>
      </c>
    </row>
    <row r="4810" spans="2:9">
      <c r="B4810" s="300">
        <f t="shared" si="374"/>
        <v>4798</v>
      </c>
      <c r="C4810" s="275">
        <f t="shared" ca="1" si="370"/>
        <v>0.32150312166679468</v>
      </c>
      <c r="D4810" s="275">
        <f t="shared" ca="1" si="371"/>
        <v>0.18583256352709951</v>
      </c>
      <c r="E4810" s="275">
        <f t="shared" ca="1" si="372"/>
        <v>0.10965378540448627</v>
      </c>
      <c r="F4810" s="275">
        <f t="shared" ca="1" si="373"/>
        <v>4.2437866150731945E-2</v>
      </c>
      <c r="G4810" s="301">
        <f t="array" aca="1" ref="G4810" ca="1">IF(E4810&gt;F4810,('3-Statement Model'!$G$8*(1+'DCF Simulation'!C4810)*'DCF Simulation'!D4810)/('DCF Simulation'!E4810-'DCF Simulation'!F4810))</f>
        <v>17648.076113917763</v>
      </c>
      <c r="H4810" s="302">
        <f ca="1">+G4810-'DCF Analysis'!$C$37+'DCF Analysis'!$C$38+'DCF Analysis'!$C$40-'DCF Analysis'!$C$39</f>
        <v>18560.406113917761</v>
      </c>
      <c r="I4810" s="303">
        <f ca="1">+H4810/'Historical Data'!$L$34</f>
        <v>1165.3255009969255</v>
      </c>
    </row>
    <row r="4811" spans="2:9">
      <c r="B4811" s="300">
        <f t="shared" si="374"/>
        <v>4799</v>
      </c>
      <c r="C4811" s="275">
        <f t="shared" ca="1" si="370"/>
        <v>6.2406059951056719E-2</v>
      </c>
      <c r="D4811" s="275">
        <f t="shared" ca="1" si="371"/>
        <v>0.19076567315973811</v>
      </c>
      <c r="E4811" s="275">
        <f t="shared" ca="1" si="372"/>
        <v>0.1096451929953883</v>
      </c>
      <c r="F4811" s="275">
        <f t="shared" ca="1" si="373"/>
        <v>4.5927738194470852E-2</v>
      </c>
      <c r="G4811" s="301">
        <f t="array" aca="1" ref="G4811" ca="1">IF(E4811&gt;F4811,('3-Statement Model'!$G$8*(1+'DCF Simulation'!C4811)*'DCF Simulation'!D4811)/('DCF Simulation'!E4811-'DCF Simulation'!F4811))</f>
        <v>15364.267094971803</v>
      </c>
      <c r="H4811" s="302">
        <f ca="1">+G4811-'DCF Analysis'!$C$37+'DCF Analysis'!$C$38+'DCF Analysis'!$C$40-'DCF Analysis'!$C$39</f>
        <v>16276.597094971805</v>
      </c>
      <c r="I4811" s="303">
        <f ca="1">+H4811/'Historical Data'!$L$34</f>
        <v>1021.9352716641297</v>
      </c>
    </row>
    <row r="4812" spans="2:9">
      <c r="B4812" s="300">
        <f t="shared" si="374"/>
        <v>4800</v>
      </c>
      <c r="C4812" s="275">
        <f t="shared" ca="1" si="370"/>
        <v>0.13028455049961032</v>
      </c>
      <c r="D4812" s="275">
        <f t="shared" ca="1" si="371"/>
        <v>0.19352086163031273</v>
      </c>
      <c r="E4812" s="275">
        <f t="shared" ca="1" si="372"/>
        <v>0.10800777919026343</v>
      </c>
      <c r="F4812" s="275">
        <f t="shared" ca="1" si="373"/>
        <v>2.2236685497753147E-2</v>
      </c>
      <c r="G4812" s="301">
        <f t="array" aca="1" ref="G4812" ca="1">IF(E4812&gt;F4812,('3-Statement Model'!$G$8*(1+'DCF Simulation'!C4812)*'DCF Simulation'!D4812)/('DCF Simulation'!E4812-'DCF Simulation'!F4812))</f>
        <v>12318.395164480156</v>
      </c>
      <c r="H4812" s="302">
        <f ca="1">+G4812-'DCF Analysis'!$C$37+'DCF Analysis'!$C$38+'DCF Analysis'!$C$40-'DCF Analysis'!$C$39</f>
        <v>13230.725164480158</v>
      </c>
      <c r="I4812" s="303">
        <f ca="1">+H4812/'Historical Data'!$L$34</f>
        <v>830.69849529256828</v>
      </c>
    </row>
    <row r="4813" spans="2:9">
      <c r="B4813" s="300">
        <f t="shared" si="374"/>
        <v>4801</v>
      </c>
      <c r="C4813" s="275">
        <f t="shared" ca="1" si="370"/>
        <v>0.1413324637076297</v>
      </c>
      <c r="D4813" s="275">
        <f t="shared" ca="1" si="371"/>
        <v>0.18799247782109191</v>
      </c>
      <c r="E4813" s="275">
        <f t="shared" ca="1" si="372"/>
        <v>0.10483844485518468</v>
      </c>
      <c r="F4813" s="275">
        <f t="shared" ca="1" si="373"/>
        <v>2.9813678276645016E-2</v>
      </c>
      <c r="G4813" s="301">
        <f t="array" aca="1" ref="G4813" ca="1">IF(E4813&gt;F4813,('3-Statement Model'!$G$8*(1+'DCF Simulation'!C4813)*'DCF Simulation'!D4813)/('DCF Simulation'!E4813-'DCF Simulation'!F4813))</f>
        <v>13814.255650069925</v>
      </c>
      <c r="H4813" s="302">
        <f ca="1">+G4813-'DCF Analysis'!$C$37+'DCF Analysis'!$C$38+'DCF Analysis'!$C$40-'DCF Analysis'!$C$39</f>
        <v>14726.585650069926</v>
      </c>
      <c r="I4813" s="303">
        <f ca="1">+H4813/'Historical Data'!$L$34</f>
        <v>924.61693431229787</v>
      </c>
    </row>
    <row r="4814" spans="2:9">
      <c r="B4814" s="300">
        <f t="shared" si="374"/>
        <v>4802</v>
      </c>
      <c r="C4814" s="275">
        <f t="shared" ref="C4814:C4877" ca="1" si="375">RAND()*($E$6-$D$6)+$D$6</f>
        <v>0.25204753740898339</v>
      </c>
      <c r="D4814" s="275">
        <f t="shared" ref="D4814:D4877" ca="1" si="376">RAND()*($E$7-$D$7)+$D$7</f>
        <v>0.16686965247137747</v>
      </c>
      <c r="E4814" s="275">
        <f t="shared" ref="E4814:E4877" ca="1" si="377">RAND()*($E$8-$D$8)+$D$8</f>
        <v>0.10983162535994064</v>
      </c>
      <c r="F4814" s="275">
        <f t="shared" ref="F4814:F4877" ca="1" si="378">RAND()*($E$9-$D$9)+$D$9</f>
        <v>2.5312541872107484E-2</v>
      </c>
      <c r="G4814" s="301">
        <f t="array" aca="1" ref="G4814" ca="1">IF(E4814&gt;F4814,('3-Statement Model'!$G$8*(1+'DCF Simulation'!C4814)*'DCF Simulation'!D4814)/('DCF Simulation'!E4814-'DCF Simulation'!F4814))</f>
        <v>11940.510646338231</v>
      </c>
      <c r="H4814" s="302">
        <f ca="1">+G4814-'DCF Analysis'!$C$37+'DCF Analysis'!$C$38+'DCF Analysis'!$C$40-'DCF Analysis'!$C$39</f>
        <v>12852.840646338233</v>
      </c>
      <c r="I4814" s="303">
        <f ca="1">+H4814/'Historical Data'!$L$34</f>
        <v>806.97280401620594</v>
      </c>
    </row>
    <row r="4815" spans="2:9">
      <c r="B4815" s="300">
        <f t="shared" ref="B4815:B4878" si="379">+B4814+1</f>
        <v>4803</v>
      </c>
      <c r="C4815" s="275">
        <f t="shared" ca="1" si="375"/>
        <v>0.13312436973698535</v>
      </c>
      <c r="D4815" s="275">
        <f t="shared" ca="1" si="376"/>
        <v>0.17894566848831944</v>
      </c>
      <c r="E4815" s="275">
        <f t="shared" ca="1" si="377"/>
        <v>0.10967114724053188</v>
      </c>
      <c r="F4815" s="275">
        <f t="shared" ca="1" si="378"/>
        <v>3.0065927369416587E-2</v>
      </c>
      <c r="G4815" s="301">
        <f t="array" aca="1" ref="G4815" ca="1">IF(E4815&gt;F4815,('3-Statement Model'!$G$8*(1+'DCF Simulation'!C4815)*'DCF Simulation'!D4815)/('DCF Simulation'!E4815-'DCF Simulation'!F4815))</f>
        <v>12303.728052532517</v>
      </c>
      <c r="H4815" s="302">
        <f ca="1">+G4815-'DCF Analysis'!$C$37+'DCF Analysis'!$C$38+'DCF Analysis'!$C$40-'DCF Analysis'!$C$39</f>
        <v>13216.058052532519</v>
      </c>
      <c r="I4815" s="303">
        <f ca="1">+H4815/'Historical Data'!$L$34</f>
        <v>829.77761244799819</v>
      </c>
    </row>
    <row r="4816" spans="2:9">
      <c r="B4816" s="300">
        <f t="shared" si="379"/>
        <v>4804</v>
      </c>
      <c r="C4816" s="275">
        <f t="shared" ca="1" si="375"/>
        <v>0.2912483876946933</v>
      </c>
      <c r="D4816" s="275">
        <f t="shared" ca="1" si="376"/>
        <v>0.16507345859301623</v>
      </c>
      <c r="E4816" s="275">
        <f t="shared" ca="1" si="377"/>
        <v>0.10733284238561309</v>
      </c>
      <c r="F4816" s="275">
        <f t="shared" ca="1" si="378"/>
        <v>5.7195299792233575E-2</v>
      </c>
      <c r="G4816" s="301">
        <f t="array" aca="1" ref="G4816" ca="1">IF(E4816&gt;F4816,('3-Statement Model'!$G$8*(1+'DCF Simulation'!C4816)*'DCF Simulation'!D4816)/('DCF Simulation'!E4816-'DCF Simulation'!F4816))</f>
        <v>20535.415678716588</v>
      </c>
      <c r="H4816" s="302">
        <f ca="1">+G4816-'DCF Analysis'!$C$37+'DCF Analysis'!$C$38+'DCF Analysis'!$C$40-'DCF Analysis'!$C$39</f>
        <v>21447.745678716587</v>
      </c>
      <c r="I4816" s="303">
        <f ca="1">+H4816/'Historical Data'!$L$34</f>
        <v>1346.6087339308417</v>
      </c>
    </row>
    <row r="4817" spans="2:9">
      <c r="B4817" s="300">
        <f t="shared" si="379"/>
        <v>4805</v>
      </c>
      <c r="C4817" s="275">
        <f t="shared" ca="1" si="375"/>
        <v>0.16507218956675856</v>
      </c>
      <c r="D4817" s="275">
        <f t="shared" ca="1" si="376"/>
        <v>0.16067479411776811</v>
      </c>
      <c r="E4817" s="275">
        <f t="shared" ca="1" si="377"/>
        <v>0.10086660580141403</v>
      </c>
      <c r="F4817" s="275">
        <f t="shared" ca="1" si="378"/>
        <v>3.2730010920533958E-2</v>
      </c>
      <c r="G4817" s="301">
        <f t="array" aca="1" ref="G4817" ca="1">IF(E4817&gt;F4817,('3-Statement Model'!$G$8*(1+'DCF Simulation'!C4817)*'DCF Simulation'!D4817)/('DCF Simulation'!E4817-'DCF Simulation'!F4817))</f>
        <v>13270.878136888847</v>
      </c>
      <c r="H4817" s="302">
        <f ca="1">+G4817-'DCF Analysis'!$C$37+'DCF Analysis'!$C$38+'DCF Analysis'!$C$40-'DCF Analysis'!$C$39</f>
        <v>14183.208136888848</v>
      </c>
      <c r="I4817" s="303">
        <f ca="1">+H4817/'Historical Data'!$L$34</f>
        <v>890.50067258333809</v>
      </c>
    </row>
    <row r="4818" spans="2:9">
      <c r="B4818" s="300">
        <f t="shared" si="379"/>
        <v>4806</v>
      </c>
      <c r="C4818" s="275">
        <f t="shared" ca="1" si="375"/>
        <v>0.17122283576238631</v>
      </c>
      <c r="D4818" s="275">
        <f t="shared" ca="1" si="376"/>
        <v>0.17122022899410339</v>
      </c>
      <c r="E4818" s="275">
        <f t="shared" ca="1" si="377"/>
        <v>0.10523623133242571</v>
      </c>
      <c r="F4818" s="275">
        <f t="shared" ca="1" si="378"/>
        <v>2.0474121021843351E-2</v>
      </c>
      <c r="G4818" s="301">
        <f t="array" aca="1" ref="G4818" ca="1">IF(E4818&gt;F4818,('3-Statement Model'!$G$8*(1+'DCF Simulation'!C4818)*'DCF Simulation'!D4818)/('DCF Simulation'!E4818-'DCF Simulation'!F4818))</f>
        <v>11428.055570270872</v>
      </c>
      <c r="H4818" s="302">
        <f ca="1">+G4818-'DCF Analysis'!$C$37+'DCF Analysis'!$C$38+'DCF Analysis'!$C$40-'DCF Analysis'!$C$39</f>
        <v>12340.385570270873</v>
      </c>
      <c r="I4818" s="303">
        <f ca="1">+H4818/'Historical Data'!$L$34</f>
        <v>774.79802483350193</v>
      </c>
    </row>
    <row r="4819" spans="2:9">
      <c r="B4819" s="300">
        <f t="shared" si="379"/>
        <v>4807</v>
      </c>
      <c r="C4819" s="275">
        <f t="shared" ca="1" si="375"/>
        <v>0.30830688727322636</v>
      </c>
      <c r="D4819" s="275">
        <f t="shared" ca="1" si="376"/>
        <v>0.14474338133108325</v>
      </c>
      <c r="E4819" s="275">
        <f t="shared" ca="1" si="377"/>
        <v>0.10140928307916097</v>
      </c>
      <c r="F4819" s="275">
        <f t="shared" ca="1" si="378"/>
        <v>5.6566665139799702E-2</v>
      </c>
      <c r="G4819" s="301">
        <f t="array" aca="1" ref="G4819" ca="1">IF(E4819&gt;F4819,('3-Statement Model'!$G$8*(1+'DCF Simulation'!C4819)*'DCF Simulation'!D4819)/('DCF Simulation'!E4819-'DCF Simulation'!F4819))</f>
        <v>20398.436544200042</v>
      </c>
      <c r="H4819" s="302">
        <f ca="1">+G4819-'DCF Analysis'!$C$37+'DCF Analysis'!$C$38+'DCF Analysis'!$C$40-'DCF Analysis'!$C$39</f>
        <v>21310.76654420004</v>
      </c>
      <c r="I4819" s="303">
        <f ca="1">+H4819/'Historical Data'!$L$34</f>
        <v>1338.0084221932163</v>
      </c>
    </row>
    <row r="4820" spans="2:9">
      <c r="B4820" s="300">
        <f t="shared" si="379"/>
        <v>4808</v>
      </c>
      <c r="C4820" s="275">
        <f t="shared" ca="1" si="375"/>
        <v>6.7854399944630439E-2</v>
      </c>
      <c r="D4820" s="275">
        <f t="shared" ca="1" si="376"/>
        <v>0.14417953133549102</v>
      </c>
      <c r="E4820" s="275">
        <f t="shared" ca="1" si="377"/>
        <v>0.10468389119883183</v>
      </c>
      <c r="F4820" s="275">
        <f t="shared" ca="1" si="378"/>
        <v>4.6049138841396477E-2</v>
      </c>
      <c r="G4820" s="301">
        <f t="array" aca="1" ref="G4820" ca="1">IF(E4820&gt;F4820,('3-Statement Model'!$G$8*(1+'DCF Simulation'!C4820)*'DCF Simulation'!D4820)/('DCF Simulation'!E4820-'DCF Simulation'!F4820))</f>
        <v>12683.527503825524</v>
      </c>
      <c r="H4820" s="302">
        <f ca="1">+G4820-'DCF Analysis'!$C$37+'DCF Analysis'!$C$38+'DCF Analysis'!$C$40-'DCF Analysis'!$C$39</f>
        <v>13595.857503825526</v>
      </c>
      <c r="I4820" s="303">
        <f ca="1">+H4820/'Historical Data'!$L$34</f>
        <v>853.62353387557403</v>
      </c>
    </row>
    <row r="4821" spans="2:9">
      <c r="B4821" s="300">
        <f t="shared" si="379"/>
        <v>4809</v>
      </c>
      <c r="C4821" s="275">
        <f t="shared" ca="1" si="375"/>
        <v>0.24797430815898142</v>
      </c>
      <c r="D4821" s="275">
        <f t="shared" ca="1" si="376"/>
        <v>0.16781766034456663</v>
      </c>
      <c r="E4821" s="275">
        <f t="shared" ca="1" si="377"/>
        <v>0.10905764419777084</v>
      </c>
      <c r="F4821" s="275">
        <f t="shared" ca="1" si="378"/>
        <v>4.1071431975669426E-2</v>
      </c>
      <c r="G4821" s="301">
        <f t="array" aca="1" ref="G4821" ca="1">IF(E4821&gt;F4821,('3-Statement Model'!$G$8*(1+'DCF Simulation'!C4821)*'DCF Simulation'!D4821)/('DCF Simulation'!E4821-'DCF Simulation'!F4821))</f>
        <v>14879.966738434498</v>
      </c>
      <c r="H4821" s="302">
        <f ca="1">+G4821-'DCF Analysis'!$C$37+'DCF Analysis'!$C$38+'DCF Analysis'!$C$40-'DCF Analysis'!$C$39</f>
        <v>15792.296738434499</v>
      </c>
      <c r="I4821" s="303">
        <f ca="1">+H4821/'Historical Data'!$L$34</f>
        <v>991.52820232788133</v>
      </c>
    </row>
    <row r="4822" spans="2:9">
      <c r="B4822" s="300">
        <f t="shared" si="379"/>
        <v>4810</v>
      </c>
      <c r="C4822" s="275">
        <f t="shared" ca="1" si="375"/>
        <v>0.28100614338702062</v>
      </c>
      <c r="D4822" s="275">
        <f t="shared" ca="1" si="376"/>
        <v>0.18757157391497106</v>
      </c>
      <c r="E4822" s="275">
        <f t="shared" ca="1" si="377"/>
        <v>0.10192520890097419</v>
      </c>
      <c r="F4822" s="275">
        <f t="shared" ca="1" si="378"/>
        <v>3.3623641380958025E-2</v>
      </c>
      <c r="G4822" s="301">
        <f t="array" aca="1" ref="G4822" ca="1">IF(E4822&gt;F4822,('3-Statement Model'!$G$8*(1+'DCF Simulation'!C4822)*'DCF Simulation'!D4822)/('DCF Simulation'!E4822-'DCF Simulation'!F4822))</f>
        <v>16992.882858571425</v>
      </c>
      <c r="H4822" s="302">
        <f ca="1">+G4822-'DCF Analysis'!$C$37+'DCF Analysis'!$C$38+'DCF Analysis'!$C$40-'DCF Analysis'!$C$39</f>
        <v>17905.212858571424</v>
      </c>
      <c r="I4822" s="303">
        <f ca="1">+H4822/'Historical Data'!$L$34</f>
        <v>1124.1888252232338</v>
      </c>
    </row>
    <row r="4823" spans="2:9">
      <c r="B4823" s="300">
        <f t="shared" si="379"/>
        <v>4811</v>
      </c>
      <c r="C4823" s="275">
        <f t="shared" ca="1" si="375"/>
        <v>0.27267681146875422</v>
      </c>
      <c r="D4823" s="275">
        <f t="shared" ca="1" si="376"/>
        <v>0.182968566224019</v>
      </c>
      <c r="E4823" s="275">
        <f t="shared" ca="1" si="377"/>
        <v>0.10346429619768237</v>
      </c>
      <c r="F4823" s="275">
        <f t="shared" ca="1" si="378"/>
        <v>5.2456775267002931E-2</v>
      </c>
      <c r="G4823" s="301">
        <f t="array" aca="1" ref="G4823" ca="1">IF(E4823&gt;F4823,('3-Statement Model'!$G$8*(1+'DCF Simulation'!C4823)*'DCF Simulation'!D4823)/('DCF Simulation'!E4823-'DCF Simulation'!F4823))</f>
        <v>22051.589482887353</v>
      </c>
      <c r="H4823" s="302">
        <f ca="1">+G4823-'DCF Analysis'!$C$37+'DCF Analysis'!$C$38+'DCF Analysis'!$C$40-'DCF Analysis'!$C$39</f>
        <v>22963.919482887351</v>
      </c>
      <c r="I4823" s="303">
        <f ca="1">+H4823/'Historical Data'!$L$34</f>
        <v>1441.8025560433236</v>
      </c>
    </row>
    <row r="4824" spans="2:9">
      <c r="B4824" s="300">
        <f t="shared" si="379"/>
        <v>4812</v>
      </c>
      <c r="C4824" s="275">
        <f t="shared" ca="1" si="375"/>
        <v>5.0534819804103404E-2</v>
      </c>
      <c r="D4824" s="275">
        <f t="shared" ca="1" si="376"/>
        <v>0.16995246760524543</v>
      </c>
      <c r="E4824" s="275">
        <f t="shared" ca="1" si="377"/>
        <v>0.10243420559844728</v>
      </c>
      <c r="F4824" s="275">
        <f t="shared" ca="1" si="378"/>
        <v>5.8903714271516833E-2</v>
      </c>
      <c r="G4824" s="301">
        <f t="array" aca="1" ref="G4824" ca="1">IF(E4824&gt;F4824,('3-Statement Model'!$G$8*(1+'DCF Simulation'!C4824)*'DCF Simulation'!D4824)/('DCF Simulation'!E4824-'DCF Simulation'!F4824))</f>
        <v>19811.79641401086</v>
      </c>
      <c r="H4824" s="302">
        <f ca="1">+G4824-'DCF Analysis'!$C$37+'DCF Analysis'!$C$38+'DCF Analysis'!$C$40-'DCF Analysis'!$C$39</f>
        <v>20724.126414010858</v>
      </c>
      <c r="I4824" s="303">
        <f ca="1">+H4824/'Historical Data'!$L$34</f>
        <v>1301.1758928066431</v>
      </c>
    </row>
    <row r="4825" spans="2:9">
      <c r="B4825" s="300">
        <f t="shared" si="379"/>
        <v>4813</v>
      </c>
      <c r="C4825" s="275">
        <f t="shared" ca="1" si="375"/>
        <v>0.28958749317659571</v>
      </c>
      <c r="D4825" s="275">
        <f t="shared" ca="1" si="376"/>
        <v>0.14959011962392002</v>
      </c>
      <c r="E4825" s="275">
        <f t="shared" ca="1" si="377"/>
        <v>0.10088220404193023</v>
      </c>
      <c r="F4825" s="275">
        <f t="shared" ca="1" si="378"/>
        <v>4.7791863880480984E-2</v>
      </c>
      <c r="G4825" s="301">
        <f t="array" aca="1" ref="G4825" ca="1">IF(E4825&gt;F4825,('3-Statement Model'!$G$8*(1+'DCF Simulation'!C4825)*'DCF Simulation'!D4825)/('DCF Simulation'!E4825-'DCF Simulation'!F4825))</f>
        <v>17551.640437779806</v>
      </c>
      <c r="H4825" s="302">
        <f ca="1">+G4825-'DCF Analysis'!$C$37+'DCF Analysis'!$C$38+'DCF Analysis'!$C$40-'DCF Analysis'!$C$39</f>
        <v>18463.970437779804</v>
      </c>
      <c r="I4825" s="303">
        <f ca="1">+H4825/'Historical Data'!$L$34</f>
        <v>1159.2707330182673</v>
      </c>
    </row>
    <row r="4826" spans="2:9">
      <c r="B4826" s="300">
        <f t="shared" si="379"/>
        <v>4814</v>
      </c>
      <c r="C4826" s="275">
        <f t="shared" ca="1" si="375"/>
        <v>0.21762943868323256</v>
      </c>
      <c r="D4826" s="275">
        <f t="shared" ca="1" si="376"/>
        <v>0.18729873561486299</v>
      </c>
      <c r="E4826" s="275">
        <f t="shared" ca="1" si="377"/>
        <v>0.10421386582238742</v>
      </c>
      <c r="F4826" s="275">
        <f t="shared" ca="1" si="378"/>
        <v>2.4000000706096529E-2</v>
      </c>
      <c r="G4826" s="301">
        <f t="array" aca="1" ref="G4826" ca="1">IF(E4826&gt;F4826,('3-Statement Model'!$G$8*(1+'DCF Simulation'!C4826)*'DCF Simulation'!D4826)/('DCF Simulation'!E4826-'DCF Simulation'!F4826))</f>
        <v>13733.462344662274</v>
      </c>
      <c r="H4826" s="302">
        <f ca="1">+G4826-'DCF Analysis'!$C$37+'DCF Analysis'!$C$38+'DCF Analysis'!$C$40-'DCF Analysis'!$C$39</f>
        <v>14645.792344662275</v>
      </c>
      <c r="I4826" s="303">
        <f ca="1">+H4826/'Historical Data'!$L$34</f>
        <v>919.54428134751345</v>
      </c>
    </row>
    <row r="4827" spans="2:9">
      <c r="B4827" s="300">
        <f t="shared" si="379"/>
        <v>4815</v>
      </c>
      <c r="C4827" s="275">
        <f t="shared" ca="1" si="375"/>
        <v>0.20166082891158249</v>
      </c>
      <c r="D4827" s="275">
        <f t="shared" ca="1" si="376"/>
        <v>0.16642249941397241</v>
      </c>
      <c r="E4827" s="275">
        <f t="shared" ca="1" si="377"/>
        <v>0.10462016432514534</v>
      </c>
      <c r="F4827" s="275">
        <f t="shared" ca="1" si="378"/>
        <v>3.9673812476613626E-2</v>
      </c>
      <c r="G4827" s="301">
        <f t="array" aca="1" ref="G4827" ca="1">IF(E4827&gt;F4827,('3-Statement Model'!$G$8*(1+'DCF Simulation'!C4827)*'DCF Simulation'!D4827)/('DCF Simulation'!E4827-'DCF Simulation'!F4827))</f>
        <v>14873.688540533227</v>
      </c>
      <c r="H4827" s="302">
        <f ca="1">+G4827-'DCF Analysis'!$C$37+'DCF Analysis'!$C$38+'DCF Analysis'!$C$40-'DCF Analysis'!$C$39</f>
        <v>15786.018540533229</v>
      </c>
      <c r="I4827" s="303">
        <f ca="1">+H4827/'Historical Data'!$L$34</f>
        <v>991.13402215371093</v>
      </c>
    </row>
    <row r="4828" spans="2:9">
      <c r="B4828" s="300">
        <f t="shared" si="379"/>
        <v>4816</v>
      </c>
      <c r="C4828" s="275">
        <f t="shared" ca="1" si="375"/>
        <v>0.16303682386269883</v>
      </c>
      <c r="D4828" s="275">
        <f t="shared" ca="1" si="376"/>
        <v>0.14104830225785955</v>
      </c>
      <c r="E4828" s="275">
        <f t="shared" ca="1" si="377"/>
        <v>0.10866360681031173</v>
      </c>
      <c r="F4828" s="275">
        <f t="shared" ca="1" si="378"/>
        <v>4.876716257785918E-2</v>
      </c>
      <c r="G4828" s="301">
        <f t="array" aca="1" ref="G4828" ca="1">IF(E4828&gt;F4828,('3-Statement Model'!$G$8*(1+'DCF Simulation'!C4828)*'DCF Simulation'!D4828)/('DCF Simulation'!E4828-'DCF Simulation'!F4828))</f>
        <v>13229.389000690477</v>
      </c>
      <c r="H4828" s="302">
        <f ca="1">+G4828-'DCF Analysis'!$C$37+'DCF Analysis'!$C$38+'DCF Analysis'!$C$40-'DCF Analysis'!$C$39</f>
        <v>14141.719000690478</v>
      </c>
      <c r="I4828" s="303">
        <f ca="1">+H4828/'Historical Data'!$L$34</f>
        <v>887.89575391240237</v>
      </c>
    </row>
    <row r="4829" spans="2:9">
      <c r="B4829" s="300">
        <f t="shared" si="379"/>
        <v>4817</v>
      </c>
      <c r="C4829" s="275">
        <f t="shared" ca="1" si="375"/>
        <v>7.9563738547679855E-2</v>
      </c>
      <c r="D4829" s="275">
        <f t="shared" ca="1" si="376"/>
        <v>0.18414026895260133</v>
      </c>
      <c r="E4829" s="275">
        <f t="shared" ca="1" si="377"/>
        <v>0.10480228269308119</v>
      </c>
      <c r="F4829" s="275">
        <f t="shared" ca="1" si="378"/>
        <v>4.6482114032523128E-2</v>
      </c>
      <c r="G4829" s="301">
        <f t="array" aca="1" ref="G4829" ca="1">IF(E4829&gt;F4829,('3-Statement Model'!$G$8*(1+'DCF Simulation'!C4829)*'DCF Simulation'!D4829)/('DCF Simulation'!E4829-'DCF Simulation'!F4829))</f>
        <v>16464.850428076934</v>
      </c>
      <c r="H4829" s="302">
        <f ca="1">+G4829-'DCF Analysis'!$C$37+'DCF Analysis'!$C$38+'DCF Analysis'!$C$40-'DCF Analysis'!$C$39</f>
        <v>17377.180428076932</v>
      </c>
      <c r="I4829" s="303">
        <f ca="1">+H4829/'Historical Data'!$L$34</f>
        <v>1091.0360131116927</v>
      </c>
    </row>
    <row r="4830" spans="2:9">
      <c r="B4830" s="300">
        <f t="shared" si="379"/>
        <v>4818</v>
      </c>
      <c r="C4830" s="275">
        <f t="shared" ca="1" si="375"/>
        <v>0.1552310143197973</v>
      </c>
      <c r="D4830" s="275">
        <f t="shared" ca="1" si="376"/>
        <v>0.14746445257960364</v>
      </c>
      <c r="E4830" s="275">
        <f t="shared" ca="1" si="377"/>
        <v>0.10129957965215132</v>
      </c>
      <c r="F4830" s="275">
        <f t="shared" ca="1" si="378"/>
        <v>2.7974525535840029E-2</v>
      </c>
      <c r="G4830" s="301">
        <f t="array" aca="1" ref="G4830" ca="1">IF(E4830&gt;F4830,('3-Statement Model'!$G$8*(1+'DCF Simulation'!C4830)*'DCF Simulation'!D4830)/('DCF Simulation'!E4830-'DCF Simulation'!F4830))</f>
        <v>11222.336580539137</v>
      </c>
      <c r="H4830" s="302">
        <f ca="1">+G4830-'DCF Analysis'!$C$37+'DCF Analysis'!$C$38+'DCF Analysis'!$C$40-'DCF Analysis'!$C$39</f>
        <v>12134.666580539139</v>
      </c>
      <c r="I4830" s="303">
        <f ca="1">+H4830/'Historical Data'!$L$34</f>
        <v>761.8818427574023</v>
      </c>
    </row>
    <row r="4831" spans="2:9">
      <c r="B4831" s="300">
        <f t="shared" si="379"/>
        <v>4819</v>
      </c>
      <c r="C4831" s="275">
        <f t="shared" ca="1" si="375"/>
        <v>0.25178178025154418</v>
      </c>
      <c r="D4831" s="275">
        <f t="shared" ca="1" si="376"/>
        <v>0.17502725331573074</v>
      </c>
      <c r="E4831" s="275">
        <f t="shared" ca="1" si="377"/>
        <v>0.10579142593565156</v>
      </c>
      <c r="F4831" s="275">
        <f t="shared" ca="1" si="378"/>
        <v>5.9806639668413861E-2</v>
      </c>
      <c r="G4831" s="301">
        <f t="array" aca="1" ref="G4831" ca="1">IF(E4831&gt;F4831,('3-Statement Model'!$G$8*(1+'DCF Simulation'!C4831)*'DCF Simulation'!D4831)/('DCF Simulation'!E4831-'DCF Simulation'!F4831))</f>
        <v>23014.398600803615</v>
      </c>
      <c r="H4831" s="302">
        <f ca="1">+G4831-'DCF Analysis'!$C$37+'DCF Analysis'!$C$38+'DCF Analysis'!$C$40-'DCF Analysis'!$C$39</f>
        <v>23926.728600803614</v>
      </c>
      <c r="I4831" s="303">
        <f ca="1">+H4831/'Historical Data'!$L$34</f>
        <v>1502.253066167606</v>
      </c>
    </row>
    <row r="4832" spans="2:9">
      <c r="B4832" s="300">
        <f t="shared" si="379"/>
        <v>4820</v>
      </c>
      <c r="C4832" s="275">
        <f t="shared" ca="1" si="375"/>
        <v>0.30309341367213616</v>
      </c>
      <c r="D4832" s="275">
        <f t="shared" ca="1" si="376"/>
        <v>0.18579549331767481</v>
      </c>
      <c r="E4832" s="275">
        <f t="shared" ca="1" si="377"/>
        <v>0.10208309681551081</v>
      </c>
      <c r="F4832" s="275">
        <f t="shared" ca="1" si="378"/>
        <v>3.5284088680597472E-2</v>
      </c>
      <c r="G4832" s="301">
        <f t="array" aca="1" ref="G4832" ca="1">IF(E4832&gt;F4832,('3-Statement Model'!$G$8*(1+'DCF Simulation'!C4832)*'DCF Simulation'!D4832)/('DCF Simulation'!E4832-'DCF Simulation'!F4832))</f>
        <v>17507.34179734813</v>
      </c>
      <c r="H4832" s="302">
        <f ca="1">+G4832-'DCF Analysis'!$C$37+'DCF Analysis'!$C$38+'DCF Analysis'!$C$40-'DCF Analysis'!$C$39</f>
        <v>18419.671797348128</v>
      </c>
      <c r="I4832" s="303">
        <f ca="1">+H4832/'Historical Data'!$L$34</f>
        <v>1156.4894180493122</v>
      </c>
    </row>
    <row r="4833" spans="2:9">
      <c r="B4833" s="300">
        <f t="shared" si="379"/>
        <v>4821</v>
      </c>
      <c r="C4833" s="275">
        <f t="shared" ca="1" si="375"/>
        <v>7.5541617168570677E-2</v>
      </c>
      <c r="D4833" s="275">
        <f t="shared" ca="1" si="376"/>
        <v>0.15799872819248048</v>
      </c>
      <c r="E4833" s="275">
        <f t="shared" ca="1" si="377"/>
        <v>0.10237340458484699</v>
      </c>
      <c r="F4833" s="275">
        <f t="shared" ca="1" si="378"/>
        <v>4.7619254616795829E-2</v>
      </c>
      <c r="G4833" s="301">
        <f t="array" aca="1" ref="G4833" ca="1">IF(E4833&gt;F4833,('3-Statement Model'!$G$8*(1+'DCF Simulation'!C4833)*'DCF Simulation'!D4833)/('DCF Simulation'!E4833-'DCF Simulation'!F4833))</f>
        <v>14991.437172343529</v>
      </c>
      <c r="H4833" s="302">
        <f ca="1">+G4833-'DCF Analysis'!$C$37+'DCF Analysis'!$C$38+'DCF Analysis'!$C$40-'DCF Analysis'!$C$39</f>
        <v>15903.767172343531</v>
      </c>
      <c r="I4833" s="303">
        <f ca="1">+H4833/'Historical Data'!$L$34</f>
        <v>998.52693600020007</v>
      </c>
    </row>
    <row r="4834" spans="2:9">
      <c r="B4834" s="300">
        <f t="shared" si="379"/>
        <v>4822</v>
      </c>
      <c r="C4834" s="275">
        <f t="shared" ca="1" si="375"/>
        <v>1.3076753105891122E-2</v>
      </c>
      <c r="D4834" s="275">
        <f t="shared" ca="1" si="376"/>
        <v>0.16451510954319906</v>
      </c>
      <c r="E4834" s="275">
        <f t="shared" ca="1" si="377"/>
        <v>0.10684977183462402</v>
      </c>
      <c r="F4834" s="275">
        <f t="shared" ca="1" si="378"/>
        <v>3.3284382738842162E-2</v>
      </c>
      <c r="G4834" s="301">
        <f t="array" aca="1" ref="G4834" ca="1">IF(E4834&gt;F4834,('3-Statement Model'!$G$8*(1+'DCF Simulation'!C4834)*'DCF Simulation'!D4834)/('DCF Simulation'!E4834-'DCF Simulation'!F4834))</f>
        <v>10943.446113224945</v>
      </c>
      <c r="H4834" s="302">
        <f ca="1">+G4834-'DCF Analysis'!$C$37+'DCF Analysis'!$C$38+'DCF Analysis'!$C$40-'DCF Analysis'!$C$39</f>
        <v>11855.776113224947</v>
      </c>
      <c r="I4834" s="303">
        <f ca="1">+H4834/'Historical Data'!$L$34</f>
        <v>744.37154844856855</v>
      </c>
    </row>
    <row r="4835" spans="2:9">
      <c r="B4835" s="300">
        <f t="shared" si="379"/>
        <v>4823</v>
      </c>
      <c r="C4835" s="275">
        <f t="shared" ca="1" si="375"/>
        <v>0.15139054787204581</v>
      </c>
      <c r="D4835" s="275">
        <f t="shared" ca="1" si="376"/>
        <v>0.18624467831981656</v>
      </c>
      <c r="E4835" s="275">
        <f t="shared" ca="1" si="377"/>
        <v>0.10720105589096682</v>
      </c>
      <c r="F4835" s="275">
        <f t="shared" ca="1" si="378"/>
        <v>2.6181075265290787E-2</v>
      </c>
      <c r="G4835" s="301">
        <f t="array" aca="1" ref="G4835" ca="1">IF(E4835&gt;F4835,('3-Statement Model'!$G$8*(1+'DCF Simulation'!C4835)*'DCF Simulation'!D4835)/('DCF Simulation'!E4835-'DCF Simulation'!F4835))</f>
        <v>12784.798761987739</v>
      </c>
      <c r="H4835" s="302">
        <f ca="1">+G4835-'DCF Analysis'!$C$37+'DCF Analysis'!$C$38+'DCF Analysis'!$C$40-'DCF Analysis'!$C$39</f>
        <v>13697.12876198774</v>
      </c>
      <c r="I4835" s="303">
        <f ca="1">+H4835/'Historical Data'!$L$34</f>
        <v>859.98190658197609</v>
      </c>
    </row>
    <row r="4836" spans="2:9">
      <c r="B4836" s="300">
        <f t="shared" si="379"/>
        <v>4824</v>
      </c>
      <c r="C4836" s="275">
        <f t="shared" ca="1" si="375"/>
        <v>9.8745897452204939E-2</v>
      </c>
      <c r="D4836" s="275">
        <f t="shared" ca="1" si="376"/>
        <v>0.14449876010569518</v>
      </c>
      <c r="E4836" s="275">
        <f t="shared" ca="1" si="377"/>
        <v>0.10461530241513431</v>
      </c>
      <c r="F4836" s="275">
        <f t="shared" ca="1" si="378"/>
        <v>2.9256792543305661E-2</v>
      </c>
      <c r="G4836" s="301">
        <f t="array" aca="1" ref="G4836" ca="1">IF(E4836&gt;F4836,('3-Statement Model'!$G$8*(1+'DCF Simulation'!C4836)*'DCF Simulation'!D4836)/('DCF Simulation'!E4836-'DCF Simulation'!F4836))</f>
        <v>10176.737776076081</v>
      </c>
      <c r="H4836" s="302">
        <f ca="1">+G4836-'DCF Analysis'!$C$37+'DCF Analysis'!$C$38+'DCF Analysis'!$C$40-'DCF Analysis'!$C$39</f>
        <v>11089.067776076083</v>
      </c>
      <c r="I4836" s="303">
        <f ca="1">+H4836/'Historical Data'!$L$34</f>
        <v>696.23333575953995</v>
      </c>
    </row>
    <row r="4837" spans="2:9">
      <c r="B4837" s="300">
        <f t="shared" si="379"/>
        <v>4825</v>
      </c>
      <c r="C4837" s="275">
        <f t="shared" ca="1" si="375"/>
        <v>0.14838077261094798</v>
      </c>
      <c r="D4837" s="275">
        <f t="shared" ca="1" si="376"/>
        <v>0.1586287732184456</v>
      </c>
      <c r="E4837" s="275">
        <f t="shared" ca="1" si="377"/>
        <v>0.10268642491168635</v>
      </c>
      <c r="F4837" s="275">
        <f t="shared" ca="1" si="378"/>
        <v>4.1265329482624208E-2</v>
      </c>
      <c r="G4837" s="301">
        <f t="array" aca="1" ref="G4837" ca="1">IF(E4837&gt;F4837,('3-Statement Model'!$G$8*(1+'DCF Simulation'!C4837)*'DCF Simulation'!D4837)/('DCF Simulation'!E4837-'DCF Simulation'!F4837))</f>
        <v>14326.160739999335</v>
      </c>
      <c r="H4837" s="302">
        <f ca="1">+G4837-'DCF Analysis'!$C$37+'DCF Analysis'!$C$38+'DCF Analysis'!$C$40-'DCF Analysis'!$C$39</f>
        <v>15238.490739999337</v>
      </c>
      <c r="I4837" s="303">
        <f ca="1">+H4837/'Historical Data'!$L$34</f>
        <v>956.75718230706275</v>
      </c>
    </row>
    <row r="4838" spans="2:9">
      <c r="B4838" s="300">
        <f t="shared" si="379"/>
        <v>4826</v>
      </c>
      <c r="C4838" s="275">
        <f t="shared" ca="1" si="375"/>
        <v>0.14059745503304472</v>
      </c>
      <c r="D4838" s="275">
        <f t="shared" ca="1" si="376"/>
        <v>0.1360740265215471</v>
      </c>
      <c r="E4838" s="275">
        <f t="shared" ca="1" si="377"/>
        <v>0.10827040429842405</v>
      </c>
      <c r="F4838" s="275">
        <f t="shared" ca="1" si="378"/>
        <v>2.3616714317341993E-2</v>
      </c>
      <c r="G4838" s="301">
        <f t="array" aca="1" ref="G4838" ca="1">IF(E4838&gt;F4838,('3-Statement Model'!$G$8*(1+'DCF Simulation'!C4838)*'DCF Simulation'!D4838)/('DCF Simulation'!E4838-'DCF Simulation'!F4838))</f>
        <v>8856.074069887607</v>
      </c>
      <c r="H4838" s="302">
        <f ca="1">+G4838-'DCF Analysis'!$C$37+'DCF Analysis'!$C$38+'DCF Analysis'!$C$40-'DCF Analysis'!$C$39</f>
        <v>9768.4040698876088</v>
      </c>
      <c r="I4838" s="303">
        <f ca="1">+H4838/'Historical Data'!$L$34</f>
        <v>613.3147247325702</v>
      </c>
    </row>
    <row r="4839" spans="2:9">
      <c r="B4839" s="300">
        <f t="shared" si="379"/>
        <v>4827</v>
      </c>
      <c r="C4839" s="275">
        <f t="shared" ca="1" si="375"/>
        <v>0.21264718152599704</v>
      </c>
      <c r="D4839" s="275">
        <f t="shared" ca="1" si="376"/>
        <v>0.1809174849678894</v>
      </c>
      <c r="E4839" s="275">
        <f t="shared" ca="1" si="377"/>
        <v>0.10646990506974424</v>
      </c>
      <c r="F4839" s="275">
        <f t="shared" ca="1" si="378"/>
        <v>2.1888633415736547E-2</v>
      </c>
      <c r="G4839" s="301">
        <f t="array" aca="1" ref="G4839" ca="1">IF(E4839&gt;F4839,('3-Statement Model'!$G$8*(1+'DCF Simulation'!C4839)*'DCF Simulation'!D4839)/('DCF Simulation'!E4839-'DCF Simulation'!F4839))</f>
        <v>12529.112027052415</v>
      </c>
      <c r="H4839" s="302">
        <f ca="1">+G4839-'DCF Analysis'!$C$37+'DCF Analysis'!$C$38+'DCF Analysis'!$C$40-'DCF Analysis'!$C$39</f>
        <v>13441.442027052417</v>
      </c>
      <c r="I4839" s="303">
        <f ca="1">+H4839/'Historical Data'!$L$34</f>
        <v>843.92847161627526</v>
      </c>
    </row>
    <row r="4840" spans="2:9">
      <c r="B4840" s="300">
        <f t="shared" si="379"/>
        <v>4828</v>
      </c>
      <c r="C4840" s="275">
        <f t="shared" ca="1" si="375"/>
        <v>0.27613135884816659</v>
      </c>
      <c r="D4840" s="275">
        <f t="shared" ca="1" si="376"/>
        <v>0.16586115852676395</v>
      </c>
      <c r="E4840" s="275">
        <f t="shared" ca="1" si="377"/>
        <v>0.1027928245330252</v>
      </c>
      <c r="F4840" s="275">
        <f t="shared" ca="1" si="378"/>
        <v>4.094700495479367E-2</v>
      </c>
      <c r="G4840" s="301">
        <f t="array" aca="1" ref="G4840" ca="1">IF(E4840&gt;F4840,('3-Statement Model'!$G$8*(1+'DCF Simulation'!C4840)*'DCF Simulation'!D4840)/('DCF Simulation'!E4840-'DCF Simulation'!F4840))</f>
        <v>16531.384441151196</v>
      </c>
      <c r="H4840" s="302">
        <f ca="1">+G4840-'DCF Analysis'!$C$37+'DCF Analysis'!$C$38+'DCF Analysis'!$C$40-'DCF Analysis'!$C$39</f>
        <v>17443.714441151194</v>
      </c>
      <c r="I4840" s="303">
        <f ca="1">+H4840/'Historical Data'!$L$34</f>
        <v>1095.2133884149712</v>
      </c>
    </row>
    <row r="4841" spans="2:9">
      <c r="B4841" s="300">
        <f t="shared" si="379"/>
        <v>4829</v>
      </c>
      <c r="C4841" s="275">
        <f t="shared" ca="1" si="375"/>
        <v>0.24449968483209089</v>
      </c>
      <c r="D4841" s="275">
        <f t="shared" ca="1" si="376"/>
        <v>0.19389647156764028</v>
      </c>
      <c r="E4841" s="275">
        <f t="shared" ca="1" si="377"/>
        <v>0.10512970644187555</v>
      </c>
      <c r="F4841" s="275">
        <f t="shared" ca="1" si="378"/>
        <v>3.9006345028204381E-2</v>
      </c>
      <c r="G4841" s="301">
        <f t="array" aca="1" ref="G4841" ca="1">IF(E4841&gt;F4841,('3-Statement Model'!$G$8*(1+'DCF Simulation'!C4841)*'DCF Simulation'!D4841)/('DCF Simulation'!E4841-'DCF Simulation'!F4841))</f>
        <v>17627.441145113975</v>
      </c>
      <c r="H4841" s="302">
        <f ca="1">+G4841-'DCF Analysis'!$C$37+'DCF Analysis'!$C$38+'DCF Analysis'!$C$40-'DCF Analysis'!$C$39</f>
        <v>18539.771145113973</v>
      </c>
      <c r="I4841" s="303">
        <f ca="1">+H4841/'Historical Data'!$L$34</f>
        <v>1164.0299229146497</v>
      </c>
    </row>
    <row r="4842" spans="2:9">
      <c r="B4842" s="300">
        <f t="shared" si="379"/>
        <v>4830</v>
      </c>
      <c r="C4842" s="275">
        <f t="shared" ca="1" si="375"/>
        <v>0.1615176531800695</v>
      </c>
      <c r="D4842" s="275">
        <f t="shared" ca="1" si="376"/>
        <v>0.14959437774954179</v>
      </c>
      <c r="E4842" s="275">
        <f t="shared" ca="1" si="377"/>
        <v>0.10888687861466903</v>
      </c>
      <c r="F4842" s="275">
        <f t="shared" ca="1" si="378"/>
        <v>4.5576383493501155E-2</v>
      </c>
      <c r="G4842" s="301">
        <f t="array" aca="1" ref="G4842" ca="1">IF(E4842&gt;F4842,('3-Statement Model'!$G$8*(1+'DCF Simulation'!C4842)*'DCF Simulation'!D4842)/('DCF Simulation'!E4842-'DCF Simulation'!F4842))</f>
        <v>13256.98838404358</v>
      </c>
      <c r="H4842" s="302">
        <f ca="1">+G4842-'DCF Analysis'!$C$37+'DCF Analysis'!$C$38+'DCF Analysis'!$C$40-'DCF Analysis'!$C$39</f>
        <v>14169.318384043581</v>
      </c>
      <c r="I4842" s="303">
        <f ca="1">+H4842/'Historical Data'!$L$34</f>
        <v>889.62859666572137</v>
      </c>
    </row>
    <row r="4843" spans="2:9">
      <c r="B4843" s="300">
        <f t="shared" si="379"/>
        <v>4831</v>
      </c>
      <c r="C4843" s="275">
        <f t="shared" ca="1" si="375"/>
        <v>4.779006129446238E-2</v>
      </c>
      <c r="D4843" s="275">
        <f t="shared" ca="1" si="376"/>
        <v>0.18557714431844649</v>
      </c>
      <c r="E4843" s="275">
        <f t="shared" ca="1" si="377"/>
        <v>0.1023934819403047</v>
      </c>
      <c r="F4843" s="275">
        <f t="shared" ca="1" si="378"/>
        <v>5.7423768089248622E-2</v>
      </c>
      <c r="G4843" s="301">
        <f t="array" aca="1" ref="G4843" ca="1">IF(E4843&gt;F4843,('3-Statement Model'!$G$8*(1+'DCF Simulation'!C4843)*'DCF Simulation'!D4843)/('DCF Simulation'!E4843-'DCF Simulation'!F4843))</f>
        <v>20886.137720828494</v>
      </c>
      <c r="H4843" s="302">
        <f ca="1">+G4843-'DCF Analysis'!$C$37+'DCF Analysis'!$C$38+'DCF Analysis'!$C$40-'DCF Analysis'!$C$39</f>
        <v>21798.467720828492</v>
      </c>
      <c r="I4843" s="303">
        <f ca="1">+H4843/'Historical Data'!$L$34</f>
        <v>1368.629013925052</v>
      </c>
    </row>
    <row r="4844" spans="2:9">
      <c r="B4844" s="300">
        <f t="shared" si="379"/>
        <v>4832</v>
      </c>
      <c r="C4844" s="275">
        <f t="shared" ca="1" si="375"/>
        <v>0.20474268923097741</v>
      </c>
      <c r="D4844" s="275">
        <f t="shared" ca="1" si="376"/>
        <v>0.16675598674430542</v>
      </c>
      <c r="E4844" s="275">
        <f t="shared" ca="1" si="377"/>
        <v>0.10152091480449535</v>
      </c>
      <c r="F4844" s="275">
        <f t="shared" ca="1" si="378"/>
        <v>5.3154423141023519E-2</v>
      </c>
      <c r="G4844" s="301">
        <f t="array" aca="1" ref="G4844" ca="1">IF(E4844&gt;F4844,('3-Statement Model'!$G$8*(1+'DCF Simulation'!C4844)*'DCF Simulation'!D4844)/('DCF Simulation'!E4844-'DCF Simulation'!F4844))</f>
        <v>20063.682520637503</v>
      </c>
      <c r="H4844" s="302">
        <f ca="1">+G4844-'DCF Analysis'!$C$37+'DCF Analysis'!$C$38+'DCF Analysis'!$C$40-'DCF Analysis'!$C$39</f>
        <v>20976.012520637501</v>
      </c>
      <c r="I4844" s="303">
        <f ca="1">+H4844/'Historical Data'!$L$34</f>
        <v>1316.9907031937257</v>
      </c>
    </row>
    <row r="4845" spans="2:9">
      <c r="B4845" s="300">
        <f t="shared" si="379"/>
        <v>4833</v>
      </c>
      <c r="C4845" s="275">
        <f t="shared" ca="1" si="375"/>
        <v>0.22740711457206458</v>
      </c>
      <c r="D4845" s="275">
        <f t="shared" ca="1" si="376"/>
        <v>0.18724822030396598</v>
      </c>
      <c r="E4845" s="275">
        <f t="shared" ca="1" si="377"/>
        <v>0.10830230488463824</v>
      </c>
      <c r="F4845" s="275">
        <f t="shared" ca="1" si="378"/>
        <v>2.6435668984781231E-2</v>
      </c>
      <c r="G4845" s="301">
        <f t="array" aca="1" ref="G4845" ca="1">IF(E4845&gt;F4845,('3-Statement Model'!$G$8*(1+'DCF Simulation'!C4845)*'DCF Simulation'!D4845)/('DCF Simulation'!E4845-'DCF Simulation'!F4845))</f>
        <v>13560.599502595687</v>
      </c>
      <c r="H4845" s="302">
        <f ca="1">+G4845-'DCF Analysis'!$C$37+'DCF Analysis'!$C$38+'DCF Analysis'!$C$40-'DCF Analysis'!$C$39</f>
        <v>14472.929502595689</v>
      </c>
      <c r="I4845" s="303">
        <f ca="1">+H4845/'Historical Data'!$L$34</f>
        <v>908.69099091848864</v>
      </c>
    </row>
    <row r="4846" spans="2:9">
      <c r="B4846" s="300">
        <f t="shared" si="379"/>
        <v>4834</v>
      </c>
      <c r="C4846" s="275">
        <f t="shared" ca="1" si="375"/>
        <v>0.2106400599680476</v>
      </c>
      <c r="D4846" s="275">
        <f t="shared" ca="1" si="376"/>
        <v>0.19449632364966649</v>
      </c>
      <c r="E4846" s="275">
        <f t="shared" ca="1" si="377"/>
        <v>0.10424289765382273</v>
      </c>
      <c r="F4846" s="275">
        <f t="shared" ca="1" si="378"/>
        <v>5.8779590366537154E-2</v>
      </c>
      <c r="G4846" s="301">
        <f t="array" aca="1" ref="G4846" ca="1">IF(E4846&gt;F4846,('3-Statement Model'!$G$8*(1+'DCF Simulation'!C4846)*'DCF Simulation'!D4846)/('DCF Simulation'!E4846-'DCF Simulation'!F4846))</f>
        <v>25017.557739563021</v>
      </c>
      <c r="H4846" s="302">
        <f ca="1">+G4846-'DCF Analysis'!$C$37+'DCF Analysis'!$C$38+'DCF Analysis'!$C$40-'DCF Analysis'!$C$39</f>
        <v>25929.887739563019</v>
      </c>
      <c r="I4846" s="303">
        <f ca="1">+H4846/'Historical Data'!$L$34</f>
        <v>1628.0225354682234</v>
      </c>
    </row>
    <row r="4847" spans="2:9">
      <c r="B4847" s="300">
        <f t="shared" si="379"/>
        <v>4835</v>
      </c>
      <c r="C4847" s="275">
        <f t="shared" ca="1" si="375"/>
        <v>0.23351857017397182</v>
      </c>
      <c r="D4847" s="275">
        <f t="shared" ca="1" si="376"/>
        <v>0.1649049640824323</v>
      </c>
      <c r="E4847" s="275">
        <f t="shared" ca="1" si="377"/>
        <v>0.10080551997215267</v>
      </c>
      <c r="F4847" s="275">
        <f t="shared" ca="1" si="378"/>
        <v>5.7202351437636245E-2</v>
      </c>
      <c r="G4847" s="301">
        <f t="array" aca="1" ref="G4847" ca="1">IF(E4847&gt;F4847,('3-Statement Model'!$G$8*(1+'DCF Simulation'!C4847)*'DCF Simulation'!D4847)/('DCF Simulation'!E4847-'DCF Simulation'!F4847))</f>
        <v>22534.133925017901</v>
      </c>
      <c r="H4847" s="302">
        <f ca="1">+G4847-'DCF Analysis'!$C$37+'DCF Analysis'!$C$38+'DCF Analysis'!$C$40-'DCF Analysis'!$C$39</f>
        <v>23446.463925017899</v>
      </c>
      <c r="I4847" s="303">
        <f ca="1">+H4847/'Historical Data'!$L$34</f>
        <v>1472.0993793093512</v>
      </c>
    </row>
    <row r="4848" spans="2:9">
      <c r="B4848" s="300">
        <f t="shared" si="379"/>
        <v>4836</v>
      </c>
      <c r="C4848" s="275">
        <f t="shared" ca="1" si="375"/>
        <v>0.31019199068790798</v>
      </c>
      <c r="D4848" s="275">
        <f t="shared" ca="1" si="376"/>
        <v>0.1646350323580282</v>
      </c>
      <c r="E4848" s="275">
        <f t="shared" ca="1" si="377"/>
        <v>0.10748230336233158</v>
      </c>
      <c r="F4848" s="275">
        <f t="shared" ca="1" si="378"/>
        <v>5.8286766657312264E-2</v>
      </c>
      <c r="G4848" s="301">
        <f t="array" aca="1" ref="G4848" ca="1">IF(E4848&gt;F4848,('3-Statement Model'!$G$8*(1+'DCF Simulation'!C4848)*'DCF Simulation'!D4848)/('DCF Simulation'!E4848-'DCF Simulation'!F4848))</f>
        <v>21179.270149758911</v>
      </c>
      <c r="H4848" s="302">
        <f ca="1">+G4848-'DCF Analysis'!$C$37+'DCF Analysis'!$C$38+'DCF Analysis'!$C$40-'DCF Analysis'!$C$39</f>
        <v>22091.60014975891</v>
      </c>
      <c r="I4848" s="303">
        <f ca="1">+H4848/'Historical Data'!$L$34</f>
        <v>1387.0334977766006</v>
      </c>
    </row>
    <row r="4849" spans="2:9">
      <c r="B4849" s="300">
        <f t="shared" si="379"/>
        <v>4837</v>
      </c>
      <c r="C4849" s="275">
        <f t="shared" ca="1" si="375"/>
        <v>0.22644969723807973</v>
      </c>
      <c r="D4849" s="275">
        <f t="shared" ca="1" si="376"/>
        <v>0.17123767981524424</v>
      </c>
      <c r="E4849" s="275">
        <f t="shared" ca="1" si="377"/>
        <v>0.10285066052532739</v>
      </c>
      <c r="F4849" s="275">
        <f t="shared" ca="1" si="378"/>
        <v>2.3996585673829052E-2</v>
      </c>
      <c r="G4849" s="301">
        <f t="array" aca="1" ref="G4849" ca="1">IF(E4849&gt;F4849,('3-Statement Model'!$G$8*(1+'DCF Simulation'!C4849)*'DCF Simulation'!D4849)/('DCF Simulation'!E4849-'DCF Simulation'!F4849))</f>
        <v>12864.841313836536</v>
      </c>
      <c r="H4849" s="302">
        <f ca="1">+G4849-'DCF Analysis'!$C$37+'DCF Analysis'!$C$38+'DCF Analysis'!$C$40-'DCF Analysis'!$C$39</f>
        <v>13777.171313836538</v>
      </c>
      <c r="I4849" s="303">
        <f ca="1">+H4849/'Historical Data'!$L$34</f>
        <v>865.00742306376947</v>
      </c>
    </row>
    <row r="4850" spans="2:9">
      <c r="B4850" s="300">
        <f t="shared" si="379"/>
        <v>4838</v>
      </c>
      <c r="C4850" s="275">
        <f t="shared" ca="1" si="375"/>
        <v>0.32795877512190053</v>
      </c>
      <c r="D4850" s="275">
        <f t="shared" ca="1" si="376"/>
        <v>0.14241025385947664</v>
      </c>
      <c r="E4850" s="275">
        <f t="shared" ca="1" si="377"/>
        <v>0.10728869948583643</v>
      </c>
      <c r="F4850" s="275">
        <f t="shared" ca="1" si="378"/>
        <v>2.2415803934380772E-2</v>
      </c>
      <c r="G4850" s="301">
        <f t="array" aca="1" ref="G4850" ca="1">IF(E4850&gt;F4850,('3-Statement Model'!$G$8*(1+'DCF Simulation'!C4850)*'DCF Simulation'!D4850)/('DCF Simulation'!E4850-'DCF Simulation'!F4850))</f>
        <v>10763.07419439204</v>
      </c>
      <c r="H4850" s="302">
        <f ca="1">+G4850-'DCF Analysis'!$C$37+'DCF Analysis'!$C$38+'DCF Analysis'!$C$40-'DCF Analysis'!$C$39</f>
        <v>11675.404194392042</v>
      </c>
      <c r="I4850" s="303">
        <f ca="1">+H4850/'Historical Data'!$L$34</f>
        <v>733.04679642592203</v>
      </c>
    </row>
    <row r="4851" spans="2:9">
      <c r="B4851" s="300">
        <f t="shared" si="379"/>
        <v>4839</v>
      </c>
      <c r="C4851" s="275">
        <f t="shared" ca="1" si="375"/>
        <v>5.2736943902155178E-2</v>
      </c>
      <c r="D4851" s="275">
        <f t="shared" ca="1" si="376"/>
        <v>0.18547954844969397</v>
      </c>
      <c r="E4851" s="275">
        <f t="shared" ca="1" si="377"/>
        <v>0.1063167610312464</v>
      </c>
      <c r="F4851" s="275">
        <f t="shared" ca="1" si="378"/>
        <v>2.1372826145956671E-2</v>
      </c>
      <c r="G4851" s="301">
        <f t="array" aca="1" ref="G4851" ca="1">IF(E4851&gt;F4851,('3-Statement Model'!$G$8*(1+'DCF Simulation'!C4851)*'DCF Simulation'!D4851)/('DCF Simulation'!E4851-'DCF Simulation'!F4851))</f>
        <v>11103.579800533918</v>
      </c>
      <c r="H4851" s="302">
        <f ca="1">+G4851-'DCF Analysis'!$C$37+'DCF Analysis'!$C$38+'DCF Analysis'!$C$40-'DCF Analysis'!$C$39</f>
        <v>12015.90980053392</v>
      </c>
      <c r="I4851" s="303">
        <f ca="1">+H4851/'Historical Data'!$L$34</f>
        <v>754.42563176142687</v>
      </c>
    </row>
    <row r="4852" spans="2:9">
      <c r="B4852" s="300">
        <f t="shared" si="379"/>
        <v>4840</v>
      </c>
      <c r="C4852" s="275">
        <f t="shared" ca="1" si="375"/>
        <v>0.21335544599160161</v>
      </c>
      <c r="D4852" s="275">
        <f t="shared" ca="1" si="376"/>
        <v>0.14972163201888239</v>
      </c>
      <c r="E4852" s="275">
        <f t="shared" ca="1" si="377"/>
        <v>0.10097377556524907</v>
      </c>
      <c r="F4852" s="275">
        <f t="shared" ca="1" si="378"/>
        <v>3.0009665407809256E-2</v>
      </c>
      <c r="G4852" s="301">
        <f t="array" aca="1" ref="G4852" ca="1">IF(E4852&gt;F4852,('3-Statement Model'!$G$8*(1+'DCF Simulation'!C4852)*'DCF Simulation'!D4852)/('DCF Simulation'!E4852-'DCF Simulation'!F4852))</f>
        <v>12365.547046632799</v>
      </c>
      <c r="H4852" s="302">
        <f ca="1">+G4852-'DCF Analysis'!$C$37+'DCF Analysis'!$C$38+'DCF Analysis'!$C$40-'DCF Analysis'!$C$39</f>
        <v>13277.877046632801</v>
      </c>
      <c r="I4852" s="303">
        <f ca="1">+H4852/'Historical Data'!$L$34</f>
        <v>833.65895264222047</v>
      </c>
    </row>
    <row r="4853" spans="2:9">
      <c r="B4853" s="300">
        <f t="shared" si="379"/>
        <v>4841</v>
      </c>
      <c r="C4853" s="275">
        <f t="shared" ca="1" si="375"/>
        <v>9.724551788407973E-2</v>
      </c>
      <c r="D4853" s="275">
        <f t="shared" ca="1" si="376"/>
        <v>0.14802327585888381</v>
      </c>
      <c r="E4853" s="275">
        <f t="shared" ca="1" si="377"/>
        <v>0.10653021705580265</v>
      </c>
      <c r="F4853" s="275">
        <f t="shared" ca="1" si="378"/>
        <v>2.5622291865760934E-2</v>
      </c>
      <c r="G4853" s="301">
        <f t="array" aca="1" ref="G4853" ca="1">IF(E4853&gt;F4853,('3-Statement Model'!$G$8*(1+'DCF Simulation'!C4853)*'DCF Simulation'!D4853)/('DCF Simulation'!E4853-'DCF Simulation'!F4853))</f>
        <v>9696.66209545729</v>
      </c>
      <c r="H4853" s="302">
        <f ca="1">+G4853-'DCF Analysis'!$C$37+'DCF Analysis'!$C$38+'DCF Analysis'!$C$40-'DCF Analysis'!$C$39</f>
        <v>10608.992095457292</v>
      </c>
      <c r="I4853" s="303">
        <f ca="1">+H4853/'Historical Data'!$L$34</f>
        <v>666.09151506877254</v>
      </c>
    </row>
    <row r="4854" spans="2:9">
      <c r="B4854" s="300">
        <f t="shared" si="379"/>
        <v>4842</v>
      </c>
      <c r="C4854" s="275">
        <f t="shared" ca="1" si="375"/>
        <v>0.31836112090353974</v>
      </c>
      <c r="D4854" s="275">
        <f t="shared" ca="1" si="376"/>
        <v>0.15375767440510762</v>
      </c>
      <c r="E4854" s="275">
        <f t="shared" ca="1" si="377"/>
        <v>0.107961894627151</v>
      </c>
      <c r="F4854" s="275">
        <f t="shared" ca="1" si="378"/>
        <v>3.9095218637562601E-2</v>
      </c>
      <c r="G4854" s="301">
        <f t="array" aca="1" ref="G4854" ca="1">IF(E4854&gt;F4854,('3-Statement Model'!$G$8*(1+'DCF Simulation'!C4854)*'DCF Simulation'!D4854)/('DCF Simulation'!E4854-'DCF Simulation'!F4854))</f>
        <v>14218.100074463589</v>
      </c>
      <c r="H4854" s="302">
        <f ca="1">+G4854-'DCF Analysis'!$C$37+'DCF Analysis'!$C$38+'DCF Analysis'!$C$40-'DCF Analysis'!$C$39</f>
        <v>15130.430074463591</v>
      </c>
      <c r="I4854" s="303">
        <f ca="1">+H4854/'Historical Data'!$L$34</f>
        <v>949.97253285324086</v>
      </c>
    </row>
    <row r="4855" spans="2:9">
      <c r="B4855" s="300">
        <f t="shared" si="379"/>
        <v>4843</v>
      </c>
      <c r="C4855" s="275">
        <f t="shared" ca="1" si="375"/>
        <v>0.27210315461841816</v>
      </c>
      <c r="D4855" s="275">
        <f t="shared" ca="1" si="376"/>
        <v>0.14805657245454351</v>
      </c>
      <c r="E4855" s="275">
        <f t="shared" ca="1" si="377"/>
        <v>0.10852494240427293</v>
      </c>
      <c r="F4855" s="275">
        <f t="shared" ca="1" si="378"/>
        <v>4.7447319498657978E-2</v>
      </c>
      <c r="G4855" s="301">
        <f t="array" aca="1" ref="G4855" ca="1">IF(E4855&gt;F4855,('3-Statement Model'!$G$8*(1+'DCF Simulation'!C4855)*'DCF Simulation'!D4855)/('DCF Simulation'!E4855-'DCF Simulation'!F4855))</f>
        <v>14895.236178181985</v>
      </c>
      <c r="H4855" s="302">
        <f ca="1">+G4855-'DCF Analysis'!$C$37+'DCF Analysis'!$C$38+'DCF Analysis'!$C$40-'DCF Analysis'!$C$39</f>
        <v>15807.566178181987</v>
      </c>
      <c r="I4855" s="303">
        <f ca="1">+H4855/'Historical Data'!$L$34</f>
        <v>992.48690266097049</v>
      </c>
    </row>
    <row r="4856" spans="2:9">
      <c r="B4856" s="300">
        <f t="shared" si="379"/>
        <v>4844</v>
      </c>
      <c r="C4856" s="275">
        <f t="shared" ca="1" si="375"/>
        <v>0.12214964608402966</v>
      </c>
      <c r="D4856" s="275">
        <f t="shared" ca="1" si="376"/>
        <v>0.18002828733591908</v>
      </c>
      <c r="E4856" s="275">
        <f t="shared" ca="1" si="377"/>
        <v>0.10702527721366781</v>
      </c>
      <c r="F4856" s="275">
        <f t="shared" ca="1" si="378"/>
        <v>2.0293472052704736E-2</v>
      </c>
      <c r="G4856" s="301">
        <f t="array" aca="1" ref="G4856" ca="1">IF(E4856&gt;F4856,('3-Statement Model'!$G$8*(1+'DCF Simulation'!C4856)*'DCF Simulation'!D4856)/('DCF Simulation'!E4856-'DCF Simulation'!F4856))</f>
        <v>11251.039270919558</v>
      </c>
      <c r="H4856" s="302">
        <f ca="1">+G4856-'DCF Analysis'!$C$37+'DCF Analysis'!$C$38+'DCF Analysis'!$C$40-'DCF Analysis'!$C$39</f>
        <v>12163.36927091956</v>
      </c>
      <c r="I4856" s="303">
        <f ca="1">+H4856/'Historical Data'!$L$34</f>
        <v>763.68395726083679</v>
      </c>
    </row>
    <row r="4857" spans="2:9">
      <c r="B4857" s="300">
        <f t="shared" si="379"/>
        <v>4845</v>
      </c>
      <c r="C4857" s="275">
        <f t="shared" ca="1" si="375"/>
        <v>0.31091051967837385</v>
      </c>
      <c r="D4857" s="275">
        <f t="shared" ca="1" si="376"/>
        <v>0.15172484908560022</v>
      </c>
      <c r="E4857" s="275">
        <f t="shared" ca="1" si="377"/>
        <v>0.10429390996023707</v>
      </c>
      <c r="F4857" s="275">
        <f t="shared" ca="1" si="378"/>
        <v>3.7977205523503511E-2</v>
      </c>
      <c r="G4857" s="301">
        <f t="array" aca="1" ref="G4857" ca="1">IF(E4857&gt;F4857,('3-Statement Model'!$G$8*(1+'DCF Simulation'!C4857)*'DCF Simulation'!D4857)/('DCF Simulation'!E4857-'DCF Simulation'!F4857))</f>
        <v>14487.262387620143</v>
      </c>
      <c r="H4857" s="302">
        <f ca="1">+G4857-'DCF Analysis'!$C$37+'DCF Analysis'!$C$38+'DCF Analysis'!$C$40-'DCF Analysis'!$C$39</f>
        <v>15399.592387620145</v>
      </c>
      <c r="I4857" s="303">
        <f ca="1">+H4857/'Historical Data'!$L$34</f>
        <v>966.87203955064274</v>
      </c>
    </row>
    <row r="4858" spans="2:9">
      <c r="B4858" s="300">
        <f t="shared" si="379"/>
        <v>4846</v>
      </c>
      <c r="C4858" s="275">
        <f t="shared" ca="1" si="375"/>
        <v>2.940656553015274E-2</v>
      </c>
      <c r="D4858" s="275">
        <f t="shared" ca="1" si="376"/>
        <v>0.152636199232766</v>
      </c>
      <c r="E4858" s="275">
        <f t="shared" ca="1" si="377"/>
        <v>0.10297870490494948</v>
      </c>
      <c r="F4858" s="275">
        <f t="shared" ca="1" si="378"/>
        <v>3.2071806498691728E-2</v>
      </c>
      <c r="G4858" s="301">
        <f t="array" aca="1" ref="G4858" ca="1">IF(E4858&gt;F4858,('3-Statement Model'!$G$8*(1+'DCF Simulation'!C4858)*'DCF Simulation'!D4858)/('DCF Simulation'!E4858-'DCF Simulation'!F4858))</f>
        <v>10703.738425106623</v>
      </c>
      <c r="H4858" s="302">
        <f ca="1">+G4858-'DCF Analysis'!$C$37+'DCF Analysis'!$C$38+'DCF Analysis'!$C$40-'DCF Analysis'!$C$39</f>
        <v>11616.068425106625</v>
      </c>
      <c r="I4858" s="303">
        <f ca="1">+H4858/'Historical Data'!$L$34</f>
        <v>729.32136689355218</v>
      </c>
    </row>
    <row r="4859" spans="2:9">
      <c r="B4859" s="300">
        <f t="shared" si="379"/>
        <v>4847</v>
      </c>
      <c r="C4859" s="275">
        <f t="shared" ca="1" si="375"/>
        <v>0.21755409009241006</v>
      </c>
      <c r="D4859" s="275">
        <f t="shared" ca="1" si="376"/>
        <v>0.15213717497963353</v>
      </c>
      <c r="E4859" s="275">
        <f t="shared" ca="1" si="377"/>
        <v>0.10325149754819803</v>
      </c>
      <c r="F4859" s="275">
        <f t="shared" ca="1" si="378"/>
        <v>5.172240481239522E-2</v>
      </c>
      <c r="G4859" s="301">
        <f t="array" aca="1" ref="G4859" ca="1">IF(E4859&gt;F4859,('3-Statement Model'!$G$8*(1+'DCF Simulation'!C4859)*'DCF Simulation'!D4859)/('DCF Simulation'!E4859-'DCF Simulation'!F4859))</f>
        <v>17364.033494453819</v>
      </c>
      <c r="H4859" s="302">
        <f ca="1">+G4859-'DCF Analysis'!$C$37+'DCF Analysis'!$C$38+'DCF Analysis'!$C$40-'DCF Analysis'!$C$39</f>
        <v>18276.363494453817</v>
      </c>
      <c r="I4859" s="303">
        <f ca="1">+H4859/'Historical Data'!$L$34</f>
        <v>1147.4917259275808</v>
      </c>
    </row>
    <row r="4860" spans="2:9">
      <c r="B4860" s="300">
        <f t="shared" si="379"/>
        <v>4848</v>
      </c>
      <c r="C4860" s="275">
        <f t="shared" ca="1" si="375"/>
        <v>8.3023137771233282E-2</v>
      </c>
      <c r="D4860" s="275">
        <f t="shared" ca="1" si="376"/>
        <v>0.19406998758827432</v>
      </c>
      <c r="E4860" s="275">
        <f t="shared" ca="1" si="377"/>
        <v>0.10853026379222004</v>
      </c>
      <c r="F4860" s="275">
        <f t="shared" ca="1" si="378"/>
        <v>2.8916457380040235E-2</v>
      </c>
      <c r="G4860" s="301">
        <f t="array" aca="1" ref="G4860" ca="1">IF(E4860&gt;F4860,('3-Statement Model'!$G$8*(1+'DCF Simulation'!C4860)*'DCF Simulation'!D4860)/('DCF Simulation'!E4860-'DCF Simulation'!F4860))</f>
        <v>12752.261914454684</v>
      </c>
      <c r="H4860" s="302">
        <f ca="1">+G4860-'DCF Analysis'!$C$37+'DCF Analysis'!$C$38+'DCF Analysis'!$C$40-'DCF Analysis'!$C$39</f>
        <v>13664.591914454686</v>
      </c>
      <c r="I4860" s="303">
        <f ca="1">+H4860/'Historical Data'!$L$34</f>
        <v>857.93906237266287</v>
      </c>
    </row>
    <row r="4861" spans="2:9">
      <c r="B4861" s="300">
        <f t="shared" si="379"/>
        <v>4849</v>
      </c>
      <c r="C4861" s="275">
        <f t="shared" ca="1" si="375"/>
        <v>0.18267774965715547</v>
      </c>
      <c r="D4861" s="275">
        <f t="shared" ca="1" si="376"/>
        <v>0.16394392171171424</v>
      </c>
      <c r="E4861" s="275">
        <f t="shared" ca="1" si="377"/>
        <v>0.10588460085602096</v>
      </c>
      <c r="F4861" s="275">
        <f t="shared" ca="1" si="378"/>
        <v>4.8058674224894377E-2</v>
      </c>
      <c r="G4861" s="301">
        <f t="array" aca="1" ref="G4861" ca="1">IF(E4861&gt;F4861,('3-Statement Model'!$G$8*(1+'DCF Simulation'!C4861)*'DCF Simulation'!D4861)/('DCF Simulation'!E4861-'DCF Simulation'!F4861))</f>
        <v>16196.405611699858</v>
      </c>
      <c r="H4861" s="302">
        <f ca="1">+G4861-'DCF Analysis'!$C$37+'DCF Analysis'!$C$38+'DCF Analysis'!$C$40-'DCF Analysis'!$C$39</f>
        <v>17108.735611699856</v>
      </c>
      <c r="I4861" s="303">
        <f ca="1">+H4861/'Historical Data'!$L$34</f>
        <v>1074.1815548517482</v>
      </c>
    </row>
    <row r="4862" spans="2:9">
      <c r="B4862" s="300">
        <f t="shared" si="379"/>
        <v>4850</v>
      </c>
      <c r="C4862" s="275">
        <f t="shared" ca="1" si="375"/>
        <v>0.30109715515284113</v>
      </c>
      <c r="D4862" s="275">
        <f t="shared" ca="1" si="376"/>
        <v>0.1770739897986868</v>
      </c>
      <c r="E4862" s="275">
        <f t="shared" ca="1" si="377"/>
        <v>0.1016942530761709</v>
      </c>
      <c r="F4862" s="275">
        <f t="shared" ca="1" si="378"/>
        <v>2.6979184022021284E-2</v>
      </c>
      <c r="G4862" s="301">
        <f t="array" aca="1" ref="G4862" ca="1">IF(E4862&gt;F4862,('3-Statement Model'!$G$8*(1+'DCF Simulation'!C4862)*'DCF Simulation'!D4862)/('DCF Simulation'!E4862-'DCF Simulation'!F4862))</f>
        <v>14894.838452326552</v>
      </c>
      <c r="H4862" s="302">
        <f ca="1">+G4862-'DCF Analysis'!$C$37+'DCF Analysis'!$C$38+'DCF Analysis'!$C$40-'DCF Analysis'!$C$39</f>
        <v>15807.168452326554</v>
      </c>
      <c r="I4862" s="303">
        <f ca="1">+H4862/'Historical Data'!$L$34</f>
        <v>992.46193122021123</v>
      </c>
    </row>
    <row r="4863" spans="2:9">
      <c r="B4863" s="300">
        <f t="shared" si="379"/>
        <v>4851</v>
      </c>
      <c r="C4863" s="275">
        <f t="shared" ca="1" si="375"/>
        <v>0.23859138086851914</v>
      </c>
      <c r="D4863" s="275">
        <f t="shared" ca="1" si="376"/>
        <v>0.18206160660219303</v>
      </c>
      <c r="E4863" s="275">
        <f t="shared" ca="1" si="377"/>
        <v>0.10444954374540799</v>
      </c>
      <c r="F4863" s="275">
        <f t="shared" ca="1" si="378"/>
        <v>3.5151298926962435E-2</v>
      </c>
      <c r="G4863" s="301">
        <f t="array" aca="1" ref="G4863" ca="1">IF(E4863&gt;F4863,('3-Statement Model'!$G$8*(1+'DCF Simulation'!C4863)*'DCF Simulation'!D4863)/('DCF Simulation'!E4863-'DCF Simulation'!F4863))</f>
        <v>15718.231785098145</v>
      </c>
      <c r="H4863" s="302">
        <f ca="1">+G4863-'DCF Analysis'!$C$37+'DCF Analysis'!$C$38+'DCF Analysis'!$C$40-'DCF Analysis'!$C$39</f>
        <v>16630.561785098143</v>
      </c>
      <c r="I4863" s="303">
        <f ca="1">+H4863/'Historical Data'!$L$34</f>
        <v>1044.159143131435</v>
      </c>
    </row>
    <row r="4864" spans="2:9">
      <c r="B4864" s="300">
        <f t="shared" si="379"/>
        <v>4852</v>
      </c>
      <c r="C4864" s="275">
        <f t="shared" ca="1" si="375"/>
        <v>1.7789392823332414E-2</v>
      </c>
      <c r="D4864" s="275">
        <f t="shared" ca="1" si="376"/>
        <v>0.18478665228902486</v>
      </c>
      <c r="E4864" s="275">
        <f t="shared" ca="1" si="377"/>
        <v>0.10710170522008258</v>
      </c>
      <c r="F4864" s="275">
        <f t="shared" ca="1" si="378"/>
        <v>5.476884472541492E-2</v>
      </c>
      <c r="G4864" s="301">
        <f t="array" aca="1" ref="G4864" ca="1">IF(E4864&gt;F4864,('3-Statement Model'!$G$8*(1+'DCF Simulation'!C4864)*'DCF Simulation'!D4864)/('DCF Simulation'!E4864-'DCF Simulation'!F4864))</f>
        <v>17359.35336044131</v>
      </c>
      <c r="H4864" s="302">
        <f ca="1">+G4864-'DCF Analysis'!$C$37+'DCF Analysis'!$C$38+'DCF Analysis'!$C$40-'DCF Analysis'!$C$39</f>
        <v>18271.683360441308</v>
      </c>
      <c r="I4864" s="303">
        <f ca="1">+H4864/'Historical Data'!$L$34</f>
        <v>1147.1978810903834</v>
      </c>
    </row>
    <row r="4865" spans="2:9">
      <c r="B4865" s="300">
        <f t="shared" si="379"/>
        <v>4853</v>
      </c>
      <c r="C4865" s="275">
        <f t="shared" ca="1" si="375"/>
        <v>0.15293495893440492</v>
      </c>
      <c r="D4865" s="275">
        <f t="shared" ca="1" si="376"/>
        <v>0.14690559839258793</v>
      </c>
      <c r="E4865" s="275">
        <f t="shared" ca="1" si="377"/>
        <v>0.10360179498493494</v>
      </c>
      <c r="F4865" s="275">
        <f t="shared" ca="1" si="378"/>
        <v>2.7492490113021444E-2</v>
      </c>
      <c r="G4865" s="301">
        <f t="array" aca="1" ref="G4865" ca="1">IF(E4865&gt;F4865,('3-Statement Model'!$G$8*(1+'DCF Simulation'!C4865)*'DCF Simulation'!D4865)/('DCF Simulation'!E4865-'DCF Simulation'!F4865))</f>
        <v>10749.416694244379</v>
      </c>
      <c r="H4865" s="302">
        <f ca="1">+G4865-'DCF Analysis'!$C$37+'DCF Analysis'!$C$38+'DCF Analysis'!$C$40-'DCF Analysis'!$C$39</f>
        <v>11661.746694244381</v>
      </c>
      <c r="I4865" s="303">
        <f ca="1">+H4865/'Historical Data'!$L$34</f>
        <v>732.18930262410242</v>
      </c>
    </row>
    <row r="4866" spans="2:9">
      <c r="B4866" s="300">
        <f t="shared" si="379"/>
        <v>4854</v>
      </c>
      <c r="C4866" s="275">
        <f t="shared" ca="1" si="375"/>
        <v>0.15205853595022734</v>
      </c>
      <c r="D4866" s="275">
        <f t="shared" ca="1" si="376"/>
        <v>0.15112115155140635</v>
      </c>
      <c r="E4866" s="275">
        <f t="shared" ca="1" si="377"/>
        <v>0.10424466858252553</v>
      </c>
      <c r="F4866" s="275">
        <f t="shared" ca="1" si="378"/>
        <v>5.8406762408373142E-2</v>
      </c>
      <c r="G4866" s="301">
        <f t="array" aca="1" ref="G4866" ca="1">IF(E4866&gt;F4866,('3-Statement Model'!$G$8*(1+'DCF Simulation'!C4866)*'DCF Simulation'!D4866)/('DCF Simulation'!E4866-'DCF Simulation'!F4866))</f>
        <v>18346.555050907169</v>
      </c>
      <c r="H4866" s="302">
        <f ca="1">+G4866-'DCF Analysis'!$C$37+'DCF Analysis'!$C$38+'DCF Analysis'!$C$40-'DCF Analysis'!$C$39</f>
        <v>19258.885050907167</v>
      </c>
      <c r="I4866" s="303">
        <f ca="1">+H4866/'Historical Data'!$L$34</f>
        <v>1209.1798925542646</v>
      </c>
    </row>
    <row r="4867" spans="2:9">
      <c r="B4867" s="300">
        <f t="shared" si="379"/>
        <v>4855</v>
      </c>
      <c r="C4867" s="275">
        <f t="shared" ca="1" si="375"/>
        <v>9.4337609064841399E-2</v>
      </c>
      <c r="D4867" s="275">
        <f t="shared" ca="1" si="376"/>
        <v>0.16462870975782062</v>
      </c>
      <c r="E4867" s="275">
        <f t="shared" ca="1" si="377"/>
        <v>0.10388529957634655</v>
      </c>
      <c r="F4867" s="275">
        <f t="shared" ca="1" si="378"/>
        <v>3.8278510598824478E-2</v>
      </c>
      <c r="G4867" s="301">
        <f t="array" aca="1" ref="G4867" ca="1">IF(E4867&gt;F4867,('3-Statement Model'!$G$8*(1+'DCF Simulation'!C4867)*'DCF Simulation'!D4867)/('DCF Simulation'!E4867-'DCF Simulation'!F4867))</f>
        <v>13264.40019357918</v>
      </c>
      <c r="H4867" s="302">
        <f ca="1">+G4867-'DCF Analysis'!$C$37+'DCF Analysis'!$C$38+'DCF Analysis'!$C$40-'DCF Analysis'!$C$39</f>
        <v>14176.730193579182</v>
      </c>
      <c r="I4867" s="303">
        <f ca="1">+H4867/'Historical Data'!$L$34</f>
        <v>890.09395128174413</v>
      </c>
    </row>
    <row r="4868" spans="2:9">
      <c r="B4868" s="300">
        <f t="shared" si="379"/>
        <v>4856</v>
      </c>
      <c r="C4868" s="275">
        <f t="shared" ca="1" si="375"/>
        <v>3.2195591382076505E-2</v>
      </c>
      <c r="D4868" s="275">
        <f t="shared" ca="1" si="376"/>
        <v>0.14568299664608697</v>
      </c>
      <c r="E4868" s="275">
        <f t="shared" ca="1" si="377"/>
        <v>0.1086997350452992</v>
      </c>
      <c r="F4868" s="275">
        <f t="shared" ca="1" si="378"/>
        <v>4.6852800260667113E-2</v>
      </c>
      <c r="G4868" s="301">
        <f t="array" aca="1" ref="G4868" ca="1">IF(E4868&gt;F4868,('3-Statement Model'!$G$8*(1+'DCF Simulation'!C4868)*'DCF Simulation'!D4868)/('DCF Simulation'!E4868-'DCF Simulation'!F4868))</f>
        <v>11744.436524658708</v>
      </c>
      <c r="H4868" s="302">
        <f ca="1">+G4868-'DCF Analysis'!$C$37+'DCF Analysis'!$C$38+'DCF Analysis'!$C$40-'DCF Analysis'!$C$39</f>
        <v>12656.766524658709</v>
      </c>
      <c r="I4868" s="303">
        <f ca="1">+H4868/'Historical Data'!$L$34</f>
        <v>794.66218038672696</v>
      </c>
    </row>
    <row r="4869" spans="2:9">
      <c r="B4869" s="300">
        <f t="shared" si="379"/>
        <v>4857</v>
      </c>
      <c r="C4869" s="275">
        <f t="shared" ca="1" si="375"/>
        <v>0.21562665636966108</v>
      </c>
      <c r="D4869" s="275">
        <f t="shared" ca="1" si="376"/>
        <v>0.16773096408387403</v>
      </c>
      <c r="E4869" s="275">
        <f t="shared" ca="1" si="377"/>
        <v>0.10342387354053127</v>
      </c>
      <c r="F4869" s="275">
        <f t="shared" ca="1" si="378"/>
        <v>5.504347857630229E-2</v>
      </c>
      <c r="G4869" s="301">
        <f t="array" aca="1" ref="G4869" ca="1">IF(E4869&gt;F4869,('3-Statement Model'!$G$8*(1+'DCF Simulation'!C4869)*'DCF Simulation'!D4869)/('DCF Simulation'!E4869-'DCF Simulation'!F4869))</f>
        <v>20357.45801598889</v>
      </c>
      <c r="H4869" s="302">
        <f ca="1">+G4869-'DCF Analysis'!$C$37+'DCF Analysis'!$C$38+'DCF Analysis'!$C$40-'DCF Analysis'!$C$39</f>
        <v>21269.788015988888</v>
      </c>
      <c r="I4869" s="303">
        <f ca="1">+H4869/'Historical Data'!$L$34</f>
        <v>1335.4355623309546</v>
      </c>
    </row>
    <row r="4870" spans="2:9">
      <c r="B4870" s="300">
        <f t="shared" si="379"/>
        <v>4858</v>
      </c>
      <c r="C4870" s="275">
        <f t="shared" ca="1" si="375"/>
        <v>0.19677838313784901</v>
      </c>
      <c r="D4870" s="275">
        <f t="shared" ca="1" si="376"/>
        <v>0.1709247235015055</v>
      </c>
      <c r="E4870" s="275">
        <f t="shared" ca="1" si="377"/>
        <v>0.10215590352753075</v>
      </c>
      <c r="F4870" s="275">
        <f t="shared" ca="1" si="378"/>
        <v>5.2513405049717798E-2</v>
      </c>
      <c r="G4870" s="301">
        <f t="array" aca="1" ref="G4870" ca="1">IF(E4870&gt;F4870,('3-Statement Model'!$G$8*(1+'DCF Simulation'!C4870)*'DCF Simulation'!D4870)/('DCF Simulation'!E4870-'DCF Simulation'!F4870))</f>
        <v>19904.18915799828</v>
      </c>
      <c r="H4870" s="302">
        <f ca="1">+G4870-'DCF Analysis'!$C$37+'DCF Analysis'!$C$38+'DCF Analysis'!$C$40-'DCF Analysis'!$C$39</f>
        <v>20816.519157998278</v>
      </c>
      <c r="I4870" s="303">
        <f ca="1">+H4870/'Historical Data'!$L$34</f>
        <v>1306.9768230241605</v>
      </c>
    </row>
    <row r="4871" spans="2:9">
      <c r="B4871" s="300">
        <f t="shared" si="379"/>
        <v>4859</v>
      </c>
      <c r="C4871" s="275">
        <f t="shared" ca="1" si="375"/>
        <v>0.23371097234535279</v>
      </c>
      <c r="D4871" s="275">
        <f t="shared" ca="1" si="376"/>
        <v>0.15988384776882739</v>
      </c>
      <c r="E4871" s="275">
        <f t="shared" ca="1" si="377"/>
        <v>0.10224569118541485</v>
      </c>
      <c r="F4871" s="275">
        <f t="shared" ca="1" si="378"/>
        <v>2.3357175362583478E-2</v>
      </c>
      <c r="G4871" s="301">
        <f t="array" aca="1" ref="G4871" ca="1">IF(E4871&gt;F4871,('3-Statement Model'!$G$8*(1+'DCF Simulation'!C4871)*'DCF Simulation'!D4871)/('DCF Simulation'!E4871-'DCF Simulation'!F4871))</f>
        <v>12077.685946463374</v>
      </c>
      <c r="H4871" s="302">
        <f ca="1">+G4871-'DCF Analysis'!$C$37+'DCF Analysis'!$C$38+'DCF Analysis'!$C$40-'DCF Analysis'!$C$39</f>
        <v>12990.015946463376</v>
      </c>
      <c r="I4871" s="303">
        <f ca="1">+H4871/'Historical Data'!$L$34</f>
        <v>815.58543212151812</v>
      </c>
    </row>
    <row r="4872" spans="2:9">
      <c r="B4872" s="300">
        <f t="shared" si="379"/>
        <v>4860</v>
      </c>
      <c r="C4872" s="275">
        <f t="shared" ca="1" si="375"/>
        <v>0.3059994511721712</v>
      </c>
      <c r="D4872" s="275">
        <f t="shared" ca="1" si="376"/>
        <v>0.15243358298345619</v>
      </c>
      <c r="E4872" s="275">
        <f t="shared" ca="1" si="377"/>
        <v>0.1009049898837235</v>
      </c>
      <c r="F4872" s="275">
        <f t="shared" ca="1" si="378"/>
        <v>5.6213823105404639E-2</v>
      </c>
      <c r="G4872" s="301">
        <f t="array" aca="1" ref="G4872" ca="1">IF(E4872&gt;F4872,('3-Statement Model'!$G$8*(1+'DCF Simulation'!C4872)*'DCF Simulation'!D4872)/('DCF Simulation'!E4872-'DCF Simulation'!F4872))</f>
        <v>21516.987050804757</v>
      </c>
      <c r="H4872" s="302">
        <f ca="1">+G4872-'DCF Analysis'!$C$37+'DCF Analysis'!$C$38+'DCF Analysis'!$C$40-'DCF Analysis'!$C$39</f>
        <v>22429.317050804755</v>
      </c>
      <c r="I4872" s="303">
        <f ca="1">+H4872/'Historical Data'!$L$34</f>
        <v>1408.2372426995778</v>
      </c>
    </row>
    <row r="4873" spans="2:9">
      <c r="B4873" s="300">
        <f t="shared" si="379"/>
        <v>4861</v>
      </c>
      <c r="C4873" s="275">
        <f t="shared" ca="1" si="375"/>
        <v>0.29644716195993204</v>
      </c>
      <c r="D4873" s="275">
        <f t="shared" ca="1" si="376"/>
        <v>0.13509934355440678</v>
      </c>
      <c r="E4873" s="275">
        <f t="shared" ca="1" si="377"/>
        <v>0.10868399825793434</v>
      </c>
      <c r="F4873" s="275">
        <f t="shared" ca="1" si="378"/>
        <v>5.7153300149225331E-2</v>
      </c>
      <c r="G4873" s="301">
        <f t="array" aca="1" ref="G4873" ca="1">IF(E4873&gt;F4873,('3-Statement Model'!$G$8*(1+'DCF Simulation'!C4873)*'DCF Simulation'!D4873)/('DCF Simulation'!E4873-'DCF Simulation'!F4873))</f>
        <v>16418.048466781209</v>
      </c>
      <c r="H4873" s="302">
        <f ca="1">+G4873-'DCF Analysis'!$C$37+'DCF Analysis'!$C$38+'DCF Analysis'!$C$40-'DCF Analysis'!$C$39</f>
        <v>17330.378466781207</v>
      </c>
      <c r="I4873" s="303">
        <f ca="1">+H4873/'Historical Data'!$L$34</f>
        <v>1088.0975257391733</v>
      </c>
    </row>
    <row r="4874" spans="2:9">
      <c r="B4874" s="300">
        <f t="shared" si="379"/>
        <v>4862</v>
      </c>
      <c r="C4874" s="275">
        <f t="shared" ca="1" si="375"/>
        <v>0.16116985280445081</v>
      </c>
      <c r="D4874" s="275">
        <f t="shared" ca="1" si="376"/>
        <v>0.1898379032349731</v>
      </c>
      <c r="E4874" s="275">
        <f t="shared" ca="1" si="377"/>
        <v>0.10363505736240998</v>
      </c>
      <c r="F4874" s="275">
        <f t="shared" ca="1" si="378"/>
        <v>4.1459224251220644E-2</v>
      </c>
      <c r="G4874" s="301">
        <f t="array" aca="1" ref="G4874" ca="1">IF(E4874&gt;F4874,('3-Statement Model'!$G$8*(1+'DCF Simulation'!C4874)*'DCF Simulation'!D4874)/('DCF Simulation'!E4874-'DCF Simulation'!F4874))</f>
        <v>17125.236048026552</v>
      </c>
      <c r="H4874" s="302">
        <f ca="1">+G4874-'DCF Analysis'!$C$37+'DCF Analysis'!$C$38+'DCF Analysis'!$C$40-'DCF Analysis'!$C$39</f>
        <v>18037.566048026551</v>
      </c>
      <c r="I4874" s="303">
        <f ca="1">+H4874/'Historical Data'!$L$34</f>
        <v>1132.4986944073291</v>
      </c>
    </row>
    <row r="4875" spans="2:9">
      <c r="B4875" s="300">
        <f t="shared" si="379"/>
        <v>4863</v>
      </c>
      <c r="C4875" s="275">
        <f t="shared" ca="1" si="375"/>
        <v>0.27870321344519666</v>
      </c>
      <c r="D4875" s="275">
        <f t="shared" ca="1" si="376"/>
        <v>0.1524418812100288</v>
      </c>
      <c r="E4875" s="275">
        <f t="shared" ca="1" si="377"/>
        <v>0.10929448154550975</v>
      </c>
      <c r="F4875" s="275">
        <f t="shared" ca="1" si="378"/>
        <v>4.6459492525756617E-2</v>
      </c>
      <c r="G4875" s="301">
        <f t="array" aca="1" ref="G4875" ca="1">IF(E4875&gt;F4875,('3-Statement Model'!$G$8*(1+'DCF Simulation'!C4875)*'DCF Simulation'!D4875)/('DCF Simulation'!E4875-'DCF Simulation'!F4875))</f>
        <v>14984.836610992586</v>
      </c>
      <c r="H4875" s="302">
        <f ca="1">+G4875-'DCF Analysis'!$C$37+'DCF Analysis'!$C$38+'DCF Analysis'!$C$40-'DCF Analysis'!$C$39</f>
        <v>15897.166610992588</v>
      </c>
      <c r="I4875" s="303">
        <f ca="1">+H4875/'Historical Data'!$L$34</f>
        <v>998.11251605615689</v>
      </c>
    </row>
    <row r="4876" spans="2:9">
      <c r="B4876" s="300">
        <f t="shared" si="379"/>
        <v>4864</v>
      </c>
      <c r="C4876" s="275">
        <f t="shared" ca="1" si="375"/>
        <v>9.0151378318964567E-2</v>
      </c>
      <c r="D4876" s="275">
        <f t="shared" ca="1" si="376"/>
        <v>0.18305307861205039</v>
      </c>
      <c r="E4876" s="275">
        <f t="shared" ca="1" si="377"/>
        <v>0.10993691789869857</v>
      </c>
      <c r="F4876" s="275">
        <f t="shared" ca="1" si="378"/>
        <v>5.4930414121836621E-2</v>
      </c>
      <c r="G4876" s="301">
        <f t="array" aca="1" ref="G4876" ca="1">IF(E4876&gt;F4876,('3-Statement Model'!$G$8*(1+'DCF Simulation'!C4876)*'DCF Simulation'!D4876)/('DCF Simulation'!E4876-'DCF Simulation'!F4876))</f>
        <v>17523.840952953564</v>
      </c>
      <c r="H4876" s="302">
        <f ca="1">+G4876-'DCF Analysis'!$C$37+'DCF Analysis'!$C$38+'DCF Analysis'!$C$40-'DCF Analysis'!$C$39</f>
        <v>18436.170952953562</v>
      </c>
      <c r="I4876" s="303">
        <f ca="1">+H4876/'Historical Data'!$L$34</f>
        <v>1157.5253267818</v>
      </c>
    </row>
    <row r="4877" spans="2:9">
      <c r="B4877" s="300">
        <f t="shared" si="379"/>
        <v>4865</v>
      </c>
      <c r="C4877" s="275">
        <f t="shared" ca="1" si="375"/>
        <v>6.3355152286512548E-2</v>
      </c>
      <c r="D4877" s="275">
        <f t="shared" ca="1" si="376"/>
        <v>0.15657843062590174</v>
      </c>
      <c r="E4877" s="275">
        <f t="shared" ca="1" si="377"/>
        <v>0.10461517458575056</v>
      </c>
      <c r="F4877" s="275">
        <f t="shared" ca="1" si="378"/>
        <v>3.208855454399652E-2</v>
      </c>
      <c r="G4877" s="301">
        <f t="array" aca="1" ref="G4877" ca="1">IF(E4877&gt;F4877,('3-Statement Model'!$G$8*(1+'DCF Simulation'!C4877)*'DCF Simulation'!D4877)/('DCF Simulation'!E4877-'DCF Simulation'!F4877))</f>
        <v>11088.998797197019</v>
      </c>
      <c r="H4877" s="302">
        <f ca="1">+G4877-'DCF Analysis'!$C$37+'DCF Analysis'!$C$38+'DCF Analysis'!$C$40-'DCF Analysis'!$C$39</f>
        <v>12001.32879719702</v>
      </c>
      <c r="I4877" s="303">
        <f ca="1">+H4877/'Historical Data'!$L$34</f>
        <v>753.51015529424615</v>
      </c>
    </row>
    <row r="4878" spans="2:9">
      <c r="B4878" s="300">
        <f t="shared" si="379"/>
        <v>4866</v>
      </c>
      <c r="C4878" s="275">
        <f t="shared" ref="C4878:C4941" ca="1" si="380">RAND()*($E$6-$D$6)+$D$6</f>
        <v>4.0253716073820778E-2</v>
      </c>
      <c r="D4878" s="275">
        <f t="shared" ref="D4878:D4941" ca="1" si="381">RAND()*($E$7-$D$7)+$D$7</f>
        <v>0.17196824372600722</v>
      </c>
      <c r="E4878" s="275">
        <f t="shared" ref="E4878:E4941" ca="1" si="382">RAND()*($E$8-$D$8)+$D$8</f>
        <v>0.10411857053105511</v>
      </c>
      <c r="F4878" s="275">
        <f t="shared" ref="F4878:F4941" ca="1" si="383">RAND()*($E$9-$D$9)+$D$9</f>
        <v>5.2345392565567403E-2</v>
      </c>
      <c r="G4878" s="301">
        <f t="array" aca="1" ref="G4878" ca="1">IF(E4878&gt;F4878,('3-Statement Model'!$G$8*(1+'DCF Simulation'!C4878)*'DCF Simulation'!D4878)/('DCF Simulation'!E4878-'DCF Simulation'!F4878))</f>
        <v>16690.225609251796</v>
      </c>
      <c r="H4878" s="302">
        <f ca="1">+G4878-'DCF Analysis'!$C$37+'DCF Analysis'!$C$38+'DCF Analysis'!$C$40-'DCF Analysis'!$C$39</f>
        <v>17602.555609251795</v>
      </c>
      <c r="I4878" s="303">
        <f ca="1">+H4878/'Historical Data'!$L$34</f>
        <v>1105.186320184873</v>
      </c>
    </row>
    <row r="4879" spans="2:9">
      <c r="B4879" s="300">
        <f t="shared" ref="B4879:B4942" si="384">+B4878+1</f>
        <v>4867</v>
      </c>
      <c r="C4879" s="275">
        <f t="shared" ca="1" si="380"/>
        <v>0.20865588346699468</v>
      </c>
      <c r="D4879" s="275">
        <f t="shared" ca="1" si="381"/>
        <v>0.14499639308112267</v>
      </c>
      <c r="E4879" s="275">
        <f t="shared" ca="1" si="382"/>
        <v>0.10193938166470197</v>
      </c>
      <c r="F4879" s="275">
        <f t="shared" ca="1" si="383"/>
        <v>2.3481029269806782E-2</v>
      </c>
      <c r="G4879" s="301">
        <f t="array" aca="1" ref="G4879" ca="1">IF(E4879&gt;F4879,('3-Statement Model'!$G$8*(1+'DCF Simulation'!C4879)*'DCF Simulation'!D4879)/('DCF Simulation'!E4879-'DCF Simulation'!F4879))</f>
        <v>10789.471814211814</v>
      </c>
      <c r="H4879" s="302">
        <f ca="1">+G4879-'DCF Analysis'!$C$37+'DCF Analysis'!$C$38+'DCF Analysis'!$C$40-'DCF Analysis'!$C$39</f>
        <v>11701.801814211816</v>
      </c>
      <c r="I4879" s="303">
        <f ca="1">+H4879/'Historical Data'!$L$34</f>
        <v>734.70418578221086</v>
      </c>
    </row>
    <row r="4880" spans="2:9">
      <c r="B4880" s="300">
        <f t="shared" si="384"/>
        <v>4868</v>
      </c>
      <c r="C4880" s="275">
        <f t="shared" ca="1" si="380"/>
        <v>0.16376645180002652</v>
      </c>
      <c r="D4880" s="275">
        <f t="shared" ca="1" si="381"/>
        <v>0.16063674510100814</v>
      </c>
      <c r="E4880" s="275">
        <f t="shared" ca="1" si="382"/>
        <v>0.10202852042636623</v>
      </c>
      <c r="F4880" s="275">
        <f t="shared" ca="1" si="383"/>
        <v>3.2898489316217777E-2</v>
      </c>
      <c r="G4880" s="301">
        <f t="array" aca="1" ref="G4880" ca="1">IF(E4880&gt;F4880,('3-Statement Model'!$G$8*(1+'DCF Simulation'!C4880)*'DCF Simulation'!D4880)/('DCF Simulation'!E4880-'DCF Simulation'!F4880))</f>
        <v>13062.414962937655</v>
      </c>
      <c r="H4880" s="302">
        <f ca="1">+G4880-'DCF Analysis'!$C$37+'DCF Analysis'!$C$38+'DCF Analysis'!$C$40-'DCF Analysis'!$C$39</f>
        <v>13974.744962937657</v>
      </c>
      <c r="I4880" s="303">
        <f ca="1">+H4880/'Historical Data'!$L$34</f>
        <v>877.41219536290066</v>
      </c>
    </row>
    <row r="4881" spans="2:9">
      <c r="B4881" s="300">
        <f t="shared" si="384"/>
        <v>4869</v>
      </c>
      <c r="C4881" s="275">
        <f t="shared" ca="1" si="380"/>
        <v>3.6672104467428537E-2</v>
      </c>
      <c r="D4881" s="275">
        <f t="shared" ca="1" si="381"/>
        <v>0.19080769603429873</v>
      </c>
      <c r="E4881" s="275">
        <f t="shared" ca="1" si="382"/>
        <v>0.10121337249899844</v>
      </c>
      <c r="F4881" s="275">
        <f t="shared" ca="1" si="383"/>
        <v>4.3599130379233866E-2</v>
      </c>
      <c r="G4881" s="301">
        <f t="array" aca="1" ref="G4881" ca="1">IF(E4881&gt;F4881,('3-Statement Model'!$G$8*(1+'DCF Simulation'!C4881)*'DCF Simulation'!D4881)/('DCF Simulation'!E4881-'DCF Simulation'!F4881))</f>
        <v>16583.91052192292</v>
      </c>
      <c r="H4881" s="302">
        <f ca="1">+G4881-'DCF Analysis'!$C$37+'DCF Analysis'!$C$38+'DCF Analysis'!$C$40-'DCF Analysis'!$C$39</f>
        <v>17496.240521922919</v>
      </c>
      <c r="I4881" s="303">
        <f ca="1">+H4881/'Historical Data'!$L$34</f>
        <v>1098.5112678371686</v>
      </c>
    </row>
    <row r="4882" spans="2:9">
      <c r="B4882" s="300">
        <f t="shared" si="384"/>
        <v>4870</v>
      </c>
      <c r="C4882" s="275">
        <f t="shared" ca="1" si="380"/>
        <v>7.8377326203781336E-2</v>
      </c>
      <c r="D4882" s="275">
        <f t="shared" ca="1" si="381"/>
        <v>0.17308902171536844</v>
      </c>
      <c r="E4882" s="275">
        <f t="shared" ca="1" si="382"/>
        <v>0.10215993395063426</v>
      </c>
      <c r="F4882" s="275">
        <f t="shared" ca="1" si="383"/>
        <v>4.9095974682743709E-2</v>
      </c>
      <c r="G4882" s="301">
        <f t="array" aca="1" ref="G4882" ca="1">IF(E4882&gt;F4882,('3-Statement Model'!$G$8*(1+'DCF Simulation'!C4882)*'DCF Simulation'!D4882)/('DCF Simulation'!E4882-'DCF Simulation'!F4882))</f>
        <v>16991.04615465011</v>
      </c>
      <c r="H4882" s="302">
        <f ca="1">+G4882-'DCF Analysis'!$C$37+'DCF Analysis'!$C$38+'DCF Analysis'!$C$40-'DCF Analysis'!$C$39</f>
        <v>17903.376154650108</v>
      </c>
      <c r="I4882" s="303">
        <f ca="1">+H4882/'Historical Data'!$L$34</f>
        <v>1124.073506738059</v>
      </c>
    </row>
    <row r="4883" spans="2:9">
      <c r="B4883" s="300">
        <f t="shared" si="384"/>
        <v>4871</v>
      </c>
      <c r="C4883" s="275">
        <f t="shared" ca="1" si="380"/>
        <v>1.6566936035757509E-2</v>
      </c>
      <c r="D4883" s="275">
        <f t="shared" ca="1" si="381"/>
        <v>0.18615305668634688</v>
      </c>
      <c r="E4883" s="275">
        <f t="shared" ca="1" si="382"/>
        <v>0.10948979843145673</v>
      </c>
      <c r="F4883" s="275">
        <f t="shared" ca="1" si="383"/>
        <v>2.959618821859826E-2</v>
      </c>
      <c r="G4883" s="301">
        <f t="array" aca="1" ref="G4883" ca="1">IF(E4883&gt;F4883,('3-Statement Model'!$G$8*(1+'DCF Simulation'!C4883)*'DCF Simulation'!D4883)/('DCF Simulation'!E4883-'DCF Simulation'!F4883))</f>
        <v>11441.253412216403</v>
      </c>
      <c r="H4883" s="302">
        <f ca="1">+G4883-'DCF Analysis'!$C$37+'DCF Analysis'!$C$38+'DCF Analysis'!$C$40-'DCF Analysis'!$C$39</f>
        <v>12353.583412216405</v>
      </c>
      <c r="I4883" s="303">
        <f ca="1">+H4883/'Historical Data'!$L$34</f>
        <v>775.62665873746175</v>
      </c>
    </row>
    <row r="4884" spans="2:9">
      <c r="B4884" s="300">
        <f t="shared" si="384"/>
        <v>4872</v>
      </c>
      <c r="C4884" s="275">
        <f t="shared" ca="1" si="380"/>
        <v>0.25983614489450657</v>
      </c>
      <c r="D4884" s="275">
        <f t="shared" ca="1" si="381"/>
        <v>0.17251280046419451</v>
      </c>
      <c r="E4884" s="275">
        <f t="shared" ca="1" si="382"/>
        <v>0.10815103485407815</v>
      </c>
      <c r="F4884" s="275">
        <f t="shared" ca="1" si="383"/>
        <v>3.6468785057387779E-2</v>
      </c>
      <c r="G4884" s="301">
        <f t="array" aca="1" ref="G4884" ca="1">IF(E4884&gt;F4884,('3-Statement Model'!$G$8*(1+'DCF Simulation'!C4884)*'DCF Simulation'!D4884)/('DCF Simulation'!E4884-'DCF Simulation'!F4884))</f>
        <v>14645.468237459458</v>
      </c>
      <c r="H4884" s="302">
        <f ca="1">+G4884-'DCF Analysis'!$C$37+'DCF Analysis'!$C$38+'DCF Analysis'!$C$40-'DCF Analysis'!$C$39</f>
        <v>15557.798237459459</v>
      </c>
      <c r="I4884" s="303">
        <f ca="1">+H4884/'Historical Data'!$L$34</f>
        <v>976.80508250741286</v>
      </c>
    </row>
    <row r="4885" spans="2:9">
      <c r="B4885" s="300">
        <f t="shared" si="384"/>
        <v>4873</v>
      </c>
      <c r="C4885" s="275">
        <f t="shared" ca="1" si="380"/>
        <v>0.10223210024589467</v>
      </c>
      <c r="D4885" s="275">
        <f t="shared" ca="1" si="381"/>
        <v>0.18284942767419282</v>
      </c>
      <c r="E4885" s="275">
        <f t="shared" ca="1" si="382"/>
        <v>0.10434859427871578</v>
      </c>
      <c r="F4885" s="275">
        <f t="shared" ca="1" si="383"/>
        <v>5.7638293668082985E-2</v>
      </c>
      <c r="G4885" s="301">
        <f t="array" aca="1" ref="G4885" ca="1">IF(E4885&gt;F4885,('3-Statement Model'!$G$8*(1+'DCF Simulation'!C4885)*'DCF Simulation'!D4885)/('DCF Simulation'!E4885-'DCF Simulation'!F4885))</f>
        <v>20841.717128105069</v>
      </c>
      <c r="H4885" s="302">
        <f ca="1">+G4885-'DCF Analysis'!$C$37+'DCF Analysis'!$C$38+'DCF Analysis'!$C$40-'DCF Analysis'!$C$39</f>
        <v>21754.047128105067</v>
      </c>
      <c r="I4885" s="303">
        <f ca="1">+H4885/'Historical Data'!$L$34</f>
        <v>1365.840042113105</v>
      </c>
    </row>
    <row r="4886" spans="2:9">
      <c r="B4886" s="300">
        <f t="shared" si="384"/>
        <v>4874</v>
      </c>
      <c r="C4886" s="275">
        <f t="shared" ca="1" si="380"/>
        <v>0.17128028863002095</v>
      </c>
      <c r="D4886" s="275">
        <f t="shared" ca="1" si="381"/>
        <v>0.18918197401770445</v>
      </c>
      <c r="E4886" s="275">
        <f t="shared" ca="1" si="382"/>
        <v>0.10488416104608821</v>
      </c>
      <c r="F4886" s="275">
        <f t="shared" ca="1" si="383"/>
        <v>4.0435870297211018E-2</v>
      </c>
      <c r="G4886" s="301">
        <f t="array" aca="1" ref="G4886" ca="1">IF(E4886&gt;F4886,('3-Statement Model'!$G$8*(1+'DCF Simulation'!C4886)*'DCF Simulation'!D4886)/('DCF Simulation'!E4886-'DCF Simulation'!F4886))</f>
        <v>16607.669093284763</v>
      </c>
      <c r="H4886" s="302">
        <f ca="1">+G4886-'DCF Analysis'!$C$37+'DCF Analysis'!$C$38+'DCF Analysis'!$C$40-'DCF Analysis'!$C$39</f>
        <v>17519.999093284761</v>
      </c>
      <c r="I4886" s="303">
        <f ca="1">+H4886/'Historical Data'!$L$34</f>
        <v>1100.0029630568356</v>
      </c>
    </row>
    <row r="4887" spans="2:9">
      <c r="B4887" s="300">
        <f t="shared" si="384"/>
        <v>4875</v>
      </c>
      <c r="C4887" s="275">
        <f t="shared" ca="1" si="380"/>
        <v>0.10812412569297714</v>
      </c>
      <c r="D4887" s="275">
        <f t="shared" ca="1" si="381"/>
        <v>0.15858651942420246</v>
      </c>
      <c r="E4887" s="275">
        <f t="shared" ca="1" si="382"/>
        <v>0.10513727828153305</v>
      </c>
      <c r="F4887" s="275">
        <f t="shared" ca="1" si="383"/>
        <v>2.1966026454296322E-2</v>
      </c>
      <c r="G4887" s="301">
        <f t="array" aca="1" ref="G4887" ca="1">IF(E4887&gt;F4887,('3-Statement Model'!$G$8*(1+'DCF Simulation'!C4887)*'DCF Simulation'!D4887)/('DCF Simulation'!E4887-'DCF Simulation'!F4887))</f>
        <v>10206.126313543469</v>
      </c>
      <c r="H4887" s="302">
        <f ca="1">+G4887-'DCF Analysis'!$C$37+'DCF Analysis'!$C$38+'DCF Analysis'!$C$40-'DCF Analysis'!$C$39</f>
        <v>11118.456313543471</v>
      </c>
      <c r="I4887" s="303">
        <f ca="1">+H4887/'Historical Data'!$L$34</f>
        <v>698.07851155674791</v>
      </c>
    </row>
    <row r="4888" spans="2:9">
      <c r="B4888" s="300">
        <f t="shared" si="384"/>
        <v>4876</v>
      </c>
      <c r="C4888" s="275">
        <f t="shared" ca="1" si="380"/>
        <v>0.18938021102334374</v>
      </c>
      <c r="D4888" s="275">
        <f t="shared" ca="1" si="381"/>
        <v>0.15074025895884988</v>
      </c>
      <c r="E4888" s="275">
        <f t="shared" ca="1" si="382"/>
        <v>0.10875831973240895</v>
      </c>
      <c r="F4888" s="275">
        <f t="shared" ca="1" si="383"/>
        <v>3.8690261838848855E-2</v>
      </c>
      <c r="G4888" s="301">
        <f t="array" aca="1" ref="G4888" ca="1">IF(E4888&gt;F4888,('3-Statement Model'!$G$8*(1+'DCF Simulation'!C4888)*'DCF Simulation'!D4888)/('DCF Simulation'!E4888-'DCF Simulation'!F4888))</f>
        <v>12359.741411528101</v>
      </c>
      <c r="H4888" s="302">
        <f ca="1">+G4888-'DCF Analysis'!$C$37+'DCF Analysis'!$C$38+'DCF Analysis'!$C$40-'DCF Analysis'!$C$39</f>
        <v>13272.071411528103</v>
      </c>
      <c r="I4888" s="303">
        <f ca="1">+H4888/'Historical Data'!$L$34</f>
        <v>833.29444258810508</v>
      </c>
    </row>
    <row r="4889" spans="2:9">
      <c r="B4889" s="300">
        <f t="shared" si="384"/>
        <v>4877</v>
      </c>
      <c r="C4889" s="275">
        <f t="shared" ca="1" si="380"/>
        <v>0.32092291254380562</v>
      </c>
      <c r="D4889" s="275">
        <f t="shared" ca="1" si="381"/>
        <v>0.1688076297614125</v>
      </c>
      <c r="E4889" s="275">
        <f t="shared" ca="1" si="382"/>
        <v>0.10031032748158514</v>
      </c>
      <c r="F4889" s="275">
        <f t="shared" ca="1" si="383"/>
        <v>3.4632866490802598E-2</v>
      </c>
      <c r="G4889" s="301">
        <f t="array" aca="1" ref="G4889" ca="1">IF(E4889&gt;F4889,('3-Statement Model'!$G$8*(1+'DCF Simulation'!C4889)*'DCF Simulation'!D4889)/('DCF Simulation'!E4889-'DCF Simulation'!F4889))</f>
        <v>16399.578635193069</v>
      </c>
      <c r="H4889" s="302">
        <f ca="1">+G4889-'DCF Analysis'!$C$37+'DCF Analysis'!$C$38+'DCF Analysis'!$C$40-'DCF Analysis'!$C$39</f>
        <v>17311.908635193067</v>
      </c>
      <c r="I4889" s="303">
        <f ca="1">+H4889/'Historical Data'!$L$34</f>
        <v>1086.9378870105445</v>
      </c>
    </row>
    <row r="4890" spans="2:9">
      <c r="B4890" s="300">
        <f t="shared" si="384"/>
        <v>4878</v>
      </c>
      <c r="C4890" s="275">
        <f t="shared" ca="1" si="380"/>
        <v>7.5823345015974944E-2</v>
      </c>
      <c r="D4890" s="275">
        <f t="shared" ca="1" si="381"/>
        <v>0.14139337090913728</v>
      </c>
      <c r="E4890" s="275">
        <f t="shared" ca="1" si="382"/>
        <v>0.10052453077286777</v>
      </c>
      <c r="F4890" s="275">
        <f t="shared" ca="1" si="383"/>
        <v>3.2157407211656497E-2</v>
      </c>
      <c r="G4890" s="301">
        <f t="array" aca="1" ref="G4890" ca="1">IF(E4890&gt;F4890,('3-Statement Model'!$G$8*(1+'DCF Simulation'!C4890)*'DCF Simulation'!D4890)/('DCF Simulation'!E4890-'DCF Simulation'!F4890))</f>
        <v>10747.370080383154</v>
      </c>
      <c r="H4890" s="302">
        <f ca="1">+G4890-'DCF Analysis'!$C$37+'DCF Analysis'!$C$38+'DCF Analysis'!$C$40-'DCF Analysis'!$C$39</f>
        <v>11659.700080383156</v>
      </c>
      <c r="I4890" s="303">
        <f ca="1">+H4890/'Historical Data'!$L$34</f>
        <v>732.06080482569541</v>
      </c>
    </row>
    <row r="4891" spans="2:9">
      <c r="B4891" s="300">
        <f t="shared" si="384"/>
        <v>4879</v>
      </c>
      <c r="C4891" s="275">
        <f t="shared" ca="1" si="380"/>
        <v>0.1068291509100424</v>
      </c>
      <c r="D4891" s="275">
        <f t="shared" ca="1" si="381"/>
        <v>0.18361754804986802</v>
      </c>
      <c r="E4891" s="275">
        <f t="shared" ca="1" si="382"/>
        <v>0.10428313082867813</v>
      </c>
      <c r="F4891" s="275">
        <f t="shared" ca="1" si="383"/>
        <v>5.1422828971927154E-2</v>
      </c>
      <c r="G4891" s="301">
        <f t="array" aca="1" ref="G4891" ca="1">IF(E4891&gt;F4891,('3-Statement Model'!$G$8*(1+'DCF Simulation'!C4891)*'DCF Simulation'!D4891)/('DCF Simulation'!E4891-'DCF Simulation'!F4891))</f>
        <v>18571.399522407613</v>
      </c>
      <c r="H4891" s="302">
        <f ca="1">+G4891-'DCF Analysis'!$C$37+'DCF Analysis'!$C$38+'DCF Analysis'!$C$40-'DCF Analysis'!$C$39</f>
        <v>19483.729522407612</v>
      </c>
      <c r="I4891" s="303">
        <f ca="1">+H4891/'Historical Data'!$L$34</f>
        <v>1223.296878723073</v>
      </c>
    </row>
    <row r="4892" spans="2:9">
      <c r="B4892" s="300">
        <f t="shared" si="384"/>
        <v>4880</v>
      </c>
      <c r="C4892" s="275">
        <f t="shared" ca="1" si="380"/>
        <v>0.32752398410446598</v>
      </c>
      <c r="D4892" s="275">
        <f t="shared" ca="1" si="381"/>
        <v>0.16294351620064659</v>
      </c>
      <c r="E4892" s="275">
        <f t="shared" ca="1" si="382"/>
        <v>0.10089073763781875</v>
      </c>
      <c r="F4892" s="275">
        <f t="shared" ca="1" si="383"/>
        <v>2.5272061411896821E-2</v>
      </c>
      <c r="G4892" s="301">
        <f t="array" aca="1" ref="G4892" ca="1">IF(E4892&gt;F4892,('3-Statement Model'!$G$8*(1+'DCF Simulation'!C4892)*'DCF Simulation'!D4892)/('DCF Simulation'!E4892-'DCF Simulation'!F4892))</f>
        <v>13817.513224605556</v>
      </c>
      <c r="H4892" s="302">
        <f ca="1">+G4892-'DCF Analysis'!$C$37+'DCF Analysis'!$C$38+'DCF Analysis'!$C$40-'DCF Analysis'!$C$39</f>
        <v>14729.843224605558</v>
      </c>
      <c r="I4892" s="303">
        <f ca="1">+H4892/'Historical Data'!$L$34</f>
        <v>924.8214629553928</v>
      </c>
    </row>
    <row r="4893" spans="2:9">
      <c r="B4893" s="300">
        <f t="shared" si="384"/>
        <v>4881</v>
      </c>
      <c r="C4893" s="275">
        <f t="shared" ca="1" si="380"/>
        <v>0.24458520676892559</v>
      </c>
      <c r="D4893" s="275">
        <f t="shared" ca="1" si="381"/>
        <v>0.18158146572562028</v>
      </c>
      <c r="E4893" s="275">
        <f t="shared" ca="1" si="382"/>
        <v>0.10384700742846191</v>
      </c>
      <c r="F4893" s="275">
        <f t="shared" ca="1" si="383"/>
        <v>4.8292815348539672E-2</v>
      </c>
      <c r="G4893" s="301">
        <f t="array" aca="1" ref="G4893" ca="1">IF(E4893&gt;F4893,('3-Statement Model'!$G$8*(1+'DCF Simulation'!C4893)*'DCF Simulation'!D4893)/('DCF Simulation'!E4893-'DCF Simulation'!F4893))</f>
        <v>19649.830807083184</v>
      </c>
      <c r="H4893" s="302">
        <f ca="1">+G4893-'DCF Analysis'!$C$37+'DCF Analysis'!$C$38+'DCF Analysis'!$C$40-'DCF Analysis'!$C$39</f>
        <v>20562.160807083183</v>
      </c>
      <c r="I4893" s="303">
        <f ca="1">+H4893/'Historical Data'!$L$34</f>
        <v>1291.006791393731</v>
      </c>
    </row>
    <row r="4894" spans="2:9">
      <c r="B4894" s="300">
        <f t="shared" si="384"/>
        <v>4882</v>
      </c>
      <c r="C4894" s="275">
        <f t="shared" ca="1" si="380"/>
        <v>0.25126256469233704</v>
      </c>
      <c r="D4894" s="275">
        <f t="shared" ca="1" si="381"/>
        <v>0.16424180794628754</v>
      </c>
      <c r="E4894" s="275">
        <f t="shared" ca="1" si="382"/>
        <v>0.10135165346587867</v>
      </c>
      <c r="F4894" s="275">
        <f t="shared" ca="1" si="383"/>
        <v>4.834544814459707E-2</v>
      </c>
      <c r="G4894" s="301">
        <f t="array" aca="1" ref="G4894" ca="1">IF(E4894&gt;F4894,('3-Statement Model'!$G$8*(1+'DCF Simulation'!C4894)*'DCF Simulation'!D4894)/('DCF Simulation'!E4894-'DCF Simulation'!F4894))</f>
        <v>18727.721976293567</v>
      </c>
      <c r="H4894" s="302">
        <f ca="1">+G4894-'DCF Analysis'!$C$37+'DCF Analysis'!$C$38+'DCF Analysis'!$C$40-'DCF Analysis'!$C$39</f>
        <v>19640.051976293566</v>
      </c>
      <c r="I4894" s="303">
        <f ca="1">+H4894/'Historical Data'!$L$34</f>
        <v>1233.1116716092652</v>
      </c>
    </row>
    <row r="4895" spans="2:9">
      <c r="B4895" s="300">
        <f t="shared" si="384"/>
        <v>4883</v>
      </c>
      <c r="C4895" s="275">
        <f t="shared" ca="1" si="380"/>
        <v>0.32903084273285205</v>
      </c>
      <c r="D4895" s="275">
        <f t="shared" ca="1" si="381"/>
        <v>0.18880026456904014</v>
      </c>
      <c r="E4895" s="275">
        <f t="shared" ca="1" si="382"/>
        <v>0.10514807157619062</v>
      </c>
      <c r="F4895" s="275">
        <f t="shared" ca="1" si="383"/>
        <v>4.5523758538154505E-2</v>
      </c>
      <c r="G4895" s="301">
        <f t="array" aca="1" ref="G4895" ca="1">IF(E4895&gt;F4895,('3-Statement Model'!$G$8*(1+'DCF Simulation'!C4895)*'DCF Simulation'!D4895)/('DCF Simulation'!E4895-'DCF Simulation'!F4895))</f>
        <v>20327.95867785958</v>
      </c>
      <c r="H4895" s="302">
        <f ca="1">+G4895-'DCF Analysis'!$C$37+'DCF Analysis'!$C$38+'DCF Analysis'!$C$40-'DCF Analysis'!$C$39</f>
        <v>21240.288677859578</v>
      </c>
      <c r="I4895" s="303">
        <f ca="1">+H4895/'Historical Data'!$L$34</f>
        <v>1333.583429852084</v>
      </c>
    </row>
    <row r="4896" spans="2:9">
      <c r="B4896" s="300">
        <f t="shared" si="384"/>
        <v>4884</v>
      </c>
      <c r="C4896" s="275">
        <f t="shared" ca="1" si="380"/>
        <v>0.27614814198548271</v>
      </c>
      <c r="D4896" s="275">
        <f t="shared" ca="1" si="381"/>
        <v>0.16929980446304188</v>
      </c>
      <c r="E4896" s="275">
        <f t="shared" ca="1" si="382"/>
        <v>0.10859968514217681</v>
      </c>
      <c r="F4896" s="275">
        <f t="shared" ca="1" si="383"/>
        <v>5.3637106295917586E-2</v>
      </c>
      <c r="G4896" s="301">
        <f t="array" aca="1" ref="G4896" ca="1">IF(E4896&gt;F4896,('3-Statement Model'!$G$8*(1+'DCF Simulation'!C4896)*'DCF Simulation'!D4896)/('DCF Simulation'!E4896-'DCF Simulation'!F4896))</f>
        <v>18987.594428068816</v>
      </c>
      <c r="H4896" s="302">
        <f ca="1">+G4896-'DCF Analysis'!$C$37+'DCF Analysis'!$C$38+'DCF Analysis'!$C$40-'DCF Analysis'!$C$39</f>
        <v>19899.924428068814</v>
      </c>
      <c r="I4896" s="303">
        <f ca="1">+H4896/'Historical Data'!$L$34</f>
        <v>1249.427909152861</v>
      </c>
    </row>
    <row r="4897" spans="2:9">
      <c r="B4897" s="300">
        <f t="shared" si="384"/>
        <v>4885</v>
      </c>
      <c r="C4897" s="275">
        <f t="shared" ca="1" si="380"/>
        <v>5.9346492783920943E-2</v>
      </c>
      <c r="D4897" s="275">
        <f t="shared" ca="1" si="381"/>
        <v>0.18024395675319194</v>
      </c>
      <c r="E4897" s="275">
        <f t="shared" ca="1" si="382"/>
        <v>0.10775633862016874</v>
      </c>
      <c r="F4897" s="275">
        <f t="shared" ca="1" si="383"/>
        <v>3.0279924287274679E-2</v>
      </c>
      <c r="G4897" s="301">
        <f t="array" aca="1" ref="G4897" ca="1">IF(E4897&gt;F4897,('3-Statement Model'!$G$8*(1+'DCF Simulation'!C4897)*'DCF Simulation'!D4897)/('DCF Simulation'!E4897-'DCF Simulation'!F4897))</f>
        <v>11904.433461554308</v>
      </c>
      <c r="H4897" s="302">
        <f ca="1">+G4897-'DCF Analysis'!$C$37+'DCF Analysis'!$C$38+'DCF Analysis'!$C$40-'DCF Analysis'!$C$39</f>
        <v>12816.76346155431</v>
      </c>
      <c r="I4897" s="303">
        <f ca="1">+H4897/'Historical Data'!$L$34</f>
        <v>804.70767774823287</v>
      </c>
    </row>
    <row r="4898" spans="2:9">
      <c r="B4898" s="300">
        <f t="shared" si="384"/>
        <v>4886</v>
      </c>
      <c r="C4898" s="275">
        <f t="shared" ca="1" si="380"/>
        <v>6.3140535071373668E-2</v>
      </c>
      <c r="D4898" s="275">
        <f t="shared" ca="1" si="381"/>
        <v>0.16553755005844076</v>
      </c>
      <c r="E4898" s="275">
        <f t="shared" ca="1" si="382"/>
        <v>0.10618566140137506</v>
      </c>
      <c r="F4898" s="275">
        <f t="shared" ca="1" si="383"/>
        <v>5.5583686575769467E-2</v>
      </c>
      <c r="G4898" s="301">
        <f t="array" aca="1" ref="G4898" ca="1">IF(E4898&gt;F4898,('3-Statement Model'!$G$8*(1+'DCF Simulation'!C4898)*'DCF Simulation'!D4898)/('DCF Simulation'!E4898-'DCF Simulation'!F4898))</f>
        <v>16799.611307852469</v>
      </c>
      <c r="H4898" s="302">
        <f ca="1">+G4898-'DCF Analysis'!$C$37+'DCF Analysis'!$C$38+'DCF Analysis'!$C$40-'DCF Analysis'!$C$39</f>
        <v>17711.941307852467</v>
      </c>
      <c r="I4898" s="303">
        <f ca="1">+H4898/'Historical Data'!$L$34</f>
        <v>1112.0541625823591</v>
      </c>
    </row>
    <row r="4899" spans="2:9">
      <c r="B4899" s="300">
        <f t="shared" si="384"/>
        <v>4887</v>
      </c>
      <c r="C4899" s="275">
        <f t="shared" ca="1" si="380"/>
        <v>0.12700724790895621</v>
      </c>
      <c r="D4899" s="275">
        <f t="shared" ca="1" si="381"/>
        <v>0.14819757498059183</v>
      </c>
      <c r="E4899" s="275">
        <f t="shared" ca="1" si="382"/>
        <v>0.10243833244048985</v>
      </c>
      <c r="F4899" s="275">
        <f t="shared" ca="1" si="383"/>
        <v>4.3402174794603607E-2</v>
      </c>
      <c r="G4899" s="301">
        <f t="array" aca="1" ref="G4899" ca="1">IF(E4899&gt;F4899,('3-Statement Model'!$G$8*(1+'DCF Simulation'!C4899)*'DCF Simulation'!D4899)/('DCF Simulation'!E4899-'DCF Simulation'!F4899))</f>
        <v>13665.616275078672</v>
      </c>
      <c r="H4899" s="302">
        <f ca="1">+G4899-'DCF Analysis'!$C$37+'DCF Analysis'!$C$38+'DCF Analysis'!$C$40-'DCF Analysis'!$C$39</f>
        <v>14577.946275078673</v>
      </c>
      <c r="I4899" s="303">
        <f ca="1">+H4899/'Historical Data'!$L$34</f>
        <v>915.28452784088643</v>
      </c>
    </row>
    <row r="4900" spans="2:9">
      <c r="B4900" s="300">
        <f t="shared" si="384"/>
        <v>4888</v>
      </c>
      <c r="C4900" s="275">
        <f t="shared" ca="1" si="380"/>
        <v>4.3177562725611525E-2</v>
      </c>
      <c r="D4900" s="275">
        <f t="shared" ca="1" si="381"/>
        <v>0.17366789137995689</v>
      </c>
      <c r="E4900" s="275">
        <f t="shared" ca="1" si="382"/>
        <v>0.10233847353048492</v>
      </c>
      <c r="F4900" s="275">
        <f t="shared" ca="1" si="383"/>
        <v>4.7334412532309564E-2</v>
      </c>
      <c r="G4900" s="301">
        <f t="array" aca="1" ref="G4900" ca="1">IF(E4900&gt;F4900,('3-Statement Model'!$G$8*(1+'DCF Simulation'!C4900)*'DCF Simulation'!D4900)/('DCF Simulation'!E4900-'DCF Simulation'!F4900))</f>
        <v>15909.719140852132</v>
      </c>
      <c r="H4900" s="302">
        <f ca="1">+G4900-'DCF Analysis'!$C$37+'DCF Analysis'!$C$38+'DCF Analysis'!$C$40-'DCF Analysis'!$C$39</f>
        <v>16822.04914085213</v>
      </c>
      <c r="I4900" s="303">
        <f ca="1">+H4900/'Historical Data'!$L$34</f>
        <v>1056.1817840913902</v>
      </c>
    </row>
    <row r="4901" spans="2:9">
      <c r="B4901" s="300">
        <f t="shared" si="384"/>
        <v>4889</v>
      </c>
      <c r="C4901" s="275">
        <f t="shared" ca="1" si="380"/>
        <v>0.15175821301257189</v>
      </c>
      <c r="D4901" s="275">
        <f t="shared" ca="1" si="381"/>
        <v>0.1947341331309434</v>
      </c>
      <c r="E4901" s="275">
        <f t="shared" ca="1" si="382"/>
        <v>0.1072845310063288</v>
      </c>
      <c r="F4901" s="275">
        <f t="shared" ca="1" si="383"/>
        <v>2.9224479735064913E-2</v>
      </c>
      <c r="G4901" s="301">
        <f t="array" aca="1" ref="G4901" ca="1">IF(E4901&gt;F4901,('3-Statement Model'!$G$8*(1+'DCF Simulation'!C4901)*'DCF Simulation'!D4901)/('DCF Simulation'!E4901-'DCF Simulation'!F4901))</f>
        <v>13878.868680727912</v>
      </c>
      <c r="H4901" s="302">
        <f ca="1">+G4901-'DCF Analysis'!$C$37+'DCF Analysis'!$C$38+'DCF Analysis'!$C$40-'DCF Analysis'!$C$39</f>
        <v>14791.198680727914</v>
      </c>
      <c r="I4901" s="303">
        <f ca="1">+H4901/'Historical Data'!$L$34</f>
        <v>928.67369965785724</v>
      </c>
    </row>
    <row r="4902" spans="2:9">
      <c r="B4902" s="300">
        <f t="shared" si="384"/>
        <v>4890</v>
      </c>
      <c r="C4902" s="275">
        <f t="shared" ca="1" si="380"/>
        <v>0.14934654527411442</v>
      </c>
      <c r="D4902" s="275">
        <f t="shared" ca="1" si="381"/>
        <v>0.15262762408251176</v>
      </c>
      <c r="E4902" s="275">
        <f t="shared" ca="1" si="382"/>
        <v>0.10395794971136543</v>
      </c>
      <c r="F4902" s="275">
        <f t="shared" ca="1" si="383"/>
        <v>4.7610357860167249E-2</v>
      </c>
      <c r="G4902" s="301">
        <f t="array" aca="1" ref="G4902" ca="1">IF(E4902&gt;F4902,('3-Statement Model'!$G$8*(1+'DCF Simulation'!C4902)*'DCF Simulation'!D4902)/('DCF Simulation'!E4902-'DCF Simulation'!F4902))</f>
        <v>15037.937573544647</v>
      </c>
      <c r="H4902" s="302">
        <f ca="1">+G4902-'DCF Analysis'!$C$37+'DCF Analysis'!$C$38+'DCF Analysis'!$C$40-'DCF Analysis'!$C$39</f>
        <v>15950.267573544648</v>
      </c>
      <c r="I4902" s="303">
        <f ca="1">+H4902/'Historical Data'!$L$34</f>
        <v>1001.4464897531547</v>
      </c>
    </row>
    <row r="4903" spans="2:9">
      <c r="B4903" s="300">
        <f t="shared" si="384"/>
        <v>4891</v>
      </c>
      <c r="C4903" s="275">
        <f t="shared" ca="1" si="380"/>
        <v>0.32808492435695019</v>
      </c>
      <c r="D4903" s="275">
        <f t="shared" ca="1" si="381"/>
        <v>0.15227023575671209</v>
      </c>
      <c r="E4903" s="275">
        <f t="shared" ca="1" si="382"/>
        <v>0.1086914269769082</v>
      </c>
      <c r="F4903" s="275">
        <f t="shared" ca="1" si="383"/>
        <v>4.8520126279959636E-2</v>
      </c>
      <c r="G4903" s="301">
        <f t="array" aca="1" ref="G4903" ca="1">IF(E4903&gt;F4903,('3-Statement Model'!$G$8*(1+'DCF Simulation'!C4903)*'DCF Simulation'!D4903)/('DCF Simulation'!E4903-'DCF Simulation'!F4903))</f>
        <v>16234.202794485378</v>
      </c>
      <c r="H4903" s="302">
        <f ca="1">+G4903-'DCF Analysis'!$C$37+'DCF Analysis'!$C$38+'DCF Analysis'!$C$40-'DCF Analysis'!$C$39</f>
        <v>17146.532794485378</v>
      </c>
      <c r="I4903" s="303">
        <f ca="1">+H4903/'Historical Data'!$L$34</f>
        <v>1076.5546721583132</v>
      </c>
    </row>
    <row r="4904" spans="2:9">
      <c r="B4904" s="300">
        <f t="shared" si="384"/>
        <v>4892</v>
      </c>
      <c r="C4904" s="275">
        <f t="shared" ca="1" si="380"/>
        <v>0.17483717250583225</v>
      </c>
      <c r="D4904" s="275">
        <f t="shared" ca="1" si="381"/>
        <v>0.17452029235605185</v>
      </c>
      <c r="E4904" s="275">
        <f t="shared" ca="1" si="382"/>
        <v>0.10664083931443409</v>
      </c>
      <c r="F4904" s="275">
        <f t="shared" ca="1" si="383"/>
        <v>4.9655620224824337E-2</v>
      </c>
      <c r="G4904" s="301">
        <f t="array" aca="1" ref="G4904" ca="1">IF(E4904&gt;F4904,('3-Statement Model'!$G$8*(1+'DCF Simulation'!C4904)*'DCF Simulation'!D4904)/('DCF Simulation'!E4904-'DCF Simulation'!F4904))</f>
        <v>17379.644479735056</v>
      </c>
      <c r="H4904" s="302">
        <f ca="1">+G4904-'DCF Analysis'!$C$37+'DCF Analysis'!$C$38+'DCF Analysis'!$C$40-'DCF Analysis'!$C$39</f>
        <v>18291.974479735054</v>
      </c>
      <c r="I4904" s="303">
        <f ca="1">+H4904/'Historical Data'!$L$34</f>
        <v>1148.4718703884432</v>
      </c>
    </row>
    <row r="4905" spans="2:9">
      <c r="B4905" s="300">
        <f t="shared" si="384"/>
        <v>4893</v>
      </c>
      <c r="C4905" s="275">
        <f t="shared" ca="1" si="380"/>
        <v>5.2670864797938435E-2</v>
      </c>
      <c r="D4905" s="275">
        <f t="shared" ca="1" si="381"/>
        <v>0.19477574613566911</v>
      </c>
      <c r="E4905" s="275">
        <f t="shared" ca="1" si="382"/>
        <v>0.10532441217847568</v>
      </c>
      <c r="F4905" s="275">
        <f t="shared" ca="1" si="383"/>
        <v>2.5864876148834884E-2</v>
      </c>
      <c r="G4905" s="301">
        <f t="array" aca="1" ref="G4905" ca="1">IF(E4905&gt;F4905,('3-Statement Model'!$G$8*(1+'DCF Simulation'!C4905)*'DCF Simulation'!D4905)/('DCF Simulation'!E4905-'DCF Simulation'!F4905))</f>
        <v>12464.100844254883</v>
      </c>
      <c r="H4905" s="302">
        <f ca="1">+G4905-'DCF Analysis'!$C$37+'DCF Analysis'!$C$38+'DCF Analysis'!$C$40-'DCF Analysis'!$C$39</f>
        <v>13376.430844254885</v>
      </c>
      <c r="I4905" s="303">
        <f ca="1">+H4905/'Historical Data'!$L$34</f>
        <v>839.84670806546978</v>
      </c>
    </row>
    <row r="4906" spans="2:9">
      <c r="B4906" s="300">
        <f t="shared" si="384"/>
        <v>4894</v>
      </c>
      <c r="C4906" s="275">
        <f t="shared" ca="1" si="380"/>
        <v>0.17745963396087069</v>
      </c>
      <c r="D4906" s="275">
        <f t="shared" ca="1" si="381"/>
        <v>0.19356066070638914</v>
      </c>
      <c r="E4906" s="275">
        <f t="shared" ca="1" si="382"/>
        <v>0.10596211690219001</v>
      </c>
      <c r="F4906" s="275">
        <f t="shared" ca="1" si="383"/>
        <v>4.9491726351719223E-2</v>
      </c>
      <c r="G4906" s="301">
        <f t="array" aca="1" ref="G4906" ca="1">IF(E4906&gt;F4906,('3-Statement Model'!$G$8*(1+'DCF Simulation'!C4906)*'DCF Simulation'!D4906)/('DCF Simulation'!E4906-'DCF Simulation'!F4906))</f>
        <v>19494.936786216102</v>
      </c>
      <c r="H4906" s="302">
        <f ca="1">+G4906-'DCF Analysis'!$C$37+'DCF Analysis'!$C$38+'DCF Analysis'!$C$40-'DCF Analysis'!$C$39</f>
        <v>20407.2667862161</v>
      </c>
      <c r="I4906" s="303">
        <f ca="1">+H4906/'Historical Data'!$L$34</f>
        <v>1281.2816834752673</v>
      </c>
    </row>
    <row r="4907" spans="2:9">
      <c r="B4907" s="300">
        <f t="shared" si="384"/>
        <v>4895</v>
      </c>
      <c r="C4907" s="275">
        <f t="shared" ca="1" si="380"/>
        <v>0.13689268717375941</v>
      </c>
      <c r="D4907" s="275">
        <f t="shared" ca="1" si="381"/>
        <v>0.19394090588285348</v>
      </c>
      <c r="E4907" s="275">
        <f t="shared" ca="1" si="382"/>
        <v>0.1014265595405562</v>
      </c>
      <c r="F4907" s="275">
        <f t="shared" ca="1" si="383"/>
        <v>3.0573351616809092E-2</v>
      </c>
      <c r="G4907" s="301">
        <f t="array" aca="1" ref="G4907" ca="1">IF(E4907&gt;F4907,('3-Statement Model'!$G$8*(1+'DCF Simulation'!C4907)*'DCF Simulation'!D4907)/('DCF Simulation'!E4907-'DCF Simulation'!F4907))</f>
        <v>15031.726808425725</v>
      </c>
      <c r="H4907" s="302">
        <f ca="1">+G4907-'DCF Analysis'!$C$37+'DCF Analysis'!$C$38+'DCF Analysis'!$C$40-'DCF Analysis'!$C$39</f>
        <v>15944.056808425727</v>
      </c>
      <c r="I4907" s="303">
        <f ca="1">+H4907/'Historical Data'!$L$34</f>
        <v>1001.0565433840203</v>
      </c>
    </row>
    <row r="4908" spans="2:9">
      <c r="B4908" s="300">
        <f t="shared" si="384"/>
        <v>4896</v>
      </c>
      <c r="C4908" s="275">
        <f t="shared" ca="1" si="380"/>
        <v>0.23202103855020409</v>
      </c>
      <c r="D4908" s="275">
        <f t="shared" ca="1" si="381"/>
        <v>0.18453484174212637</v>
      </c>
      <c r="E4908" s="275">
        <f t="shared" ca="1" si="382"/>
        <v>0.10790637188067562</v>
      </c>
      <c r="F4908" s="275">
        <f t="shared" ca="1" si="383"/>
        <v>2.4039889319992978E-2</v>
      </c>
      <c r="G4908" s="301">
        <f t="array" aca="1" ref="G4908" ca="1">IF(E4908&gt;F4908,('3-Statement Model'!$G$8*(1+'DCF Simulation'!C4908)*'DCF Simulation'!D4908)/('DCF Simulation'!E4908-'DCF Simulation'!F4908))</f>
        <v>13094.459340201811</v>
      </c>
      <c r="H4908" s="302">
        <f ca="1">+G4908-'DCF Analysis'!$C$37+'DCF Analysis'!$C$38+'DCF Analysis'!$C$40-'DCF Analysis'!$C$39</f>
        <v>14006.789340201813</v>
      </c>
      <c r="I4908" s="303">
        <f ca="1">+H4908/'Historical Data'!$L$34</f>
        <v>879.42411955035072</v>
      </c>
    </row>
    <row r="4909" spans="2:9">
      <c r="B4909" s="300">
        <f t="shared" si="384"/>
        <v>4897</v>
      </c>
      <c r="C4909" s="275">
        <f t="shared" ca="1" si="380"/>
        <v>4.4234345858948282E-2</v>
      </c>
      <c r="D4909" s="275">
        <f t="shared" ca="1" si="381"/>
        <v>0.15610326660714427</v>
      </c>
      <c r="E4909" s="275">
        <f t="shared" ca="1" si="382"/>
        <v>0.10601457649320763</v>
      </c>
      <c r="F4909" s="275">
        <f t="shared" ca="1" si="383"/>
        <v>3.0456757502882303E-2</v>
      </c>
      <c r="G4909" s="301">
        <f t="array" aca="1" ref="G4909" ca="1">IF(E4909&gt;F4909,('3-Statement Model'!$G$8*(1+'DCF Simulation'!C4909)*'DCF Simulation'!D4909)/('DCF Simulation'!E4909-'DCF Simulation'!F4909))</f>
        <v>10421.015710607871</v>
      </c>
      <c r="H4909" s="302">
        <f ca="1">+G4909-'DCF Analysis'!$C$37+'DCF Analysis'!$C$38+'DCF Analysis'!$C$40-'DCF Analysis'!$C$39</f>
        <v>11333.345710607873</v>
      </c>
      <c r="I4909" s="303">
        <f ca="1">+H4909/'Historical Data'!$L$34</f>
        <v>711.57046279725569</v>
      </c>
    </row>
    <row r="4910" spans="2:9">
      <c r="B4910" s="300">
        <f t="shared" si="384"/>
        <v>4898</v>
      </c>
      <c r="C4910" s="275">
        <f t="shared" ca="1" si="380"/>
        <v>0.24520725173270858</v>
      </c>
      <c r="D4910" s="275">
        <f t="shared" ca="1" si="381"/>
        <v>0.17396004407860796</v>
      </c>
      <c r="E4910" s="275">
        <f t="shared" ca="1" si="382"/>
        <v>0.10621988977015555</v>
      </c>
      <c r="F4910" s="275">
        <f t="shared" ca="1" si="383"/>
        <v>3.1733826231756496E-2</v>
      </c>
      <c r="G4910" s="301">
        <f t="array" aca="1" ref="G4910" ca="1">IF(E4910&gt;F4910,('3-Statement Model'!$G$8*(1+'DCF Simulation'!C4910)*'DCF Simulation'!D4910)/('DCF Simulation'!E4910-'DCF Simulation'!F4910))</f>
        <v>14047.389561619219</v>
      </c>
      <c r="H4910" s="302">
        <f ca="1">+G4910-'DCF Analysis'!$C$37+'DCF Analysis'!$C$38+'DCF Analysis'!$C$40-'DCF Analysis'!$C$39</f>
        <v>14959.71956161922</v>
      </c>
      <c r="I4910" s="303">
        <f ca="1">+H4910/'Historical Data'!$L$34</f>
        <v>939.25437762081651</v>
      </c>
    </row>
    <row r="4911" spans="2:9">
      <c r="B4911" s="300">
        <f t="shared" si="384"/>
        <v>4899</v>
      </c>
      <c r="C4911" s="275">
        <f t="shared" ca="1" si="380"/>
        <v>0.10325462862221951</v>
      </c>
      <c r="D4911" s="275">
        <f t="shared" ca="1" si="381"/>
        <v>0.13864963694450333</v>
      </c>
      <c r="E4911" s="275">
        <f t="shared" ca="1" si="382"/>
        <v>0.10694162456921093</v>
      </c>
      <c r="F4911" s="275">
        <f t="shared" ca="1" si="383"/>
        <v>3.0969012994353846E-2</v>
      </c>
      <c r="G4911" s="301">
        <f t="array" aca="1" ref="G4911" ca="1">IF(E4911&gt;F4911,('3-Statement Model'!$G$8*(1+'DCF Simulation'!C4911)*'DCF Simulation'!D4911)/('DCF Simulation'!E4911-'DCF Simulation'!F4911))</f>
        <v>9725.6119782941314</v>
      </c>
      <c r="H4911" s="302">
        <f ca="1">+G4911-'DCF Analysis'!$C$37+'DCF Analysis'!$C$38+'DCF Analysis'!$C$40-'DCF Analysis'!$C$39</f>
        <v>10637.941978294133</v>
      </c>
      <c r="I4911" s="303">
        <f ca="1">+H4911/'Historical Data'!$L$34</f>
        <v>667.90914968913501</v>
      </c>
    </row>
    <row r="4912" spans="2:9">
      <c r="B4912" s="300">
        <f t="shared" si="384"/>
        <v>4900</v>
      </c>
      <c r="C4912" s="275">
        <f t="shared" ca="1" si="380"/>
        <v>0.26275673202324207</v>
      </c>
      <c r="D4912" s="275">
        <f t="shared" ca="1" si="381"/>
        <v>0.18771884628877089</v>
      </c>
      <c r="E4912" s="275">
        <f t="shared" ca="1" si="382"/>
        <v>0.10859218212396159</v>
      </c>
      <c r="F4912" s="275">
        <f t="shared" ca="1" si="383"/>
        <v>2.048614091696134E-2</v>
      </c>
      <c r="G4912" s="301">
        <f t="array" aca="1" ref="G4912" ca="1">IF(E4912&gt;F4912,('3-Statement Model'!$G$8*(1+'DCF Simulation'!C4912)*'DCF Simulation'!D4912)/('DCF Simulation'!E4912-'DCF Simulation'!F4912))</f>
        <v>12995.750961045542</v>
      </c>
      <c r="H4912" s="302">
        <f ca="1">+G4912-'DCF Analysis'!$C$37+'DCF Analysis'!$C$38+'DCF Analysis'!$C$40-'DCF Analysis'!$C$39</f>
        <v>13908.080961045544</v>
      </c>
      <c r="I4912" s="303">
        <f ca="1">+H4912/'Historical Data'!$L$34</f>
        <v>873.22665863883435</v>
      </c>
    </row>
    <row r="4913" spans="2:9">
      <c r="B4913" s="300">
        <f t="shared" si="384"/>
        <v>4901</v>
      </c>
      <c r="C4913" s="275">
        <f t="shared" ca="1" si="380"/>
        <v>0.19158863872354473</v>
      </c>
      <c r="D4913" s="275">
        <f t="shared" ca="1" si="381"/>
        <v>0.14143183267124038</v>
      </c>
      <c r="E4913" s="275">
        <f t="shared" ca="1" si="382"/>
        <v>0.10247131172998293</v>
      </c>
      <c r="F4913" s="275">
        <f t="shared" ca="1" si="383"/>
        <v>2.4345731007580425E-2</v>
      </c>
      <c r="G4913" s="301">
        <f t="array" aca="1" ref="G4913" ca="1">IF(E4913&gt;F4913,('3-Statement Model'!$G$8*(1+'DCF Simulation'!C4913)*'DCF Simulation'!D4913)/('DCF Simulation'!E4913-'DCF Simulation'!F4913))</f>
        <v>10419.809127004954</v>
      </c>
      <c r="H4913" s="302">
        <f ca="1">+G4913-'DCF Analysis'!$C$37+'DCF Analysis'!$C$38+'DCF Analysis'!$C$40-'DCF Analysis'!$C$39</f>
        <v>11332.139127004955</v>
      </c>
      <c r="I4913" s="303">
        <f ca="1">+H4913/'Historical Data'!$L$34</f>
        <v>711.49470676945464</v>
      </c>
    </row>
    <row r="4914" spans="2:9">
      <c r="B4914" s="300">
        <f t="shared" si="384"/>
        <v>4902</v>
      </c>
      <c r="C4914" s="275">
        <f t="shared" ca="1" si="380"/>
        <v>0.25770808083020397</v>
      </c>
      <c r="D4914" s="275">
        <f t="shared" ca="1" si="381"/>
        <v>0.15852237915332287</v>
      </c>
      <c r="E4914" s="275">
        <f t="shared" ca="1" si="382"/>
        <v>0.1031416217853986</v>
      </c>
      <c r="F4914" s="275">
        <f t="shared" ca="1" si="383"/>
        <v>2.8732880670306361E-2</v>
      </c>
      <c r="G4914" s="301">
        <f t="array" aca="1" ref="G4914" ca="1">IF(E4914&gt;F4914,('3-Statement Model'!$G$8*(1+'DCF Simulation'!C4914)*'DCF Simulation'!D4914)/('DCF Simulation'!E4914-'DCF Simulation'!F4914))</f>
        <v>12942.7325023671</v>
      </c>
      <c r="H4914" s="302">
        <f ca="1">+G4914-'DCF Analysis'!$C$37+'DCF Analysis'!$C$38+'DCF Analysis'!$C$40-'DCF Analysis'!$C$39</f>
        <v>13855.062502367102</v>
      </c>
      <c r="I4914" s="303">
        <f ca="1">+H4914/'Historical Data'!$L$34</f>
        <v>869.89786499378522</v>
      </c>
    </row>
    <row r="4915" spans="2:9">
      <c r="B4915" s="300">
        <f t="shared" si="384"/>
        <v>4903</v>
      </c>
      <c r="C4915" s="275">
        <f t="shared" ca="1" si="380"/>
        <v>1.4074500706525946E-2</v>
      </c>
      <c r="D4915" s="275">
        <f t="shared" ca="1" si="381"/>
        <v>0.18205880437078831</v>
      </c>
      <c r="E4915" s="275">
        <f t="shared" ca="1" si="382"/>
        <v>0.10973341920903687</v>
      </c>
      <c r="F4915" s="275">
        <f t="shared" ca="1" si="383"/>
        <v>4.5248104731216654E-2</v>
      </c>
      <c r="G4915" s="301">
        <f t="array" aca="1" ref="G4915" ca="1">IF(E4915&gt;F4915,('3-Statement Model'!$G$8*(1+'DCF Simulation'!C4915)*'DCF Simulation'!D4915)/('DCF Simulation'!E4915-'DCF Simulation'!F4915))</f>
        <v>13829.300889106342</v>
      </c>
      <c r="H4915" s="302">
        <f ca="1">+G4915-'DCF Analysis'!$C$37+'DCF Analysis'!$C$38+'DCF Analysis'!$C$40-'DCF Analysis'!$C$39</f>
        <v>14741.630889106344</v>
      </c>
      <c r="I4915" s="303">
        <f ca="1">+H4915/'Historical Data'!$L$34</f>
        <v>925.56155807807772</v>
      </c>
    </row>
    <row r="4916" spans="2:9">
      <c r="B4916" s="300">
        <f t="shared" si="384"/>
        <v>4904</v>
      </c>
      <c r="C4916" s="275">
        <f t="shared" ca="1" si="380"/>
        <v>6.8912808723457286E-2</v>
      </c>
      <c r="D4916" s="275">
        <f t="shared" ca="1" si="381"/>
        <v>0.14324756104278205</v>
      </c>
      <c r="E4916" s="275">
        <f t="shared" ca="1" si="382"/>
        <v>0.10197304235813709</v>
      </c>
      <c r="F4916" s="275">
        <f t="shared" ca="1" si="383"/>
        <v>4.5065640004935965E-2</v>
      </c>
      <c r="G4916" s="301">
        <f t="array" aca="1" ref="G4916" ca="1">IF(E4916&gt;F4916,('3-Statement Model'!$G$8*(1+'DCF Simulation'!C4916)*'DCF Simulation'!D4916)/('DCF Simulation'!E4916-'DCF Simulation'!F4916))</f>
        <v>12996.914292638423</v>
      </c>
      <c r="H4916" s="302">
        <f ca="1">+G4916-'DCF Analysis'!$C$37+'DCF Analysis'!$C$38+'DCF Analysis'!$C$40-'DCF Analysis'!$C$39</f>
        <v>13909.244292638425</v>
      </c>
      <c r="I4916" s="303">
        <f ca="1">+H4916/'Historical Data'!$L$34</f>
        <v>873.2996990649425</v>
      </c>
    </row>
    <row r="4917" spans="2:9">
      <c r="B4917" s="300">
        <f t="shared" si="384"/>
        <v>4905</v>
      </c>
      <c r="C4917" s="275">
        <f t="shared" ca="1" si="380"/>
        <v>0.30107818083054344</v>
      </c>
      <c r="D4917" s="275">
        <f t="shared" ca="1" si="381"/>
        <v>0.17638183064749932</v>
      </c>
      <c r="E4917" s="275">
        <f t="shared" ca="1" si="382"/>
        <v>0.10868845270520361</v>
      </c>
      <c r="F4917" s="275">
        <f t="shared" ca="1" si="383"/>
        <v>5.9994442036667997E-2</v>
      </c>
      <c r="G4917" s="301">
        <f t="array" aca="1" ref="G4917" ca="1">IF(E4917&gt;F4917,('3-Statement Model'!$G$8*(1+'DCF Simulation'!C4917)*'DCF Simulation'!D4917)/('DCF Simulation'!E4917-'DCF Simulation'!F4917))</f>
        <v>22764.661258376065</v>
      </c>
      <c r="H4917" s="302">
        <f ca="1">+G4917-'DCF Analysis'!$C$37+'DCF Analysis'!$C$38+'DCF Analysis'!$C$40-'DCF Analysis'!$C$39</f>
        <v>23676.991258376063</v>
      </c>
      <c r="I4917" s="303">
        <f ca="1">+H4917/'Historical Data'!$L$34</f>
        <v>1486.573167145149</v>
      </c>
    </row>
    <row r="4918" spans="2:9">
      <c r="B4918" s="300">
        <f t="shared" si="384"/>
        <v>4906</v>
      </c>
      <c r="C4918" s="275">
        <f t="shared" ca="1" si="380"/>
        <v>0.20359349941776519</v>
      </c>
      <c r="D4918" s="275">
        <f t="shared" ca="1" si="381"/>
        <v>0.14711332789283027</v>
      </c>
      <c r="E4918" s="275">
        <f t="shared" ca="1" si="382"/>
        <v>0.10600814901304451</v>
      </c>
      <c r="F4918" s="275">
        <f t="shared" ca="1" si="383"/>
        <v>5.1579815280264257E-2</v>
      </c>
      <c r="G4918" s="301">
        <f t="array" aca="1" ref="G4918" ca="1">IF(E4918&gt;F4918,('3-Statement Model'!$G$8*(1+'DCF Simulation'!C4918)*'DCF Simulation'!D4918)/('DCF Simulation'!E4918-'DCF Simulation'!F4918))</f>
        <v>15713.98425399054</v>
      </c>
      <c r="H4918" s="302">
        <f ca="1">+G4918-'DCF Analysis'!$C$37+'DCF Analysis'!$C$38+'DCF Analysis'!$C$40-'DCF Analysis'!$C$39</f>
        <v>16626.314253990538</v>
      </c>
      <c r="I4918" s="303">
        <f ca="1">+H4918/'Historical Data'!$L$34</f>
        <v>1043.8924595100966</v>
      </c>
    </row>
    <row r="4919" spans="2:9">
      <c r="B4919" s="300">
        <f t="shared" si="384"/>
        <v>4907</v>
      </c>
      <c r="C4919" s="275">
        <f t="shared" ca="1" si="380"/>
        <v>0.16548235821998733</v>
      </c>
      <c r="D4919" s="275">
        <f t="shared" ca="1" si="381"/>
        <v>0.18592695442502136</v>
      </c>
      <c r="E4919" s="275">
        <f t="shared" ca="1" si="382"/>
        <v>0.10434541210471043</v>
      </c>
      <c r="F4919" s="275">
        <f t="shared" ca="1" si="383"/>
        <v>5.2838071246846516E-2</v>
      </c>
      <c r="G4919" s="301">
        <f t="array" aca="1" ref="G4919" ca="1">IF(E4919&gt;F4919,('3-Statement Model'!$G$8*(1+'DCF Simulation'!C4919)*'DCF Simulation'!D4919)/('DCF Simulation'!E4919-'DCF Simulation'!F4919))</f>
        <v>20321.62483281413</v>
      </c>
      <c r="H4919" s="302">
        <f ca="1">+G4919-'DCF Analysis'!$C$37+'DCF Analysis'!$C$38+'DCF Analysis'!$C$40-'DCF Analysis'!$C$39</f>
        <v>21233.954832814128</v>
      </c>
      <c r="I4919" s="303">
        <f ca="1">+H4919/'Historical Data'!$L$34</f>
        <v>1333.185755840776</v>
      </c>
    </row>
    <row r="4920" spans="2:9">
      <c r="B4920" s="300">
        <f t="shared" si="384"/>
        <v>4908</v>
      </c>
      <c r="C4920" s="275">
        <f t="shared" ca="1" si="380"/>
        <v>0.1511047981504173</v>
      </c>
      <c r="D4920" s="275">
        <f t="shared" ca="1" si="381"/>
        <v>0.17086267245889991</v>
      </c>
      <c r="E4920" s="275">
        <f t="shared" ca="1" si="382"/>
        <v>0.10339304556455746</v>
      </c>
      <c r="F4920" s="275">
        <f t="shared" ca="1" si="383"/>
        <v>3.3908671920020977E-2</v>
      </c>
      <c r="G4920" s="301">
        <f t="array" aca="1" ref="G4920" ca="1">IF(E4920&gt;F4920,('3-Statement Model'!$G$8*(1+'DCF Simulation'!C4920)*'DCF Simulation'!D4920)/('DCF Simulation'!E4920-'DCF Simulation'!F4920))</f>
        <v>13672.703984766898</v>
      </c>
      <c r="H4920" s="302">
        <f ca="1">+G4920-'DCF Analysis'!$C$37+'DCF Analysis'!$C$38+'DCF Analysis'!$C$40-'DCF Analysis'!$C$39</f>
        <v>14585.0339847669</v>
      </c>
      <c r="I4920" s="303">
        <f ca="1">+H4920/'Historical Data'!$L$34</f>
        <v>915.72953366633328</v>
      </c>
    </row>
    <row r="4921" spans="2:9">
      <c r="B4921" s="300">
        <f t="shared" si="384"/>
        <v>4909</v>
      </c>
      <c r="C4921" s="275">
        <f t="shared" ca="1" si="380"/>
        <v>2.6629226581811459E-2</v>
      </c>
      <c r="D4921" s="275">
        <f t="shared" ca="1" si="381"/>
        <v>0.15351265121857843</v>
      </c>
      <c r="E4921" s="275">
        <f t="shared" ca="1" si="382"/>
        <v>0.10631548513212923</v>
      </c>
      <c r="F4921" s="275">
        <f t="shared" ca="1" si="383"/>
        <v>2.4373027067272401E-2</v>
      </c>
      <c r="G4921" s="301">
        <f t="array" aca="1" ref="G4921" ca="1">IF(E4921&gt;F4921,('3-Statement Model'!$G$8*(1+'DCF Simulation'!C4921)*'DCF Simulation'!D4921)/('DCF Simulation'!E4921-'DCF Simulation'!F4921))</f>
        <v>9290.2693974963167</v>
      </c>
      <c r="H4921" s="302">
        <f ca="1">+G4921-'DCF Analysis'!$C$37+'DCF Analysis'!$C$38+'DCF Analysis'!$C$40-'DCF Analysis'!$C$39</f>
        <v>10202.599397496318</v>
      </c>
      <c r="I4921" s="303">
        <f ca="1">+H4921/'Historical Data'!$L$34</f>
        <v>640.57592174359513</v>
      </c>
    </row>
    <row r="4922" spans="2:9">
      <c r="B4922" s="300">
        <f t="shared" si="384"/>
        <v>4910</v>
      </c>
      <c r="C4922" s="275">
        <f t="shared" ca="1" si="380"/>
        <v>0.28088036164732744</v>
      </c>
      <c r="D4922" s="275">
        <f t="shared" ca="1" si="381"/>
        <v>0.15959893350111726</v>
      </c>
      <c r="E4922" s="275">
        <f t="shared" ca="1" si="382"/>
        <v>0.10476337997138573</v>
      </c>
      <c r="F4922" s="275">
        <f t="shared" ca="1" si="383"/>
        <v>4.7757123296550352E-2</v>
      </c>
      <c r="G4922" s="301">
        <f t="array" aca="1" ref="G4922" ca="1">IF(E4922&gt;F4922,('3-Statement Model'!$G$8*(1+'DCF Simulation'!C4922)*'DCF Simulation'!D4922)/('DCF Simulation'!E4922-'DCF Simulation'!F4922))</f>
        <v>17321.900014721134</v>
      </c>
      <c r="H4922" s="302">
        <f ca="1">+G4922-'DCF Analysis'!$C$37+'DCF Analysis'!$C$38+'DCF Analysis'!$C$40-'DCF Analysis'!$C$39</f>
        <v>18234.230014721132</v>
      </c>
      <c r="I4922" s="303">
        <f ca="1">+H4922/'Historical Data'!$L$34</f>
        <v>1144.8463517866876</v>
      </c>
    </row>
    <row r="4923" spans="2:9">
      <c r="B4923" s="300">
        <f t="shared" si="384"/>
        <v>4911</v>
      </c>
      <c r="C4923" s="275">
        <f t="shared" ca="1" si="380"/>
        <v>0.10572865494980786</v>
      </c>
      <c r="D4923" s="275">
        <f t="shared" ca="1" si="381"/>
        <v>0.168945671743951</v>
      </c>
      <c r="E4923" s="275">
        <f t="shared" ca="1" si="382"/>
        <v>0.10524095539444218</v>
      </c>
      <c r="F4923" s="275">
        <f t="shared" ca="1" si="383"/>
        <v>3.2850938710745764E-2</v>
      </c>
      <c r="G4923" s="301">
        <f t="array" aca="1" ref="G4923" ca="1">IF(E4923&gt;F4923,('3-Statement Model'!$G$8*(1+'DCF Simulation'!C4923)*'DCF Simulation'!D4923)/('DCF Simulation'!E4923-'DCF Simulation'!F4923))</f>
        <v>12465.11980746124</v>
      </c>
      <c r="H4923" s="302">
        <f ca="1">+G4923-'DCF Analysis'!$C$37+'DCF Analysis'!$C$38+'DCF Analysis'!$C$40-'DCF Analysis'!$C$39</f>
        <v>13377.449807461242</v>
      </c>
      <c r="I4923" s="303">
        <f ca="1">+H4923/'Historical Data'!$L$34</f>
        <v>839.91068424151126</v>
      </c>
    </row>
    <row r="4924" spans="2:9">
      <c r="B4924" s="300">
        <f t="shared" si="384"/>
        <v>4912</v>
      </c>
      <c r="C4924" s="275">
        <f t="shared" ca="1" si="380"/>
        <v>0.16064595215702135</v>
      </c>
      <c r="D4924" s="275">
        <f t="shared" ca="1" si="381"/>
        <v>0.13559117081288813</v>
      </c>
      <c r="E4924" s="275">
        <f t="shared" ca="1" si="382"/>
        <v>0.10267007492196385</v>
      </c>
      <c r="F4924" s="275">
        <f t="shared" ca="1" si="383"/>
        <v>3.3427551727143477E-2</v>
      </c>
      <c r="G4924" s="301">
        <f t="array" aca="1" ref="G4924" ca="1">IF(E4924&gt;F4924,('3-Statement Model'!$G$8*(1+'DCF Simulation'!C4924)*'DCF Simulation'!D4924)/('DCF Simulation'!E4924-'DCF Simulation'!F4924))</f>
        <v>10978.368041586853</v>
      </c>
      <c r="H4924" s="302">
        <f ca="1">+G4924-'DCF Analysis'!$C$37+'DCF Analysis'!$C$38+'DCF Analysis'!$C$40-'DCF Analysis'!$C$39</f>
        <v>11890.698041586855</v>
      </c>
      <c r="I4924" s="303">
        <f ca="1">+H4924/'Historical Data'!$L$34</f>
        <v>746.56414129456255</v>
      </c>
    </row>
    <row r="4925" spans="2:9">
      <c r="B4925" s="300">
        <f t="shared" si="384"/>
        <v>4913</v>
      </c>
      <c r="C4925" s="275">
        <f t="shared" ca="1" si="380"/>
        <v>0.26345410953253967</v>
      </c>
      <c r="D4925" s="275">
        <f t="shared" ca="1" si="381"/>
        <v>0.1924451827008129</v>
      </c>
      <c r="E4925" s="275">
        <f t="shared" ca="1" si="382"/>
        <v>0.10434189367152884</v>
      </c>
      <c r="F4925" s="275">
        <f t="shared" ca="1" si="383"/>
        <v>3.8081731396506308E-2</v>
      </c>
      <c r="G4925" s="301">
        <f t="array" aca="1" ref="G4925" ca="1">IF(E4925&gt;F4925,('3-Statement Model'!$G$8*(1+'DCF Simulation'!C4925)*'DCF Simulation'!D4925)/('DCF Simulation'!E4925-'DCF Simulation'!F4925))</f>
        <v>17725.296998168098</v>
      </c>
      <c r="H4925" s="302">
        <f ca="1">+G4925-'DCF Analysis'!$C$37+'DCF Analysis'!$C$38+'DCF Analysis'!$C$40-'DCF Analysis'!$C$39</f>
        <v>18637.626998168096</v>
      </c>
      <c r="I4925" s="303">
        <f ca="1">+H4925/'Historical Data'!$L$34</f>
        <v>1170.1738574970007</v>
      </c>
    </row>
    <row r="4926" spans="2:9">
      <c r="B4926" s="300">
        <f t="shared" si="384"/>
        <v>4914</v>
      </c>
      <c r="C4926" s="275">
        <f t="shared" ca="1" si="380"/>
        <v>0.14178033294336584</v>
      </c>
      <c r="D4926" s="275">
        <f t="shared" ca="1" si="381"/>
        <v>0.1839184261549934</v>
      </c>
      <c r="E4926" s="275">
        <f t="shared" ca="1" si="382"/>
        <v>0.10227047079719911</v>
      </c>
      <c r="F4926" s="275">
        <f t="shared" ca="1" si="383"/>
        <v>3.5337775833636273E-2</v>
      </c>
      <c r="G4926" s="301">
        <f t="array" aca="1" ref="G4926" ca="1">IF(E4926&gt;F4926,('3-Statement Model'!$G$8*(1+'DCF Simulation'!C4926)*'DCF Simulation'!D4926)/('DCF Simulation'!E4926-'DCF Simulation'!F4926))</f>
        <v>15154.757367608754</v>
      </c>
      <c r="H4926" s="302">
        <f ca="1">+G4926-'DCF Analysis'!$C$37+'DCF Analysis'!$C$38+'DCF Analysis'!$C$40-'DCF Analysis'!$C$39</f>
        <v>16067.087367608756</v>
      </c>
      <c r="I4926" s="303">
        <f ca="1">+H4926/'Historical Data'!$L$34</f>
        <v>1008.781086001134</v>
      </c>
    </row>
    <row r="4927" spans="2:9">
      <c r="B4927" s="300">
        <f t="shared" si="384"/>
        <v>4915</v>
      </c>
      <c r="C4927" s="275">
        <f t="shared" ca="1" si="380"/>
        <v>5.2216016874315804E-2</v>
      </c>
      <c r="D4927" s="275">
        <f t="shared" ca="1" si="381"/>
        <v>0.19126806566778198</v>
      </c>
      <c r="E4927" s="275">
        <f t="shared" ca="1" si="382"/>
        <v>0.10499524926505643</v>
      </c>
      <c r="F4927" s="275">
        <f t="shared" ca="1" si="383"/>
        <v>4.4321563204706441E-2</v>
      </c>
      <c r="G4927" s="301">
        <f t="array" aca="1" ref="G4927" ca="1">IF(E4927&gt;F4927,('3-Statement Model'!$G$8*(1+'DCF Simulation'!C4927)*'DCF Simulation'!D4927)/('DCF Simulation'!E4927-'DCF Simulation'!F4927))</f>
        <v>16022.360290324454</v>
      </c>
      <c r="H4927" s="302">
        <f ca="1">+G4927-'DCF Analysis'!$C$37+'DCF Analysis'!$C$38+'DCF Analysis'!$C$40-'DCF Analysis'!$C$39</f>
        <v>16934.690290324452</v>
      </c>
      <c r="I4927" s="303">
        <f ca="1">+H4927/'Historical Data'!$L$34</f>
        <v>1063.2540217965379</v>
      </c>
    </row>
    <row r="4928" spans="2:9">
      <c r="B4928" s="300">
        <f t="shared" si="384"/>
        <v>4916</v>
      </c>
      <c r="C4928" s="275">
        <f t="shared" ca="1" si="380"/>
        <v>0.17004071351077715</v>
      </c>
      <c r="D4928" s="275">
        <f t="shared" ca="1" si="381"/>
        <v>0.16600742804817067</v>
      </c>
      <c r="E4928" s="275">
        <f t="shared" ca="1" si="382"/>
        <v>0.10859681082555842</v>
      </c>
      <c r="F4928" s="275">
        <f t="shared" ca="1" si="383"/>
        <v>2.7741915573340103E-2</v>
      </c>
      <c r="G4928" s="301">
        <f t="array" aca="1" ref="G4928" ca="1">IF(E4928&gt;F4928,('3-Statement Model'!$G$8*(1+'DCF Simulation'!C4928)*'DCF Simulation'!D4928)/('DCF Simulation'!E4928-'DCF Simulation'!F4928))</f>
        <v>11603.83849632762</v>
      </c>
      <c r="H4928" s="302">
        <f ca="1">+G4928-'DCF Analysis'!$C$37+'DCF Analysis'!$C$38+'DCF Analysis'!$C$40-'DCF Analysis'!$C$39</f>
        <v>12516.168496327622</v>
      </c>
      <c r="I4928" s="303">
        <f ca="1">+H4928/'Historical Data'!$L$34</f>
        <v>785.83465437256041</v>
      </c>
    </row>
    <row r="4929" spans="2:9">
      <c r="B4929" s="300">
        <f t="shared" si="384"/>
        <v>4917</v>
      </c>
      <c r="C4929" s="275">
        <f t="shared" ca="1" si="380"/>
        <v>0.120472810716666</v>
      </c>
      <c r="D4929" s="275">
        <f t="shared" ca="1" si="381"/>
        <v>0.15406291484395626</v>
      </c>
      <c r="E4929" s="275">
        <f t="shared" ca="1" si="382"/>
        <v>0.10313403353836484</v>
      </c>
      <c r="F4929" s="275">
        <f t="shared" ca="1" si="383"/>
        <v>3.1994186000604372E-2</v>
      </c>
      <c r="G4929" s="301">
        <f t="array" aca="1" ref="G4929" ca="1">IF(E4929&gt;F4929,('3-Statement Model'!$G$8*(1+'DCF Simulation'!C4929)*'DCF Simulation'!D4929)/('DCF Simulation'!E4929-'DCF Simulation'!F4929))</f>
        <v>11721.036059744838</v>
      </c>
      <c r="H4929" s="302">
        <f ca="1">+G4929-'DCF Analysis'!$C$37+'DCF Analysis'!$C$38+'DCF Analysis'!$C$40-'DCF Analysis'!$C$39</f>
        <v>12633.36605974484</v>
      </c>
      <c r="I4929" s="303">
        <f ca="1">+H4929/'Historical Data'!$L$34</f>
        <v>793.19296908111505</v>
      </c>
    </row>
    <row r="4930" spans="2:9">
      <c r="B4930" s="300">
        <f t="shared" si="384"/>
        <v>4918</v>
      </c>
      <c r="C4930" s="275">
        <f t="shared" ca="1" si="380"/>
        <v>0.13320312616121649</v>
      </c>
      <c r="D4930" s="275">
        <f t="shared" ca="1" si="381"/>
        <v>0.19298899501294031</v>
      </c>
      <c r="E4930" s="275">
        <f t="shared" ca="1" si="382"/>
        <v>0.1099356414770053</v>
      </c>
      <c r="F4930" s="275">
        <f t="shared" ca="1" si="383"/>
        <v>2.4095533842465273E-2</v>
      </c>
      <c r="G4930" s="301">
        <f t="array" aca="1" ref="G4930" ca="1">IF(E4930&gt;F4930,('3-Statement Model'!$G$8*(1+'DCF Simulation'!C4930)*'DCF Simulation'!D4930)/('DCF Simulation'!E4930-'DCF Simulation'!F4930))</f>
        <v>12306.358267387912</v>
      </c>
      <c r="H4930" s="302">
        <f ca="1">+G4930-'DCF Analysis'!$C$37+'DCF Analysis'!$C$38+'DCF Analysis'!$C$40-'DCF Analysis'!$C$39</f>
        <v>13218.688267387914</v>
      </c>
      <c r="I4930" s="303">
        <f ca="1">+H4930/'Historical Data'!$L$34</f>
        <v>829.94275196193348</v>
      </c>
    </row>
    <row r="4931" spans="2:9">
      <c r="B4931" s="300">
        <f t="shared" si="384"/>
        <v>4919</v>
      </c>
      <c r="C4931" s="275">
        <f t="shared" ca="1" si="380"/>
        <v>0.20883131999261315</v>
      </c>
      <c r="D4931" s="275">
        <f t="shared" ca="1" si="381"/>
        <v>0.17334068451692908</v>
      </c>
      <c r="E4931" s="275">
        <f t="shared" ca="1" si="382"/>
        <v>0.10353333664979392</v>
      </c>
      <c r="F4931" s="275">
        <f t="shared" ca="1" si="383"/>
        <v>4.4238958023748123E-2</v>
      </c>
      <c r="G4931" s="301">
        <f t="array" aca="1" ref="G4931" ca="1">IF(E4931&gt;F4931,('3-Statement Model'!$G$8*(1+'DCF Simulation'!C4931)*'DCF Simulation'!D4931)/('DCF Simulation'!E4931-'DCF Simulation'!F4931))</f>
        <v>17069.94760467139</v>
      </c>
      <c r="H4931" s="302">
        <f ca="1">+G4931-'DCF Analysis'!$C$37+'DCF Analysis'!$C$38+'DCF Analysis'!$C$40-'DCF Analysis'!$C$39</f>
        <v>17982.277604671388</v>
      </c>
      <c r="I4931" s="303">
        <f ca="1">+H4931/'Historical Data'!$L$34</f>
        <v>1129.0273785020224</v>
      </c>
    </row>
    <row r="4932" spans="2:9">
      <c r="B4932" s="300">
        <f t="shared" si="384"/>
        <v>4920</v>
      </c>
      <c r="C4932" s="275">
        <f t="shared" ca="1" si="380"/>
        <v>9.4133162919254332E-2</v>
      </c>
      <c r="D4932" s="275">
        <f t="shared" ca="1" si="381"/>
        <v>0.15574929873011922</v>
      </c>
      <c r="E4932" s="275">
        <f t="shared" ca="1" si="382"/>
        <v>0.10287300783667394</v>
      </c>
      <c r="F4932" s="275">
        <f t="shared" ca="1" si="383"/>
        <v>4.9195275206269685E-2</v>
      </c>
      <c r="G4932" s="301">
        <f t="array" aca="1" ref="G4932" ca="1">IF(E4932&gt;F4932,('3-Statement Model'!$G$8*(1+'DCF Simulation'!C4932)*'DCF Simulation'!D4932)/('DCF Simulation'!E4932-'DCF Simulation'!F4932))</f>
        <v>15334.923650091638</v>
      </c>
      <c r="H4932" s="302">
        <f ca="1">+G4932-'DCF Analysis'!$C$37+'DCF Analysis'!$C$38+'DCF Analysis'!$C$40-'DCF Analysis'!$C$39</f>
        <v>16247.253650091639</v>
      </c>
      <c r="I4932" s="303">
        <f ca="1">+H4932/'Historical Data'!$L$34</f>
        <v>1020.092927030285</v>
      </c>
    </row>
    <row r="4933" spans="2:9">
      <c r="B4933" s="300">
        <f t="shared" si="384"/>
        <v>4921</v>
      </c>
      <c r="C4933" s="275">
        <f t="shared" ca="1" si="380"/>
        <v>0.11230271851349273</v>
      </c>
      <c r="D4933" s="275">
        <f t="shared" ca="1" si="381"/>
        <v>0.14487976890312723</v>
      </c>
      <c r="E4933" s="275">
        <f t="shared" ca="1" si="382"/>
        <v>0.10098316056093919</v>
      </c>
      <c r="F4933" s="275">
        <f t="shared" ca="1" si="383"/>
        <v>4.7747854553681149E-2</v>
      </c>
      <c r="G4933" s="301">
        <f t="array" aca="1" ref="G4933" ca="1">IF(E4933&gt;F4933,('3-Statement Model'!$G$8*(1+'DCF Simulation'!C4933)*'DCF Simulation'!D4933)/('DCF Simulation'!E4933-'DCF Simulation'!F4933))</f>
        <v>14622.124848067631</v>
      </c>
      <c r="H4933" s="302">
        <f ca="1">+G4933-'DCF Analysis'!$C$37+'DCF Analysis'!$C$38+'DCF Analysis'!$C$40-'DCF Analysis'!$C$39</f>
        <v>15534.454848067633</v>
      </c>
      <c r="I4933" s="303">
        <f ca="1">+H4933/'Historical Data'!$L$34</f>
        <v>975.33945472044343</v>
      </c>
    </row>
    <row r="4934" spans="2:9">
      <c r="B4934" s="300">
        <f t="shared" si="384"/>
        <v>4922</v>
      </c>
      <c r="C4934" s="275">
        <f t="shared" ca="1" si="380"/>
        <v>0.31607715760344296</v>
      </c>
      <c r="D4934" s="275">
        <f t="shared" ca="1" si="381"/>
        <v>0.16194351698173307</v>
      </c>
      <c r="E4934" s="275">
        <f t="shared" ca="1" si="382"/>
        <v>0.10883147074782507</v>
      </c>
      <c r="F4934" s="275">
        <f t="shared" ca="1" si="383"/>
        <v>2.4986551745694644E-2</v>
      </c>
      <c r="G4934" s="301">
        <f t="array" aca="1" ref="G4934" ca="1">IF(E4934&gt;F4934,('3-Statement Model'!$G$8*(1+'DCF Simulation'!C4934)*'DCF Simulation'!D4934)/('DCF Simulation'!E4934-'DCF Simulation'!F4934))</f>
        <v>12278.566535941836</v>
      </c>
      <c r="H4934" s="302">
        <f ca="1">+G4934-'DCF Analysis'!$C$37+'DCF Analysis'!$C$38+'DCF Analysis'!$C$40-'DCF Analysis'!$C$39</f>
        <v>13190.896535941838</v>
      </c>
      <c r="I4934" s="303">
        <f ca="1">+H4934/'Historical Data'!$L$34</f>
        <v>828.19783252578577</v>
      </c>
    </row>
    <row r="4935" spans="2:9">
      <c r="B4935" s="300">
        <f t="shared" si="384"/>
        <v>4923</v>
      </c>
      <c r="C4935" s="275">
        <f t="shared" ca="1" si="380"/>
        <v>0.24821958788069023</v>
      </c>
      <c r="D4935" s="275">
        <f t="shared" ca="1" si="381"/>
        <v>0.14785732815579936</v>
      </c>
      <c r="E4935" s="275">
        <f t="shared" ca="1" si="382"/>
        <v>0.1081695289276525</v>
      </c>
      <c r="F4935" s="275">
        <f t="shared" ca="1" si="383"/>
        <v>5.2465995222900866E-2</v>
      </c>
      <c r="G4935" s="301">
        <f t="array" aca="1" ref="G4935" ca="1">IF(E4935&gt;F4935,('3-Statement Model'!$G$8*(1+'DCF Simulation'!C4935)*'DCF Simulation'!D4935)/('DCF Simulation'!E4935-'DCF Simulation'!F4935))</f>
        <v>16004.075820146581</v>
      </c>
      <c r="H4935" s="302">
        <f ca="1">+G4935-'DCF Analysis'!$C$37+'DCF Analysis'!$C$38+'DCF Analysis'!$C$40-'DCF Analysis'!$C$39</f>
        <v>16916.405820146581</v>
      </c>
      <c r="I4935" s="303">
        <f ca="1">+H4935/'Historical Data'!$L$34</f>
        <v>1062.1060210879482</v>
      </c>
    </row>
    <row r="4936" spans="2:9">
      <c r="B4936" s="300">
        <f t="shared" si="384"/>
        <v>4924</v>
      </c>
      <c r="C4936" s="275">
        <f t="shared" ca="1" si="380"/>
        <v>4.5986221774954539E-2</v>
      </c>
      <c r="D4936" s="275">
        <f t="shared" ca="1" si="381"/>
        <v>0.15553727824996785</v>
      </c>
      <c r="E4936" s="275">
        <f t="shared" ca="1" si="382"/>
        <v>0.10312513069975447</v>
      </c>
      <c r="F4936" s="275">
        <f t="shared" ca="1" si="383"/>
        <v>4.2752513701452971E-2</v>
      </c>
      <c r="G4936" s="301">
        <f t="array" aca="1" ref="G4936" ca="1">IF(E4936&gt;F4936,('3-Statement Model'!$G$8*(1+'DCF Simulation'!C4936)*'DCF Simulation'!D4936)/('DCF Simulation'!E4936-'DCF Simulation'!F4936))</f>
        <v>13016.671846006304</v>
      </c>
      <c r="H4936" s="302">
        <f ca="1">+G4936-'DCF Analysis'!$C$37+'DCF Analysis'!$C$38+'DCF Analysis'!$C$40-'DCF Analysis'!$C$39</f>
        <v>13929.001846006306</v>
      </c>
      <c r="I4936" s="303">
        <f ca="1">+H4936/'Historical Data'!$L$34</f>
        <v>874.54018812728225</v>
      </c>
    </row>
    <row r="4937" spans="2:9">
      <c r="B4937" s="300">
        <f t="shared" si="384"/>
        <v>4925</v>
      </c>
      <c r="C4937" s="275">
        <f t="shared" ca="1" si="380"/>
        <v>0.30264705984185214</v>
      </c>
      <c r="D4937" s="275">
        <f t="shared" ca="1" si="381"/>
        <v>0.16055283890134922</v>
      </c>
      <c r="E4937" s="275">
        <f t="shared" ca="1" si="382"/>
        <v>0.10785831970408452</v>
      </c>
      <c r="F4937" s="275">
        <f t="shared" ca="1" si="383"/>
        <v>3.2776570071848928E-2</v>
      </c>
      <c r="G4937" s="301">
        <f t="array" aca="1" ref="G4937" ca="1">IF(E4937&gt;F4937,('3-Statement Model'!$G$8*(1+'DCF Simulation'!C4937)*'DCF Simulation'!D4937)/('DCF Simulation'!E4937-'DCF Simulation'!F4937))</f>
        <v>13455.191017689967</v>
      </c>
      <c r="H4937" s="302">
        <f ca="1">+G4937-'DCF Analysis'!$C$37+'DCF Analysis'!$C$38+'DCF Analysis'!$C$40-'DCF Analysis'!$C$39</f>
        <v>14367.521017689969</v>
      </c>
      <c r="I4937" s="303">
        <f ca="1">+H4937/'Historical Data'!$L$34</f>
        <v>902.07286011207407</v>
      </c>
    </row>
    <row r="4938" spans="2:9">
      <c r="B4938" s="300">
        <f t="shared" si="384"/>
        <v>4926</v>
      </c>
      <c r="C4938" s="275">
        <f t="shared" ca="1" si="380"/>
        <v>0.24617113120855039</v>
      </c>
      <c r="D4938" s="275">
        <f t="shared" ca="1" si="381"/>
        <v>0.15274227225063747</v>
      </c>
      <c r="E4938" s="275">
        <f t="shared" ca="1" si="382"/>
        <v>0.10750347919329489</v>
      </c>
      <c r="F4938" s="275">
        <f t="shared" ca="1" si="383"/>
        <v>2.3619946343656221E-2</v>
      </c>
      <c r="G4938" s="301">
        <f t="array" aca="1" ref="G4938" ca="1">IF(E4938&gt;F4938,('3-Statement Model'!$G$8*(1+'DCF Simulation'!C4938)*'DCF Simulation'!D4938)/('DCF Simulation'!E4938-'DCF Simulation'!F4938))</f>
        <v>10960.736052551301</v>
      </c>
      <c r="H4938" s="302">
        <f ca="1">+G4938-'DCF Analysis'!$C$37+'DCF Analysis'!$C$38+'DCF Analysis'!$C$40-'DCF Analysis'!$C$39</f>
        <v>11873.066052551303</v>
      </c>
      <c r="I4938" s="303">
        <f ca="1">+H4938/'Historical Data'!$L$34</f>
        <v>745.45710698020991</v>
      </c>
    </row>
    <row r="4939" spans="2:9">
      <c r="B4939" s="300">
        <f t="shared" si="384"/>
        <v>4927</v>
      </c>
      <c r="C4939" s="275">
        <f t="shared" ca="1" si="380"/>
        <v>0.23076713008437597</v>
      </c>
      <c r="D4939" s="275">
        <f t="shared" ca="1" si="381"/>
        <v>0.14187745240000502</v>
      </c>
      <c r="E4939" s="275">
        <f t="shared" ca="1" si="382"/>
        <v>0.103217409963278</v>
      </c>
      <c r="F4939" s="275">
        <f t="shared" ca="1" si="383"/>
        <v>5.2352003103731587E-2</v>
      </c>
      <c r="G4939" s="301">
        <f t="array" aca="1" ref="G4939" ca="1">IF(E4939&gt;F4939,('3-Statement Model'!$G$8*(1+'DCF Simulation'!C4939)*'DCF Simulation'!D4939)/('DCF Simulation'!E4939-'DCF Simulation'!F4939))</f>
        <v>16582.35648407607</v>
      </c>
      <c r="H4939" s="302">
        <f ca="1">+G4939-'DCF Analysis'!$C$37+'DCF Analysis'!$C$38+'DCF Analysis'!$C$40-'DCF Analysis'!$C$39</f>
        <v>17494.686484076068</v>
      </c>
      <c r="I4939" s="303">
        <f ca="1">+H4939/'Historical Data'!$L$34</f>
        <v>1098.4136966999135</v>
      </c>
    </row>
    <row r="4940" spans="2:9">
      <c r="B4940" s="300">
        <f t="shared" si="384"/>
        <v>4928</v>
      </c>
      <c r="C4940" s="275">
        <f t="shared" ca="1" si="380"/>
        <v>5.3991663433610573E-2</v>
      </c>
      <c r="D4940" s="275">
        <f t="shared" ca="1" si="381"/>
        <v>0.18941089816278045</v>
      </c>
      <c r="E4940" s="275">
        <f t="shared" ca="1" si="382"/>
        <v>0.10837846779486081</v>
      </c>
      <c r="F4940" s="275">
        <f t="shared" ca="1" si="383"/>
        <v>2.5620561603246016E-2</v>
      </c>
      <c r="G4940" s="301">
        <f t="array" aca="1" ref="G4940" ca="1">IF(E4940&gt;F4940,('3-Statement Model'!$G$8*(1+'DCF Simulation'!C4940)*'DCF Simulation'!D4940)/('DCF Simulation'!E4940-'DCF Simulation'!F4940))</f>
        <v>11652.31306249591</v>
      </c>
      <c r="H4940" s="302">
        <f ca="1">+G4940-'DCF Analysis'!$C$37+'DCF Analysis'!$C$38+'DCF Analysis'!$C$40-'DCF Analysis'!$C$39</f>
        <v>12564.643062495912</v>
      </c>
      <c r="I4940" s="303">
        <f ca="1">+H4940/'Historical Data'!$L$34</f>
        <v>788.87815717950127</v>
      </c>
    </row>
    <row r="4941" spans="2:9">
      <c r="B4941" s="300">
        <f t="shared" si="384"/>
        <v>4929</v>
      </c>
      <c r="C4941" s="275">
        <f t="shared" ca="1" si="380"/>
        <v>0.28641484551736685</v>
      </c>
      <c r="D4941" s="275">
        <f t="shared" ca="1" si="381"/>
        <v>0.17230140579246139</v>
      </c>
      <c r="E4941" s="275">
        <f t="shared" ca="1" si="382"/>
        <v>0.10752020915907651</v>
      </c>
      <c r="F4941" s="275">
        <f t="shared" ca="1" si="383"/>
        <v>3.0914819240262834E-2</v>
      </c>
      <c r="G4941" s="301">
        <f t="array" aca="1" ref="G4941" ca="1">IF(E4941&gt;F4941,('3-Statement Model'!$G$8*(1+'DCF Simulation'!C4941)*'DCF Simulation'!D4941)/('DCF Simulation'!E4941-'DCF Simulation'!F4941))</f>
        <v>13976.229902711613</v>
      </c>
      <c r="H4941" s="302">
        <f ca="1">+G4941-'DCF Analysis'!$C$37+'DCF Analysis'!$C$38+'DCF Analysis'!$C$40-'DCF Analysis'!$C$39</f>
        <v>14888.559902711615</v>
      </c>
      <c r="I4941" s="303">
        <f ca="1">+H4941/'Historical Data'!$L$34</f>
        <v>934.78657855121025</v>
      </c>
    </row>
    <row r="4942" spans="2:9">
      <c r="B4942" s="300">
        <f t="shared" si="384"/>
        <v>4930</v>
      </c>
      <c r="C4942" s="275">
        <f t="shared" ref="C4942:C5005" ca="1" si="385">RAND()*($E$6-$D$6)+$D$6</f>
        <v>0.10217882348680338</v>
      </c>
      <c r="D4942" s="275">
        <f t="shared" ref="D4942:D5005" ca="1" si="386">RAND()*($E$7-$D$7)+$D$7</f>
        <v>0.14577269691496281</v>
      </c>
      <c r="E4942" s="275">
        <f t="shared" ref="E4942:E5005" ca="1" si="387">RAND()*($E$8-$D$8)+$D$8</f>
        <v>0.10372721821852401</v>
      </c>
      <c r="F4942" s="275">
        <f t="shared" ref="F4942:F5005" ca="1" si="388">RAND()*($E$9-$D$9)+$D$9</f>
        <v>2.5864458494919244E-2</v>
      </c>
      <c r="G4942" s="301">
        <f t="array" aca="1" ref="G4942" ca="1">IF(E4942&gt;F4942,('3-Statement Model'!$G$8*(1+'DCF Simulation'!C4942)*'DCF Simulation'!D4942)/('DCF Simulation'!E4942-'DCF Simulation'!F4942))</f>
        <v>9967.3098213542307</v>
      </c>
      <c r="H4942" s="302">
        <f ca="1">+G4942-'DCF Analysis'!$C$37+'DCF Analysis'!$C$38+'DCF Analysis'!$C$40-'DCF Analysis'!$C$39</f>
        <v>10879.639821354232</v>
      </c>
      <c r="I4942" s="303">
        <f ca="1">+H4942/'Historical Data'!$L$34</f>
        <v>683.08428423765565</v>
      </c>
    </row>
    <row r="4943" spans="2:9">
      <c r="B4943" s="300">
        <f t="shared" ref="B4943:B5006" si="389">+B4942+1</f>
        <v>4931</v>
      </c>
      <c r="C4943" s="275">
        <f t="shared" ca="1" si="385"/>
        <v>7.7077313318083443E-2</v>
      </c>
      <c r="D4943" s="275">
        <f t="shared" ca="1" si="386"/>
        <v>0.1694130894257872</v>
      </c>
      <c r="E4943" s="275">
        <f t="shared" ca="1" si="387"/>
        <v>0.10003102390253768</v>
      </c>
      <c r="F4943" s="275">
        <f t="shared" ca="1" si="388"/>
        <v>2.1570701055524673E-2</v>
      </c>
      <c r="G4943" s="301">
        <f t="array" aca="1" ref="G4943" ca="1">IF(E4943&gt;F4943,('3-Statement Model'!$G$8*(1+'DCF Simulation'!C4943)*'DCF Simulation'!D4943)/('DCF Simulation'!E4943-'DCF Simulation'!F4943))</f>
        <v>11233.711057895589</v>
      </c>
      <c r="H4943" s="302">
        <f ca="1">+G4943-'DCF Analysis'!$C$37+'DCF Analysis'!$C$38+'DCF Analysis'!$C$40-'DCF Analysis'!$C$39</f>
        <v>12146.041057895591</v>
      </c>
      <c r="I4943" s="303">
        <f ca="1">+H4943/'Historical Data'!$L$34</f>
        <v>762.5959956936382</v>
      </c>
    </row>
    <row r="4944" spans="2:9">
      <c r="B4944" s="300">
        <f t="shared" si="389"/>
        <v>4932</v>
      </c>
      <c r="C4944" s="275">
        <f t="shared" ca="1" si="385"/>
        <v>0.13032285284688397</v>
      </c>
      <c r="D4944" s="275">
        <f t="shared" ca="1" si="386"/>
        <v>0.15184308501961288</v>
      </c>
      <c r="E4944" s="275">
        <f t="shared" ca="1" si="387"/>
        <v>0.1095944509263604</v>
      </c>
      <c r="F4944" s="275">
        <f t="shared" ca="1" si="388"/>
        <v>2.133520527204082E-2</v>
      </c>
      <c r="G4944" s="301">
        <f t="array" aca="1" ref="G4944" ca="1">IF(E4944&gt;F4944,('3-Statement Model'!$G$8*(1+'DCF Simulation'!C4944)*'DCF Simulation'!D4944)/('DCF Simulation'!E4944-'DCF Simulation'!F4944))</f>
        <v>9393.2702002345959</v>
      </c>
      <c r="H4944" s="302">
        <f ca="1">+G4944-'DCF Analysis'!$C$37+'DCF Analysis'!$C$38+'DCF Analysis'!$C$40-'DCF Analysis'!$C$39</f>
        <v>10305.600200234598</v>
      </c>
      <c r="I4944" s="303">
        <f ca="1">+H4944/'Historical Data'!$L$34</f>
        <v>647.04288487561757</v>
      </c>
    </row>
    <row r="4945" spans="2:9">
      <c r="B4945" s="300">
        <f t="shared" si="389"/>
        <v>4933</v>
      </c>
      <c r="C4945" s="275">
        <f t="shared" ca="1" si="385"/>
        <v>8.5767921925803459E-2</v>
      </c>
      <c r="D4945" s="275">
        <f t="shared" ca="1" si="386"/>
        <v>0.14437833881714529</v>
      </c>
      <c r="E4945" s="275">
        <f t="shared" ca="1" si="387"/>
        <v>0.10714673551056347</v>
      </c>
      <c r="F4945" s="275">
        <f t="shared" ca="1" si="388"/>
        <v>3.7313216054930619E-2</v>
      </c>
      <c r="G4945" s="301">
        <f t="array" aca="1" ref="G4945" ca="1">IF(E4945&gt;F4945,('3-Statement Model'!$G$8*(1+'DCF Simulation'!C4945)*'DCF Simulation'!D4945)/('DCF Simulation'!E4945-'DCF Simulation'!F4945))</f>
        <v>10843.128798662112</v>
      </c>
      <c r="H4945" s="302">
        <f ca="1">+G4945-'DCF Analysis'!$C$37+'DCF Analysis'!$C$38+'DCF Analysis'!$C$40-'DCF Analysis'!$C$39</f>
        <v>11755.458798662114</v>
      </c>
      <c r="I4945" s="303">
        <f ca="1">+H4945/'Historical Data'!$L$34</f>
        <v>738.07306962574046</v>
      </c>
    </row>
    <row r="4946" spans="2:9">
      <c r="B4946" s="300">
        <f t="shared" si="389"/>
        <v>4934</v>
      </c>
      <c r="C4946" s="275">
        <f t="shared" ca="1" si="385"/>
        <v>0.11365983880690227</v>
      </c>
      <c r="D4946" s="275">
        <f t="shared" ca="1" si="386"/>
        <v>0.16978375291286391</v>
      </c>
      <c r="E4946" s="275">
        <f t="shared" ca="1" si="387"/>
        <v>0.10534908800716619</v>
      </c>
      <c r="F4946" s="275">
        <f t="shared" ca="1" si="388"/>
        <v>3.7930099489364433E-2</v>
      </c>
      <c r="G4946" s="301">
        <f t="array" aca="1" ref="G4946" ca="1">IF(E4946&gt;F4946,('3-Statement Model'!$G$8*(1+'DCF Simulation'!C4946)*'DCF Simulation'!D4946)/('DCF Simulation'!E4946-'DCF Simulation'!F4946))</f>
        <v>13547.088066671482</v>
      </c>
      <c r="H4946" s="302">
        <f ca="1">+G4946-'DCF Analysis'!$C$37+'DCF Analysis'!$C$38+'DCF Analysis'!$C$40-'DCF Analysis'!$C$39</f>
        <v>14459.418066671484</v>
      </c>
      <c r="I4946" s="303">
        <f ca="1">+H4946/'Historical Data'!$L$34</f>
        <v>907.84266784080796</v>
      </c>
    </row>
    <row r="4947" spans="2:9">
      <c r="B4947" s="300">
        <f t="shared" si="389"/>
        <v>4935</v>
      </c>
      <c r="C4947" s="275">
        <f t="shared" ca="1" si="385"/>
        <v>0.21128874512584062</v>
      </c>
      <c r="D4947" s="275">
        <f t="shared" ca="1" si="386"/>
        <v>0.17865172265853962</v>
      </c>
      <c r="E4947" s="275">
        <f t="shared" ca="1" si="387"/>
        <v>0.10514563079723234</v>
      </c>
      <c r="F4947" s="275">
        <f t="shared" ca="1" si="388"/>
        <v>3.3110253885452225E-2</v>
      </c>
      <c r="G4947" s="301">
        <f t="array" aca="1" ref="G4947" ca="1">IF(E4947&gt;F4947,('3-Statement Model'!$G$8*(1+'DCF Simulation'!C4947)*'DCF Simulation'!D4947)/('DCF Simulation'!E4947-'DCF Simulation'!F4947))</f>
        <v>14510.706455547801</v>
      </c>
      <c r="H4947" s="302">
        <f ca="1">+G4947-'DCF Analysis'!$C$37+'DCF Analysis'!$C$38+'DCF Analysis'!$C$40-'DCF Analysis'!$C$39</f>
        <v>15423.036455547803</v>
      </c>
      <c r="I4947" s="303">
        <f ca="1">+H4947/'Historical Data'!$L$34</f>
        <v>968.34398849591491</v>
      </c>
    </row>
    <row r="4948" spans="2:9">
      <c r="B4948" s="300">
        <f t="shared" si="389"/>
        <v>4936</v>
      </c>
      <c r="C4948" s="275">
        <f t="shared" ca="1" si="385"/>
        <v>0.18299718144865698</v>
      </c>
      <c r="D4948" s="275">
        <f t="shared" ca="1" si="386"/>
        <v>0.15077516247663716</v>
      </c>
      <c r="E4948" s="275">
        <f t="shared" ca="1" si="387"/>
        <v>0.10070964215058043</v>
      </c>
      <c r="F4948" s="275">
        <f t="shared" ca="1" si="388"/>
        <v>4.9624405278805794E-2</v>
      </c>
      <c r="G4948" s="301">
        <f t="array" aca="1" ref="G4948" ca="1">IF(E4948&gt;F4948,('3-Statement Model'!$G$8*(1+'DCF Simulation'!C4948)*'DCF Simulation'!D4948)/('DCF Simulation'!E4948-'DCF Simulation'!F4948))</f>
        <v>16865.437164678598</v>
      </c>
      <c r="H4948" s="302">
        <f ca="1">+G4948-'DCF Analysis'!$C$37+'DCF Analysis'!$C$38+'DCF Analysis'!$C$40-'DCF Analysis'!$C$39</f>
        <v>17777.767164678597</v>
      </c>
      <c r="I4948" s="303">
        <f ca="1">+H4948/'Historical Data'!$L$34</f>
        <v>1116.1870758986761</v>
      </c>
    </row>
    <row r="4949" spans="2:9">
      <c r="B4949" s="300">
        <f t="shared" si="389"/>
        <v>4937</v>
      </c>
      <c r="C4949" s="275">
        <f t="shared" ca="1" si="385"/>
        <v>7.2329669539983973E-2</v>
      </c>
      <c r="D4949" s="275">
        <f t="shared" ca="1" si="386"/>
        <v>0.17988952405459174</v>
      </c>
      <c r="E4949" s="275">
        <f t="shared" ca="1" si="387"/>
        <v>0.10212651140663651</v>
      </c>
      <c r="F4949" s="275">
        <f t="shared" ca="1" si="388"/>
        <v>4.0546588404294509E-2</v>
      </c>
      <c r="G4949" s="301">
        <f t="array" aca="1" ref="G4949" ca="1">IF(E4949&gt;F4949,('3-Statement Model'!$G$8*(1+'DCF Simulation'!C4949)*'DCF Simulation'!D4949)/('DCF Simulation'!E4949-'DCF Simulation'!F4949))</f>
        <v>15131.241153628096</v>
      </c>
      <c r="H4949" s="302">
        <f ca="1">+G4949-'DCF Analysis'!$C$37+'DCF Analysis'!$C$38+'DCF Analysis'!$C$40-'DCF Analysis'!$C$39</f>
        <v>16043.571153628098</v>
      </c>
      <c r="I4949" s="303">
        <f ca="1">+H4949/'Historical Data'!$L$34</f>
        <v>1007.3046073254862</v>
      </c>
    </row>
    <row r="4950" spans="2:9">
      <c r="B4950" s="300">
        <f t="shared" si="389"/>
        <v>4938</v>
      </c>
      <c r="C4950" s="275">
        <f t="shared" ca="1" si="385"/>
        <v>7.6612587948283351E-2</v>
      </c>
      <c r="D4950" s="275">
        <f t="shared" ca="1" si="386"/>
        <v>0.17176779431970898</v>
      </c>
      <c r="E4950" s="275">
        <f t="shared" ca="1" si="387"/>
        <v>0.10798640590733236</v>
      </c>
      <c r="F4950" s="275">
        <f t="shared" ca="1" si="388"/>
        <v>5.0978126988930485E-2</v>
      </c>
      <c r="G4950" s="301">
        <f t="array" aca="1" ref="G4950" ca="1">IF(E4950&gt;F4950,('3-Statement Model'!$G$8*(1+'DCF Simulation'!C4950)*'DCF Simulation'!D4950)/('DCF Simulation'!E4950-'DCF Simulation'!F4950))</f>
        <v>15669.053439562365</v>
      </c>
      <c r="H4950" s="302">
        <f ca="1">+G4950-'DCF Analysis'!$C$37+'DCF Analysis'!$C$38+'DCF Analysis'!$C$40-'DCF Analysis'!$C$39</f>
        <v>16581.383439562363</v>
      </c>
      <c r="I4950" s="303">
        <f ca="1">+H4950/'Historical Data'!$L$34</f>
        <v>1041.0714531424369</v>
      </c>
    </row>
    <row r="4951" spans="2:9">
      <c r="B4951" s="300">
        <f t="shared" si="389"/>
        <v>4939</v>
      </c>
      <c r="C4951" s="275">
        <f t="shared" ca="1" si="385"/>
        <v>0.31250198982839628</v>
      </c>
      <c r="D4951" s="275">
        <f t="shared" ca="1" si="386"/>
        <v>0.18502369169919483</v>
      </c>
      <c r="E4951" s="275">
        <f t="shared" ca="1" si="387"/>
        <v>0.10094770732140695</v>
      </c>
      <c r="F4951" s="275">
        <f t="shared" ca="1" si="388"/>
        <v>3.7920945348790966E-2</v>
      </c>
      <c r="G4951" s="301">
        <f t="array" aca="1" ref="G4951" ca="1">IF(E4951&gt;F4951,('3-Statement Model'!$G$8*(1+'DCF Simulation'!C4951)*'DCF Simulation'!D4951)/('DCF Simulation'!E4951-'DCF Simulation'!F4951))</f>
        <v>18611.51883609331</v>
      </c>
      <c r="H4951" s="302">
        <f ca="1">+G4951-'DCF Analysis'!$C$37+'DCF Analysis'!$C$38+'DCF Analysis'!$C$40-'DCF Analysis'!$C$39</f>
        <v>19523.848836093308</v>
      </c>
      <c r="I4951" s="303">
        <f ca="1">+H4951/'Historical Data'!$L$34</f>
        <v>1225.815792319763</v>
      </c>
    </row>
    <row r="4952" spans="2:9">
      <c r="B4952" s="300">
        <f t="shared" si="389"/>
        <v>4940</v>
      </c>
      <c r="C4952" s="275">
        <f t="shared" ca="1" si="385"/>
        <v>0.21033495040295022</v>
      </c>
      <c r="D4952" s="275">
        <f t="shared" ca="1" si="386"/>
        <v>0.16707677356336553</v>
      </c>
      <c r="E4952" s="275">
        <f t="shared" ca="1" si="387"/>
        <v>0.10613875913409837</v>
      </c>
      <c r="F4952" s="275">
        <f t="shared" ca="1" si="388"/>
        <v>3.2697751596766432E-2</v>
      </c>
      <c r="G4952" s="301">
        <f t="array" aca="1" ref="G4952" ca="1">IF(E4952&gt;F4952,('3-Statement Model'!$G$8*(1+'DCF Simulation'!C4952)*'DCF Simulation'!D4952)/('DCF Simulation'!E4952-'DCF Simulation'!F4952))</f>
        <v>13300.333394506964</v>
      </c>
      <c r="H4952" s="302">
        <f ca="1">+G4952-'DCF Analysis'!$C$37+'DCF Analysis'!$C$38+'DCF Analysis'!$C$40-'DCF Analysis'!$C$39</f>
        <v>14212.663394506966</v>
      </c>
      <c r="I4952" s="303">
        <f ca="1">+H4952/'Historical Data'!$L$34</f>
        <v>892.35003744260632</v>
      </c>
    </row>
    <row r="4953" spans="2:9">
      <c r="B4953" s="300">
        <f t="shared" si="389"/>
        <v>4941</v>
      </c>
      <c r="C4953" s="275">
        <f t="shared" ca="1" si="385"/>
        <v>0.26681887021119566</v>
      </c>
      <c r="D4953" s="275">
        <f t="shared" ca="1" si="386"/>
        <v>0.16495789381730344</v>
      </c>
      <c r="E4953" s="275">
        <f t="shared" ca="1" si="387"/>
        <v>0.10855682691994446</v>
      </c>
      <c r="F4953" s="275">
        <f t="shared" ca="1" si="388"/>
        <v>2.0580316416577572E-2</v>
      </c>
      <c r="G4953" s="301">
        <f t="array" aca="1" ref="G4953" ca="1">IF(E4953&gt;F4953,('3-Statement Model'!$G$8*(1+'DCF Simulation'!C4953)*'DCF Simulation'!D4953)/('DCF Simulation'!E4953-'DCF Simulation'!F4953))</f>
        <v>11473.618197604439</v>
      </c>
      <c r="H4953" s="302">
        <f ca="1">+G4953-'DCF Analysis'!$C$37+'DCF Analysis'!$C$38+'DCF Analysis'!$C$40-'DCF Analysis'!$C$39</f>
        <v>12385.948197604441</v>
      </c>
      <c r="I4953" s="303">
        <f ca="1">+H4953/'Historical Data'!$L$34</f>
        <v>777.6586999285588</v>
      </c>
    </row>
    <row r="4954" spans="2:9">
      <c r="B4954" s="300">
        <f t="shared" si="389"/>
        <v>4942</v>
      </c>
      <c r="C4954" s="275">
        <f t="shared" ca="1" si="385"/>
        <v>8.3893062511499833E-2</v>
      </c>
      <c r="D4954" s="275">
        <f t="shared" ca="1" si="386"/>
        <v>0.19078932190886994</v>
      </c>
      <c r="E4954" s="275">
        <f t="shared" ca="1" si="387"/>
        <v>0.10429758763631961</v>
      </c>
      <c r="F4954" s="275">
        <f t="shared" ca="1" si="388"/>
        <v>5.7010375247609865E-2</v>
      </c>
      <c r="G4954" s="301">
        <f t="array" aca="1" ref="G4954" ca="1">IF(E4954&gt;F4954,('3-Statement Model'!$G$8*(1+'DCF Simulation'!C4954)*'DCF Simulation'!D4954)/('DCF Simulation'!E4954-'DCF Simulation'!F4954))</f>
        <v>21124.006260917646</v>
      </c>
      <c r="H4954" s="302">
        <f ca="1">+G4954-'DCF Analysis'!$C$37+'DCF Analysis'!$C$38+'DCF Analysis'!$C$40-'DCF Analysis'!$C$39</f>
        <v>22036.336260917644</v>
      </c>
      <c r="I4954" s="303">
        <f ca="1">+H4954/'Historical Data'!$L$34</f>
        <v>1383.5637235402116</v>
      </c>
    </row>
    <row r="4955" spans="2:9">
      <c r="B4955" s="300">
        <f t="shared" si="389"/>
        <v>4943</v>
      </c>
      <c r="C4955" s="275">
        <f t="shared" ca="1" si="385"/>
        <v>0.29543626075135226</v>
      </c>
      <c r="D4955" s="275">
        <f t="shared" ca="1" si="386"/>
        <v>0.17676486326938506</v>
      </c>
      <c r="E4955" s="275">
        <f t="shared" ca="1" si="387"/>
        <v>0.10029262406253582</v>
      </c>
      <c r="F4955" s="275">
        <f t="shared" ca="1" si="388"/>
        <v>4.3547023126104908E-2</v>
      </c>
      <c r="G4955" s="301">
        <f t="array" aca="1" ref="G4955" ca="1">IF(E4955&gt;F4955,('3-Statement Model'!$G$8*(1+'DCF Simulation'!C4955)*'DCF Simulation'!D4955)/('DCF Simulation'!E4955-'DCF Simulation'!F4955))</f>
        <v>19492.129619237527</v>
      </c>
      <c r="H4955" s="302">
        <f ca="1">+G4955-'DCF Analysis'!$C$37+'DCF Analysis'!$C$38+'DCF Analysis'!$C$40-'DCF Analysis'!$C$39</f>
        <v>20404.459619237525</v>
      </c>
      <c r="I4955" s="303">
        <f ca="1">+H4955/'Historical Data'!$L$34</f>
        <v>1281.1054339230964</v>
      </c>
    </row>
    <row r="4956" spans="2:9">
      <c r="B4956" s="300">
        <f t="shared" si="389"/>
        <v>4944</v>
      </c>
      <c r="C4956" s="275">
        <f t="shared" ca="1" si="385"/>
        <v>0.30931909085774312</v>
      </c>
      <c r="D4956" s="275">
        <f t="shared" ca="1" si="386"/>
        <v>0.1558753417479371</v>
      </c>
      <c r="E4956" s="275">
        <f t="shared" ca="1" si="387"/>
        <v>0.10594345197969714</v>
      </c>
      <c r="F4956" s="275">
        <f t="shared" ca="1" si="388"/>
        <v>4.9883178056446903E-2</v>
      </c>
      <c r="G4956" s="301">
        <f t="array" aca="1" ref="G4956" ca="1">IF(E4956&gt;F4956,('3-Statement Model'!$G$8*(1+'DCF Simulation'!C4956)*'DCF Simulation'!D4956)/('DCF Simulation'!E4956-'DCF Simulation'!F4956))</f>
        <v>17585.195576241731</v>
      </c>
      <c r="H4956" s="302">
        <f ca="1">+G4956-'DCF Analysis'!$C$37+'DCF Analysis'!$C$38+'DCF Analysis'!$C$40-'DCF Analysis'!$C$39</f>
        <v>18497.525576241729</v>
      </c>
      <c r="I4956" s="303">
        <f ca="1">+H4956/'Historical Data'!$L$34</f>
        <v>1161.377511194303</v>
      </c>
    </row>
    <row r="4957" spans="2:9">
      <c r="B4957" s="300">
        <f t="shared" si="389"/>
        <v>4945</v>
      </c>
      <c r="C4957" s="275">
        <f t="shared" ca="1" si="385"/>
        <v>0.11916220904631722</v>
      </c>
      <c r="D4957" s="275">
        <f t="shared" ca="1" si="386"/>
        <v>0.13820423289725439</v>
      </c>
      <c r="E4957" s="275">
        <f t="shared" ca="1" si="387"/>
        <v>0.10753412681022477</v>
      </c>
      <c r="F4957" s="275">
        <f t="shared" ca="1" si="388"/>
        <v>3.721597697932412E-2</v>
      </c>
      <c r="G4957" s="301">
        <f t="array" aca="1" ref="G4957" ca="1">IF(E4957&gt;F4957,('3-Statement Model'!$G$8*(1+'DCF Simulation'!C4957)*'DCF Simulation'!D4957)/('DCF Simulation'!E4957-'DCF Simulation'!F4957))</f>
        <v>10624.93900542653</v>
      </c>
      <c r="H4957" s="302">
        <f ca="1">+G4957-'DCF Analysis'!$C$37+'DCF Analysis'!$C$38+'DCF Analysis'!$C$40-'DCF Analysis'!$C$39</f>
        <v>11537.269005426531</v>
      </c>
      <c r="I4957" s="303">
        <f ca="1">+H4957/'Historical Data'!$L$34</f>
        <v>724.37390116174834</v>
      </c>
    </row>
    <row r="4958" spans="2:9">
      <c r="B4958" s="300">
        <f t="shared" si="389"/>
        <v>4946</v>
      </c>
      <c r="C4958" s="275">
        <f t="shared" ca="1" si="385"/>
        <v>0.14414886047144135</v>
      </c>
      <c r="D4958" s="275">
        <f t="shared" ca="1" si="386"/>
        <v>0.18252525188751781</v>
      </c>
      <c r="E4958" s="275">
        <f t="shared" ca="1" si="387"/>
        <v>0.10091959023072235</v>
      </c>
      <c r="F4958" s="275">
        <f t="shared" ca="1" si="388"/>
        <v>4.627811164731381E-2</v>
      </c>
      <c r="G4958" s="301">
        <f t="array" aca="1" ref="G4958" ca="1">IF(E4958&gt;F4958,('3-Statement Model'!$G$8*(1+'DCF Simulation'!C4958)*'DCF Simulation'!D4958)/('DCF Simulation'!E4958-'DCF Simulation'!F4958))</f>
        <v>18461.311294696789</v>
      </c>
      <c r="H4958" s="302">
        <f ca="1">+G4958-'DCF Analysis'!$C$37+'DCF Analysis'!$C$38+'DCF Analysis'!$C$40-'DCF Analysis'!$C$39</f>
        <v>19373.641294696787</v>
      </c>
      <c r="I4958" s="303">
        <f ca="1">+H4958/'Historical Data'!$L$34</f>
        <v>1216.3849276416372</v>
      </c>
    </row>
    <row r="4959" spans="2:9">
      <c r="B4959" s="300">
        <f t="shared" si="389"/>
        <v>4947</v>
      </c>
      <c r="C4959" s="275">
        <f t="shared" ca="1" si="385"/>
        <v>0.13035884879635362</v>
      </c>
      <c r="D4959" s="275">
        <f t="shared" ca="1" si="386"/>
        <v>0.13792445589976773</v>
      </c>
      <c r="E4959" s="275">
        <f t="shared" ca="1" si="387"/>
        <v>0.10936652232342264</v>
      </c>
      <c r="F4959" s="275">
        <f t="shared" ca="1" si="388"/>
        <v>5.0815506378016795E-2</v>
      </c>
      <c r="G4959" s="301">
        <f t="array" aca="1" ref="G4959" ca="1">IF(E4959&gt;F4959,('3-Statement Model'!$G$8*(1+'DCF Simulation'!C4959)*'DCF Simulation'!D4959)/('DCF Simulation'!E4959-'DCF Simulation'!F4959))</f>
        <v>12861.827541723967</v>
      </c>
      <c r="H4959" s="302">
        <f ca="1">+G4959-'DCF Analysis'!$C$37+'DCF Analysis'!$C$38+'DCF Analysis'!$C$40-'DCF Analysis'!$C$39</f>
        <v>13774.157541723969</v>
      </c>
      <c r="I4959" s="303">
        <f ca="1">+H4959/'Historical Data'!$L$34</f>
        <v>864.81820169245816</v>
      </c>
    </row>
    <row r="4960" spans="2:9">
      <c r="B4960" s="300">
        <f t="shared" si="389"/>
        <v>4948</v>
      </c>
      <c r="C4960" s="275">
        <f t="shared" ca="1" si="385"/>
        <v>0.22866608107349129</v>
      </c>
      <c r="D4960" s="275">
        <f t="shared" ca="1" si="386"/>
        <v>0.19022788647489283</v>
      </c>
      <c r="E4960" s="275">
        <f t="shared" ca="1" si="387"/>
        <v>0.1067085594441425</v>
      </c>
      <c r="F4960" s="275">
        <f t="shared" ca="1" si="388"/>
        <v>4.2340314047205299E-2</v>
      </c>
      <c r="G4960" s="301">
        <f t="array" aca="1" ref="G4960" ca="1">IF(E4960&gt;F4960,('3-Statement Model'!$G$8*(1+'DCF Simulation'!C4960)*'DCF Simulation'!D4960)/('DCF Simulation'!E4960-'DCF Simulation'!F4960))</f>
        <v>17539.446348474503</v>
      </c>
      <c r="H4960" s="302">
        <f ca="1">+G4960-'DCF Analysis'!$C$37+'DCF Analysis'!$C$38+'DCF Analysis'!$C$40-'DCF Analysis'!$C$39</f>
        <v>18451.776348474501</v>
      </c>
      <c r="I4960" s="303">
        <f ca="1">+H4960/'Historical Data'!$L$34</f>
        <v>1158.505120286429</v>
      </c>
    </row>
    <row r="4961" spans="2:9">
      <c r="B4961" s="300">
        <f t="shared" si="389"/>
        <v>4949</v>
      </c>
      <c r="C4961" s="275">
        <f t="shared" ca="1" si="385"/>
        <v>7.8896039896749995E-2</v>
      </c>
      <c r="D4961" s="275">
        <f t="shared" ca="1" si="386"/>
        <v>0.19425896331436257</v>
      </c>
      <c r="E4961" s="275">
        <f t="shared" ca="1" si="387"/>
        <v>0.10287452223062286</v>
      </c>
      <c r="F4961" s="275">
        <f t="shared" ca="1" si="388"/>
        <v>2.3148961081790157E-2</v>
      </c>
      <c r="G4961" s="301">
        <f t="array" aca="1" ref="G4961" ca="1">IF(E4961&gt;F4961,('3-Statement Model'!$G$8*(1+'DCF Simulation'!C4961)*'DCF Simulation'!D4961)/('DCF Simulation'!E4961-'DCF Simulation'!F4961))</f>
        <v>12698.212202022267</v>
      </c>
      <c r="H4961" s="302">
        <f ca="1">+G4961-'DCF Analysis'!$C$37+'DCF Analysis'!$C$38+'DCF Analysis'!$C$40-'DCF Analysis'!$C$39</f>
        <v>13610.542202022269</v>
      </c>
      <c r="I4961" s="303">
        <f ca="1">+H4961/'Historical Data'!$L$34</f>
        <v>854.5455208826512</v>
      </c>
    </row>
    <row r="4962" spans="2:9">
      <c r="B4962" s="300">
        <f t="shared" si="389"/>
        <v>4950</v>
      </c>
      <c r="C4962" s="275">
        <f t="shared" ca="1" si="385"/>
        <v>9.3736916675041401E-2</v>
      </c>
      <c r="D4962" s="275">
        <f t="shared" ca="1" si="386"/>
        <v>0.14270687645085062</v>
      </c>
      <c r="E4962" s="275">
        <f t="shared" ca="1" si="387"/>
        <v>0.10032211425360638</v>
      </c>
      <c r="F4962" s="275">
        <f t="shared" ca="1" si="388"/>
        <v>2.7696309077466376E-2</v>
      </c>
      <c r="G4962" s="301">
        <f t="array" aca="1" ref="G4962" ca="1">IF(E4962&gt;F4962,('3-Statement Model'!$G$8*(1+'DCF Simulation'!C4962)*'DCF Simulation'!D4962)/('DCF Simulation'!E4962-'DCF Simulation'!F4962))</f>
        <v>10381.170178890352</v>
      </c>
      <c r="H4962" s="302">
        <f ca="1">+G4962-'DCF Analysis'!$C$37+'DCF Analysis'!$C$38+'DCF Analysis'!$C$40-'DCF Analysis'!$C$39</f>
        <v>11293.500178890354</v>
      </c>
      <c r="I4962" s="303">
        <f ca="1">+H4962/'Historical Data'!$L$34</f>
        <v>709.06873875489282</v>
      </c>
    </row>
    <row r="4963" spans="2:9">
      <c r="B4963" s="300">
        <f t="shared" si="389"/>
        <v>4951</v>
      </c>
      <c r="C4963" s="275">
        <f t="shared" ca="1" si="385"/>
        <v>0.27237678498624462</v>
      </c>
      <c r="D4963" s="275">
        <f t="shared" ca="1" si="386"/>
        <v>0.18380069943368102</v>
      </c>
      <c r="E4963" s="275">
        <f t="shared" ca="1" si="387"/>
        <v>0.10278145259969255</v>
      </c>
      <c r="F4963" s="275">
        <f t="shared" ca="1" si="388"/>
        <v>2.9603737957038939E-2</v>
      </c>
      <c r="G4963" s="301">
        <f t="array" aca="1" ref="G4963" ca="1">IF(E4963&gt;F4963,('3-Statement Model'!$G$8*(1+'DCF Simulation'!C4963)*'DCF Simulation'!D4963)/('DCF Simulation'!E4963-'DCF Simulation'!F4963))</f>
        <v>15437.023078242919</v>
      </c>
      <c r="H4963" s="302">
        <f ca="1">+G4963-'DCF Analysis'!$C$37+'DCF Analysis'!$C$38+'DCF Analysis'!$C$40-'DCF Analysis'!$C$39</f>
        <v>16349.353078242921</v>
      </c>
      <c r="I4963" s="303">
        <f ca="1">+H4963/'Historical Data'!$L$34</f>
        <v>1026.5032968536411</v>
      </c>
    </row>
    <row r="4964" spans="2:9">
      <c r="B4964" s="300">
        <f t="shared" si="389"/>
        <v>4952</v>
      </c>
      <c r="C4964" s="275">
        <f t="shared" ca="1" si="385"/>
        <v>0.2024389475143733</v>
      </c>
      <c r="D4964" s="275">
        <f t="shared" ca="1" si="386"/>
        <v>0.17482955256081043</v>
      </c>
      <c r="E4964" s="275">
        <f t="shared" ca="1" si="387"/>
        <v>0.10195592216524196</v>
      </c>
      <c r="F4964" s="275">
        <f t="shared" ca="1" si="388"/>
        <v>3.7738191111952785E-2</v>
      </c>
      <c r="G4964" s="301">
        <f t="array" aca="1" ref="G4964" ca="1">IF(E4964&gt;F4964,('3-Statement Model'!$G$8*(1+'DCF Simulation'!C4964)*'DCF Simulation'!D4964)/('DCF Simulation'!E4964-'DCF Simulation'!F4964))</f>
        <v>15812.568621684808</v>
      </c>
      <c r="H4964" s="302">
        <f ca="1">+G4964-'DCF Analysis'!$C$37+'DCF Analysis'!$C$38+'DCF Analysis'!$C$40-'DCF Analysis'!$C$39</f>
        <v>16724.898621684806</v>
      </c>
      <c r="I4964" s="303">
        <f ca="1">+H4964/'Historical Data'!$L$34</f>
        <v>1050.0821342924626</v>
      </c>
    </row>
    <row r="4965" spans="2:9">
      <c r="B4965" s="300">
        <f t="shared" si="389"/>
        <v>4953</v>
      </c>
      <c r="C4965" s="275">
        <f t="shared" ca="1" si="385"/>
        <v>6.4742953729885325E-2</v>
      </c>
      <c r="D4965" s="275">
        <f t="shared" ca="1" si="386"/>
        <v>0.14128259388283326</v>
      </c>
      <c r="E4965" s="275">
        <f t="shared" ca="1" si="387"/>
        <v>0.1033776277161266</v>
      </c>
      <c r="F4965" s="275">
        <f t="shared" ca="1" si="388"/>
        <v>2.8102524914444739E-2</v>
      </c>
      <c r="G4965" s="301">
        <f t="array" aca="1" ref="G4965" ca="1">IF(E4965&gt;F4965,('3-Statement Model'!$G$8*(1+'DCF Simulation'!C4965)*'DCF Simulation'!D4965)/('DCF Simulation'!E4965-'DCF Simulation'!F4965))</f>
        <v>9652.9837803016144</v>
      </c>
      <c r="H4965" s="302">
        <f ca="1">+G4965-'DCF Analysis'!$C$37+'DCF Analysis'!$C$38+'DCF Analysis'!$C$40-'DCF Analysis'!$C$39</f>
        <v>10565.313780301616</v>
      </c>
      <c r="I4965" s="303">
        <f ca="1">+H4965/'Historical Data'!$L$34</f>
        <v>663.34914756996432</v>
      </c>
    </row>
    <row r="4966" spans="2:9">
      <c r="B4966" s="300">
        <f t="shared" si="389"/>
        <v>4954</v>
      </c>
      <c r="C4966" s="275">
        <f t="shared" ca="1" si="385"/>
        <v>9.5120408580487995E-2</v>
      </c>
      <c r="D4966" s="275">
        <f t="shared" ca="1" si="386"/>
        <v>0.17932450954627741</v>
      </c>
      <c r="E4966" s="275">
        <f t="shared" ca="1" si="387"/>
        <v>0.10170780696187021</v>
      </c>
      <c r="F4966" s="275">
        <f t="shared" ca="1" si="388"/>
        <v>5.3655179187404575E-2</v>
      </c>
      <c r="G4966" s="301">
        <f t="array" aca="1" ref="G4966" ca="1">IF(E4966&gt;F4966,('3-Statement Model'!$G$8*(1+'DCF Simulation'!C4966)*'DCF Simulation'!D4966)/('DCF Simulation'!E4966-'DCF Simulation'!F4966))</f>
        <v>19740.760580950424</v>
      </c>
      <c r="H4966" s="302">
        <f ca="1">+G4966-'DCF Analysis'!$C$37+'DCF Analysis'!$C$38+'DCF Analysis'!$C$40-'DCF Analysis'!$C$39</f>
        <v>20653.090580950422</v>
      </c>
      <c r="I4966" s="303">
        <f ca="1">+H4966/'Historical Data'!$L$34</f>
        <v>1296.7158682122561</v>
      </c>
    </row>
    <row r="4967" spans="2:9">
      <c r="B4967" s="300">
        <f t="shared" si="389"/>
        <v>4955</v>
      </c>
      <c r="C4967" s="275">
        <f t="shared" ca="1" si="385"/>
        <v>2.5329931184392335E-2</v>
      </c>
      <c r="D4967" s="275">
        <f t="shared" ca="1" si="386"/>
        <v>0.18726393790768631</v>
      </c>
      <c r="E4967" s="275">
        <f t="shared" ca="1" si="387"/>
        <v>0.10480612147002259</v>
      </c>
      <c r="F4967" s="275">
        <f t="shared" ca="1" si="388"/>
        <v>5.0291486820893641E-2</v>
      </c>
      <c r="G4967" s="301">
        <f t="array" aca="1" ref="G4967" ca="1">IF(E4967&gt;F4967,('3-Statement Model'!$G$8*(1+'DCF Simulation'!C4967)*'DCF Simulation'!D4967)/('DCF Simulation'!E4967-'DCF Simulation'!F4967))</f>
        <v>17013.128436964776</v>
      </c>
      <c r="H4967" s="302">
        <f ca="1">+G4967-'DCF Analysis'!$C$37+'DCF Analysis'!$C$38+'DCF Analysis'!$C$40-'DCF Analysis'!$C$39</f>
        <v>17925.458436964775</v>
      </c>
      <c r="I4967" s="303">
        <f ca="1">+H4967/'Historical Data'!$L$34</f>
        <v>1125.4599552103366</v>
      </c>
    </row>
    <row r="4968" spans="2:9">
      <c r="B4968" s="300">
        <f t="shared" si="389"/>
        <v>4956</v>
      </c>
      <c r="C4968" s="275">
        <f t="shared" ca="1" si="385"/>
        <v>0.12819610305906087</v>
      </c>
      <c r="D4968" s="275">
        <f t="shared" ca="1" si="386"/>
        <v>0.17342203593496525</v>
      </c>
      <c r="E4968" s="275">
        <f t="shared" ca="1" si="387"/>
        <v>0.10760845350408485</v>
      </c>
      <c r="F4968" s="275">
        <f t="shared" ca="1" si="388"/>
        <v>4.1015242446753912E-2</v>
      </c>
      <c r="G4968" s="301">
        <f t="array" aca="1" ref="G4968" ca="1">IF(E4968&gt;F4968,('3-Statement Model'!$G$8*(1+'DCF Simulation'!C4968)*'DCF Simulation'!D4968)/('DCF Simulation'!E4968-'DCF Simulation'!F4968))</f>
        <v>14191.830593816961</v>
      </c>
      <c r="H4968" s="302">
        <f ca="1">+G4968-'DCF Analysis'!$C$37+'DCF Analysis'!$C$38+'DCF Analysis'!$C$40-'DCF Analysis'!$C$39</f>
        <v>15104.160593816963</v>
      </c>
      <c r="I4968" s="303">
        <f ca="1">+H4968/'Historical Data'!$L$34</f>
        <v>948.32318878676028</v>
      </c>
    </row>
    <row r="4969" spans="2:9">
      <c r="B4969" s="300">
        <f t="shared" si="389"/>
        <v>4957</v>
      </c>
      <c r="C4969" s="275">
        <f t="shared" ca="1" si="385"/>
        <v>0.28916261195802606</v>
      </c>
      <c r="D4969" s="275">
        <f t="shared" ca="1" si="386"/>
        <v>0.17716946050831539</v>
      </c>
      <c r="E4969" s="275">
        <f t="shared" ca="1" si="387"/>
        <v>0.10092912978310589</v>
      </c>
      <c r="F4969" s="275">
        <f t="shared" ca="1" si="388"/>
        <v>3.879938879633435E-2</v>
      </c>
      <c r="G4969" s="301">
        <f t="array" aca="1" ref="G4969" ca="1">IF(E4969&gt;F4969,('3-Statement Model'!$G$8*(1+'DCF Simulation'!C4969)*'DCF Simulation'!D4969)/('DCF Simulation'!E4969-'DCF Simulation'!F4969))</f>
        <v>17757.283184293417</v>
      </c>
      <c r="H4969" s="302">
        <f ca="1">+G4969-'DCF Analysis'!$C$37+'DCF Analysis'!$C$38+'DCF Analysis'!$C$40-'DCF Analysis'!$C$39</f>
        <v>18669.613184293416</v>
      </c>
      <c r="I4969" s="303">
        <f ca="1">+H4969/'Historical Data'!$L$34</f>
        <v>1172.1821281211826</v>
      </c>
    </row>
    <row r="4970" spans="2:9">
      <c r="B4970" s="300">
        <f t="shared" si="389"/>
        <v>4958</v>
      </c>
      <c r="C4970" s="275">
        <f t="shared" ca="1" si="385"/>
        <v>0.22628504004894195</v>
      </c>
      <c r="D4970" s="275">
        <f t="shared" ca="1" si="386"/>
        <v>0.17731325648658214</v>
      </c>
      <c r="E4970" s="275">
        <f t="shared" ca="1" si="387"/>
        <v>0.10068628777105272</v>
      </c>
      <c r="F4970" s="275">
        <f t="shared" ca="1" si="388"/>
        <v>4.6158540656959714E-2</v>
      </c>
      <c r="G4970" s="301">
        <f t="array" aca="1" ref="G4970" ca="1">IF(E4970&gt;F4970,('3-Statement Model'!$G$8*(1+'DCF Simulation'!C4970)*'DCF Simulation'!D4970)/('DCF Simulation'!E4970-'DCF Simulation'!F4970))</f>
        <v>19261.698510742102</v>
      </c>
      <c r="H4970" s="302">
        <f ca="1">+G4970-'DCF Analysis'!$C$37+'DCF Analysis'!$C$38+'DCF Analysis'!$C$40-'DCF Analysis'!$C$39</f>
        <v>20174.0285107421</v>
      </c>
      <c r="I4970" s="303">
        <f ca="1">+H4970/'Historical Data'!$L$34</f>
        <v>1266.6376876192401</v>
      </c>
    </row>
    <row r="4971" spans="2:9">
      <c r="B4971" s="300">
        <f t="shared" si="389"/>
        <v>4959</v>
      </c>
      <c r="C4971" s="275">
        <f t="shared" ca="1" si="385"/>
        <v>0.31194871405947844</v>
      </c>
      <c r="D4971" s="275">
        <f t="shared" ca="1" si="386"/>
        <v>0.16790582921633362</v>
      </c>
      <c r="E4971" s="275">
        <f t="shared" ca="1" si="387"/>
        <v>0.10331957800955731</v>
      </c>
      <c r="F4971" s="275">
        <f t="shared" ca="1" si="388"/>
        <v>4.402236679096784E-2</v>
      </c>
      <c r="G4971" s="301">
        <f t="array" aca="1" ref="G4971" ca="1">IF(E4971&gt;F4971,('3-Statement Model'!$G$8*(1+'DCF Simulation'!C4971)*'DCF Simulation'!D4971)/('DCF Simulation'!E4971-'DCF Simulation'!F4971))</f>
        <v>17944.355420579253</v>
      </c>
      <c r="H4971" s="302">
        <f ca="1">+G4971-'DCF Analysis'!$C$37+'DCF Analysis'!$C$38+'DCF Analysis'!$C$40-'DCF Analysis'!$C$39</f>
        <v>18856.685420579252</v>
      </c>
      <c r="I4971" s="303">
        <f ca="1">+H4971/'Historical Data'!$L$34</f>
        <v>1183.927563330649</v>
      </c>
    </row>
    <row r="4972" spans="2:9">
      <c r="B4972" s="300">
        <f t="shared" si="389"/>
        <v>4960</v>
      </c>
      <c r="C4972" s="275">
        <f t="shared" ca="1" si="385"/>
        <v>0.13968993236964386</v>
      </c>
      <c r="D4972" s="275">
        <f t="shared" ca="1" si="386"/>
        <v>0.15739082366313467</v>
      </c>
      <c r="E4972" s="275">
        <f t="shared" ca="1" si="387"/>
        <v>0.10016621871087913</v>
      </c>
      <c r="F4972" s="275">
        <f t="shared" ca="1" si="388"/>
        <v>4.4614086843577525E-2</v>
      </c>
      <c r="G4972" s="301">
        <f t="array" aca="1" ref="G4972" ca="1">IF(E4972&gt;F4972,('3-Statement Model'!$G$8*(1+'DCF Simulation'!C4972)*'DCF Simulation'!D4972)/('DCF Simulation'!E4972-'DCF Simulation'!F4972))</f>
        <v>15597.137086589946</v>
      </c>
      <c r="H4972" s="302">
        <f ca="1">+G4972-'DCF Analysis'!$C$37+'DCF Analysis'!$C$38+'DCF Analysis'!$C$40-'DCF Analysis'!$C$39</f>
        <v>16509.467086589946</v>
      </c>
      <c r="I4972" s="303">
        <f ca="1">+H4972/'Historical Data'!$L$34</f>
        <v>1036.5561446118434</v>
      </c>
    </row>
    <row r="4973" spans="2:9">
      <c r="B4973" s="300">
        <f t="shared" si="389"/>
        <v>4961</v>
      </c>
      <c r="C4973" s="275">
        <f t="shared" ca="1" si="385"/>
        <v>0.21085324807933686</v>
      </c>
      <c r="D4973" s="275">
        <f t="shared" ca="1" si="386"/>
        <v>0.18855332729425472</v>
      </c>
      <c r="E4973" s="275">
        <f t="shared" ca="1" si="387"/>
        <v>0.10058546620849147</v>
      </c>
      <c r="F4973" s="275">
        <f t="shared" ca="1" si="388"/>
        <v>5.543258543492921E-2</v>
      </c>
      <c r="G4973" s="301">
        <f t="array" aca="1" ref="G4973" ca="1">IF(E4973&gt;F4973,('3-Statement Model'!$G$8*(1+'DCF Simulation'!C4973)*'DCF Simulation'!D4973)/('DCF Simulation'!E4973-'DCF Simulation'!F4973))</f>
        <v>24424.166239479157</v>
      </c>
      <c r="H4973" s="302">
        <f ca="1">+G4973-'DCF Analysis'!$C$37+'DCF Analysis'!$C$38+'DCF Analysis'!$C$40-'DCF Analysis'!$C$39</f>
        <v>25336.496239479155</v>
      </c>
      <c r="I4973" s="303">
        <f ca="1">+H4973/'Historical Data'!$L$34</f>
        <v>1590.76611753866</v>
      </c>
    </row>
    <row r="4974" spans="2:9">
      <c r="B4974" s="300">
        <f t="shared" si="389"/>
        <v>4962</v>
      </c>
      <c r="C4974" s="275">
        <f t="shared" ca="1" si="385"/>
        <v>0.16018222442181559</v>
      </c>
      <c r="D4974" s="275">
        <f t="shared" ca="1" si="386"/>
        <v>0.18615492504923836</v>
      </c>
      <c r="E4974" s="275">
        <f t="shared" ca="1" si="387"/>
        <v>0.10882251364324202</v>
      </c>
      <c r="F4974" s="275">
        <f t="shared" ca="1" si="388"/>
        <v>5.3581834021835001E-2</v>
      </c>
      <c r="G4974" s="301">
        <f t="array" aca="1" ref="G4974" ca="1">IF(E4974&gt;F4974,('3-Statement Model'!$G$8*(1+'DCF Simulation'!C4974)*'DCF Simulation'!D4974)/('DCF Simulation'!E4974-'DCF Simulation'!F4974))</f>
        <v>18885.184158788386</v>
      </c>
      <c r="H4974" s="302">
        <f ca="1">+G4974-'DCF Analysis'!$C$37+'DCF Analysis'!$C$38+'DCF Analysis'!$C$40-'DCF Analysis'!$C$39</f>
        <v>19797.514158788385</v>
      </c>
      <c r="I4974" s="303">
        <f ca="1">+H4974/'Historical Data'!$L$34</f>
        <v>1242.9980229949845</v>
      </c>
    </row>
    <row r="4975" spans="2:9">
      <c r="B4975" s="300">
        <f t="shared" si="389"/>
        <v>4963</v>
      </c>
      <c r="C4975" s="275">
        <f t="shared" ca="1" si="385"/>
        <v>0.21111965755210535</v>
      </c>
      <c r="D4975" s="275">
        <f t="shared" ca="1" si="386"/>
        <v>0.15525957700714771</v>
      </c>
      <c r="E4975" s="275">
        <f t="shared" ca="1" si="387"/>
        <v>0.10947971914628951</v>
      </c>
      <c r="F4975" s="275">
        <f t="shared" ca="1" si="388"/>
        <v>3.3358979765009955E-2</v>
      </c>
      <c r="G4975" s="301">
        <f t="array" aca="1" ref="G4975" ca="1">IF(E4975&gt;F4975,('3-Statement Model'!$G$8*(1+'DCF Simulation'!C4975)*'DCF Simulation'!D4975)/('DCF Simulation'!E4975-'DCF Simulation'!F4975))</f>
        <v>11932.239260202592</v>
      </c>
      <c r="H4975" s="302">
        <f ca="1">+G4975-'DCF Analysis'!$C$37+'DCF Analysis'!$C$38+'DCF Analysis'!$C$40-'DCF Analysis'!$C$39</f>
        <v>12844.569260202594</v>
      </c>
      <c r="I4975" s="303">
        <f ca="1">+H4975/'Historical Data'!$L$34</f>
        <v>806.45348040155591</v>
      </c>
    </row>
    <row r="4976" spans="2:9">
      <c r="B4976" s="300">
        <f t="shared" si="389"/>
        <v>4964</v>
      </c>
      <c r="C4976" s="275">
        <f t="shared" ca="1" si="385"/>
        <v>0.27992553412879589</v>
      </c>
      <c r="D4976" s="275">
        <f t="shared" ca="1" si="386"/>
        <v>0.15777560499893245</v>
      </c>
      <c r="E4976" s="275">
        <f t="shared" ca="1" si="387"/>
        <v>0.10665366142872078</v>
      </c>
      <c r="F4976" s="275">
        <f t="shared" ca="1" si="388"/>
        <v>5.7245584045950093E-2</v>
      </c>
      <c r="G4976" s="301">
        <f t="array" aca="1" ref="G4976" ca="1">IF(E4976&gt;F4976,('3-Statement Model'!$G$8*(1+'DCF Simulation'!C4976)*'DCF Simulation'!D4976)/('DCF Simulation'!E4976-'DCF Simulation'!F4976))</f>
        <v>19742.679812875449</v>
      </c>
      <c r="H4976" s="302">
        <f ca="1">+G4976-'DCF Analysis'!$C$37+'DCF Analysis'!$C$38+'DCF Analysis'!$C$40-'DCF Analysis'!$C$39</f>
        <v>20655.009812875447</v>
      </c>
      <c r="I4976" s="303">
        <f ca="1">+H4976/'Historical Data'!$L$34</f>
        <v>1296.836368264401</v>
      </c>
    </row>
    <row r="4977" spans="2:9">
      <c r="B4977" s="300">
        <f t="shared" si="389"/>
        <v>4965</v>
      </c>
      <c r="C4977" s="275">
        <f t="shared" ca="1" si="385"/>
        <v>9.7604081521227654E-2</v>
      </c>
      <c r="D4977" s="275">
        <f t="shared" ca="1" si="386"/>
        <v>0.17241696365433107</v>
      </c>
      <c r="E4977" s="275">
        <f t="shared" ca="1" si="387"/>
        <v>0.10629844845889784</v>
      </c>
      <c r="F4977" s="275">
        <f t="shared" ca="1" si="388"/>
        <v>4.7063796938947418E-2</v>
      </c>
      <c r="G4977" s="301">
        <f t="array" aca="1" ref="G4977" ca="1">IF(E4977&gt;F4977,('3-Statement Model'!$G$8*(1+'DCF Simulation'!C4977)*'DCF Simulation'!D4977)/('DCF Simulation'!E4977-'DCF Simulation'!F4977))</f>
        <v>15432.254168526375</v>
      </c>
      <c r="H4977" s="302">
        <f ca="1">+G4977-'DCF Analysis'!$C$37+'DCF Analysis'!$C$38+'DCF Analysis'!$C$40-'DCF Analysis'!$C$39</f>
        <v>16344.584168526375</v>
      </c>
      <c r="I4977" s="303">
        <f ca="1">+H4977/'Historical Data'!$L$34</f>
        <v>1026.2038781841068</v>
      </c>
    </row>
    <row r="4978" spans="2:9">
      <c r="B4978" s="300">
        <f t="shared" si="389"/>
        <v>4966</v>
      </c>
      <c r="C4978" s="275">
        <f t="shared" ca="1" si="385"/>
        <v>7.7506449928375895E-2</v>
      </c>
      <c r="D4978" s="275">
        <f t="shared" ca="1" si="386"/>
        <v>0.15733631476067983</v>
      </c>
      <c r="E4978" s="275">
        <f t="shared" ca="1" si="387"/>
        <v>0.10277996707411717</v>
      </c>
      <c r="F4978" s="275">
        <f t="shared" ca="1" si="388"/>
        <v>5.0173322908667342E-2</v>
      </c>
      <c r="G4978" s="301">
        <f t="array" aca="1" ref="G4978" ca="1">IF(E4978&gt;F4978,('3-Statement Model'!$G$8*(1+'DCF Simulation'!C4978)*'DCF Simulation'!D4978)/('DCF Simulation'!E4978-'DCF Simulation'!F4978))</f>
        <v>15566.384473902159</v>
      </c>
      <c r="H4978" s="302">
        <f ca="1">+G4978-'DCF Analysis'!$C$37+'DCF Analysis'!$C$38+'DCF Analysis'!$C$40-'DCF Analysis'!$C$39</f>
        <v>16478.714473902157</v>
      </c>
      <c r="I4978" s="303">
        <f ca="1">+H4978/'Historical Data'!$L$34</f>
        <v>1034.6253245873563</v>
      </c>
    </row>
    <row r="4979" spans="2:9">
      <c r="B4979" s="300">
        <f t="shared" si="389"/>
        <v>4967</v>
      </c>
      <c r="C4979" s="275">
        <f t="shared" ca="1" si="385"/>
        <v>9.1337873690825092E-2</v>
      </c>
      <c r="D4979" s="275">
        <f t="shared" ca="1" si="386"/>
        <v>0.15774721995104374</v>
      </c>
      <c r="E4979" s="275">
        <f t="shared" ca="1" si="387"/>
        <v>0.10182301937041974</v>
      </c>
      <c r="F4979" s="275">
        <f t="shared" ca="1" si="388"/>
        <v>3.9575801583854042E-2</v>
      </c>
      <c r="G4979" s="301">
        <f t="array" aca="1" ref="G4979" ca="1">IF(E4979&gt;F4979,('3-Statement Model'!$G$8*(1+'DCF Simulation'!C4979)*'DCF Simulation'!D4979)/('DCF Simulation'!E4979-'DCF Simulation'!F4979))</f>
        <v>13359.201357314336</v>
      </c>
      <c r="H4979" s="302">
        <f ca="1">+G4979-'DCF Analysis'!$C$37+'DCF Analysis'!$C$38+'DCF Analysis'!$C$40-'DCF Analysis'!$C$39</f>
        <v>14271.531357314338</v>
      </c>
      <c r="I4979" s="303">
        <f ca="1">+H4979/'Historical Data'!$L$34</f>
        <v>896.04609548304586</v>
      </c>
    </row>
    <row r="4980" spans="2:9">
      <c r="B4980" s="300">
        <f t="shared" si="389"/>
        <v>4968</v>
      </c>
      <c r="C4980" s="275">
        <f t="shared" ca="1" si="385"/>
        <v>2.4496212861540988E-2</v>
      </c>
      <c r="D4980" s="275">
        <f t="shared" ca="1" si="386"/>
        <v>0.15559159727570718</v>
      </c>
      <c r="E4980" s="275">
        <f t="shared" ca="1" si="387"/>
        <v>0.10481283222560657</v>
      </c>
      <c r="F4980" s="275">
        <f t="shared" ca="1" si="388"/>
        <v>3.3573181944800412E-2</v>
      </c>
      <c r="G4980" s="301">
        <f t="array" aca="1" ref="G4980" ca="1">IF(E4980&gt;F4980,('3-Statement Model'!$G$8*(1+'DCF Simulation'!C4980)*'DCF Simulation'!D4980)/('DCF Simulation'!E4980-'DCF Simulation'!F4980))</f>
        <v>10808.221018609955</v>
      </c>
      <c r="H4980" s="302">
        <f ca="1">+G4980-'DCF Analysis'!$C$37+'DCF Analysis'!$C$38+'DCF Analysis'!$C$40-'DCF Analysis'!$C$39</f>
        <v>11720.551018609956</v>
      </c>
      <c r="I4980" s="303">
        <f ca="1">+H4980/'Historical Data'!$L$34</f>
        <v>735.88136508930438</v>
      </c>
    </row>
    <row r="4981" spans="2:9">
      <c r="B4981" s="300">
        <f t="shared" si="389"/>
        <v>4969</v>
      </c>
      <c r="C4981" s="275">
        <f t="shared" ca="1" si="385"/>
        <v>0.26829763886440844</v>
      </c>
      <c r="D4981" s="275">
        <f t="shared" ca="1" si="386"/>
        <v>0.18976759559055556</v>
      </c>
      <c r="E4981" s="275">
        <f t="shared" ca="1" si="387"/>
        <v>0.10173492190866584</v>
      </c>
      <c r="F4981" s="275">
        <f t="shared" ca="1" si="388"/>
        <v>3.6829230741611541E-2</v>
      </c>
      <c r="G4981" s="301">
        <f t="array" aca="1" ref="G4981" ca="1">IF(E4981&gt;F4981,('3-Statement Model'!$G$8*(1+'DCF Simulation'!C4981)*'DCF Simulation'!D4981)/('DCF Simulation'!E4981-'DCF Simulation'!F4981))</f>
        <v>17911.830022336402</v>
      </c>
      <c r="H4981" s="302">
        <f ca="1">+G4981-'DCF Analysis'!$C$37+'DCF Analysis'!$C$38+'DCF Analysis'!$C$40-'DCF Analysis'!$C$39</f>
        <v>18824.1600223364</v>
      </c>
      <c r="I4981" s="303">
        <f ca="1">+H4981/'Historical Data'!$L$34</f>
        <v>1181.8854379714387</v>
      </c>
    </row>
    <row r="4982" spans="2:9">
      <c r="B4982" s="300">
        <f t="shared" si="389"/>
        <v>4970</v>
      </c>
      <c r="C4982" s="275">
        <f t="shared" ca="1" si="385"/>
        <v>0.20499139812450357</v>
      </c>
      <c r="D4982" s="275">
        <f t="shared" ca="1" si="386"/>
        <v>0.16252087478135524</v>
      </c>
      <c r="E4982" s="275">
        <f t="shared" ca="1" si="387"/>
        <v>0.10636653479706711</v>
      </c>
      <c r="F4982" s="275">
        <f t="shared" ca="1" si="388"/>
        <v>4.0037716558756417E-2</v>
      </c>
      <c r="G4982" s="301">
        <f t="array" aca="1" ref="G4982" ca="1">IF(E4982&gt;F4982,('3-Statement Model'!$G$8*(1+'DCF Simulation'!C4982)*'DCF Simulation'!D4982)/('DCF Simulation'!E4982-'DCF Simulation'!F4982))</f>
        <v>14261.668506559037</v>
      </c>
      <c r="H4982" s="302">
        <f ca="1">+G4982-'DCF Analysis'!$C$37+'DCF Analysis'!$C$38+'DCF Analysis'!$C$40-'DCF Analysis'!$C$39</f>
        <v>15173.998506559039</v>
      </c>
      <c r="I4982" s="303">
        <f ca="1">+H4982/'Historical Data'!$L$34</f>
        <v>952.70800128252301</v>
      </c>
    </row>
    <row r="4983" spans="2:9">
      <c r="B4983" s="300">
        <f t="shared" si="389"/>
        <v>4971</v>
      </c>
      <c r="C4983" s="275">
        <f t="shared" ca="1" si="385"/>
        <v>0.27582953965813906</v>
      </c>
      <c r="D4983" s="275">
        <f t="shared" ca="1" si="386"/>
        <v>0.194085087656233</v>
      </c>
      <c r="E4983" s="275">
        <f t="shared" ca="1" si="387"/>
        <v>0.10167266975222715</v>
      </c>
      <c r="F4983" s="275">
        <f t="shared" ca="1" si="388"/>
        <v>4.1461592605979924E-2</v>
      </c>
      <c r="G4983" s="301">
        <f t="array" aca="1" ref="G4983" ca="1">IF(E4983&gt;F4983,('3-Statement Model'!$G$8*(1+'DCF Simulation'!C4983)*'DCF Simulation'!D4983)/('DCF Simulation'!E4983-'DCF Simulation'!F4983))</f>
        <v>19864.970482734934</v>
      </c>
      <c r="H4983" s="302">
        <f ca="1">+G4983-'DCF Analysis'!$C$37+'DCF Analysis'!$C$38+'DCF Analysis'!$C$40-'DCF Analysis'!$C$39</f>
        <v>20777.300482734932</v>
      </c>
      <c r="I4983" s="303">
        <f ca="1">+H4983/'Historical Data'!$L$34</f>
        <v>1304.514456515627</v>
      </c>
    </row>
    <row r="4984" spans="2:9">
      <c r="B4984" s="300">
        <f t="shared" si="389"/>
        <v>4972</v>
      </c>
      <c r="C4984" s="275">
        <f t="shared" ca="1" si="385"/>
        <v>0.2357120998719133</v>
      </c>
      <c r="D4984" s="275">
        <f t="shared" ca="1" si="386"/>
        <v>0.15022916885413923</v>
      </c>
      <c r="E4984" s="275">
        <f t="shared" ca="1" si="387"/>
        <v>0.10817747498775852</v>
      </c>
      <c r="F4984" s="275">
        <f t="shared" ca="1" si="388"/>
        <v>4.7118360336241422E-2</v>
      </c>
      <c r="G4984" s="301">
        <f t="array" aca="1" ref="G4984" ca="1">IF(E4984&gt;F4984,('3-Statement Model'!$G$8*(1+'DCF Simulation'!C4984)*'DCF Simulation'!D4984)/('DCF Simulation'!E4984-'DCF Simulation'!F4984))</f>
        <v>14685.8997835467</v>
      </c>
      <c r="H4984" s="302">
        <f ca="1">+G4984-'DCF Analysis'!$C$37+'DCF Analysis'!$C$38+'DCF Analysis'!$C$40-'DCF Analysis'!$C$39</f>
        <v>15598.229783546702</v>
      </c>
      <c r="I4984" s="303">
        <f ca="1">+H4984/'Historical Data'!$L$34</f>
        <v>979.34359979044075</v>
      </c>
    </row>
    <row r="4985" spans="2:9">
      <c r="B4985" s="300">
        <f t="shared" si="389"/>
        <v>4973</v>
      </c>
      <c r="C4985" s="275">
        <f t="shared" ca="1" si="385"/>
        <v>0.23039262921718118</v>
      </c>
      <c r="D4985" s="275">
        <f t="shared" ca="1" si="386"/>
        <v>0.15565468135015964</v>
      </c>
      <c r="E4985" s="275">
        <f t="shared" ca="1" si="387"/>
        <v>0.1086240583583144</v>
      </c>
      <c r="F4985" s="275">
        <f t="shared" ca="1" si="388"/>
        <v>5.1885752724732212E-2</v>
      </c>
      <c r="G4985" s="301">
        <f t="array" aca="1" ref="G4985" ca="1">IF(E4985&gt;F4985,('3-Statement Model'!$G$8*(1+'DCF Simulation'!C4985)*'DCF Simulation'!D4985)/('DCF Simulation'!E4985-'DCF Simulation'!F4985))</f>
        <v>16304.558541140996</v>
      </c>
      <c r="H4985" s="302">
        <f ca="1">+G4985-'DCF Analysis'!$C$37+'DCF Analysis'!$C$38+'DCF Analysis'!$C$40-'DCF Analysis'!$C$39</f>
        <v>17216.888541140994</v>
      </c>
      <c r="I4985" s="303">
        <f ca="1">+H4985/'Historical Data'!$L$34</f>
        <v>1080.9719971465843</v>
      </c>
    </row>
    <row r="4986" spans="2:9">
      <c r="B4986" s="300">
        <f t="shared" si="389"/>
        <v>4974</v>
      </c>
      <c r="C4986" s="275">
        <f t="shared" ca="1" si="385"/>
        <v>0.11636182355382811</v>
      </c>
      <c r="D4986" s="275">
        <f t="shared" ca="1" si="386"/>
        <v>0.15310602149593999</v>
      </c>
      <c r="E4986" s="275">
        <f t="shared" ca="1" si="387"/>
        <v>0.10757245204204938</v>
      </c>
      <c r="F4986" s="275">
        <f t="shared" ca="1" si="388"/>
        <v>5.1129033373484623E-2</v>
      </c>
      <c r="G4986" s="301">
        <f t="array" aca="1" ref="G4986" ca="1">IF(E4986&gt;F4986,('3-Statement Model'!$G$8*(1+'DCF Simulation'!C4986)*'DCF Simulation'!D4986)/('DCF Simulation'!E4986-'DCF Simulation'!F4986))</f>
        <v>14627.275351399434</v>
      </c>
      <c r="H4986" s="302">
        <f ca="1">+G4986-'DCF Analysis'!$C$37+'DCF Analysis'!$C$38+'DCF Analysis'!$C$40-'DCF Analysis'!$C$39</f>
        <v>15539.605351399436</v>
      </c>
      <c r="I4986" s="303">
        <f ca="1">+H4986/'Historical Data'!$L$34</f>
        <v>975.66283195899518</v>
      </c>
    </row>
    <row r="4987" spans="2:9">
      <c r="B4987" s="300">
        <f t="shared" si="389"/>
        <v>4975</v>
      </c>
      <c r="C4987" s="275">
        <f t="shared" ca="1" si="385"/>
        <v>0.25213757807903692</v>
      </c>
      <c r="D4987" s="275">
        <f t="shared" ca="1" si="386"/>
        <v>0.19065657214981213</v>
      </c>
      <c r="E4987" s="275">
        <f t="shared" ca="1" si="387"/>
        <v>0.10522877562279018</v>
      </c>
      <c r="F4987" s="275">
        <f t="shared" ca="1" si="388"/>
        <v>3.1669923363146946E-2</v>
      </c>
      <c r="G4987" s="301">
        <f t="array" aca="1" ref="G4987" ca="1">IF(E4987&gt;F4987,('3-Statement Model'!$G$8*(1+'DCF Simulation'!C4987)*'DCF Simulation'!D4987)/('DCF Simulation'!E4987-'DCF Simulation'!F4987))</f>
        <v>15676.473942809018</v>
      </c>
      <c r="H4987" s="302">
        <f ca="1">+G4987-'DCF Analysis'!$C$37+'DCF Analysis'!$C$38+'DCF Analysis'!$C$40-'DCF Analysis'!$C$39</f>
        <v>16588.803942809016</v>
      </c>
      <c r="I4987" s="303">
        <f ca="1">+H4987/'Historical Data'!$L$34</f>
        <v>1041.5373535979809</v>
      </c>
    </row>
    <row r="4988" spans="2:9">
      <c r="B4988" s="300">
        <f t="shared" si="389"/>
        <v>4976</v>
      </c>
      <c r="C4988" s="275">
        <f t="shared" ca="1" si="385"/>
        <v>1.8282410093122373E-2</v>
      </c>
      <c r="D4988" s="275">
        <f t="shared" ca="1" si="386"/>
        <v>0.15016686551876579</v>
      </c>
      <c r="E4988" s="275">
        <f t="shared" ca="1" si="387"/>
        <v>0.10297474986620023</v>
      </c>
      <c r="F4988" s="275">
        <f t="shared" ca="1" si="388"/>
        <v>3.366428813246225E-2</v>
      </c>
      <c r="G4988" s="301">
        <f t="array" aca="1" ref="G4988" ca="1">IF(E4988&gt;F4988,('3-Statement Model'!$G$8*(1+'DCF Simulation'!C4988)*'DCF Simulation'!D4988)/('DCF Simulation'!E4988-'DCF Simulation'!F4988))</f>
        <v>10656.707968923027</v>
      </c>
      <c r="H4988" s="302">
        <f ca="1">+G4988-'DCF Analysis'!$C$37+'DCF Analysis'!$C$38+'DCF Analysis'!$C$40-'DCF Analysis'!$C$39</f>
        <v>11569.037968923029</v>
      </c>
      <c r="I4988" s="303">
        <f ca="1">+H4988/'Historical Data'!$L$34</f>
        <v>726.36853334142609</v>
      </c>
    </row>
    <row r="4989" spans="2:9">
      <c r="B4989" s="300">
        <f t="shared" si="389"/>
        <v>4977</v>
      </c>
      <c r="C4989" s="275">
        <f t="shared" ca="1" si="385"/>
        <v>0.13948383083660346</v>
      </c>
      <c r="D4989" s="275">
        <f t="shared" ca="1" si="386"/>
        <v>0.14628065397295392</v>
      </c>
      <c r="E4989" s="275">
        <f t="shared" ca="1" si="387"/>
        <v>0.10424142862144999</v>
      </c>
      <c r="F4989" s="275">
        <f t="shared" ca="1" si="388"/>
        <v>3.0955965877168999E-2</v>
      </c>
      <c r="G4989" s="301">
        <f t="array" aca="1" ref="G4989" ca="1">IF(E4989&gt;F4989,('3-Statement Model'!$G$8*(1+'DCF Simulation'!C4989)*'DCF Simulation'!D4989)/('DCF Simulation'!E4989-'DCF Simulation'!F4989))</f>
        <v>10986.433342796347</v>
      </c>
      <c r="H4989" s="302">
        <f ca="1">+G4989-'DCF Analysis'!$C$37+'DCF Analysis'!$C$38+'DCF Analysis'!$C$40-'DCF Analysis'!$C$39</f>
        <v>11898.763342796348</v>
      </c>
      <c r="I4989" s="303">
        <f ca="1">+H4989/'Historical Data'!$L$34</f>
        <v>747.07052575161367</v>
      </c>
    </row>
    <row r="4990" spans="2:9">
      <c r="B4990" s="300">
        <f t="shared" si="389"/>
        <v>4978</v>
      </c>
      <c r="C4990" s="275">
        <f t="shared" ca="1" si="385"/>
        <v>0.22785755682461425</v>
      </c>
      <c r="D4990" s="275">
        <f t="shared" ca="1" si="386"/>
        <v>0.18648882898435759</v>
      </c>
      <c r="E4990" s="275">
        <f t="shared" ca="1" si="387"/>
        <v>0.10629294508343029</v>
      </c>
      <c r="F4990" s="275">
        <f t="shared" ca="1" si="388"/>
        <v>3.3006162212133885E-2</v>
      </c>
      <c r="G4990" s="301">
        <f t="array" aca="1" ref="G4990" ca="1">IF(E4990&gt;F4990,('3-Statement Model'!$G$8*(1+'DCF Simulation'!C4990)*'DCF Simulation'!D4990)/('DCF Simulation'!E4990-'DCF Simulation'!F4990))</f>
        <v>15092.272954204573</v>
      </c>
      <c r="H4990" s="302">
        <f ca="1">+G4990-'DCF Analysis'!$C$37+'DCF Analysis'!$C$38+'DCF Analysis'!$C$40-'DCF Analysis'!$C$39</f>
        <v>16004.602954204574</v>
      </c>
      <c r="I4990" s="303">
        <f ca="1">+H4990/'Historical Data'!$L$34</f>
        <v>1004.857967082948</v>
      </c>
    </row>
    <row r="4991" spans="2:9">
      <c r="B4991" s="300">
        <f t="shared" si="389"/>
        <v>4979</v>
      </c>
      <c r="C4991" s="275">
        <f t="shared" ca="1" si="385"/>
        <v>1.7330340528146707E-2</v>
      </c>
      <c r="D4991" s="275">
        <f t="shared" ca="1" si="386"/>
        <v>0.15420398058955842</v>
      </c>
      <c r="E4991" s="275">
        <f t="shared" ca="1" si="387"/>
        <v>0.10247625311574728</v>
      </c>
      <c r="F4991" s="275">
        <f t="shared" ca="1" si="388"/>
        <v>4.7175018413760511E-2</v>
      </c>
      <c r="G4991" s="301">
        <f t="array" aca="1" ref="G4991" ca="1">IF(E4991&gt;F4991,('3-Statement Model'!$G$8*(1+'DCF Simulation'!C4991)*'DCF Simulation'!D4991)/('DCF Simulation'!E4991-'DCF Simulation'!F4991))</f>
        <v>13702.577058701136</v>
      </c>
      <c r="H4991" s="302">
        <f ca="1">+G4991-'DCF Analysis'!$C$37+'DCF Analysis'!$C$38+'DCF Analysis'!$C$40-'DCF Analysis'!$C$39</f>
        <v>14614.907058701137</v>
      </c>
      <c r="I4991" s="303">
        <f ca="1">+H4991/'Historical Data'!$L$34</f>
        <v>917.60513135719566</v>
      </c>
    </row>
    <row r="4992" spans="2:9">
      <c r="B4992" s="300">
        <f t="shared" si="389"/>
        <v>4980</v>
      </c>
      <c r="C4992" s="275">
        <f t="shared" ca="1" si="385"/>
        <v>0.32085136112582635</v>
      </c>
      <c r="D4992" s="275">
        <f t="shared" ca="1" si="386"/>
        <v>0.17555861548259999</v>
      </c>
      <c r="E4992" s="275">
        <f t="shared" ca="1" si="387"/>
        <v>0.10388849011474287</v>
      </c>
      <c r="F4992" s="275">
        <f t="shared" ca="1" si="388"/>
        <v>5.9158635195790177E-2</v>
      </c>
      <c r="G4992" s="301">
        <f t="array" aca="1" ref="G4992" ca="1">IF(E4992&gt;F4992,('3-Statement Model'!$G$8*(1+'DCF Simulation'!C4992)*'DCF Simulation'!D4992)/('DCF Simulation'!E4992-'DCF Simulation'!F4992))</f>
        <v>25041.371142861473</v>
      </c>
      <c r="H4992" s="302">
        <f ca="1">+G4992-'DCF Analysis'!$C$37+'DCF Analysis'!$C$38+'DCF Analysis'!$C$40-'DCF Analysis'!$C$39</f>
        <v>25953.701142861471</v>
      </c>
      <c r="I4992" s="303">
        <f ca="1">+H4992/'Historical Data'!$L$34</f>
        <v>1629.5176733417641</v>
      </c>
    </row>
    <row r="4993" spans="2:9">
      <c r="B4993" s="300">
        <f t="shared" si="389"/>
        <v>4981</v>
      </c>
      <c r="C4993" s="275">
        <f t="shared" ca="1" si="385"/>
        <v>0.14545719944129976</v>
      </c>
      <c r="D4993" s="275">
        <f t="shared" ca="1" si="386"/>
        <v>0.1850046189677112</v>
      </c>
      <c r="E4993" s="275">
        <f t="shared" ca="1" si="387"/>
        <v>0.10128115527073993</v>
      </c>
      <c r="F4993" s="275">
        <f t="shared" ca="1" si="388"/>
        <v>5.1663735600177535E-2</v>
      </c>
      <c r="G4993" s="301">
        <f t="array" aca="1" ref="G4993" ca="1">IF(E4993&gt;F4993,('3-Statement Model'!$G$8*(1+'DCF Simulation'!C4993)*'DCF Simulation'!D4993)/('DCF Simulation'!E4993-'DCF Simulation'!F4993))</f>
        <v>20630.357874701978</v>
      </c>
      <c r="H4993" s="302">
        <f ca="1">+G4993-'DCF Analysis'!$C$37+'DCF Analysis'!$C$38+'DCF Analysis'!$C$40-'DCF Analysis'!$C$39</f>
        <v>21542.687874701976</v>
      </c>
      <c r="I4993" s="303">
        <f ca="1">+H4993/'Historical Data'!$L$34</f>
        <v>1352.5697329210232</v>
      </c>
    </row>
    <row r="4994" spans="2:9">
      <c r="B4994" s="300">
        <f t="shared" si="389"/>
        <v>4982</v>
      </c>
      <c r="C4994" s="275">
        <f t="shared" ca="1" si="385"/>
        <v>0.30465426434326059</v>
      </c>
      <c r="D4994" s="275">
        <f t="shared" ca="1" si="386"/>
        <v>0.18862115218518349</v>
      </c>
      <c r="E4994" s="275">
        <f t="shared" ca="1" si="387"/>
        <v>0.10245649941054143</v>
      </c>
      <c r="F4994" s="275">
        <f t="shared" ca="1" si="388"/>
        <v>5.3177919260738477E-2</v>
      </c>
      <c r="G4994" s="301">
        <f t="array" aca="1" ref="G4994" ca="1">IF(E4994&gt;F4994,('3-Statement Model'!$G$8*(1+'DCF Simulation'!C4994)*'DCF Simulation'!D4994)/('DCF Simulation'!E4994-'DCF Simulation'!F4994))</f>
        <v>24121.65739056114</v>
      </c>
      <c r="H4994" s="302">
        <f ca="1">+G4994-'DCF Analysis'!$C$37+'DCF Analysis'!$C$38+'DCF Analysis'!$C$40-'DCF Analysis'!$C$39</f>
        <v>25033.987390561138</v>
      </c>
      <c r="I4994" s="303">
        <f ca="1">+H4994/'Historical Data'!$L$34</f>
        <v>1571.7729299026928</v>
      </c>
    </row>
    <row r="4995" spans="2:9">
      <c r="B4995" s="300">
        <f t="shared" si="389"/>
        <v>4983</v>
      </c>
      <c r="C4995" s="275">
        <f t="shared" ca="1" si="385"/>
        <v>0.20147253355879177</v>
      </c>
      <c r="D4995" s="275">
        <f t="shared" ca="1" si="386"/>
        <v>0.18799884172647385</v>
      </c>
      <c r="E4995" s="275">
        <f t="shared" ca="1" si="387"/>
        <v>0.10556434391116398</v>
      </c>
      <c r="F4995" s="275">
        <f t="shared" ca="1" si="388"/>
        <v>2.9133719743219939E-2</v>
      </c>
      <c r="G4995" s="301">
        <f t="array" aca="1" ref="G4995" ca="1">IF(E4995&gt;F4995,('3-Statement Model'!$G$8*(1+'DCF Simulation'!C4995)*'DCF Simulation'!D4995)/('DCF Simulation'!E4995-'DCF Simulation'!F4995))</f>
        <v>14275.164239716138</v>
      </c>
      <c r="H4995" s="302">
        <f ca="1">+G4995-'DCF Analysis'!$C$37+'DCF Analysis'!$C$38+'DCF Analysis'!$C$40-'DCF Analysis'!$C$39</f>
        <v>15187.494239716139</v>
      </c>
      <c r="I4995" s="303">
        <f ca="1">+H4995/'Historical Data'!$L$34</f>
        <v>953.55533845316961</v>
      </c>
    </row>
    <row r="4996" spans="2:9">
      <c r="B4996" s="300">
        <f t="shared" si="389"/>
        <v>4984</v>
      </c>
      <c r="C4996" s="275">
        <f t="shared" ca="1" si="385"/>
        <v>0.22609787984590735</v>
      </c>
      <c r="D4996" s="275">
        <f t="shared" ca="1" si="386"/>
        <v>0.16135573737320746</v>
      </c>
      <c r="E4996" s="275">
        <f t="shared" ca="1" si="387"/>
        <v>0.10287691094844648</v>
      </c>
      <c r="F4996" s="275">
        <f t="shared" ca="1" si="388"/>
        <v>2.9573822295083547E-2</v>
      </c>
      <c r="G4996" s="301">
        <f t="array" aca="1" ref="G4996" ca="1">IF(E4996&gt;F4996,('3-Statement Model'!$G$8*(1+'DCF Simulation'!C4996)*'DCF Simulation'!D4996)/('DCF Simulation'!E4996-'DCF Simulation'!F4996))</f>
        <v>13036.673201727979</v>
      </c>
      <c r="H4996" s="302">
        <f ca="1">+G4996-'DCF Analysis'!$C$37+'DCF Analysis'!$C$38+'DCF Analysis'!$C$40-'DCF Analysis'!$C$39</f>
        <v>13949.003201727981</v>
      </c>
      <c r="I4996" s="303">
        <f ca="1">+H4996/'Historical Data'!$L$34</f>
        <v>875.79598445705653</v>
      </c>
    </row>
    <row r="4997" spans="2:9">
      <c r="B4997" s="300">
        <f t="shared" si="389"/>
        <v>4985</v>
      </c>
      <c r="C4997" s="275">
        <f t="shared" ca="1" si="385"/>
        <v>7.5958895579984434E-2</v>
      </c>
      <c r="D4997" s="275">
        <f t="shared" ca="1" si="386"/>
        <v>0.15949789078643714</v>
      </c>
      <c r="E4997" s="275">
        <f t="shared" ca="1" si="387"/>
        <v>0.10165486731221036</v>
      </c>
      <c r="F4997" s="275">
        <f t="shared" ca="1" si="388"/>
        <v>3.6751461268167224E-2</v>
      </c>
      <c r="G4997" s="301">
        <f t="array" aca="1" ref="G4997" ca="1">IF(E4997&gt;F4997,('3-Statement Model'!$G$8*(1+'DCF Simulation'!C4997)*'DCF Simulation'!D4997)/('DCF Simulation'!E4997-'DCF Simulation'!F4997))</f>
        <v>12772.109565694918</v>
      </c>
      <c r="H4997" s="302">
        <f ca="1">+G4997-'DCF Analysis'!$C$37+'DCF Analysis'!$C$38+'DCF Analysis'!$C$40-'DCF Analysis'!$C$39</f>
        <v>13684.43956569492</v>
      </c>
      <c r="I4997" s="303">
        <f ca="1">+H4997/'Historical Data'!$L$34</f>
        <v>859.18520828041835</v>
      </c>
    </row>
    <row r="4998" spans="2:9">
      <c r="B4998" s="300">
        <f t="shared" si="389"/>
        <v>4986</v>
      </c>
      <c r="C4998" s="275">
        <f t="shared" ca="1" si="385"/>
        <v>5.1541200638395887E-2</v>
      </c>
      <c r="D4998" s="275">
        <f t="shared" ca="1" si="386"/>
        <v>0.18495993300513874</v>
      </c>
      <c r="E4998" s="275">
        <f t="shared" ca="1" si="387"/>
        <v>0.10101190335605383</v>
      </c>
      <c r="F4998" s="275">
        <f t="shared" ca="1" si="388"/>
        <v>3.3641381282672307E-2</v>
      </c>
      <c r="G4998" s="301">
        <f t="array" aca="1" ref="G4998" ca="1">IF(E4998&gt;F4998,('3-Statement Model'!$G$8*(1+'DCF Simulation'!C4998)*'DCF Simulation'!D4998)/('DCF Simulation'!E4998-'DCF Simulation'!F4998))</f>
        <v>13944.840122515918</v>
      </c>
      <c r="H4998" s="302">
        <f ca="1">+G4998-'DCF Analysis'!$C$37+'DCF Analysis'!$C$38+'DCF Analysis'!$C$40-'DCF Analysis'!$C$39</f>
        <v>14857.17012251592</v>
      </c>
      <c r="I4998" s="303">
        <f ca="1">+H4998/'Historical Data'!$L$34</f>
        <v>932.8157536076061</v>
      </c>
    </row>
    <row r="4999" spans="2:9">
      <c r="B4999" s="300">
        <f t="shared" si="389"/>
        <v>4987</v>
      </c>
      <c r="C4999" s="275">
        <f t="shared" ca="1" si="385"/>
        <v>0.31114961884054415</v>
      </c>
      <c r="D4999" s="275">
        <f t="shared" ca="1" si="386"/>
        <v>0.19171571771273987</v>
      </c>
      <c r="E4999" s="275">
        <f t="shared" ca="1" si="387"/>
        <v>0.10128577464709275</v>
      </c>
      <c r="F4999" s="275">
        <f t="shared" ca="1" si="388"/>
        <v>4.7689661165662534E-2</v>
      </c>
      <c r="G4999" s="301">
        <f t="array" aca="1" ref="G4999" ca="1">IF(E4999&gt;F4999,('3-Statement Model'!$G$8*(1+'DCF Simulation'!C4999)*'DCF Simulation'!D4999)/('DCF Simulation'!E4999-'DCF Simulation'!F4999))</f>
        <v>22654.588295592544</v>
      </c>
      <c r="H4999" s="302">
        <f ca="1">+G4999-'DCF Analysis'!$C$37+'DCF Analysis'!$C$38+'DCF Analysis'!$C$40-'DCF Analysis'!$C$39</f>
        <v>23566.918295592543</v>
      </c>
      <c r="I4999" s="303">
        <f ca="1">+H4999/'Historical Data'!$L$34</f>
        <v>1479.6621744807298</v>
      </c>
    </row>
    <row r="5000" spans="2:9">
      <c r="B5000" s="300">
        <f t="shared" si="389"/>
        <v>4988</v>
      </c>
      <c r="C5000" s="275">
        <f t="shared" ca="1" si="385"/>
        <v>0.28637783160970259</v>
      </c>
      <c r="D5000" s="275">
        <f t="shared" ca="1" si="386"/>
        <v>0.16385905566569106</v>
      </c>
      <c r="E5000" s="275">
        <f t="shared" ca="1" si="387"/>
        <v>0.10857772852966105</v>
      </c>
      <c r="F5000" s="275">
        <f t="shared" ca="1" si="388"/>
        <v>2.401369555906855E-2</v>
      </c>
      <c r="G5000" s="301">
        <f t="array" aca="1" ref="G5000" ca="1">IF(E5000&gt;F5000,('3-Statement Model'!$G$8*(1+'DCF Simulation'!C5000)*'DCF Simulation'!D5000)/('DCF Simulation'!E5000-'DCF Simulation'!F5000))</f>
        <v>12040.175221690903</v>
      </c>
      <c r="H5000" s="302">
        <f ca="1">+G5000-'DCF Analysis'!$C$37+'DCF Analysis'!$C$38+'DCF Analysis'!$C$40-'DCF Analysis'!$C$39</f>
        <v>12952.505221690904</v>
      </c>
      <c r="I5000" s="303">
        <f ca="1">+H5000/'Historical Data'!$L$34</f>
        <v>813.23030024186278</v>
      </c>
    </row>
    <row r="5001" spans="2:9">
      <c r="B5001" s="300">
        <f t="shared" si="389"/>
        <v>4989</v>
      </c>
      <c r="C5001" s="275">
        <f t="shared" ca="1" si="385"/>
        <v>0.33062056480361823</v>
      </c>
      <c r="D5001" s="275">
        <f t="shared" ca="1" si="386"/>
        <v>0.14432874188026096</v>
      </c>
      <c r="E5001" s="275">
        <f t="shared" ca="1" si="387"/>
        <v>0.10047554963514697</v>
      </c>
      <c r="F5001" s="275">
        <f t="shared" ca="1" si="388"/>
        <v>5.6305218400480903E-2</v>
      </c>
      <c r="G5001" s="301">
        <f t="array" aca="1" ref="G5001" ca="1">IF(E5001&gt;F5001,('3-Statement Model'!$G$8*(1+'DCF Simulation'!C5001)*'DCF Simulation'!D5001)/('DCF Simulation'!E5001-'DCF Simulation'!F5001))</f>
        <v>21001.77011263046</v>
      </c>
      <c r="H5001" s="302">
        <f ca="1">+G5001-'DCF Analysis'!$C$37+'DCF Analysis'!$C$38+'DCF Analysis'!$C$40-'DCF Analysis'!$C$39</f>
        <v>21914.100112630458</v>
      </c>
      <c r="I5001" s="303">
        <f ca="1">+H5001/'Historical Data'!$L$34</f>
        <v>1375.889058456462</v>
      </c>
    </row>
    <row r="5002" spans="2:9">
      <c r="B5002" s="300">
        <f t="shared" si="389"/>
        <v>4990</v>
      </c>
      <c r="C5002" s="275">
        <f t="shared" ca="1" si="385"/>
        <v>0.21887278925247591</v>
      </c>
      <c r="D5002" s="275">
        <f t="shared" ca="1" si="386"/>
        <v>0.17083700101477461</v>
      </c>
      <c r="E5002" s="275">
        <f t="shared" ca="1" si="387"/>
        <v>0.10769117725063651</v>
      </c>
      <c r="F5002" s="275">
        <f t="shared" ca="1" si="388"/>
        <v>3.3823164394719218E-2</v>
      </c>
      <c r="G5002" s="301">
        <f t="array" aca="1" ref="G5002" ca="1">IF(E5002&gt;F5002,('3-Statement Model'!$G$8*(1+'DCF Simulation'!C5002)*'DCF Simulation'!D5002)/('DCF Simulation'!E5002-'DCF Simulation'!F5002))</f>
        <v>13616.434581650004</v>
      </c>
      <c r="H5002" s="302">
        <f ca="1">+G5002-'DCF Analysis'!$C$37+'DCF Analysis'!$C$38+'DCF Analysis'!$C$40-'DCF Analysis'!$C$39</f>
        <v>14528.764581650006</v>
      </c>
      <c r="I5002" s="303">
        <f ca="1">+H5002/'Historical Data'!$L$34</f>
        <v>912.19662765255691</v>
      </c>
    </row>
    <row r="5003" spans="2:9">
      <c r="B5003" s="300">
        <f t="shared" si="389"/>
        <v>4991</v>
      </c>
      <c r="C5003" s="275">
        <f t="shared" ca="1" si="385"/>
        <v>3.8653620076952826E-2</v>
      </c>
      <c r="D5003" s="275">
        <f t="shared" ca="1" si="386"/>
        <v>0.18616093670625586</v>
      </c>
      <c r="E5003" s="275">
        <f t="shared" ca="1" si="387"/>
        <v>0.10473457777699353</v>
      </c>
      <c r="F5003" s="275">
        <f t="shared" ca="1" si="388"/>
        <v>2.2714570189804967E-2</v>
      </c>
      <c r="G5003" s="301">
        <f t="array" aca="1" ref="G5003" ca="1">IF(E5003&gt;F5003,('3-Statement Model'!$G$8*(1+'DCF Simulation'!C5003)*'DCF Simulation'!D5003)/('DCF Simulation'!E5003-'DCF Simulation'!F5003))</f>
        <v>11387.25349816674</v>
      </c>
      <c r="H5003" s="302">
        <f ca="1">+G5003-'DCF Analysis'!$C$37+'DCF Analysis'!$C$38+'DCF Analysis'!$C$40-'DCF Analysis'!$C$39</f>
        <v>12299.583498166741</v>
      </c>
      <c r="I5003" s="303">
        <f ca="1">+H5003/'Historical Data'!$L$34</f>
        <v>772.23624386682332</v>
      </c>
    </row>
    <row r="5004" spans="2:9">
      <c r="B5004" s="300">
        <f t="shared" si="389"/>
        <v>4992</v>
      </c>
      <c r="C5004" s="275">
        <f t="shared" ca="1" si="385"/>
        <v>0.21499276261208797</v>
      </c>
      <c r="D5004" s="275">
        <f t="shared" ca="1" si="386"/>
        <v>0.16698509662343961</v>
      </c>
      <c r="E5004" s="275">
        <f t="shared" ca="1" si="387"/>
        <v>0.10903647443141797</v>
      </c>
      <c r="F5004" s="275">
        <f t="shared" ca="1" si="388"/>
        <v>4.6428088073747716E-2</v>
      </c>
      <c r="G5004" s="301">
        <f t="array" aca="1" ref="G5004" ca="1">IF(E5004&gt;F5004,('3-Statement Model'!$G$8*(1+'DCF Simulation'!C5004)*'DCF Simulation'!D5004)/('DCF Simulation'!E5004-'DCF Simulation'!F5004))</f>
        <v>15653.029073435928</v>
      </c>
      <c r="H5004" s="302">
        <f ca="1">+G5004-'DCF Analysis'!$C$37+'DCF Analysis'!$C$38+'DCF Analysis'!$C$40-'DCF Analysis'!$C$39</f>
        <v>16565.359073435928</v>
      </c>
      <c r="I5004" s="303">
        <f ca="1">+H5004/'Historical Data'!$L$34</f>
        <v>1040.0653543335081</v>
      </c>
    </row>
    <row r="5005" spans="2:9">
      <c r="B5005" s="300">
        <f t="shared" si="389"/>
        <v>4993</v>
      </c>
      <c r="C5005" s="275">
        <f t="shared" ca="1" si="385"/>
        <v>0.12270840135693543</v>
      </c>
      <c r="D5005" s="275">
        <f t="shared" ca="1" si="386"/>
        <v>0.14332189203524773</v>
      </c>
      <c r="E5005" s="275">
        <f t="shared" ca="1" si="387"/>
        <v>0.10386244800944364</v>
      </c>
      <c r="F5005" s="275">
        <f t="shared" ca="1" si="388"/>
        <v>2.8683996589637745E-2</v>
      </c>
      <c r="G5005" s="301">
        <f t="array" aca="1" ref="G5005" ca="1">IF(E5005&gt;F5005,('3-Statement Model'!$G$8*(1+'DCF Simulation'!C5005)*'DCF Simulation'!D5005)/('DCF Simulation'!E5005-'DCF Simulation'!F5005))</f>
        <v>10338.69275295419</v>
      </c>
      <c r="H5005" s="302">
        <f ca="1">+G5005-'DCF Analysis'!$C$37+'DCF Analysis'!$C$38+'DCF Analysis'!$C$40-'DCF Analysis'!$C$39</f>
        <v>11251.022752954192</v>
      </c>
      <c r="I5005" s="303">
        <f ca="1">+H5005/'Historical Data'!$L$34</f>
        <v>706.40176975883196</v>
      </c>
    </row>
    <row r="5006" spans="2:9">
      <c r="B5006" s="300">
        <f t="shared" si="389"/>
        <v>4994</v>
      </c>
      <c r="C5006" s="275">
        <f t="shared" ref="C5006:C5012" ca="1" si="390">RAND()*($E$6-$D$6)+$D$6</f>
        <v>0.30631268354188146</v>
      </c>
      <c r="D5006" s="275">
        <f t="shared" ref="D5006:D5012" ca="1" si="391">RAND()*($E$7-$D$7)+$D$7</f>
        <v>0.15743587127639005</v>
      </c>
      <c r="E5006" s="275">
        <f t="shared" ref="E5006:E5012" ca="1" si="392">RAND()*($E$8-$D$8)+$D$8</f>
        <v>0.10282321177112778</v>
      </c>
      <c r="F5006" s="275">
        <f t="shared" ref="F5006:F5012" ca="1" si="393">RAND()*($E$9-$D$9)+$D$9</f>
        <v>3.2414703710836434E-2</v>
      </c>
      <c r="G5006" s="301">
        <f t="array" aca="1" ref="G5006" ca="1">IF(E5006&gt;F5006,('3-Statement Model'!$G$8*(1+'DCF Simulation'!C5006)*'DCF Simulation'!D5006)/('DCF Simulation'!E5006-'DCF Simulation'!F5006))</f>
        <v>14109.291075317306</v>
      </c>
      <c r="H5006" s="302">
        <f ca="1">+G5006-'DCF Analysis'!$C$37+'DCF Analysis'!$C$38+'DCF Analysis'!$C$40-'DCF Analysis'!$C$39</f>
        <v>15021.621075317307</v>
      </c>
      <c r="I5006" s="303">
        <f ca="1">+H5006/'Historical Data'!$L$34</f>
        <v>943.14089885423925</v>
      </c>
    </row>
    <row r="5007" spans="2:9">
      <c r="B5007" s="300">
        <f t="shared" ref="B5007:B5012" si="394">+B5006+1</f>
        <v>4995</v>
      </c>
      <c r="C5007" s="275">
        <f t="shared" ca="1" si="390"/>
        <v>0.15150895678312737</v>
      </c>
      <c r="D5007" s="275">
        <f t="shared" ca="1" si="391"/>
        <v>0.19218463610269076</v>
      </c>
      <c r="E5007" s="275">
        <f t="shared" ca="1" si="392"/>
        <v>0.10368221449282779</v>
      </c>
      <c r="F5007" s="275">
        <f t="shared" ca="1" si="393"/>
        <v>3.9107914963334676E-2</v>
      </c>
      <c r="G5007" s="301">
        <f t="array" aca="1" ref="G5007" ca="1">IF(E5007&gt;F5007,('3-Statement Model'!$G$8*(1+'DCF Simulation'!C5007)*'DCF Simulation'!D5007)/('DCF Simulation'!E5007-'DCF Simulation'!F5007))</f>
        <v>16554.107898939852</v>
      </c>
      <c r="H5007" s="302">
        <f ca="1">+G5007-'DCF Analysis'!$C$37+'DCF Analysis'!$C$38+'DCF Analysis'!$C$40-'DCF Analysis'!$C$39</f>
        <v>17466.43789893985</v>
      </c>
      <c r="I5007" s="303">
        <f ca="1">+H5007/'Historical Data'!$L$34</f>
        <v>1096.6400934487631</v>
      </c>
    </row>
    <row r="5008" spans="2:9">
      <c r="B5008" s="300">
        <f t="shared" si="394"/>
        <v>4996</v>
      </c>
      <c r="C5008" s="275">
        <f t="shared" ca="1" si="390"/>
        <v>6.8760904220720467E-2</v>
      </c>
      <c r="D5008" s="275">
        <f t="shared" ca="1" si="391"/>
        <v>0.13709567855744714</v>
      </c>
      <c r="E5008" s="275">
        <f t="shared" ca="1" si="392"/>
        <v>0.10733328329967505</v>
      </c>
      <c r="F5008" s="275">
        <f t="shared" ca="1" si="393"/>
        <v>4.5770870165555172E-2</v>
      </c>
      <c r="G5008" s="301">
        <f t="array" aca="1" ref="G5008" ca="1">IF(E5008&gt;F5008,('3-Statement Model'!$G$8*(1+'DCF Simulation'!C5008)*'DCF Simulation'!D5008)/('DCF Simulation'!E5008-'DCF Simulation'!F5008))</f>
        <v>11496.567365269826</v>
      </c>
      <c r="H5008" s="302">
        <f ca="1">+G5008-'DCF Analysis'!$C$37+'DCF Analysis'!$C$38+'DCF Analysis'!$C$40-'DCF Analysis'!$C$39</f>
        <v>12408.897365269828</v>
      </c>
      <c r="I5008" s="303">
        <f ca="1">+H5008/'Historical Data'!$L$34</f>
        <v>779.09957628347195</v>
      </c>
    </row>
    <row r="5009" spans="2:9">
      <c r="B5009" s="300">
        <f t="shared" si="394"/>
        <v>4997</v>
      </c>
      <c r="C5009" s="275">
        <f t="shared" ca="1" si="390"/>
        <v>0.1666482764334794</v>
      </c>
      <c r="D5009" s="275">
        <f t="shared" ca="1" si="391"/>
        <v>0.15483294635348691</v>
      </c>
      <c r="E5009" s="275">
        <f t="shared" ca="1" si="392"/>
        <v>0.10197007402729806</v>
      </c>
      <c r="F5009" s="275">
        <f t="shared" ca="1" si="393"/>
        <v>3.3622336178571299E-2</v>
      </c>
      <c r="G5009" s="301">
        <f t="array" aca="1" ref="G5009" ca="1">IF(E5009&gt;F5009,('3-Statement Model'!$G$8*(1+'DCF Simulation'!C5009)*'DCF Simulation'!D5009)/('DCF Simulation'!E5009-'DCF Simulation'!F5009))</f>
        <v>12766.112763467092</v>
      </c>
      <c r="H5009" s="302">
        <f ca="1">+G5009-'DCF Analysis'!$C$37+'DCF Analysis'!$C$38+'DCF Analysis'!$C$40-'DCF Analysis'!$C$39</f>
        <v>13678.442763467094</v>
      </c>
      <c r="I5009" s="303">
        <f ca="1">+H5009/'Historical Data'!$L$34</f>
        <v>858.8086956913279</v>
      </c>
    </row>
    <row r="5010" spans="2:9">
      <c r="B5010" s="300">
        <f t="shared" si="394"/>
        <v>4998</v>
      </c>
      <c r="C5010" s="275">
        <f t="shared" ca="1" si="390"/>
        <v>6.7757720836485555E-2</v>
      </c>
      <c r="D5010" s="275">
        <f t="shared" ca="1" si="391"/>
        <v>0.1735539424568211</v>
      </c>
      <c r="E5010" s="275">
        <f t="shared" ca="1" si="392"/>
        <v>0.10073668281403857</v>
      </c>
      <c r="F5010" s="275">
        <f t="shared" ca="1" si="393"/>
        <v>4.4609314251616142E-2</v>
      </c>
      <c r="G5010" s="301">
        <f t="array" aca="1" ref="G5010" ca="1">IF(E5010&gt;F5010,('3-Statement Model'!$G$8*(1+'DCF Simulation'!C5010)*'DCF Simulation'!D5010)/('DCF Simulation'!E5010-'DCF Simulation'!F5010))</f>
        <v>15948.212796390721</v>
      </c>
      <c r="H5010" s="302">
        <f ca="1">+G5010-'DCF Analysis'!$C$37+'DCF Analysis'!$C$38+'DCF Analysis'!$C$40-'DCF Analysis'!$C$39</f>
        <v>16860.54279639072</v>
      </c>
      <c r="I5010" s="303">
        <f ca="1">+H5010/'Historical Data'!$L$34</f>
        <v>1058.5986298301304</v>
      </c>
    </row>
    <row r="5011" spans="2:9">
      <c r="B5011" s="300">
        <f t="shared" si="394"/>
        <v>4999</v>
      </c>
      <c r="C5011" s="275">
        <f t="shared" ca="1" si="390"/>
        <v>0.12071552568086581</v>
      </c>
      <c r="D5011" s="275">
        <f t="shared" ca="1" si="391"/>
        <v>0.18591033060949802</v>
      </c>
      <c r="E5011" s="275">
        <f t="shared" ca="1" si="392"/>
        <v>0.10715188023414013</v>
      </c>
      <c r="F5011" s="275">
        <f t="shared" ca="1" si="393"/>
        <v>5.4242407838824738E-2</v>
      </c>
      <c r="G5011" s="301">
        <f t="array" aca="1" ref="G5011" ca="1">IF(E5011&gt;F5011,('3-Statement Model'!$G$8*(1+'DCF Simulation'!C5011)*'DCF Simulation'!D5011)/('DCF Simulation'!E5011-'DCF Simulation'!F5011))</f>
        <v>19021.509569103127</v>
      </c>
      <c r="H5011" s="302">
        <f ca="1">+G5011-'DCF Analysis'!$C$37+'DCF Analysis'!$C$38+'DCF Analysis'!$C$40-'DCF Analysis'!$C$39</f>
        <v>19933.839569103126</v>
      </c>
      <c r="I5011" s="303">
        <f ca="1">+H5011/'Historical Data'!$L$34</f>
        <v>1251.5572902921861</v>
      </c>
    </row>
    <row r="5012" spans="2:9">
      <c r="B5012" s="304">
        <f t="shared" si="394"/>
        <v>5000</v>
      </c>
      <c r="C5012" s="276">
        <f t="shared" ca="1" si="390"/>
        <v>0.14828211110640324</v>
      </c>
      <c r="D5012" s="276">
        <f t="shared" ca="1" si="391"/>
        <v>0.18356974721625266</v>
      </c>
      <c r="E5012" s="276">
        <f t="shared" ca="1" si="392"/>
        <v>0.10577052209798338</v>
      </c>
      <c r="F5012" s="276">
        <f t="shared" ca="1" si="393"/>
        <v>4.0339930265948523E-2</v>
      </c>
      <c r="G5012" s="305">
        <f t="array" aca="1" ref="G5012" ca="1">IF(E5012&gt;F5012,('3-Statement Model'!$G$8*(1+'DCF Simulation'!C5012)*'DCF Simulation'!D5012)/('DCF Simulation'!E5012-'DCF Simulation'!F5012))</f>
        <v>15561.389015680825</v>
      </c>
      <c r="H5012" s="306">
        <f ca="1">+G5012-'DCF Analysis'!$C$37+'DCF Analysis'!$C$38+'DCF Analysis'!$C$40-'DCF Analysis'!$C$39</f>
        <v>16473.719015680825</v>
      </c>
      <c r="I5012" s="307">
        <f ca="1">+H5012/'Historical Data'!$L$34</f>
        <v>1034.3116819429686</v>
      </c>
    </row>
    <row r="5013" spans="2:9">
      <c r="B5013" s="182"/>
    </row>
    <row r="5014" spans="2:9">
      <c r="B5014" s="182"/>
    </row>
  </sheetData>
  <mergeCells count="3">
    <mergeCell ref="B2:N2"/>
    <mergeCell ref="B4:F4"/>
    <mergeCell ref="B11:I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2C66F-091F-4FEF-905B-BCFE0ED7FCCF}">
  <dimension ref="B3:C8"/>
  <sheetViews>
    <sheetView showGridLines="0" workbookViewId="0"/>
  </sheetViews>
  <sheetFormatPr defaultRowHeight="14.4"/>
  <cols>
    <col min="1" max="1" width="1.88671875" customWidth="1"/>
    <col min="2" max="2" width="18.77734375" customWidth="1"/>
    <col min="3" max="3" width="6" bestFit="1" customWidth="1"/>
    <col min="8" max="8" width="22.88671875" bestFit="1" customWidth="1"/>
    <col min="9" max="9" width="12" bestFit="1" customWidth="1"/>
  </cols>
  <sheetData>
    <row r="3" spans="2:3">
      <c r="B3" t="s">
        <v>1832</v>
      </c>
      <c r="C3">
        <v>13068</v>
      </c>
    </row>
    <row r="4" spans="2:3">
      <c r="B4" t="s">
        <v>1864</v>
      </c>
      <c r="C4">
        <v>-352</v>
      </c>
    </row>
    <row r="5" spans="2:3">
      <c r="B5" t="s">
        <v>1865</v>
      </c>
      <c r="C5">
        <v>65</v>
      </c>
    </row>
    <row r="6" spans="2:3">
      <c r="B6" t="s">
        <v>1866</v>
      </c>
      <c r="C6">
        <v>-755</v>
      </c>
    </row>
    <row r="7" spans="2:3">
      <c r="B7" t="s">
        <v>1867</v>
      </c>
      <c r="C7">
        <v>130</v>
      </c>
    </row>
    <row r="8" spans="2:3">
      <c r="B8" s="36" t="s">
        <v>98</v>
      </c>
      <c r="C8" s="36">
        <f>SUM(C3:C7)</f>
        <v>12156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5E2A2-91F0-41B4-AE7F-67C3B9F8E2FA}">
  <dimension ref="A1:Q19"/>
  <sheetViews>
    <sheetView showGridLines="0" workbookViewId="0">
      <selection activeCell="S6" sqref="S6"/>
    </sheetView>
  </sheetViews>
  <sheetFormatPr defaultRowHeight="14.4"/>
  <cols>
    <col min="1" max="1" width="2.21875" customWidth="1"/>
    <col min="2" max="2" width="24.109375" customWidth="1"/>
    <col min="3" max="17" width="9.6640625" customWidth="1"/>
  </cols>
  <sheetData>
    <row r="1" spans="1:17">
      <c r="A1" s="345"/>
      <c r="B1" s="345"/>
      <c r="C1" s="345"/>
      <c r="D1" s="345"/>
      <c r="E1" s="345"/>
      <c r="F1" s="345"/>
      <c r="G1" s="345"/>
      <c r="H1" s="345"/>
      <c r="I1" s="345"/>
      <c r="J1" s="345"/>
      <c r="K1" s="345"/>
      <c r="L1" s="345"/>
      <c r="M1" s="345"/>
      <c r="N1" s="345"/>
      <c r="O1" s="345"/>
      <c r="P1" s="345"/>
      <c r="Q1" s="345"/>
    </row>
    <row r="2" spans="1:17">
      <c r="A2" s="345"/>
      <c r="B2" s="346" t="s">
        <v>1963</v>
      </c>
      <c r="C2" s="346"/>
      <c r="D2" s="346"/>
      <c r="E2" s="346"/>
      <c r="F2" s="346"/>
      <c r="G2" s="346"/>
      <c r="H2" s="346"/>
      <c r="I2" s="346"/>
      <c r="J2" s="346"/>
      <c r="K2" s="346"/>
      <c r="L2" s="346"/>
      <c r="M2" s="346"/>
      <c r="N2" s="346"/>
      <c r="O2" s="346"/>
      <c r="P2" s="346"/>
      <c r="Q2" s="346"/>
    </row>
    <row r="3" spans="1:17">
      <c r="A3" s="345"/>
      <c r="B3" s="215" t="s">
        <v>1898</v>
      </c>
      <c r="C3" s="345"/>
      <c r="D3" s="345"/>
      <c r="E3" s="345"/>
      <c r="F3" s="345"/>
      <c r="G3" s="345"/>
      <c r="H3" s="345"/>
      <c r="I3" s="345"/>
      <c r="J3" s="345"/>
      <c r="K3" s="345"/>
      <c r="L3" s="345"/>
      <c r="M3" s="345"/>
      <c r="N3" s="345"/>
      <c r="O3" s="345"/>
      <c r="P3" s="345"/>
      <c r="Q3" s="345"/>
    </row>
    <row r="4" spans="1:17">
      <c r="A4" s="345"/>
      <c r="B4" s="215"/>
      <c r="C4" s="345"/>
      <c r="D4" s="345"/>
      <c r="E4" s="345"/>
      <c r="F4" s="345"/>
      <c r="G4" s="345"/>
      <c r="H4" s="345"/>
      <c r="I4" s="345"/>
      <c r="J4" s="345"/>
      <c r="K4" s="345"/>
      <c r="L4" s="345"/>
      <c r="M4" s="345"/>
      <c r="N4" s="345"/>
      <c r="O4" s="345"/>
      <c r="P4" s="345"/>
      <c r="Q4" s="345"/>
    </row>
    <row r="5" spans="1:17">
      <c r="A5" s="345"/>
      <c r="B5" s="345"/>
      <c r="C5" s="404" t="s">
        <v>115</v>
      </c>
      <c r="D5" s="404"/>
      <c r="E5" s="404"/>
      <c r="F5" s="404"/>
      <c r="G5" s="404"/>
      <c r="H5" s="404" t="s">
        <v>1967</v>
      </c>
      <c r="I5" s="404"/>
      <c r="J5" s="404"/>
      <c r="K5" s="404"/>
      <c r="L5" s="404"/>
      <c r="M5" s="404"/>
      <c r="N5" s="404"/>
      <c r="O5" s="404"/>
      <c r="P5" s="404"/>
      <c r="Q5" s="404"/>
    </row>
    <row r="6" spans="1:17">
      <c r="A6" s="345"/>
      <c r="B6" s="349" t="s">
        <v>101</v>
      </c>
      <c r="C6" s="396">
        <f>'3-Statement Model'!C5</f>
        <v>44651</v>
      </c>
      <c r="D6" s="396">
        <f>'3-Statement Model'!D5</f>
        <v>45016</v>
      </c>
      <c r="E6" s="396">
        <f>'3-Statement Model'!E5</f>
        <v>45382</v>
      </c>
      <c r="F6" s="396">
        <f>'3-Statement Model'!F5</f>
        <v>45747</v>
      </c>
      <c r="G6" s="396">
        <f>'3-Statement Model'!G5</f>
        <v>46112</v>
      </c>
      <c r="H6" s="396">
        <f>'3-Statement Model'!H5</f>
        <v>46477</v>
      </c>
      <c r="I6" s="396">
        <f>'3-Statement Model'!I5</f>
        <v>46842</v>
      </c>
      <c r="J6" s="396">
        <f>'3-Statement Model'!J5</f>
        <v>47207</v>
      </c>
      <c r="K6" s="396">
        <f>'3-Statement Model'!K5</f>
        <v>47572</v>
      </c>
      <c r="L6" s="396">
        <f>'3-Statement Model'!L5</f>
        <v>47937</v>
      </c>
      <c r="M6" s="396">
        <f>'3-Statement Model'!M5</f>
        <v>48302</v>
      </c>
      <c r="N6" s="396">
        <f>'3-Statement Model'!N5</f>
        <v>48667</v>
      </c>
      <c r="O6" s="396">
        <f>'3-Statement Model'!O5</f>
        <v>49032</v>
      </c>
      <c r="P6" s="396">
        <f>'3-Statement Model'!P5</f>
        <v>49397</v>
      </c>
      <c r="Q6" s="397">
        <f>'3-Statement Model'!Q5</f>
        <v>49762</v>
      </c>
    </row>
    <row r="7" spans="1:17">
      <c r="A7" s="345"/>
      <c r="B7" s="350" t="s">
        <v>1899</v>
      </c>
      <c r="C7" s="351">
        <f>'3-Statement Model'!C8</f>
        <v>3705.19</v>
      </c>
      <c r="D7" s="351">
        <f>'3-Statement Model'!D8</f>
        <v>4381.93</v>
      </c>
      <c r="E7" s="351">
        <f>'3-Statement Model'!E8</f>
        <v>4578.42</v>
      </c>
      <c r="F7" s="351">
        <f>'3-Statement Model'!F8</f>
        <v>4635.07</v>
      </c>
      <c r="G7" s="351">
        <f>'3-Statement Model'!G8</f>
        <v>4830.3599999999997</v>
      </c>
      <c r="H7" s="351">
        <f>'3-Statement Model'!H8</f>
        <v>5554.9139999999989</v>
      </c>
      <c r="I7" s="351">
        <f>'3-Statement Model'!I8</f>
        <v>6388.1510999999982</v>
      </c>
      <c r="J7" s="351">
        <f>'3-Statement Model'!J8</f>
        <v>7538.0182979999972</v>
      </c>
      <c r="K7" s="351">
        <f>'3-Statement Model'!K8</f>
        <v>8894.8615916399958</v>
      </c>
      <c r="L7" s="351">
        <f>'3-Statement Model'!L8</f>
        <v>10318.039446302395</v>
      </c>
      <c r="M7" s="351">
        <f>'3-Statement Model'!M8</f>
        <v>11762.564968784731</v>
      </c>
      <c r="N7" s="351">
        <f>'3-Statement Model'!N8</f>
        <v>13174.0727650389</v>
      </c>
      <c r="O7" s="351">
        <f>'3-Statement Model'!O8</f>
        <v>14623.22076919318</v>
      </c>
      <c r="P7" s="351">
        <f>'3-Statement Model'!P8</f>
        <v>16085.542846112499</v>
      </c>
      <c r="Q7" s="352">
        <f>'3-Statement Model'!Q8</f>
        <v>17694.097130723752</v>
      </c>
    </row>
    <row r="8" spans="1:17">
      <c r="A8" s="345"/>
      <c r="B8" s="350" t="s">
        <v>1900</v>
      </c>
      <c r="C8" s="351">
        <f>'3-Statement Model'!C16</f>
        <v>610.68999999999983</v>
      </c>
      <c r="D8" s="351">
        <f>'3-Statement Model'!D16</f>
        <v>592.01000000000022</v>
      </c>
      <c r="E8" s="351">
        <f>'3-Statement Model'!E16</f>
        <v>699.69000000000028</v>
      </c>
      <c r="F8" s="351">
        <f>'3-Statement Model'!F16</f>
        <v>626.17999999999938</v>
      </c>
      <c r="G8" s="351">
        <f>'3-Statement Model'!G16</f>
        <v>864.97999999999956</v>
      </c>
      <c r="H8" s="351">
        <f>'3-Statement Model'!H16</f>
        <v>1055.4336599999997</v>
      </c>
      <c r="I8" s="351">
        <f>'3-Statement Model'!I16</f>
        <v>1181.8079534999993</v>
      </c>
      <c r="J8" s="351">
        <f>'3-Statement Model'!J16</f>
        <v>1394.5333851299993</v>
      </c>
      <c r="K8" s="351">
        <f>'3-Statement Model'!K16</f>
        <v>1601.0750864951988</v>
      </c>
      <c r="L8" s="351">
        <f>'3-Statement Model'!L16</f>
        <v>1857.2471003344299</v>
      </c>
      <c r="M8" s="351">
        <f>'3-Statement Model'!M16</f>
        <v>2117.2616943812509</v>
      </c>
      <c r="N8" s="351">
        <f>'3-Statement Model'!N16</f>
        <v>2371.3330977070018</v>
      </c>
      <c r="O8" s="351">
        <f>'3-Statement Model'!O16</f>
        <v>2632.1797384547717</v>
      </c>
      <c r="P8" s="351">
        <f>'3-Statement Model'!P16</f>
        <v>2895.3977123002487</v>
      </c>
      <c r="Q8" s="352">
        <f>'3-Statement Model'!Q16</f>
        <v>3184.9374835302751</v>
      </c>
    </row>
    <row r="9" spans="1:17">
      <c r="A9" s="345"/>
      <c r="B9" s="350" t="s">
        <v>1901</v>
      </c>
      <c r="C9" s="351">
        <f>'3-Statement Model'!C20</f>
        <v>495.32999999999981</v>
      </c>
      <c r="D9" s="351">
        <f>'3-Statement Model'!D20</f>
        <v>459.1500000000002</v>
      </c>
      <c r="E9" s="351">
        <f>'3-Statement Model'!E20</f>
        <v>551.70000000000027</v>
      </c>
      <c r="F9" s="351">
        <f>'3-Statement Model'!F20</f>
        <v>460.7799999999994</v>
      </c>
      <c r="G9" s="351">
        <f>'3-Statement Model'!G20</f>
        <v>695.60999999999956</v>
      </c>
      <c r="H9" s="351">
        <f>'3-Statement Model'!H20</f>
        <v>888.78623999999968</v>
      </c>
      <c r="I9" s="351">
        <f>'3-Statement Model'!I20</f>
        <v>990.16342049999935</v>
      </c>
      <c r="J9" s="351">
        <f>'3-Statement Model'!J20</f>
        <v>1168.3928361899993</v>
      </c>
      <c r="K9" s="351">
        <f>'3-Statement Model'!K20</f>
        <v>1334.2292387459988</v>
      </c>
      <c r="L9" s="351">
        <f>'3-Statement Model'!L20</f>
        <v>1547.705916945358</v>
      </c>
      <c r="M9" s="351">
        <f>'3-Statement Model'!M20</f>
        <v>1764.3847453177091</v>
      </c>
      <c r="N9" s="351">
        <f>'3-Statement Model'!N20</f>
        <v>1976.1109147558348</v>
      </c>
      <c r="O9" s="351">
        <f>'3-Statement Model'!O20</f>
        <v>2193.4831153789764</v>
      </c>
      <c r="P9" s="351">
        <f>'3-Statement Model'!P20</f>
        <v>2412.8314269168736</v>
      </c>
      <c r="Q9" s="352">
        <f>'3-Statement Model'!Q20</f>
        <v>2654.1145696085623</v>
      </c>
    </row>
    <row r="10" spans="1:17">
      <c r="A10" s="345"/>
      <c r="B10" s="350" t="s">
        <v>1902</v>
      </c>
      <c r="C10" s="351">
        <f>'3-Statement Model'!C35</f>
        <v>382.73999999999984</v>
      </c>
      <c r="D10" s="351">
        <f>'3-Statement Model'!D35</f>
        <v>346.2800000000002</v>
      </c>
      <c r="E10" s="351">
        <f>'3-Statement Model'!E35</f>
        <v>433.36000000000024</v>
      </c>
      <c r="F10" s="351">
        <f>'3-Statement Model'!F35</f>
        <v>299.53999999999945</v>
      </c>
      <c r="G10" s="351">
        <f>'3-Statement Model'!G35</f>
        <v>489.03999999999962</v>
      </c>
      <c r="H10" s="351">
        <f>'3-Statement Model'!H35</f>
        <v>686.82808574999967</v>
      </c>
      <c r="I10" s="351">
        <f>'3-Statement Model'!I35</f>
        <v>759.18315273749954</v>
      </c>
      <c r="J10" s="351">
        <f>'3-Statement Model'!J35</f>
        <v>896.27356970774952</v>
      </c>
      <c r="K10" s="351">
        <f>'3-Statement Model'!K35</f>
        <v>1024.2470812864942</v>
      </c>
      <c r="L10" s="351">
        <f>'3-Statement Model'!L35</f>
        <v>1187.7308683316878</v>
      </c>
      <c r="M10" s="351">
        <f>'3-Statement Model'!M35</f>
        <v>1353.5462096645635</v>
      </c>
      <c r="N10" s="351">
        <f>'3-Statement Model'!N35</f>
        <v>1515.4300577533807</v>
      </c>
      <c r="O10" s="351">
        <f>'3-Statement Model'!O35</f>
        <v>1681.8185967758218</v>
      </c>
      <c r="P10" s="351">
        <f>'3-Statement Model'!P35</f>
        <v>1849.6546370433216</v>
      </c>
      <c r="Q10" s="352">
        <f>'3-Statement Model'!Q35</f>
        <v>2034.6201007476548</v>
      </c>
    </row>
    <row r="11" spans="1:17">
      <c r="A11" s="345"/>
      <c r="B11" s="350" t="s">
        <v>1903</v>
      </c>
      <c r="C11" s="351"/>
      <c r="D11" s="351"/>
      <c r="E11" s="351"/>
      <c r="F11" s="351"/>
      <c r="G11" s="351"/>
      <c r="H11" s="351">
        <f>'DCF Analysis'!E19</f>
        <v>377.52128447602695</v>
      </c>
      <c r="I11" s="351">
        <f>'DCF Analysis'!F19</f>
        <v>419.85558054640387</v>
      </c>
      <c r="J11" s="351">
        <f>'DCF Analysis'!G19</f>
        <v>437.81158889198241</v>
      </c>
      <c r="K11" s="351">
        <f>'DCF Analysis'!H19</f>
        <v>539.42601857594377</v>
      </c>
      <c r="L11" s="351">
        <f>'DCF Analysis'!I19</f>
        <v>665.79930592918618</v>
      </c>
      <c r="M11" s="351">
        <f>'DCF Analysis'!J19</f>
        <v>800.81219535016066</v>
      </c>
      <c r="N11" s="351">
        <f>'DCF Analysis'!K19</f>
        <v>939.9147701331708</v>
      </c>
      <c r="O11" s="351">
        <f>'DCF Analysis'!L19</f>
        <v>1067.7194159119394</v>
      </c>
      <c r="P11" s="351">
        <f>'DCF Analysis'!M19</f>
        <v>1198.7891751674333</v>
      </c>
      <c r="Q11" s="352">
        <f>'DCF Analysis'!N19</f>
        <v>1318.6680926841764</v>
      </c>
    </row>
    <row r="12" spans="1:17">
      <c r="A12" s="345"/>
      <c r="B12" s="350" t="s">
        <v>1904</v>
      </c>
      <c r="C12" s="353">
        <f>'3-Statement Model'!C9</f>
        <v>0</v>
      </c>
      <c r="D12" s="353">
        <f>'3-Statement Model'!D9</f>
        <v>0.18264650395796167</v>
      </c>
      <c r="E12" s="353">
        <f>'3-Statement Model'!E9</f>
        <v>4.4840971900509619E-2</v>
      </c>
      <c r="F12" s="353">
        <f>'3-Statement Model'!F9</f>
        <v>1.2373264139157181E-2</v>
      </c>
      <c r="G12" s="353">
        <f>'3-Statement Model'!G9</f>
        <v>4.2133128518015983E-2</v>
      </c>
      <c r="H12" s="353">
        <f>'3-Statement Model'!H9</f>
        <v>0.14999999999999991</v>
      </c>
      <c r="I12" s="353">
        <f>'3-Statement Model'!I9</f>
        <v>0.14999999999999991</v>
      </c>
      <c r="J12" s="353">
        <f>'3-Statement Model'!J9</f>
        <v>0.17999999999999994</v>
      </c>
      <c r="K12" s="353">
        <f>'3-Statement Model'!K9</f>
        <v>0.17999999999999994</v>
      </c>
      <c r="L12" s="353">
        <f>'3-Statement Model'!L9</f>
        <v>0.15999999999999992</v>
      </c>
      <c r="M12" s="353">
        <f>'3-Statement Model'!M9</f>
        <v>0.14000000000000012</v>
      </c>
      <c r="N12" s="353">
        <f>'3-Statement Model'!N9</f>
        <v>0.12000000000000011</v>
      </c>
      <c r="O12" s="353">
        <f>'3-Statement Model'!O9</f>
        <v>0.1100000000000001</v>
      </c>
      <c r="P12" s="353">
        <f>'3-Statement Model'!P9</f>
        <v>0.10000000000000009</v>
      </c>
      <c r="Q12" s="354">
        <f>'3-Statement Model'!Q9</f>
        <v>0.10000000000000009</v>
      </c>
    </row>
    <row r="13" spans="1:17">
      <c r="A13" s="345"/>
      <c r="B13" s="350" t="s">
        <v>1905</v>
      </c>
      <c r="C13" s="353">
        <f>'Ratio Analysis'!C40</f>
        <v>0.58028333229874851</v>
      </c>
      <c r="D13" s="353">
        <f>'Ratio Analysis'!D40</f>
        <v>0.58761550275791719</v>
      </c>
      <c r="E13" s="353">
        <f>'Ratio Analysis'!E40</f>
        <v>0.56820256769802691</v>
      </c>
      <c r="F13" s="353">
        <f>'Ratio Analysis'!F40</f>
        <v>0.57594383687840733</v>
      </c>
      <c r="G13" s="353">
        <f>'Ratio Analysis'!G40</f>
        <v>0.57198635298404255</v>
      </c>
      <c r="H13" s="353">
        <f>'Ratio Analysis'!H40</f>
        <v>0.59</v>
      </c>
      <c r="I13" s="353">
        <f>'Ratio Analysis'!I40</f>
        <v>0.58499999999999996</v>
      </c>
      <c r="J13" s="353">
        <f>'Ratio Analysis'!J40</f>
        <v>0.58499999999999996</v>
      </c>
      <c r="K13" s="353">
        <f>'Ratio Analysis'!K40</f>
        <v>0.57999999999999996</v>
      </c>
      <c r="L13" s="353">
        <f>'Ratio Analysis'!L40</f>
        <v>0.57999999999999996</v>
      </c>
      <c r="M13" s="353">
        <f>'Ratio Analysis'!M40</f>
        <v>0.57999999999999996</v>
      </c>
      <c r="N13" s="353">
        <f>'Ratio Analysis'!N40</f>
        <v>0.57999999999999996</v>
      </c>
      <c r="O13" s="353">
        <f>'Ratio Analysis'!O40</f>
        <v>0.57999999999999996</v>
      </c>
      <c r="P13" s="353">
        <f>'Ratio Analysis'!P40</f>
        <v>0.57999999999999996</v>
      </c>
      <c r="Q13" s="354">
        <f>'Ratio Analysis'!Q40</f>
        <v>0.57999999999999996</v>
      </c>
    </row>
    <row r="14" spans="1:17">
      <c r="A14" s="345"/>
      <c r="B14" s="350" t="s">
        <v>1906</v>
      </c>
      <c r="C14" s="353">
        <f>'Ratio Analysis'!C41</f>
        <v>0.16482015767072669</v>
      </c>
      <c r="D14" s="353">
        <f>'Ratio Analysis'!D41</f>
        <v>0.13510256895933986</v>
      </c>
      <c r="E14" s="353">
        <f>'Ratio Analysis'!E41</f>
        <v>0.15282346311609687</v>
      </c>
      <c r="F14" s="353">
        <f>'Ratio Analysis'!F41</f>
        <v>0.13509612584060207</v>
      </c>
      <c r="G14" s="353">
        <f>'Ratio Analysis'!G41</f>
        <v>0.17907153918134458</v>
      </c>
      <c r="H14" s="353">
        <f>'Ratio Analysis'!H41</f>
        <v>0.18999999999999997</v>
      </c>
      <c r="I14" s="353">
        <f>'Ratio Analysis'!I41</f>
        <v>0.18499999999999994</v>
      </c>
      <c r="J14" s="353">
        <f>'Ratio Analysis'!J41</f>
        <v>0.18499999999999997</v>
      </c>
      <c r="K14" s="353">
        <f>'Ratio Analysis'!K41</f>
        <v>0.17999999999999994</v>
      </c>
      <c r="L14" s="353">
        <f>'Ratio Analysis'!L41</f>
        <v>0.17999999999999988</v>
      </c>
      <c r="M14" s="353">
        <f>'Ratio Analysis'!M41</f>
        <v>0.17999999999999994</v>
      </c>
      <c r="N14" s="353">
        <f>'Ratio Analysis'!N41</f>
        <v>0.18</v>
      </c>
      <c r="O14" s="353">
        <f>'Ratio Analysis'!O41</f>
        <v>0.17999999999999997</v>
      </c>
      <c r="P14" s="353">
        <f>'Ratio Analysis'!P41</f>
        <v>0.17999999999999994</v>
      </c>
      <c r="Q14" s="354">
        <f>'Ratio Analysis'!Q41</f>
        <v>0.18</v>
      </c>
    </row>
    <row r="15" spans="1:17">
      <c r="A15" s="345"/>
      <c r="B15" s="350" t="s">
        <v>1907</v>
      </c>
      <c r="C15" s="353">
        <f>'Ratio Analysis'!C42</f>
        <v>0.13368545202810106</v>
      </c>
      <c r="D15" s="353">
        <f>'Ratio Analysis'!D42</f>
        <v>0.10478259579682929</v>
      </c>
      <c r="E15" s="353">
        <f>'Ratio Analysis'!E42</f>
        <v>0.12050008518222449</v>
      </c>
      <c r="F15" s="353">
        <f>'Ratio Analysis'!F42</f>
        <v>9.9411659370840011E-2</v>
      </c>
      <c r="G15" s="353">
        <f>'Ratio Analysis'!G42</f>
        <v>0.14400790003229566</v>
      </c>
      <c r="H15" s="353">
        <f>'Ratio Analysis'!H42</f>
        <v>0.15999999999999998</v>
      </c>
      <c r="I15" s="353">
        <f>'Ratio Analysis'!I42</f>
        <v>0.15499999999999994</v>
      </c>
      <c r="J15" s="353">
        <f>'Ratio Analysis'!J42</f>
        <v>0.15499999999999997</v>
      </c>
      <c r="K15" s="353">
        <f>'Ratio Analysis'!K42</f>
        <v>0.14999999999999994</v>
      </c>
      <c r="L15" s="353">
        <f>'Ratio Analysis'!L42</f>
        <v>0.14999999999999988</v>
      </c>
      <c r="M15" s="353">
        <f>'Ratio Analysis'!M42</f>
        <v>0.14999999999999997</v>
      </c>
      <c r="N15" s="353">
        <f>'Ratio Analysis'!N42</f>
        <v>0.15</v>
      </c>
      <c r="O15" s="353">
        <f>'Ratio Analysis'!O42</f>
        <v>0.14999999999999997</v>
      </c>
      <c r="P15" s="353">
        <f>'Ratio Analysis'!P42</f>
        <v>0.14999999999999991</v>
      </c>
      <c r="Q15" s="354">
        <f>'Ratio Analysis'!Q42</f>
        <v>0.14999999999999997</v>
      </c>
    </row>
    <row r="16" spans="1:17">
      <c r="A16" s="345"/>
      <c r="B16" s="350" t="s">
        <v>1908</v>
      </c>
      <c r="C16" s="353">
        <f>'Ratio Analysis'!C43</f>
        <v>0.10329834637360023</v>
      </c>
      <c r="D16" s="353">
        <f>'Ratio Analysis'!D43</f>
        <v>7.9024539415280523E-2</v>
      </c>
      <c r="E16" s="353">
        <f>'Ratio Analysis'!E43</f>
        <v>9.4652740465051316E-2</v>
      </c>
      <c r="F16" s="353">
        <f>'Ratio Analysis'!F43</f>
        <v>6.4624698224622162E-2</v>
      </c>
      <c r="G16" s="353">
        <f>'Ratio Analysis'!G43</f>
        <v>0.10124297153835318</v>
      </c>
      <c r="H16" s="353">
        <f>'Ratio Analysis'!H43</f>
        <v>0.12364333376718339</v>
      </c>
      <c r="I16" s="353">
        <f>'Ratio Analysis'!I43</f>
        <v>0.11884239130434779</v>
      </c>
      <c r="J16" s="353">
        <f>'Ratio Analysis'!J43</f>
        <v>0.11890042372881354</v>
      </c>
      <c r="K16" s="353">
        <f>'Ratio Analysis'!K43</f>
        <v>0.11515042372881353</v>
      </c>
      <c r="L16" s="353">
        <f>'Ratio Analysis'!L43</f>
        <v>0.11511206896551716</v>
      </c>
      <c r="M16" s="353">
        <f>'Ratio Analysis'!M43</f>
        <v>0.11507236842105259</v>
      </c>
      <c r="N16" s="353">
        <f>'Ratio Analysis'!N43</f>
        <v>0.11503124999999997</v>
      </c>
      <c r="O16" s="353">
        <f>'Ratio Analysis'!O43</f>
        <v>0.1150101351351351</v>
      </c>
      <c r="P16" s="353">
        <f>'Ratio Analysis'!P43</f>
        <v>0.11498863636363631</v>
      </c>
      <c r="Q16" s="354">
        <f>'Ratio Analysis'!Q43</f>
        <v>0.11498863636363635</v>
      </c>
    </row>
    <row r="17" spans="1:17">
      <c r="A17" s="345"/>
      <c r="B17" s="350" t="s">
        <v>1909</v>
      </c>
      <c r="C17" s="353">
        <f>'Ratio Analysis'!C44</f>
        <v>0.18049431504685184</v>
      </c>
      <c r="D17" s="353">
        <f>'Ratio Analysis'!D44</f>
        <v>0.14939384787954621</v>
      </c>
      <c r="E17" s="353">
        <f>'Ratio Analysis'!E44</f>
        <v>0.16661027896533703</v>
      </c>
      <c r="F17" s="353">
        <f>'Ratio Analysis'!F44</f>
        <v>0.10914828337596635</v>
      </c>
      <c r="G17" s="353">
        <f>'Ratio Analysis'!G44</f>
        <v>0.1595260929416292</v>
      </c>
      <c r="H17" s="353">
        <f>'Ratio Analysis'!H44</f>
        <v>0.19594827344684829</v>
      </c>
      <c r="I17" s="353">
        <f>'Ratio Analysis'!I44</f>
        <v>0.19022249563697757</v>
      </c>
      <c r="J17" s="353">
        <f>'Ratio Analysis'!J44</f>
        <v>0.19635132728269461</v>
      </c>
      <c r="K17" s="353">
        <f>'Ratio Analysis'!K44</f>
        <v>0.19620988647551119</v>
      </c>
      <c r="L17" s="353">
        <f>'Ratio Analysis'!L44</f>
        <v>0.19860696732700386</v>
      </c>
      <c r="M17" s="353">
        <f>'Ratio Analysis'!M44</f>
        <v>0.19769675613520532</v>
      </c>
      <c r="N17" s="353">
        <f>'Ratio Analysis'!N44</f>
        <v>0.19387694935000802</v>
      </c>
      <c r="O17" s="353">
        <f>'Ratio Analysis'!O44</f>
        <v>0.18912101978850857</v>
      </c>
      <c r="P17" s="353">
        <f>'Ratio Analysis'!P44</f>
        <v>0.18355947438496098</v>
      </c>
      <c r="Q17" s="354">
        <f>'Ratio Analysis'!Q44</f>
        <v>0.1788087106340874</v>
      </c>
    </row>
    <row r="18" spans="1:17">
      <c r="A18" s="345"/>
      <c r="B18" s="350" t="s">
        <v>359</v>
      </c>
      <c r="C18" s="353">
        <f>'Ratio Analysis'!C46</f>
        <v>0.21299477542946821</v>
      </c>
      <c r="D18" s="353">
        <f>'Ratio Analysis'!D46</f>
        <v>0.17842154348332956</v>
      </c>
      <c r="E18" s="353">
        <f>'Ratio Analysis'!E46</f>
        <v>0.19285152494975102</v>
      </c>
      <c r="F18" s="353">
        <f>'Ratio Analysis'!F46</f>
        <v>0.1511492499614564</v>
      </c>
      <c r="G18" s="353">
        <f>'Ratio Analysis'!G46</f>
        <v>0.20688824447914331</v>
      </c>
      <c r="H18" s="353">
        <f>'Ratio Analysis'!H46</f>
        <v>0.23003034371277686</v>
      </c>
      <c r="I18" s="353">
        <f>'Ratio Analysis'!I46</f>
        <v>0.22677297399807214</v>
      </c>
      <c r="J18" s="353">
        <f>'Ratio Analysis'!J46</f>
        <v>0.23542387539547094</v>
      </c>
      <c r="K18" s="353">
        <f>'Ratio Analysis'!K46</f>
        <v>0.23633133051243727</v>
      </c>
      <c r="L18" s="353">
        <f>'Ratio Analysis'!L46</f>
        <v>0.24054368353046163</v>
      </c>
      <c r="M18" s="353">
        <f>'Ratio Analysis'!M46</f>
        <v>0.2407283823912616</v>
      </c>
      <c r="N18" s="353">
        <f>'Ratio Analysis'!N46</f>
        <v>0.23730043292565828</v>
      </c>
      <c r="O18" s="353">
        <f>'Ratio Analysis'!O46</f>
        <v>0.23253758048756923</v>
      </c>
      <c r="P18" s="353">
        <f>'Ratio Analysis'!P46</f>
        <v>0.22664554175451757</v>
      </c>
      <c r="Q18" s="354">
        <f>'Ratio Analysis'!Q46</f>
        <v>0.22154241168708344</v>
      </c>
    </row>
    <row r="19" spans="1:17">
      <c r="A19" s="345"/>
      <c r="B19" s="350" t="s">
        <v>1910</v>
      </c>
      <c r="C19" s="355">
        <f>'Ratio Analysis'!C24</f>
        <v>6.0325110468707997E-2</v>
      </c>
      <c r="D19" s="355">
        <f>'Ratio Analysis'!D24</f>
        <v>9.0284309072867677E-2</v>
      </c>
      <c r="E19" s="355">
        <f>'Ratio Analysis'!E24</f>
        <v>6.5585304339802544E-2</v>
      </c>
      <c r="F19" s="355">
        <f>'Ratio Analysis'!F24</f>
        <v>6.4110132126485794E-2</v>
      </c>
      <c r="G19" s="355">
        <f>'Ratio Analysis'!G24</f>
        <v>4.2510715753625743E-2</v>
      </c>
      <c r="H19" s="355">
        <f>'Ratio Analysis'!H24</f>
        <v>7.9239319855210655E-2</v>
      </c>
      <c r="I19" s="355">
        <f>'Ratio Analysis'!I24</f>
        <v>8.0031415368372175E-2</v>
      </c>
      <c r="J19" s="355">
        <f>'Ratio Analysis'!J24</f>
        <v>8.2569649932673933E-2</v>
      </c>
      <c r="K19" s="355">
        <f>'Ratio Analysis'!K24</f>
        <v>8.5197205586319769E-2</v>
      </c>
      <c r="L19" s="355">
        <f>'Ratio Analysis'!L24</f>
        <v>8.6266787276014625E-2</v>
      </c>
      <c r="M19" s="355">
        <f>'Ratio Analysis'!M24</f>
        <v>8.59010546353874E-2</v>
      </c>
      <c r="N19" s="355">
        <f>'Ratio Analysis'!N24</f>
        <v>8.427142596034036E-2</v>
      </c>
      <c r="O19" s="355">
        <f>'Ratio Analysis'!O24</f>
        <v>8.2219284224948674E-2</v>
      </c>
      <c r="P19" s="355">
        <f>'Ratio Analysis'!P24</f>
        <v>7.9816354115409494E-2</v>
      </c>
      <c r="Q19" s="356">
        <f>'Ratio Analysis'!Q24</f>
        <v>7.7750600532659822E-2</v>
      </c>
    </row>
  </sheetData>
  <mergeCells count="2">
    <mergeCell ref="C5:G5"/>
    <mergeCell ref="H5:Q5"/>
  </mergeCells>
  <printOptions horizontalCentered="1"/>
  <pageMargins left="0.40277777777777779" right="0.40277777777777779" top="0.5" bottom="0.5" header="0.30555555555555558" footer="0.30555555555555558"/>
  <pageSetup paperSize="0" scale="62" orientation="landscape" horizontalDpi="0" verticalDpi="0" copie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EF79-30CA-4B97-8D12-496EACF926A7}">
  <dimension ref="B2:AO39"/>
  <sheetViews>
    <sheetView showGridLines="0" topLeftCell="A14" workbookViewId="0">
      <selection activeCell="K34" sqref="J34:K34"/>
    </sheetView>
  </sheetViews>
  <sheetFormatPr defaultRowHeight="14.4"/>
  <cols>
    <col min="1" max="1" width="2.21875" customWidth="1"/>
    <col min="2" max="2" width="37" customWidth="1"/>
    <col min="3" max="11" width="14.44140625" customWidth="1"/>
    <col min="14" max="14" width="5.44140625" bestFit="1" customWidth="1"/>
    <col min="15" max="15" width="15.44140625" bestFit="1" customWidth="1"/>
    <col min="16" max="16" width="7.6640625" bestFit="1" customWidth="1"/>
    <col min="17" max="17" width="7" bestFit="1" customWidth="1"/>
    <col min="18" max="18" width="13.21875" bestFit="1" customWidth="1"/>
    <col min="19" max="19" width="8.33203125" bestFit="1" customWidth="1"/>
    <col min="20" max="20" width="11.6640625" bestFit="1" customWidth="1"/>
    <col min="21" max="21" width="13.88671875" bestFit="1" customWidth="1"/>
    <col min="22" max="22" width="13.5546875" bestFit="1" customWidth="1"/>
    <col min="23" max="23" width="13.44140625" bestFit="1" customWidth="1"/>
    <col min="24" max="24" width="7.44140625" bestFit="1" customWidth="1"/>
    <col min="25" max="25" width="18.21875" bestFit="1" customWidth="1"/>
    <col min="26" max="26" width="9.88671875" bestFit="1" customWidth="1"/>
    <col min="27" max="27" width="13.21875" bestFit="1" customWidth="1"/>
    <col min="28" max="28" width="8.21875" bestFit="1" customWidth="1"/>
    <col min="29" max="29" width="10.109375" bestFit="1" customWidth="1"/>
    <col min="30" max="30" width="9" bestFit="1" customWidth="1"/>
    <col min="31" max="31" width="13.6640625" bestFit="1" customWidth="1"/>
    <col min="32" max="32" width="9" bestFit="1" customWidth="1"/>
    <col min="33" max="33" width="13.6640625" bestFit="1" customWidth="1"/>
    <col min="34" max="34" width="10.33203125" bestFit="1" customWidth="1"/>
    <col min="35" max="35" width="18.109375" bestFit="1" customWidth="1"/>
    <col min="36" max="36" width="10.77734375" bestFit="1" customWidth="1"/>
    <col min="37" max="37" width="10.77734375" customWidth="1"/>
    <col min="38" max="38" width="13.5546875" bestFit="1" customWidth="1"/>
    <col min="39" max="39" width="12.6640625" bestFit="1" customWidth="1"/>
    <col min="40" max="40" width="10.88671875" bestFit="1" customWidth="1"/>
    <col min="41" max="41" width="14.6640625" bestFit="1" customWidth="1"/>
  </cols>
  <sheetData>
    <row r="2" spans="2:41">
      <c r="B2" s="312" t="s">
        <v>1964</v>
      </c>
      <c r="C2" s="312"/>
      <c r="D2" s="312"/>
      <c r="E2" s="312"/>
      <c r="F2" s="312"/>
      <c r="G2" s="312"/>
      <c r="H2" s="312"/>
      <c r="I2" s="312"/>
      <c r="J2" s="312"/>
      <c r="K2" s="312"/>
    </row>
    <row r="3" spans="2:41">
      <c r="B3" s="313" t="s">
        <v>1992</v>
      </c>
    </row>
    <row r="5" spans="2:41">
      <c r="B5" s="312" t="s">
        <v>1868</v>
      </c>
      <c r="C5" s="312"/>
      <c r="D5" s="312"/>
      <c r="E5" s="312"/>
      <c r="F5" s="312"/>
      <c r="G5" s="312"/>
      <c r="H5" s="312"/>
      <c r="I5" s="312"/>
      <c r="J5" s="312"/>
      <c r="K5" s="312"/>
      <c r="N5" t="s">
        <v>1982</v>
      </c>
    </row>
    <row r="6" spans="2:41" ht="15" thickBot="1">
      <c r="B6" s="324" t="s">
        <v>1869</v>
      </c>
      <c r="C6" s="323" t="s">
        <v>1870</v>
      </c>
      <c r="D6" s="323" t="s">
        <v>1871</v>
      </c>
      <c r="E6" s="323" t="s">
        <v>1872</v>
      </c>
      <c r="F6" s="323" t="s">
        <v>93</v>
      </c>
      <c r="G6" s="323" t="s">
        <v>103</v>
      </c>
      <c r="H6" s="323" t="s">
        <v>107</v>
      </c>
      <c r="I6" s="323" t="s">
        <v>1873</v>
      </c>
      <c r="J6" s="323" t="s">
        <v>1874</v>
      </c>
      <c r="K6" s="328" t="s">
        <v>1875</v>
      </c>
      <c r="N6" t="s">
        <v>1968</v>
      </c>
      <c r="O6" t="s">
        <v>1969</v>
      </c>
      <c r="P6" t="s">
        <v>1970</v>
      </c>
      <c r="Q6" t="s">
        <v>1877</v>
      </c>
      <c r="R6" t="s">
        <v>1971</v>
      </c>
      <c r="S6" t="s">
        <v>1972</v>
      </c>
      <c r="T6" t="s">
        <v>1973</v>
      </c>
      <c r="U6" t="s">
        <v>1974</v>
      </c>
      <c r="V6" t="s">
        <v>1975</v>
      </c>
      <c r="W6" t="s">
        <v>1976</v>
      </c>
      <c r="X6" t="s">
        <v>359</v>
      </c>
      <c r="Y6" t="s">
        <v>1977</v>
      </c>
      <c r="Z6" t="s">
        <v>1978</v>
      </c>
      <c r="AA6" t="s">
        <v>355</v>
      </c>
      <c r="AB6" t="s">
        <v>1979</v>
      </c>
      <c r="AC6" t="s">
        <v>1983</v>
      </c>
      <c r="AD6" t="s">
        <v>1984</v>
      </c>
      <c r="AE6" t="s">
        <v>1985</v>
      </c>
      <c r="AF6" t="s">
        <v>1984</v>
      </c>
      <c r="AG6" t="s">
        <v>1985</v>
      </c>
      <c r="AH6" t="s">
        <v>1986</v>
      </c>
      <c r="AI6" t="s">
        <v>1987</v>
      </c>
      <c r="AJ6" t="s">
        <v>94</v>
      </c>
      <c r="AK6" t="s">
        <v>107</v>
      </c>
      <c r="AL6" t="s">
        <v>1988</v>
      </c>
      <c r="AM6" t="s">
        <v>1989</v>
      </c>
      <c r="AN6" t="s">
        <v>1990</v>
      </c>
      <c r="AO6" t="s">
        <v>1991</v>
      </c>
    </row>
    <row r="7" spans="2:41">
      <c r="B7" s="325" t="str">
        <f>'Data Sheet'!B1</f>
        <v>KAJARIA CERAMICS LTD</v>
      </c>
      <c r="C7" s="315">
        <f>'Data Sheet'!B8</f>
        <v>1209.5999999999999</v>
      </c>
      <c r="D7" s="316">
        <f>'Data Sheet'!B9</f>
        <v>19008.02</v>
      </c>
      <c r="E7" s="317">
        <f>+AC7-AE7</f>
        <v>-526.53</v>
      </c>
      <c r="F7" s="318">
        <f>D7+E7</f>
        <v>18481.490000000002</v>
      </c>
      <c r="G7" s="316">
        <f>'Profit &amp; Loss'!K4</f>
        <v>4830.3599999999997</v>
      </c>
      <c r="H7" s="316">
        <f>'3-Statement Model'!G16</f>
        <v>864.97999999999956</v>
      </c>
      <c r="I7" s="316">
        <f>'Profit &amp; Loss'!K12</f>
        <v>485.41</v>
      </c>
      <c r="J7" s="316">
        <f>'3-Statement Model'!G43</f>
        <v>3065.58</v>
      </c>
      <c r="K7" s="329">
        <f>'Profit &amp; Loss'!K13</f>
        <v>30.471437539234152</v>
      </c>
      <c r="N7">
        <v>1</v>
      </c>
      <c r="O7" t="s">
        <v>358</v>
      </c>
      <c r="P7">
        <v>1213.9000000000001</v>
      </c>
      <c r="Q7">
        <v>33.08</v>
      </c>
      <c r="R7">
        <v>19075.59</v>
      </c>
      <c r="S7">
        <v>1.1499999999999999</v>
      </c>
      <c r="T7">
        <v>171.03</v>
      </c>
      <c r="U7">
        <v>52.43</v>
      </c>
      <c r="V7">
        <v>1328.08</v>
      </c>
      <c r="W7">
        <v>20.43</v>
      </c>
      <c r="X7">
        <v>23.38</v>
      </c>
      <c r="Y7">
        <v>-13.17</v>
      </c>
      <c r="Z7">
        <v>39.57</v>
      </c>
      <c r="AA7">
        <v>104.7</v>
      </c>
      <c r="AB7">
        <v>4.8099999999999996</v>
      </c>
      <c r="AC7">
        <v>228.59</v>
      </c>
      <c r="AD7">
        <v>18549.060000000001</v>
      </c>
      <c r="AE7">
        <v>755.12</v>
      </c>
      <c r="AF7">
        <v>18549.060000000001</v>
      </c>
      <c r="AG7">
        <v>755.12</v>
      </c>
      <c r="AH7">
        <v>5055.7</v>
      </c>
      <c r="AI7">
        <v>4635.07</v>
      </c>
      <c r="AJ7">
        <v>18.61</v>
      </c>
      <c r="AL7">
        <v>576.57000000000005</v>
      </c>
      <c r="AM7">
        <v>937.73</v>
      </c>
      <c r="AN7">
        <v>34.270000000000003</v>
      </c>
      <c r="AO7">
        <v>3065.58</v>
      </c>
    </row>
    <row r="8" spans="2:41">
      <c r="B8" s="326" t="s">
        <v>1980</v>
      </c>
      <c r="C8" s="319">
        <f>+P8</f>
        <v>95.78</v>
      </c>
      <c r="D8" s="320">
        <f>+R8</f>
        <v>2304.14</v>
      </c>
      <c r="E8" s="321">
        <f t="shared" ref="E8:E11" si="0">+AC8-AE8</f>
        <v>283.12</v>
      </c>
      <c r="F8" s="322">
        <f>D8+E8</f>
        <v>2587.2599999999998</v>
      </c>
      <c r="G8" s="320">
        <v>542</v>
      </c>
      <c r="H8" s="320">
        <v>25</v>
      </c>
      <c r="I8" s="320">
        <v>29</v>
      </c>
      <c r="J8" s="320">
        <f>241+124</f>
        <v>365</v>
      </c>
      <c r="K8" s="330">
        <v>1.2</v>
      </c>
      <c r="N8">
        <v>2</v>
      </c>
      <c r="O8" t="s">
        <v>1980</v>
      </c>
      <c r="P8">
        <v>95.78</v>
      </c>
      <c r="R8">
        <v>2304.14</v>
      </c>
      <c r="S8">
        <v>0</v>
      </c>
      <c r="T8">
        <v>-10.33</v>
      </c>
      <c r="U8">
        <v>-121.61</v>
      </c>
      <c r="V8">
        <v>116.01</v>
      </c>
      <c r="W8">
        <v>-22.77</v>
      </c>
      <c r="X8">
        <v>7.07</v>
      </c>
      <c r="Y8">
        <v>-4.4000000000000004</v>
      </c>
      <c r="Z8">
        <v>29.1</v>
      </c>
      <c r="AA8">
        <v>448.12</v>
      </c>
      <c r="AB8">
        <v>0.87</v>
      </c>
      <c r="AC8">
        <v>314.49</v>
      </c>
      <c r="AD8">
        <v>2587.2600000000002</v>
      </c>
      <c r="AE8">
        <v>31.37</v>
      </c>
      <c r="AF8">
        <v>2587.2600000000002</v>
      </c>
      <c r="AG8">
        <v>31.37</v>
      </c>
      <c r="AH8">
        <v>507.8</v>
      </c>
      <c r="AI8">
        <v>314.39</v>
      </c>
      <c r="AJ8">
        <v>-117.92</v>
      </c>
      <c r="AL8">
        <v>-24.92</v>
      </c>
      <c r="AM8">
        <v>-32.85</v>
      </c>
      <c r="AN8">
        <v>-1.22</v>
      </c>
      <c r="AO8">
        <v>364.82</v>
      </c>
    </row>
    <row r="9" spans="2:41">
      <c r="B9" s="326" t="s">
        <v>1981</v>
      </c>
      <c r="C9" s="319">
        <f>+P9</f>
        <v>539.35</v>
      </c>
      <c r="D9" s="320">
        <f t="shared" ref="D9:D11" si="1">+R9</f>
        <v>2212.0300000000002</v>
      </c>
      <c r="E9" s="321">
        <f t="shared" si="0"/>
        <v>226.72</v>
      </c>
      <c r="F9" s="322">
        <f>D9+E9</f>
        <v>2438.75</v>
      </c>
      <c r="G9" s="320">
        <v>2790</v>
      </c>
      <c r="H9" s="320">
        <v>258</v>
      </c>
      <c r="I9" s="320">
        <v>74</v>
      </c>
      <c r="J9" s="320">
        <f>8+834</f>
        <v>842</v>
      </c>
      <c r="K9" s="330">
        <v>19.8</v>
      </c>
      <c r="N9">
        <v>3</v>
      </c>
      <c r="O9" t="s">
        <v>1981</v>
      </c>
      <c r="P9">
        <v>539.35</v>
      </c>
      <c r="Q9">
        <v>20.14</v>
      </c>
      <c r="R9">
        <v>2212.0300000000002</v>
      </c>
      <c r="S9">
        <v>1.1100000000000001</v>
      </c>
      <c r="T9">
        <v>34.229999999999997</v>
      </c>
      <c r="U9">
        <v>242.72</v>
      </c>
      <c r="V9">
        <v>749.56</v>
      </c>
      <c r="W9">
        <v>24.01</v>
      </c>
      <c r="X9">
        <v>12.8</v>
      </c>
      <c r="Y9">
        <v>-52.63</v>
      </c>
      <c r="Z9">
        <v>35.07</v>
      </c>
      <c r="AA9">
        <v>97.07</v>
      </c>
      <c r="AB9">
        <v>5.2</v>
      </c>
      <c r="AC9">
        <v>374.32</v>
      </c>
      <c r="AD9">
        <v>2438.75</v>
      </c>
      <c r="AE9">
        <v>147.6</v>
      </c>
      <c r="AF9">
        <v>2438.75</v>
      </c>
      <c r="AG9">
        <v>147.6</v>
      </c>
      <c r="AH9">
        <v>2934.96</v>
      </c>
      <c r="AI9">
        <v>2658.77</v>
      </c>
      <c r="AJ9">
        <v>7.9</v>
      </c>
      <c r="AL9">
        <v>109.84</v>
      </c>
      <c r="AM9">
        <v>295.77999999999997</v>
      </c>
      <c r="AN9">
        <v>25.93</v>
      </c>
      <c r="AO9">
        <v>842.38</v>
      </c>
    </row>
    <row r="10" spans="2:41">
      <c r="B10" s="326" t="s">
        <v>360</v>
      </c>
      <c r="C10" s="319">
        <f>+P10</f>
        <v>46.37</v>
      </c>
      <c r="D10" s="320">
        <f t="shared" si="1"/>
        <v>1374.76</v>
      </c>
      <c r="E10" s="321">
        <f t="shared" si="0"/>
        <v>356.92</v>
      </c>
      <c r="F10" s="322">
        <f>D10+E10</f>
        <v>1731.68</v>
      </c>
      <c r="G10" s="320">
        <v>1858</v>
      </c>
      <c r="H10" s="320">
        <v>94</v>
      </c>
      <c r="I10" s="320">
        <v>19</v>
      </c>
      <c r="J10" s="320">
        <f>296+1226</f>
        <v>1522</v>
      </c>
      <c r="K10" s="330">
        <v>0.7</v>
      </c>
      <c r="N10">
        <v>4</v>
      </c>
      <c r="O10" t="s">
        <v>360</v>
      </c>
      <c r="P10">
        <v>46.37</v>
      </c>
      <c r="Q10">
        <v>105.59</v>
      </c>
      <c r="R10">
        <v>1374.76</v>
      </c>
      <c r="S10">
        <v>0</v>
      </c>
      <c r="T10">
        <v>8.07</v>
      </c>
      <c r="U10">
        <v>8.84</v>
      </c>
      <c r="V10">
        <v>530.95000000000005</v>
      </c>
      <c r="W10">
        <v>36.76</v>
      </c>
      <c r="X10">
        <v>2.85</v>
      </c>
      <c r="Y10">
        <v>-21.79</v>
      </c>
      <c r="Z10">
        <v>24.05</v>
      </c>
      <c r="AA10">
        <v>115.7</v>
      </c>
      <c r="AB10">
        <v>3.91</v>
      </c>
      <c r="AC10">
        <v>439.24</v>
      </c>
      <c r="AD10">
        <v>1731.68</v>
      </c>
      <c r="AE10">
        <v>82.32</v>
      </c>
      <c r="AF10">
        <v>1731.68</v>
      </c>
      <c r="AG10">
        <v>82.32</v>
      </c>
      <c r="AH10">
        <v>1938.03</v>
      </c>
      <c r="AI10">
        <v>1710.98</v>
      </c>
      <c r="AJ10">
        <v>16.37</v>
      </c>
      <c r="AL10">
        <v>13.02</v>
      </c>
      <c r="AM10">
        <v>93.54</v>
      </c>
      <c r="AN10">
        <v>0.78</v>
      </c>
      <c r="AO10">
        <v>1522.59</v>
      </c>
    </row>
    <row r="11" spans="2:41">
      <c r="B11" s="326" t="s">
        <v>361</v>
      </c>
      <c r="C11" s="319">
        <f>+P11</f>
        <v>376.25</v>
      </c>
      <c r="D11" s="320">
        <f t="shared" si="1"/>
        <v>553.66999999999996</v>
      </c>
      <c r="E11" s="321">
        <f t="shared" si="0"/>
        <v>1.7799999999999976</v>
      </c>
      <c r="F11" s="322">
        <f>D11+E11</f>
        <v>555.44999999999993</v>
      </c>
      <c r="G11" s="320">
        <v>683</v>
      </c>
      <c r="H11" s="320">
        <v>39</v>
      </c>
      <c r="I11" s="320">
        <v>11</v>
      </c>
      <c r="J11" s="320">
        <f>15+308</f>
        <v>323</v>
      </c>
      <c r="K11" s="330">
        <v>7.59</v>
      </c>
      <c r="N11">
        <v>5</v>
      </c>
      <c r="O11" t="s">
        <v>361</v>
      </c>
      <c r="P11">
        <v>376.25</v>
      </c>
      <c r="Q11">
        <v>26.12</v>
      </c>
      <c r="R11">
        <v>553.66999999999996</v>
      </c>
      <c r="S11">
        <v>0.27</v>
      </c>
      <c r="T11">
        <v>8.43</v>
      </c>
      <c r="U11">
        <v>1377.27</v>
      </c>
      <c r="V11">
        <v>200.97</v>
      </c>
      <c r="W11">
        <v>43.31</v>
      </c>
      <c r="X11">
        <v>5.58</v>
      </c>
      <c r="Y11">
        <v>-68.87</v>
      </c>
      <c r="Z11">
        <v>40.119999999999997</v>
      </c>
      <c r="AA11">
        <v>84.34</v>
      </c>
      <c r="AB11">
        <v>6.49</v>
      </c>
      <c r="AC11">
        <v>31.2</v>
      </c>
      <c r="AD11">
        <v>555.45000000000005</v>
      </c>
      <c r="AE11">
        <v>29.42</v>
      </c>
      <c r="AF11">
        <v>555.45000000000005</v>
      </c>
      <c r="AG11">
        <v>29.42</v>
      </c>
      <c r="AH11">
        <v>743.95</v>
      </c>
      <c r="AI11">
        <v>660.03</v>
      </c>
      <c r="AJ11">
        <v>10.27</v>
      </c>
      <c r="AL11">
        <v>21.2</v>
      </c>
      <c r="AM11">
        <v>50.73</v>
      </c>
      <c r="AN11">
        <v>13.77</v>
      </c>
      <c r="AO11">
        <v>322.56</v>
      </c>
    </row>
    <row r="14" spans="2:41">
      <c r="B14" s="312" t="s">
        <v>1876</v>
      </c>
      <c r="C14" s="312"/>
      <c r="D14" s="312"/>
      <c r="E14" s="312"/>
      <c r="F14" s="312"/>
      <c r="G14" s="312"/>
      <c r="H14" s="312"/>
    </row>
    <row r="15" spans="2:41" ht="15" thickBot="1">
      <c r="B15" s="324" t="s">
        <v>1869</v>
      </c>
      <c r="C15" s="323" t="s">
        <v>1877</v>
      </c>
      <c r="D15" s="323" t="s">
        <v>1878</v>
      </c>
      <c r="E15" s="323" t="s">
        <v>1879</v>
      </c>
      <c r="F15" s="323" t="s">
        <v>1880</v>
      </c>
      <c r="G15" s="323" t="s">
        <v>1881</v>
      </c>
      <c r="H15" s="328" t="s">
        <v>1882</v>
      </c>
    </row>
    <row r="16" spans="2:41">
      <c r="B16" s="334" t="str">
        <f>B7</f>
        <v>KAJARIA CERAMICS LTD</v>
      </c>
      <c r="C16" s="331">
        <f>D7/I7</f>
        <v>39.158690591458765</v>
      </c>
      <c r="D16" s="331">
        <f>F7/H7</f>
        <v>21.366378413373731</v>
      </c>
      <c r="E16" s="331">
        <f>F7/G7</f>
        <v>3.8261102692138893</v>
      </c>
      <c r="F16" s="331">
        <f>D7/J7</f>
        <v>6.2004645124250555</v>
      </c>
      <c r="G16" s="332">
        <f>H7/G7</f>
        <v>0.17907153918134458</v>
      </c>
      <c r="H16" s="335">
        <f>I7/G7</f>
        <v>0.10049147475550478</v>
      </c>
    </row>
    <row r="17" spans="2:8">
      <c r="B17" s="326" t="str">
        <f>B8</f>
        <v>Nitco</v>
      </c>
      <c r="C17" s="311">
        <f>IFERROR(D8/I8,"")</f>
        <v>79.453103448275854</v>
      </c>
      <c r="D17" s="311">
        <f>IFERROR(F8/H8,"")</f>
        <v>103.49039999999999</v>
      </c>
      <c r="E17" s="311">
        <f>IFERROR(F8/G8,"")</f>
        <v>4.7735424354243534</v>
      </c>
      <c r="F17" s="311">
        <f>IFERROR(D8/J8,"")</f>
        <v>6.3127123287671232</v>
      </c>
      <c r="G17" s="95">
        <f>IFERROR(H8/G8,"")</f>
        <v>4.6125461254612546E-2</v>
      </c>
      <c r="H17" s="336">
        <f>IFERROR(I8/G8,"")</f>
        <v>5.350553505535055E-2</v>
      </c>
    </row>
    <row r="18" spans="2:8">
      <c r="B18" s="326" t="str">
        <f>B9</f>
        <v>Somany Ceramics</v>
      </c>
      <c r="C18" s="311">
        <f>IFERROR(D9/I9,"")</f>
        <v>29.892297297297301</v>
      </c>
      <c r="D18" s="311">
        <f>IFERROR(F9/H9,"")</f>
        <v>9.4525193798449614</v>
      </c>
      <c r="E18" s="311">
        <f>IFERROR(F9/G9,"")</f>
        <v>0.87410394265232971</v>
      </c>
      <c r="F18" s="311">
        <f>IFERROR(D9/J9,"")</f>
        <v>2.6271140142517817</v>
      </c>
      <c r="G18" s="95">
        <f>IFERROR(H9/G9,"")</f>
        <v>9.2473118279569888E-2</v>
      </c>
      <c r="H18" s="336">
        <f>IFERROR(I9/G9,"")</f>
        <v>2.6523297491039426E-2</v>
      </c>
    </row>
    <row r="19" spans="2:8">
      <c r="B19" s="326" t="str">
        <f>B10</f>
        <v>Asian Granito</v>
      </c>
      <c r="C19" s="311">
        <f>IFERROR(D10/I10,"")</f>
        <v>72.355789473684212</v>
      </c>
      <c r="D19" s="311">
        <f>IFERROR(F10/H10,"")</f>
        <v>18.422127659574468</v>
      </c>
      <c r="E19" s="311">
        <f>IFERROR(F10/G10,"")</f>
        <v>0.93201291711517764</v>
      </c>
      <c r="F19" s="311">
        <f>IFERROR(D10/J10,"")</f>
        <v>0.90325886990801574</v>
      </c>
      <c r="G19" s="95">
        <f>IFERROR(H10/G10,"")</f>
        <v>5.0592034445640477E-2</v>
      </c>
      <c r="H19" s="336">
        <f>IFERROR(I10/G10,"")</f>
        <v>1.022604951560818E-2</v>
      </c>
    </row>
    <row r="20" spans="2:8">
      <c r="B20" s="410" t="str">
        <f>B11</f>
        <v>Orient Bell</v>
      </c>
      <c r="C20" s="411">
        <f>IFERROR(D11/I11,"")</f>
        <v>50.333636363636359</v>
      </c>
      <c r="D20" s="411">
        <f>IFERROR(F11/H11,"")</f>
        <v>14.242307692307691</v>
      </c>
      <c r="E20" s="411">
        <f>IFERROR(F11/G11,"")</f>
        <v>0.81325036603221068</v>
      </c>
      <c r="F20" s="411">
        <f>IFERROR(D11/J11,"")</f>
        <v>1.7141486068111453</v>
      </c>
      <c r="G20" s="412">
        <f>IFERROR(H11/G11,"")</f>
        <v>5.7101024890190338E-2</v>
      </c>
      <c r="H20" s="413">
        <f>IFERROR(I11/G11,"")</f>
        <v>1.6105417276720352E-2</v>
      </c>
    </row>
    <row r="21" spans="2:8">
      <c r="C21" s="311"/>
      <c r="D21" s="311"/>
      <c r="E21" s="311"/>
      <c r="F21" s="311"/>
      <c r="G21" s="95"/>
      <c r="H21" s="95"/>
    </row>
    <row r="22" spans="2:8">
      <c r="B22" s="414" t="s">
        <v>1883</v>
      </c>
      <c r="C22" s="415">
        <f t="shared" ref="C22:H22" si="2">IF(COUNT(C17:C20)=0,"",AVERAGE(C17:C20))</f>
        <v>58.008706645723436</v>
      </c>
      <c r="D22" s="415">
        <f t="shared" si="2"/>
        <v>36.401838682931775</v>
      </c>
      <c r="E22" s="415">
        <f t="shared" si="2"/>
        <v>1.8482274153060179</v>
      </c>
      <c r="F22" s="415">
        <f t="shared" si="2"/>
        <v>2.889308454934516</v>
      </c>
      <c r="G22" s="416">
        <f t="shared" si="2"/>
        <v>6.1572909717503309E-2</v>
      </c>
      <c r="H22" s="417">
        <f t="shared" si="2"/>
        <v>2.6590074834679629E-2</v>
      </c>
    </row>
    <row r="23" spans="2:8">
      <c r="B23" s="309" t="s">
        <v>1884</v>
      </c>
      <c r="C23" s="418">
        <f t="shared" ref="C23:H23" si="3">IF(COUNT(C17:C20)=0,"",MEDIAN(C17:C20))</f>
        <v>61.344712918660285</v>
      </c>
      <c r="D23" s="418">
        <f t="shared" si="3"/>
        <v>16.332217675941081</v>
      </c>
      <c r="E23" s="418">
        <f t="shared" si="3"/>
        <v>0.90305842988375362</v>
      </c>
      <c r="F23" s="418">
        <f t="shared" si="3"/>
        <v>2.1706313105314634</v>
      </c>
      <c r="G23" s="419">
        <f t="shared" si="3"/>
        <v>5.3846529667915408E-2</v>
      </c>
      <c r="H23" s="420">
        <f t="shared" si="3"/>
        <v>2.1314357383879889E-2</v>
      </c>
    </row>
    <row r="24" spans="2:8">
      <c r="B24" s="75" t="s">
        <v>1885</v>
      </c>
      <c r="C24" s="421">
        <f t="shared" ref="C24:H24" si="4">IF(COUNT(C17:C20)=0,"",MIN(C17:C20))</f>
        <v>29.892297297297301</v>
      </c>
      <c r="D24" s="421">
        <f t="shared" si="4"/>
        <v>9.4525193798449614</v>
      </c>
      <c r="E24" s="421">
        <f t="shared" si="4"/>
        <v>0.81325036603221068</v>
      </c>
      <c r="F24" s="421">
        <f t="shared" si="4"/>
        <v>0.90325886990801574</v>
      </c>
      <c r="G24" s="422">
        <f t="shared" si="4"/>
        <v>4.6125461254612546E-2</v>
      </c>
      <c r="H24" s="423">
        <f t="shared" si="4"/>
        <v>1.022604951560818E-2</v>
      </c>
    </row>
    <row r="25" spans="2:8">
      <c r="B25" s="85" t="s">
        <v>1886</v>
      </c>
      <c r="C25" s="411">
        <f t="shared" ref="C25:H25" si="5">IF(COUNT(C17:C20)=0,"",MAX(C17:C20))</f>
        <v>79.453103448275854</v>
      </c>
      <c r="D25" s="411">
        <f t="shared" si="5"/>
        <v>103.49039999999999</v>
      </c>
      <c r="E25" s="411">
        <f t="shared" si="5"/>
        <v>4.7735424354243534</v>
      </c>
      <c r="F25" s="411">
        <f t="shared" si="5"/>
        <v>6.3127123287671232</v>
      </c>
      <c r="G25" s="412">
        <f t="shared" si="5"/>
        <v>9.2473118279569888E-2</v>
      </c>
      <c r="H25" s="424">
        <f t="shared" si="5"/>
        <v>5.350553505535055E-2</v>
      </c>
    </row>
    <row r="27" spans="2:8">
      <c r="B27" s="312" t="s">
        <v>1965</v>
      </c>
      <c r="C27" s="312"/>
      <c r="D27" s="312"/>
      <c r="E27" s="312"/>
      <c r="F27" s="312"/>
      <c r="G27" s="312"/>
    </row>
    <row r="28" spans="2:8" ht="15" thickBot="1">
      <c r="B28" s="324" t="s">
        <v>1887</v>
      </c>
      <c r="C28" s="323" t="s">
        <v>1884</v>
      </c>
      <c r="D28" s="323" t="s">
        <v>1888</v>
      </c>
      <c r="E28" s="323" t="s">
        <v>1889</v>
      </c>
      <c r="F28" s="323" t="s">
        <v>1890</v>
      </c>
      <c r="G28" s="328" t="s">
        <v>1891</v>
      </c>
    </row>
    <row r="29" spans="2:8">
      <c r="B29" s="326" t="s">
        <v>94</v>
      </c>
      <c r="C29" s="311">
        <f>IFERROR(D23,"")</f>
        <v>16.332217675941081</v>
      </c>
      <c r="D29" s="100">
        <f>H7</f>
        <v>864.97999999999956</v>
      </c>
      <c r="E29" s="100">
        <f>IFERROR(C29*D29,"")</f>
        <v>14127.041645335508</v>
      </c>
      <c r="F29" s="100">
        <f>IFERROR(E29-$E$7,"")</f>
        <v>14653.571645335509</v>
      </c>
      <c r="G29" s="339">
        <f>IFERROR(F29/$C$39,"")</f>
        <v>920.03270910059177</v>
      </c>
    </row>
    <row r="30" spans="2:8">
      <c r="B30" s="326" t="s">
        <v>95</v>
      </c>
      <c r="C30" s="311">
        <f>IFERROR(E23,"")</f>
        <v>0.90305842988375362</v>
      </c>
      <c r="D30" s="100">
        <f>G7</f>
        <v>4830.3599999999997</v>
      </c>
      <c r="E30" s="100">
        <f>IFERROR(C30*D30,"")</f>
        <v>4362.0973173732882</v>
      </c>
      <c r="F30" s="100">
        <f>IFERROR(E30-$E$7,"")</f>
        <v>4888.627317373288</v>
      </c>
      <c r="G30" s="339">
        <f>IFERROR(F30/$C$39,"")</f>
        <v>306.93520620399744</v>
      </c>
    </row>
    <row r="31" spans="2:8">
      <c r="B31" s="326" t="s">
        <v>1892</v>
      </c>
      <c r="C31" s="311">
        <f>IFERROR(C23,"")</f>
        <v>61.344712918660285</v>
      </c>
      <c r="D31" s="100">
        <f>I7</f>
        <v>485.41</v>
      </c>
      <c r="E31" s="100">
        <f>IFERROR(F31+$E$7,"")</f>
        <v>29250.807097846893</v>
      </c>
      <c r="F31" s="100">
        <f>IFERROR(C31*D31,"")</f>
        <v>29777.337097846892</v>
      </c>
      <c r="G31" s="339">
        <f>IFERROR(F31/$C$39,"")</f>
        <v>1869.5867999290328</v>
      </c>
    </row>
    <row r="32" spans="2:8">
      <c r="B32" s="327" t="s">
        <v>1893</v>
      </c>
      <c r="C32" s="333">
        <f>IFERROR(F23,"")</f>
        <v>2.1706313105314634</v>
      </c>
      <c r="D32" s="338">
        <f>J7</f>
        <v>3065.58</v>
      </c>
      <c r="E32" s="338">
        <f>IFERROR(F32+$E$7,"")</f>
        <v>6127.7139329390438</v>
      </c>
      <c r="F32" s="338">
        <f>IFERROR(C32*D32,"")</f>
        <v>6654.2439329390436</v>
      </c>
      <c r="G32" s="340">
        <f>IFERROR(F32/$C$39,"")</f>
        <v>417.79043504297221</v>
      </c>
    </row>
    <row r="34" spans="2:11">
      <c r="B34" s="314" t="s">
        <v>1894</v>
      </c>
      <c r="C34" s="343"/>
      <c r="D34" s="343"/>
      <c r="E34" s="343"/>
      <c r="F34" s="343"/>
      <c r="G34" s="344">
        <f>IFERROR(AVERAGE(G29:G32),"")</f>
        <v>878.58628756914857</v>
      </c>
      <c r="J34" s="100">
        <f>+AVERAGE(E29:E32)</f>
        <v>13466.914998373682</v>
      </c>
      <c r="K34" s="100">
        <f>+AVERAGE(F29:F32)</f>
        <v>13993.444998373685</v>
      </c>
    </row>
    <row r="35" spans="2:11">
      <c r="B35" t="s">
        <v>1895</v>
      </c>
      <c r="G35" s="337">
        <f>C7</f>
        <v>1209.5999999999999</v>
      </c>
    </row>
    <row r="36" spans="2:11">
      <c r="B36" t="s">
        <v>1896</v>
      </c>
      <c r="G36" s="341">
        <f>'DCF Analysis'!C45</f>
        <v>819.61925542549545</v>
      </c>
    </row>
    <row r="37" spans="2:11">
      <c r="B37" s="2" t="s">
        <v>1966</v>
      </c>
      <c r="G37" s="342">
        <f>IFERROR(G34/G35-1,"")</f>
        <v>-0.27365551622920914</v>
      </c>
    </row>
    <row r="39" spans="2:11">
      <c r="B39" t="s">
        <v>1897</v>
      </c>
      <c r="C39" s="310">
        <f>+'Historical Data'!L34</f>
        <v>15.927229000000001</v>
      </c>
    </row>
  </sheetData>
  <printOptions horizontalCentered="1"/>
  <pageMargins left="0.40277777777777779" right="0.40277777777777779" top="0.5" bottom="0.5" header="0.30555555555555558" footer="0.30555555555555558"/>
  <pageSetup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396E-2B3B-4D60-A0E8-9F0BB97893B0}">
  <dimension ref="A1"/>
  <sheetViews>
    <sheetView workbookViewId="0"/>
  </sheetViews>
  <sheetFormatPr defaultRowHeight="14.4"/>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54115-969F-471A-8FDF-B4DE5BF8B7C2}">
  <dimension ref="A2:V92"/>
  <sheetViews>
    <sheetView showGridLines="0" zoomScale="85" zoomScaleNormal="85" workbookViewId="0">
      <pane xSplit="2" ySplit="8" topLeftCell="C39" activePane="bottomRight" state="frozen"/>
      <selection pane="topRight" activeCell="C1" sqref="C1"/>
      <selection pane="bottomLeft" activeCell="A6" sqref="A6"/>
      <selection pane="bottomRight" activeCell="A30" sqref="A30"/>
    </sheetView>
  </sheetViews>
  <sheetFormatPr defaultColWidth="8.77734375" defaultRowHeight="14.4"/>
  <cols>
    <col min="1" max="1" width="1.77734375" customWidth="1"/>
    <col min="2" max="2" width="20.109375" bestFit="1" customWidth="1"/>
    <col min="3" max="7" width="8.77734375" hidden="1" customWidth="1"/>
    <col min="12" max="12" width="13.109375" bestFit="1" customWidth="1"/>
  </cols>
  <sheetData>
    <row r="2" spans="1:22" ht="21">
      <c r="B2" s="56" t="s">
        <v>251</v>
      </c>
    </row>
    <row r="3" spans="1:22">
      <c r="B3" s="55" t="s">
        <v>252</v>
      </c>
    </row>
    <row r="4" spans="1:22">
      <c r="B4" s="55"/>
      <c r="L4" s="2" t="s">
        <v>325</v>
      </c>
      <c r="M4">
        <v>1</v>
      </c>
    </row>
    <row r="5" spans="1:22">
      <c r="B5" s="55"/>
    </row>
    <row r="6" spans="1:22">
      <c r="B6" s="55"/>
    </row>
    <row r="7" spans="1:22" ht="15.6">
      <c r="C7" s="405" t="s">
        <v>115</v>
      </c>
      <c r="D7" s="405"/>
      <c r="E7" s="405"/>
      <c r="F7" s="405"/>
      <c r="G7" s="405"/>
      <c r="H7" s="405"/>
      <c r="I7" s="405"/>
      <c r="J7" s="405"/>
      <c r="K7" s="405"/>
      <c r="L7" s="405"/>
      <c r="M7" s="405" t="s">
        <v>253</v>
      </c>
      <c r="N7" s="405"/>
      <c r="O7" s="405"/>
      <c r="P7" s="405"/>
      <c r="Q7" s="405"/>
      <c r="R7" s="405"/>
      <c r="S7" s="405"/>
      <c r="T7" s="405"/>
      <c r="U7" s="405"/>
      <c r="V7" s="405"/>
    </row>
    <row r="8" spans="1:22">
      <c r="B8" s="2" t="s">
        <v>101</v>
      </c>
      <c r="C8" s="57">
        <v>2017</v>
      </c>
      <c r="D8" s="57">
        <v>2018</v>
      </c>
      <c r="E8" s="57">
        <f>+D8+1</f>
        <v>2019</v>
      </c>
      <c r="F8" s="57">
        <f t="shared" ref="F8:V8" si="0">+E8+1</f>
        <v>2020</v>
      </c>
      <c r="G8" s="57">
        <f t="shared" si="0"/>
        <v>2021</v>
      </c>
      <c r="H8" s="57">
        <f t="shared" si="0"/>
        <v>2022</v>
      </c>
      <c r="I8" s="57">
        <f t="shared" si="0"/>
        <v>2023</v>
      </c>
      <c r="J8" s="57">
        <f t="shared" si="0"/>
        <v>2024</v>
      </c>
      <c r="K8" s="57">
        <f t="shared" si="0"/>
        <v>2025</v>
      </c>
      <c r="L8" s="57">
        <f t="shared" si="0"/>
        <v>2026</v>
      </c>
      <c r="M8" s="57">
        <f t="shared" si="0"/>
        <v>2027</v>
      </c>
      <c r="N8" s="57">
        <f t="shared" si="0"/>
        <v>2028</v>
      </c>
      <c r="O8" s="57">
        <f t="shared" si="0"/>
        <v>2029</v>
      </c>
      <c r="P8" s="57">
        <f t="shared" si="0"/>
        <v>2030</v>
      </c>
      <c r="Q8" s="57">
        <f t="shared" si="0"/>
        <v>2031</v>
      </c>
      <c r="R8" s="57">
        <f t="shared" si="0"/>
        <v>2032</v>
      </c>
      <c r="S8" s="57">
        <f t="shared" si="0"/>
        <v>2033</v>
      </c>
      <c r="T8" s="57">
        <f t="shared" si="0"/>
        <v>2034</v>
      </c>
      <c r="U8" s="57">
        <f t="shared" si="0"/>
        <v>2035</v>
      </c>
      <c r="V8" s="57">
        <f t="shared" si="0"/>
        <v>2036</v>
      </c>
    </row>
    <row r="10" spans="1:22">
      <c r="B10" s="2" t="s">
        <v>254</v>
      </c>
    </row>
    <row r="12" spans="1:22" ht="18">
      <c r="A12" t="s">
        <v>239</v>
      </c>
      <c r="B12" s="61" t="s">
        <v>103</v>
      </c>
      <c r="C12" s="61"/>
      <c r="D12" s="61"/>
      <c r="E12" s="61"/>
      <c r="F12" s="61"/>
      <c r="G12" s="61"/>
      <c r="H12" s="61"/>
      <c r="I12" s="61"/>
      <c r="J12" s="61"/>
      <c r="K12" s="61"/>
      <c r="L12" s="61"/>
      <c r="M12" s="61"/>
      <c r="N12" s="61"/>
      <c r="O12" s="61"/>
      <c r="P12" s="61"/>
      <c r="Q12" s="61"/>
      <c r="R12" s="61"/>
      <c r="S12" s="61"/>
      <c r="T12" s="61"/>
      <c r="U12" s="61"/>
      <c r="V12" s="61"/>
    </row>
    <row r="14" spans="1:22">
      <c r="B14" s="2" t="s">
        <v>256</v>
      </c>
    </row>
    <row r="15" spans="1:22">
      <c r="B15" t="s">
        <v>257</v>
      </c>
      <c r="C15" s="63">
        <f>+'Historical Data'!C9</f>
        <v>0</v>
      </c>
      <c r="D15" s="63">
        <f>+'Historical Data'!D9</f>
        <v>6.313465091013204E-2</v>
      </c>
      <c r="E15" s="63">
        <f>+'Historical Data'!E9</f>
        <v>9.0607245628274047E-2</v>
      </c>
      <c r="F15" s="63">
        <f>+'Historical Data'!F9</f>
        <v>-5.0128543400311032E-2</v>
      </c>
      <c r="G15" s="63">
        <f>+'Historical Data'!G9</f>
        <v>-9.6545240223503415E-3</v>
      </c>
      <c r="H15" s="63">
        <f>+'Historical Data'!H9</f>
        <v>0.33237081520371103</v>
      </c>
      <c r="I15" s="63">
        <f>+'Historical Data'!I9</f>
        <v>0.18264650395796167</v>
      </c>
      <c r="J15" s="63">
        <f>+'Historical Data'!J9</f>
        <v>4.4840971900509619E-2</v>
      </c>
      <c r="K15" s="63">
        <f>+'Historical Data'!K9</f>
        <v>1.2373264139157181E-2</v>
      </c>
      <c r="L15" s="63">
        <f>+'Historical Data'!L9</f>
        <v>4.2133128518015983E-2</v>
      </c>
      <c r="M15" s="109">
        <v>0.15</v>
      </c>
      <c r="N15" s="109">
        <v>0.15</v>
      </c>
      <c r="O15" s="109">
        <v>0.18</v>
      </c>
      <c r="P15" s="109">
        <v>0.18</v>
      </c>
      <c r="Q15" s="109">
        <v>0.16</v>
      </c>
      <c r="R15" s="109">
        <v>0.14000000000000001</v>
      </c>
      <c r="S15" s="109">
        <v>0.12</v>
      </c>
      <c r="T15" s="109">
        <v>0.11</v>
      </c>
      <c r="U15" s="109">
        <v>0.1</v>
      </c>
      <c r="V15" s="109">
        <v>0.1</v>
      </c>
    </row>
    <row r="16" spans="1:22">
      <c r="B16" t="s">
        <v>4</v>
      </c>
      <c r="C16" s="65">
        <f>+C15</f>
        <v>0</v>
      </c>
      <c r="D16" s="65">
        <f t="shared" ref="D16:L17" si="1">+D15</f>
        <v>6.313465091013204E-2</v>
      </c>
      <c r="E16" s="65">
        <f t="shared" si="1"/>
        <v>9.0607245628274047E-2</v>
      </c>
      <c r="F16" s="65">
        <f t="shared" si="1"/>
        <v>-5.0128543400311032E-2</v>
      </c>
      <c r="G16" s="65">
        <f t="shared" si="1"/>
        <v>-9.6545240223503415E-3</v>
      </c>
      <c r="H16" s="65">
        <f t="shared" si="1"/>
        <v>0.33237081520371103</v>
      </c>
      <c r="I16" s="65">
        <f t="shared" si="1"/>
        <v>0.18264650395796167</v>
      </c>
      <c r="J16" s="65">
        <f t="shared" si="1"/>
        <v>4.4840971900509619E-2</v>
      </c>
      <c r="K16" s="65">
        <f t="shared" si="1"/>
        <v>1.2373264139157181E-2</v>
      </c>
      <c r="L16" s="65">
        <f t="shared" si="1"/>
        <v>4.2133128518015983E-2</v>
      </c>
      <c r="M16" s="109">
        <f>+M15*1.1</f>
        <v>0.16500000000000001</v>
      </c>
      <c r="N16" s="109">
        <f t="shared" ref="N16:V16" si="2">+N15*1.1</f>
        <v>0.16500000000000001</v>
      </c>
      <c r="O16" s="109">
        <f t="shared" si="2"/>
        <v>0.19800000000000001</v>
      </c>
      <c r="P16" s="109">
        <f t="shared" si="2"/>
        <v>0.19800000000000001</v>
      </c>
      <c r="Q16" s="109">
        <f t="shared" si="2"/>
        <v>0.17600000000000002</v>
      </c>
      <c r="R16" s="109">
        <f t="shared" si="2"/>
        <v>0.15400000000000003</v>
      </c>
      <c r="S16" s="109">
        <f t="shared" si="2"/>
        <v>0.13200000000000001</v>
      </c>
      <c r="T16" s="109">
        <f t="shared" si="2"/>
        <v>0.12100000000000001</v>
      </c>
      <c r="U16" s="109">
        <f t="shared" si="2"/>
        <v>0.11000000000000001</v>
      </c>
      <c r="V16" s="109">
        <f t="shared" si="2"/>
        <v>0.11000000000000001</v>
      </c>
    </row>
    <row r="17" spans="1:22">
      <c r="B17" t="s">
        <v>258</v>
      </c>
      <c r="C17" s="65">
        <f>+C16</f>
        <v>0</v>
      </c>
      <c r="D17" s="65">
        <f t="shared" si="1"/>
        <v>6.313465091013204E-2</v>
      </c>
      <c r="E17" s="65">
        <f t="shared" si="1"/>
        <v>9.0607245628274047E-2</v>
      </c>
      <c r="F17" s="65">
        <f t="shared" si="1"/>
        <v>-5.0128543400311032E-2</v>
      </c>
      <c r="G17" s="65">
        <f t="shared" si="1"/>
        <v>-9.6545240223503415E-3</v>
      </c>
      <c r="H17" s="65">
        <f t="shared" si="1"/>
        <v>0.33237081520371103</v>
      </c>
      <c r="I17" s="65">
        <f t="shared" si="1"/>
        <v>0.18264650395796167</v>
      </c>
      <c r="J17" s="65">
        <f t="shared" si="1"/>
        <v>4.4840971900509619E-2</v>
      </c>
      <c r="K17" s="65">
        <f t="shared" si="1"/>
        <v>1.2373264139157181E-2</v>
      </c>
      <c r="L17" s="65">
        <f t="shared" si="1"/>
        <v>4.2133128518015983E-2</v>
      </c>
      <c r="M17" s="109">
        <f>+M15*0.9</f>
        <v>0.13500000000000001</v>
      </c>
      <c r="N17" s="109">
        <f t="shared" ref="N17:V17" si="3">+N15*0.9</f>
        <v>0.13500000000000001</v>
      </c>
      <c r="O17" s="109">
        <f t="shared" si="3"/>
        <v>0.16200000000000001</v>
      </c>
      <c r="P17" s="109">
        <f t="shared" si="3"/>
        <v>0.16200000000000001</v>
      </c>
      <c r="Q17" s="109">
        <f t="shared" si="3"/>
        <v>0.14400000000000002</v>
      </c>
      <c r="R17" s="109">
        <f t="shared" si="3"/>
        <v>0.12600000000000003</v>
      </c>
      <c r="S17" s="109">
        <f t="shared" si="3"/>
        <v>0.108</v>
      </c>
      <c r="T17" s="109">
        <f t="shared" si="3"/>
        <v>9.9000000000000005E-2</v>
      </c>
      <c r="U17" s="109">
        <f t="shared" si="3"/>
        <v>9.0000000000000011E-2</v>
      </c>
      <c r="V17" s="109">
        <f t="shared" si="3"/>
        <v>9.0000000000000011E-2</v>
      </c>
    </row>
    <row r="18" spans="1:22">
      <c r="B18" s="64" t="str">
        <f>"Current Case: "&amp;CHOOSE($M$4,B15,B16,B17)</f>
        <v>Current Case: Management Case</v>
      </c>
      <c r="C18" s="64"/>
      <c r="D18" s="64"/>
      <c r="E18" s="64"/>
      <c r="F18" s="64"/>
      <c r="G18" s="64"/>
      <c r="H18" s="64"/>
      <c r="I18" s="64"/>
      <c r="J18" s="64"/>
      <c r="K18" s="64"/>
      <c r="L18" s="64"/>
      <c r="M18" s="108">
        <f>CHOOSE($M$4,M$15,M$16,M$17)</f>
        <v>0.15</v>
      </c>
      <c r="N18" s="108">
        <f t="shared" ref="N18:V18" si="4">CHOOSE($M$4,N$15,N$16,N$17)</f>
        <v>0.15</v>
      </c>
      <c r="O18" s="108">
        <f t="shared" si="4"/>
        <v>0.18</v>
      </c>
      <c r="P18" s="108">
        <f t="shared" si="4"/>
        <v>0.18</v>
      </c>
      <c r="Q18" s="108">
        <f t="shared" si="4"/>
        <v>0.16</v>
      </c>
      <c r="R18" s="108">
        <f t="shared" si="4"/>
        <v>0.14000000000000001</v>
      </c>
      <c r="S18" s="108">
        <f t="shared" si="4"/>
        <v>0.12</v>
      </c>
      <c r="T18" s="108">
        <f t="shared" si="4"/>
        <v>0.11</v>
      </c>
      <c r="U18" s="108">
        <f t="shared" si="4"/>
        <v>0.1</v>
      </c>
      <c r="V18" s="108">
        <f t="shared" si="4"/>
        <v>0.1</v>
      </c>
    </row>
    <row r="20" spans="1:22" ht="18">
      <c r="A20" t="s">
        <v>239</v>
      </c>
      <c r="B20" s="61" t="s">
        <v>259</v>
      </c>
      <c r="C20" s="61"/>
      <c r="D20" s="61"/>
      <c r="E20" s="61"/>
      <c r="F20" s="61"/>
      <c r="G20" s="61"/>
      <c r="H20" s="61"/>
      <c r="I20" s="61"/>
      <c r="J20" s="61"/>
      <c r="K20" s="61"/>
      <c r="L20" s="61"/>
      <c r="M20" s="61"/>
      <c r="N20" s="61"/>
      <c r="O20" s="61"/>
      <c r="P20" s="61"/>
      <c r="Q20" s="61"/>
      <c r="R20" s="61"/>
      <c r="S20" s="61"/>
      <c r="T20" s="61"/>
      <c r="U20" s="61"/>
      <c r="V20" s="61"/>
    </row>
    <row r="22" spans="1:22">
      <c r="B22" s="2" t="s">
        <v>260</v>
      </c>
      <c r="T22" s="95"/>
    </row>
    <row r="23" spans="1:22">
      <c r="B23" t="s">
        <v>257</v>
      </c>
      <c r="C23" s="63">
        <f>+'Historical Data'!C12</f>
        <v>0.63938689143130578</v>
      </c>
      <c r="D23" s="63">
        <f>+'Historical Data'!D12</f>
        <v>0.60882092525640075</v>
      </c>
      <c r="E23" s="63">
        <f>+'Historical Data'!E12</f>
        <v>0.61221838847168664</v>
      </c>
      <c r="F23" s="63">
        <f>+'Historical Data'!F12</f>
        <v>0.60787888932019474</v>
      </c>
      <c r="G23" s="63">
        <f>+'Historical Data'!G12</f>
        <v>0.55160199935272758</v>
      </c>
      <c r="H23" s="63">
        <f>+'Historical Data'!H12</f>
        <v>0.58028333229874851</v>
      </c>
      <c r="I23" s="63">
        <f>+'Historical Data'!I12</f>
        <v>0.58761550275791719</v>
      </c>
      <c r="J23" s="63">
        <f>+'Historical Data'!J12</f>
        <v>0.56820256769802691</v>
      </c>
      <c r="K23" s="63">
        <f>+'Historical Data'!K12</f>
        <v>0.57594383687840733</v>
      </c>
      <c r="L23" s="63">
        <f>+'Historical Data'!L12</f>
        <v>0.57198635298404255</v>
      </c>
      <c r="M23" s="109">
        <v>0.59</v>
      </c>
      <c r="N23" s="109">
        <v>0.58499999999999996</v>
      </c>
      <c r="O23" s="109">
        <v>0.58499999999999996</v>
      </c>
      <c r="P23" s="109">
        <v>0.57999999999999996</v>
      </c>
      <c r="Q23" s="109">
        <v>0.57999999999999996</v>
      </c>
      <c r="R23" s="109">
        <v>0.57999999999999996</v>
      </c>
      <c r="S23" s="109">
        <v>0.57999999999999996</v>
      </c>
      <c r="T23" s="109">
        <v>0.57999999999999996</v>
      </c>
      <c r="U23" s="109">
        <v>0.57999999999999996</v>
      </c>
      <c r="V23" s="109">
        <v>0.57999999999999996</v>
      </c>
    </row>
    <row r="24" spans="1:22">
      <c r="B24" t="s">
        <v>4</v>
      </c>
      <c r="C24" s="65">
        <f>+C23</f>
        <v>0.63938689143130578</v>
      </c>
      <c r="D24" s="65">
        <f t="shared" ref="D24:D25" si="5">+D23</f>
        <v>0.60882092525640075</v>
      </c>
      <c r="E24" s="65">
        <f t="shared" ref="E24:E25" si="6">+E23</f>
        <v>0.61221838847168664</v>
      </c>
      <c r="F24" s="65">
        <f t="shared" ref="F24:F25" si="7">+F23</f>
        <v>0.60787888932019474</v>
      </c>
      <c r="G24" s="65">
        <f t="shared" ref="G24:G25" si="8">+G23</f>
        <v>0.55160199935272758</v>
      </c>
      <c r="H24" s="65">
        <f t="shared" ref="H24:H25" si="9">+H23</f>
        <v>0.58028333229874851</v>
      </c>
      <c r="I24" s="65">
        <f t="shared" ref="I24:I25" si="10">+I23</f>
        <v>0.58761550275791719</v>
      </c>
      <c r="J24" s="65">
        <f t="shared" ref="J24:J25" si="11">+J23</f>
        <v>0.56820256769802691</v>
      </c>
      <c r="K24" s="65">
        <f t="shared" ref="K24:K25" si="12">+K23</f>
        <v>0.57594383687840733</v>
      </c>
      <c r="L24" s="65">
        <f t="shared" ref="L24:L25" si="13">+L23</f>
        <v>0.57198635298404255</v>
      </c>
      <c r="M24" s="109">
        <f>+M23*1.025</f>
        <v>0.6047499999999999</v>
      </c>
      <c r="N24" s="109">
        <f t="shared" ref="N24:V24" si="14">+N23*1.025</f>
        <v>0.59962499999999996</v>
      </c>
      <c r="O24" s="109">
        <f t="shared" si="14"/>
        <v>0.59962499999999996</v>
      </c>
      <c r="P24" s="109">
        <f t="shared" si="14"/>
        <v>0.59449999999999992</v>
      </c>
      <c r="Q24" s="109">
        <f t="shared" si="14"/>
        <v>0.59449999999999992</v>
      </c>
      <c r="R24" s="109">
        <f t="shared" si="14"/>
        <v>0.59449999999999992</v>
      </c>
      <c r="S24" s="109">
        <f t="shared" si="14"/>
        <v>0.59449999999999992</v>
      </c>
      <c r="T24" s="109">
        <f t="shared" si="14"/>
        <v>0.59449999999999992</v>
      </c>
      <c r="U24" s="109">
        <f t="shared" si="14"/>
        <v>0.59449999999999992</v>
      </c>
      <c r="V24" s="109">
        <f t="shared" si="14"/>
        <v>0.59449999999999992</v>
      </c>
    </row>
    <row r="25" spans="1:22">
      <c r="B25" t="s">
        <v>258</v>
      </c>
      <c r="C25" s="65">
        <f>+C24</f>
        <v>0.63938689143130578</v>
      </c>
      <c r="D25" s="65">
        <f t="shared" si="5"/>
        <v>0.60882092525640075</v>
      </c>
      <c r="E25" s="65">
        <f t="shared" si="6"/>
        <v>0.61221838847168664</v>
      </c>
      <c r="F25" s="65">
        <f t="shared" si="7"/>
        <v>0.60787888932019474</v>
      </c>
      <c r="G25" s="65">
        <f t="shared" si="8"/>
        <v>0.55160199935272758</v>
      </c>
      <c r="H25" s="65">
        <f t="shared" si="9"/>
        <v>0.58028333229874851</v>
      </c>
      <c r="I25" s="65">
        <f t="shared" si="10"/>
        <v>0.58761550275791719</v>
      </c>
      <c r="J25" s="65">
        <f t="shared" si="11"/>
        <v>0.56820256769802691</v>
      </c>
      <c r="K25" s="65">
        <f t="shared" si="12"/>
        <v>0.57594383687840733</v>
      </c>
      <c r="L25" s="65">
        <f t="shared" si="13"/>
        <v>0.57198635298404255</v>
      </c>
      <c r="M25" s="109">
        <f>+M23*0.975</f>
        <v>0.57524999999999993</v>
      </c>
      <c r="N25" s="109">
        <f t="shared" ref="N25:V25" si="15">+N23*0.975</f>
        <v>0.57037499999999997</v>
      </c>
      <c r="O25" s="109">
        <f t="shared" si="15"/>
        <v>0.57037499999999997</v>
      </c>
      <c r="P25" s="109">
        <f t="shared" si="15"/>
        <v>0.5655</v>
      </c>
      <c r="Q25" s="109">
        <f t="shared" si="15"/>
        <v>0.5655</v>
      </c>
      <c r="R25" s="109">
        <f t="shared" si="15"/>
        <v>0.5655</v>
      </c>
      <c r="S25" s="109">
        <f t="shared" si="15"/>
        <v>0.5655</v>
      </c>
      <c r="T25" s="109">
        <f t="shared" si="15"/>
        <v>0.5655</v>
      </c>
      <c r="U25" s="109">
        <f t="shared" si="15"/>
        <v>0.5655</v>
      </c>
      <c r="V25" s="109">
        <f t="shared" si="15"/>
        <v>0.5655</v>
      </c>
    </row>
    <row r="26" spans="1:22">
      <c r="B26" s="64" t="str">
        <f>"Current Case: "&amp;CHOOSE($M$4,B23,B24,B25)</f>
        <v>Current Case: Management Case</v>
      </c>
      <c r="C26" s="64"/>
      <c r="D26" s="64"/>
      <c r="E26" s="64"/>
      <c r="F26" s="64"/>
      <c r="G26" s="64"/>
      <c r="H26" s="108">
        <f t="shared" ref="H26:L26" si="16">CHOOSE($M$4,H23,H24,H25)</f>
        <v>0.58028333229874851</v>
      </c>
      <c r="I26" s="108">
        <f t="shared" si="16"/>
        <v>0.58761550275791719</v>
      </c>
      <c r="J26" s="108">
        <f t="shared" si="16"/>
        <v>0.56820256769802691</v>
      </c>
      <c r="K26" s="108">
        <f t="shared" si="16"/>
        <v>0.57594383687840733</v>
      </c>
      <c r="L26" s="108">
        <f t="shared" si="16"/>
        <v>0.57198635298404255</v>
      </c>
      <c r="M26" s="108">
        <f t="shared" ref="M26:V26" si="17">CHOOSE($M$4,M23,M24,M25)</f>
        <v>0.59</v>
      </c>
      <c r="N26" s="108">
        <f t="shared" si="17"/>
        <v>0.58499999999999996</v>
      </c>
      <c r="O26" s="108">
        <f t="shared" si="17"/>
        <v>0.58499999999999996</v>
      </c>
      <c r="P26" s="108">
        <f t="shared" si="17"/>
        <v>0.57999999999999996</v>
      </c>
      <c r="Q26" s="108">
        <f t="shared" si="17"/>
        <v>0.57999999999999996</v>
      </c>
      <c r="R26" s="108">
        <f t="shared" si="17"/>
        <v>0.57999999999999996</v>
      </c>
      <c r="S26" s="108">
        <f t="shared" si="17"/>
        <v>0.57999999999999996</v>
      </c>
      <c r="T26" s="108">
        <f t="shared" si="17"/>
        <v>0.57999999999999996</v>
      </c>
      <c r="U26" s="108">
        <f t="shared" si="17"/>
        <v>0.57999999999999996</v>
      </c>
      <c r="V26" s="108">
        <f t="shared" si="17"/>
        <v>0.57999999999999996</v>
      </c>
    </row>
    <row r="27" spans="1:22">
      <c r="B27" s="112"/>
      <c r="C27" s="112"/>
      <c r="D27" s="112"/>
      <c r="E27" s="112"/>
      <c r="F27" s="112"/>
      <c r="G27" s="112"/>
      <c r="H27" s="112"/>
      <c r="I27" s="112"/>
      <c r="J27" s="112"/>
      <c r="K27" s="112"/>
      <c r="L27" s="112"/>
      <c r="M27" s="113"/>
      <c r="N27" s="113"/>
      <c r="O27" s="113"/>
      <c r="P27" s="113"/>
      <c r="Q27" s="113"/>
      <c r="R27" s="113"/>
      <c r="S27" s="113"/>
      <c r="T27" s="113"/>
      <c r="U27" s="113"/>
      <c r="V27" s="113"/>
    </row>
    <row r="28" spans="1:22">
      <c r="B28" s="112" t="s">
        <v>327</v>
      </c>
      <c r="C28" s="112"/>
      <c r="D28" s="112"/>
      <c r="E28" s="112"/>
      <c r="F28" s="112"/>
      <c r="G28" s="112"/>
      <c r="H28" s="112"/>
      <c r="I28" s="112"/>
      <c r="J28" s="112"/>
      <c r="K28" s="112"/>
      <c r="L28" s="112"/>
      <c r="M28" s="113">
        <f>1-M26</f>
        <v>0.41000000000000003</v>
      </c>
      <c r="N28" s="113">
        <f t="shared" ref="N28:V28" si="18">1-N26</f>
        <v>0.41500000000000004</v>
      </c>
      <c r="O28" s="113">
        <f t="shared" si="18"/>
        <v>0.41500000000000004</v>
      </c>
      <c r="P28" s="113">
        <f t="shared" si="18"/>
        <v>0.42000000000000004</v>
      </c>
      <c r="Q28" s="113">
        <f t="shared" si="18"/>
        <v>0.42000000000000004</v>
      </c>
      <c r="R28" s="113">
        <f t="shared" si="18"/>
        <v>0.42000000000000004</v>
      </c>
      <c r="S28" s="113">
        <f t="shared" si="18"/>
        <v>0.42000000000000004</v>
      </c>
      <c r="T28" s="113">
        <f t="shared" si="18"/>
        <v>0.42000000000000004</v>
      </c>
      <c r="U28" s="113">
        <f t="shared" si="18"/>
        <v>0.42000000000000004</v>
      </c>
      <c r="V28" s="113">
        <f t="shared" si="18"/>
        <v>0.42000000000000004</v>
      </c>
    </row>
    <row r="30" spans="1:22" ht="18">
      <c r="A30" t="s">
        <v>239</v>
      </c>
      <c r="B30" s="61" t="s">
        <v>261</v>
      </c>
      <c r="C30" s="61"/>
      <c r="D30" s="61"/>
      <c r="E30" s="61"/>
      <c r="F30" s="61"/>
      <c r="G30" s="61"/>
      <c r="H30" s="61"/>
      <c r="I30" s="61"/>
      <c r="J30" s="61"/>
      <c r="K30" s="61"/>
      <c r="L30" s="61"/>
      <c r="M30" s="61"/>
      <c r="N30" s="61"/>
      <c r="O30" s="61"/>
      <c r="P30" s="61"/>
      <c r="Q30" s="61"/>
      <c r="R30" s="61"/>
      <c r="S30" s="61"/>
      <c r="T30" s="61"/>
      <c r="U30" s="61"/>
      <c r="V30" s="61"/>
    </row>
    <row r="32" spans="1:22">
      <c r="B32" s="2" t="s">
        <v>262</v>
      </c>
      <c r="L32" s="95"/>
    </row>
    <row r="33" spans="1:22">
      <c r="B33" t="s">
        <v>257</v>
      </c>
      <c r="C33" s="63">
        <f>+'Historical Data'!C15</f>
        <v>0.44471942987806068</v>
      </c>
      <c r="D33" s="63">
        <f>+'Historical Data'!D15</f>
        <v>0.4404596768243193</v>
      </c>
      <c r="E33" s="63">
        <f>+'Historical Data'!E15</f>
        <v>0.4601684595088289</v>
      </c>
      <c r="F33" s="63">
        <f>+'Historical Data'!F15</f>
        <v>0.45976688117207554</v>
      </c>
      <c r="G33" s="63">
        <f>+'Historical Data'!G15</f>
        <v>0.3686324571181992</v>
      </c>
      <c r="H33" s="63">
        <f>+'Historical Data'!H15</f>
        <v>0.41546317462802179</v>
      </c>
      <c r="I33" s="63">
        <f>+'Historical Data'!I15</f>
        <v>0.45251293379857732</v>
      </c>
      <c r="J33" s="63">
        <f>+'Historical Data'!J15</f>
        <v>0.41537910458193</v>
      </c>
      <c r="K33" s="63">
        <f>+'Historical Data'!K15</f>
        <v>0.44084771103780529</v>
      </c>
      <c r="L33" s="63">
        <f>+'Historical Data'!L15</f>
        <v>0.39291481380269799</v>
      </c>
      <c r="M33" s="109">
        <v>0.4</v>
      </c>
      <c r="N33" s="109">
        <v>0.4</v>
      </c>
      <c r="O33" s="109">
        <v>0.4</v>
      </c>
      <c r="P33" s="109">
        <v>0.4</v>
      </c>
      <c r="Q33" s="109">
        <v>0.4</v>
      </c>
      <c r="R33" s="109">
        <v>0.4</v>
      </c>
      <c r="S33" s="109">
        <v>0.4</v>
      </c>
      <c r="T33" s="109">
        <v>0.4</v>
      </c>
      <c r="U33" s="109">
        <v>0.4</v>
      </c>
      <c r="V33" s="109">
        <v>0.4</v>
      </c>
    </row>
    <row r="34" spans="1:22">
      <c r="B34" t="s">
        <v>4</v>
      </c>
      <c r="C34" s="65">
        <f>+C33</f>
        <v>0.44471942987806068</v>
      </c>
      <c r="D34" s="65">
        <f t="shared" ref="D34:D35" si="19">+D33</f>
        <v>0.4404596768243193</v>
      </c>
      <c r="E34" s="65">
        <f t="shared" ref="E34:E35" si="20">+E33</f>
        <v>0.4601684595088289</v>
      </c>
      <c r="F34" s="65">
        <f t="shared" ref="F34:F35" si="21">+F33</f>
        <v>0.45976688117207554</v>
      </c>
      <c r="G34" s="65">
        <f t="shared" ref="G34:G35" si="22">+G33</f>
        <v>0.3686324571181992</v>
      </c>
      <c r="H34" s="65">
        <f t="shared" ref="H34:H35" si="23">+H33</f>
        <v>0.41546317462802179</v>
      </c>
      <c r="I34" s="65">
        <f t="shared" ref="I34:I35" si="24">+I33</f>
        <v>0.45251293379857732</v>
      </c>
      <c r="J34" s="65">
        <f t="shared" ref="J34:J35" si="25">+J33</f>
        <v>0.41537910458193</v>
      </c>
      <c r="K34" s="65">
        <f t="shared" ref="K34:K35" si="26">+K33</f>
        <v>0.44084771103780529</v>
      </c>
      <c r="L34" s="65">
        <f t="shared" ref="L34:L35" si="27">+L33</f>
        <v>0.39291481380269799</v>
      </c>
      <c r="M34" s="109">
        <v>0.39500000000000002</v>
      </c>
      <c r="N34" s="109">
        <v>0.39500000000000002</v>
      </c>
      <c r="O34" s="109">
        <v>0.39500000000000002</v>
      </c>
      <c r="P34" s="109">
        <v>0.39500000000000002</v>
      </c>
      <c r="Q34" s="109">
        <v>0.39500000000000002</v>
      </c>
      <c r="R34" s="109">
        <v>0.39500000000000002</v>
      </c>
      <c r="S34" s="109">
        <v>0.39500000000000002</v>
      </c>
      <c r="T34" s="109">
        <v>0.39500000000000002</v>
      </c>
      <c r="U34" s="109">
        <v>0.39500000000000002</v>
      </c>
      <c r="V34" s="109">
        <v>0.39500000000000002</v>
      </c>
    </row>
    <row r="35" spans="1:22">
      <c r="B35" t="s">
        <v>258</v>
      </c>
      <c r="C35" s="65">
        <f>+C34</f>
        <v>0.44471942987806068</v>
      </c>
      <c r="D35" s="65">
        <f t="shared" si="19"/>
        <v>0.4404596768243193</v>
      </c>
      <c r="E35" s="65">
        <f t="shared" si="20"/>
        <v>0.4601684595088289</v>
      </c>
      <c r="F35" s="65">
        <f t="shared" si="21"/>
        <v>0.45976688117207554</v>
      </c>
      <c r="G35" s="65">
        <f t="shared" si="22"/>
        <v>0.3686324571181992</v>
      </c>
      <c r="H35" s="65">
        <f t="shared" si="23"/>
        <v>0.41546317462802179</v>
      </c>
      <c r="I35" s="65">
        <f t="shared" si="24"/>
        <v>0.45251293379857732</v>
      </c>
      <c r="J35" s="65">
        <f t="shared" si="25"/>
        <v>0.41537910458193</v>
      </c>
      <c r="K35" s="65">
        <f t="shared" si="26"/>
        <v>0.44084771103780529</v>
      </c>
      <c r="L35" s="65">
        <f t="shared" si="27"/>
        <v>0.39291481380269799</v>
      </c>
      <c r="M35" s="109">
        <v>0.40500000000000003</v>
      </c>
      <c r="N35" s="109">
        <v>0.40500000000000003</v>
      </c>
      <c r="O35" s="109">
        <v>0.40500000000000003</v>
      </c>
      <c r="P35" s="109">
        <v>0.40500000000000003</v>
      </c>
      <c r="Q35" s="109">
        <v>0.40500000000000003</v>
      </c>
      <c r="R35" s="109">
        <v>0.40500000000000003</v>
      </c>
      <c r="S35" s="109">
        <v>0.40500000000000003</v>
      </c>
      <c r="T35" s="109">
        <v>0.40500000000000003</v>
      </c>
      <c r="U35" s="109">
        <v>0.40500000000000003</v>
      </c>
      <c r="V35" s="109">
        <v>0.40500000000000003</v>
      </c>
    </row>
    <row r="36" spans="1:22">
      <c r="B36" s="64" t="str">
        <f>"Current Case: "&amp;CHOOSE($M$4,B33,B34,B35)</f>
        <v>Current Case: Management Case</v>
      </c>
      <c r="C36" s="64"/>
      <c r="D36" s="64"/>
      <c r="E36" s="64"/>
      <c r="F36" s="64"/>
      <c r="G36" s="64"/>
      <c r="H36" s="108">
        <f t="shared" ref="H36:L36" si="28">CHOOSE($M$4,H33,H34,H35)</f>
        <v>0.41546317462802179</v>
      </c>
      <c r="I36" s="108">
        <f t="shared" si="28"/>
        <v>0.45251293379857732</v>
      </c>
      <c r="J36" s="108">
        <f t="shared" si="28"/>
        <v>0.41537910458193</v>
      </c>
      <c r="K36" s="108">
        <f t="shared" si="28"/>
        <v>0.44084771103780529</v>
      </c>
      <c r="L36" s="108">
        <f t="shared" si="28"/>
        <v>0.39291481380269799</v>
      </c>
      <c r="M36" s="108">
        <f>CHOOSE($M$4,M33,M34,M35)</f>
        <v>0.4</v>
      </c>
      <c r="N36" s="108">
        <f t="shared" ref="N36" si="29">CHOOSE($M$4,N33,N34,N35)</f>
        <v>0.4</v>
      </c>
      <c r="O36" s="108">
        <f t="shared" ref="O36" si="30">CHOOSE($M$4,O33,O34,O35)</f>
        <v>0.4</v>
      </c>
      <c r="P36" s="108">
        <f t="shared" ref="P36" si="31">CHOOSE($M$4,P33,P34,P35)</f>
        <v>0.4</v>
      </c>
      <c r="Q36" s="108">
        <f t="shared" ref="Q36" si="32">CHOOSE($M$4,Q33,Q34,Q35)</f>
        <v>0.4</v>
      </c>
      <c r="R36" s="108">
        <f t="shared" ref="R36" si="33">CHOOSE($M$4,R33,R34,R35)</f>
        <v>0.4</v>
      </c>
      <c r="S36" s="108">
        <f t="shared" ref="S36" si="34">CHOOSE($M$4,S33,S34,S35)</f>
        <v>0.4</v>
      </c>
      <c r="T36" s="108">
        <f t="shared" ref="T36" si="35">CHOOSE($M$4,T33,T34,T35)</f>
        <v>0.4</v>
      </c>
      <c r="U36" s="108">
        <f t="shared" ref="U36" si="36">CHOOSE($M$4,U33,U34,U35)</f>
        <v>0.4</v>
      </c>
      <c r="V36" s="108">
        <f t="shared" ref="V36" si="37">CHOOSE($M$4,V33,V34,V35)</f>
        <v>0.4</v>
      </c>
    </row>
    <row r="37" spans="1:22">
      <c r="B37" s="112"/>
      <c r="C37" s="112"/>
      <c r="D37" s="112"/>
      <c r="E37" s="112"/>
      <c r="F37" s="112"/>
      <c r="G37" s="112"/>
      <c r="H37" s="112"/>
      <c r="I37" s="112"/>
      <c r="J37" s="112"/>
      <c r="K37" s="112"/>
      <c r="L37" s="112"/>
      <c r="M37" s="113"/>
      <c r="N37" s="113"/>
      <c r="O37" s="113"/>
      <c r="P37" s="113"/>
      <c r="Q37" s="113"/>
      <c r="R37" s="113"/>
      <c r="S37" s="113"/>
      <c r="T37" s="113"/>
      <c r="U37" s="113"/>
      <c r="V37" s="113"/>
    </row>
    <row r="38" spans="1:22">
      <c r="B38" s="112" t="s">
        <v>339</v>
      </c>
      <c r="C38" s="112"/>
      <c r="D38" s="112"/>
      <c r="E38" s="112"/>
      <c r="F38" s="112"/>
      <c r="G38" s="112"/>
      <c r="H38" s="113">
        <f t="shared" ref="H38:L38" si="38">+H26-H36</f>
        <v>0.16482015767072672</v>
      </c>
      <c r="I38" s="113">
        <f t="shared" si="38"/>
        <v>0.13510256895933986</v>
      </c>
      <c r="J38" s="113">
        <f t="shared" si="38"/>
        <v>0.1528234631160969</v>
      </c>
      <c r="K38" s="113">
        <f t="shared" si="38"/>
        <v>0.13509612584060204</v>
      </c>
      <c r="L38" s="113">
        <f t="shared" si="38"/>
        <v>0.17907153918134455</v>
      </c>
      <c r="M38" s="113">
        <f>+M26-M36</f>
        <v>0.18999999999999995</v>
      </c>
      <c r="N38" s="113">
        <f t="shared" ref="N38:V38" si="39">+N26-N36</f>
        <v>0.18499999999999994</v>
      </c>
      <c r="O38" s="113">
        <f t="shared" si="39"/>
        <v>0.18499999999999994</v>
      </c>
      <c r="P38" s="113">
        <f t="shared" si="39"/>
        <v>0.17999999999999994</v>
      </c>
      <c r="Q38" s="113">
        <f t="shared" si="39"/>
        <v>0.17999999999999994</v>
      </c>
      <c r="R38" s="113">
        <f t="shared" si="39"/>
        <v>0.17999999999999994</v>
      </c>
      <c r="S38" s="113">
        <f t="shared" si="39"/>
        <v>0.17999999999999994</v>
      </c>
      <c r="T38" s="113">
        <f t="shared" si="39"/>
        <v>0.17999999999999994</v>
      </c>
      <c r="U38" s="113">
        <f t="shared" si="39"/>
        <v>0.17999999999999994</v>
      </c>
      <c r="V38" s="113">
        <f t="shared" si="39"/>
        <v>0.17999999999999994</v>
      </c>
    </row>
    <row r="40" spans="1:22" ht="18">
      <c r="A40" t="s">
        <v>239</v>
      </c>
      <c r="B40" s="61" t="s">
        <v>235</v>
      </c>
      <c r="C40" s="61"/>
      <c r="D40" s="61"/>
      <c r="E40" s="61"/>
      <c r="F40" s="61"/>
      <c r="G40" s="61"/>
      <c r="H40" s="61"/>
      <c r="I40" s="61"/>
      <c r="J40" s="61"/>
      <c r="K40" s="61"/>
      <c r="L40" s="61"/>
      <c r="M40" s="61"/>
      <c r="N40" s="61"/>
      <c r="O40" s="61"/>
      <c r="P40" s="61"/>
      <c r="Q40" s="61"/>
      <c r="R40" s="61"/>
      <c r="S40" s="61"/>
      <c r="T40" s="61"/>
      <c r="U40" s="61"/>
      <c r="V40" s="61"/>
    </row>
    <row r="42" spans="1:22">
      <c r="B42" s="118" t="s">
        <v>185</v>
      </c>
      <c r="C42" s="119"/>
      <c r="D42" s="119"/>
      <c r="E42" s="119"/>
      <c r="F42" s="119"/>
      <c r="G42" s="119"/>
      <c r="H42" s="119"/>
      <c r="I42" s="119"/>
      <c r="J42" s="119"/>
      <c r="K42" s="119"/>
      <c r="L42" s="119"/>
      <c r="M42" s="119"/>
      <c r="N42" s="119"/>
      <c r="O42" s="119"/>
      <c r="P42" s="119"/>
      <c r="Q42" s="119"/>
      <c r="R42" s="119"/>
      <c r="S42" s="119"/>
      <c r="T42" s="119"/>
      <c r="U42" s="119"/>
      <c r="V42" s="119"/>
    </row>
    <row r="43" spans="1:22">
      <c r="B43" s="2"/>
    </row>
    <row r="44" spans="1:22">
      <c r="B44" s="2" t="s">
        <v>331</v>
      </c>
      <c r="L44" s="95"/>
    </row>
    <row r="45" spans="1:22">
      <c r="B45" t="s">
        <v>257</v>
      </c>
      <c r="C45" s="63">
        <f>+'Historical Data'!C24</f>
        <v>34</v>
      </c>
      <c r="D45" s="63">
        <f>+'Historical Data'!D24</f>
        <v>24.1</v>
      </c>
      <c r="E45" s="63">
        <f>+'Historical Data'!E24</f>
        <v>15.59</v>
      </c>
      <c r="F45" s="63">
        <f>+'Historical Data'!F24</f>
        <v>19.510000000000002</v>
      </c>
      <c r="G45" s="63">
        <f>+'Historical Data'!G24</f>
        <v>10.71</v>
      </c>
      <c r="H45" s="120">
        <v>0</v>
      </c>
      <c r="I45" s="120">
        <v>0</v>
      </c>
      <c r="J45" s="120">
        <v>0</v>
      </c>
      <c r="K45" s="120">
        <v>0</v>
      </c>
      <c r="L45" s="120">
        <v>0</v>
      </c>
      <c r="M45" s="109">
        <v>0.1</v>
      </c>
      <c r="N45" s="109">
        <v>0.1</v>
      </c>
      <c r="O45" s="109">
        <v>0.1</v>
      </c>
      <c r="P45" s="109">
        <v>0.1</v>
      </c>
      <c r="Q45" s="109">
        <v>0.1</v>
      </c>
      <c r="R45" s="109">
        <v>0.1</v>
      </c>
      <c r="S45" s="109">
        <v>0.1</v>
      </c>
      <c r="T45" s="109">
        <v>0.1</v>
      </c>
      <c r="U45" s="109">
        <v>0.1</v>
      </c>
      <c r="V45" s="109">
        <v>0.1</v>
      </c>
    </row>
    <row r="46" spans="1:22">
      <c r="B46" t="s">
        <v>4</v>
      </c>
      <c r="C46" s="65">
        <f>+C45</f>
        <v>34</v>
      </c>
      <c r="D46" s="65">
        <f t="shared" ref="D46:D47" si="40">+D45</f>
        <v>24.1</v>
      </c>
      <c r="E46" s="65">
        <f t="shared" ref="E46:E47" si="41">+E45</f>
        <v>15.59</v>
      </c>
      <c r="F46" s="65">
        <f t="shared" ref="F46:F47" si="42">+F45</f>
        <v>19.510000000000002</v>
      </c>
      <c r="G46" s="65">
        <f t="shared" ref="G46:G47" si="43">+G45</f>
        <v>10.71</v>
      </c>
      <c r="H46" s="120">
        <v>0</v>
      </c>
      <c r="I46" s="120">
        <v>0</v>
      </c>
      <c r="J46" s="120">
        <v>0</v>
      </c>
      <c r="K46" s="120">
        <v>0</v>
      </c>
      <c r="L46" s="120">
        <v>0</v>
      </c>
      <c r="M46" s="109">
        <v>0.12</v>
      </c>
      <c r="N46" s="109">
        <v>0.12</v>
      </c>
      <c r="O46" s="109">
        <v>0.12</v>
      </c>
      <c r="P46" s="109">
        <v>0.12</v>
      </c>
      <c r="Q46" s="109">
        <v>0.12</v>
      </c>
      <c r="R46" s="109">
        <v>0.12</v>
      </c>
      <c r="S46" s="109">
        <v>0.12</v>
      </c>
      <c r="T46" s="109">
        <v>0.12</v>
      </c>
      <c r="U46" s="109">
        <v>0.12</v>
      </c>
      <c r="V46" s="109">
        <v>0.12</v>
      </c>
    </row>
    <row r="47" spans="1:22">
      <c r="B47" t="s">
        <v>258</v>
      </c>
      <c r="C47" s="65">
        <f>+C46</f>
        <v>34</v>
      </c>
      <c r="D47" s="65">
        <f t="shared" si="40"/>
        <v>24.1</v>
      </c>
      <c r="E47" s="65">
        <f t="shared" si="41"/>
        <v>15.59</v>
      </c>
      <c r="F47" s="65">
        <f t="shared" si="42"/>
        <v>19.510000000000002</v>
      </c>
      <c r="G47" s="65">
        <f t="shared" si="43"/>
        <v>10.71</v>
      </c>
      <c r="H47" s="120">
        <v>0</v>
      </c>
      <c r="I47" s="120">
        <v>0</v>
      </c>
      <c r="J47" s="120">
        <v>0</v>
      </c>
      <c r="K47" s="120">
        <v>0</v>
      </c>
      <c r="L47" s="120">
        <v>0</v>
      </c>
      <c r="M47" s="109">
        <v>0.09</v>
      </c>
      <c r="N47" s="109">
        <v>0.09</v>
      </c>
      <c r="O47" s="109">
        <v>0.09</v>
      </c>
      <c r="P47" s="109">
        <v>0.09</v>
      </c>
      <c r="Q47" s="109">
        <v>0.09</v>
      </c>
      <c r="R47" s="109">
        <v>0.09</v>
      </c>
      <c r="S47" s="109">
        <v>0.09</v>
      </c>
      <c r="T47" s="109">
        <v>0.09</v>
      </c>
      <c r="U47" s="109">
        <v>0.09</v>
      </c>
      <c r="V47" s="109">
        <v>0.09</v>
      </c>
    </row>
    <row r="48" spans="1:22">
      <c r="B48" s="64" t="str">
        <f>"Current Case: "&amp;CHOOSE($M$4,B45,B46,B47)</f>
        <v>Current Case: Management Case</v>
      </c>
      <c r="C48" s="64"/>
      <c r="D48" s="64"/>
      <c r="E48" s="64"/>
      <c r="F48" s="64"/>
      <c r="G48" s="64"/>
      <c r="H48" s="64"/>
      <c r="I48" s="64"/>
      <c r="J48" s="64"/>
      <c r="K48" s="64"/>
      <c r="L48" s="64"/>
      <c r="M48" s="108">
        <f>CHOOSE($M$4,M45,M46,M47)</f>
        <v>0.1</v>
      </c>
      <c r="N48" s="108">
        <f t="shared" ref="N48" si="44">CHOOSE($M$4,N45,N46,N47)</f>
        <v>0.1</v>
      </c>
      <c r="O48" s="108">
        <f t="shared" ref="O48" si="45">CHOOSE($M$4,O45,O46,O47)</f>
        <v>0.1</v>
      </c>
      <c r="P48" s="108">
        <f t="shared" ref="P48" si="46">CHOOSE($M$4,P45,P46,P47)</f>
        <v>0.1</v>
      </c>
      <c r="Q48" s="108">
        <f t="shared" ref="Q48" si="47">CHOOSE($M$4,Q45,Q46,Q47)</f>
        <v>0.1</v>
      </c>
      <c r="R48" s="108">
        <f t="shared" ref="R48" si="48">CHOOSE($M$4,R45,R46,R47)</f>
        <v>0.1</v>
      </c>
      <c r="S48" s="108">
        <f t="shared" ref="S48" si="49">CHOOSE($M$4,S45,S46,S47)</f>
        <v>0.1</v>
      </c>
      <c r="T48" s="108">
        <f t="shared" ref="T48" si="50">CHOOSE($M$4,T45,T46,T47)</f>
        <v>0.1</v>
      </c>
      <c r="U48" s="108">
        <f t="shared" ref="U48" si="51">CHOOSE($M$4,U45,U46,U47)</f>
        <v>0.1</v>
      </c>
      <c r="V48" s="108">
        <f t="shared" ref="V48" si="52">CHOOSE($M$4,V45,V46,V47)</f>
        <v>0.1</v>
      </c>
    </row>
    <row r="50" spans="2:22">
      <c r="B50" s="2" t="s">
        <v>332</v>
      </c>
      <c r="L50" s="95"/>
    </row>
    <row r="51" spans="2:22">
      <c r="B51" t="s">
        <v>257</v>
      </c>
      <c r="C51" s="63">
        <f>+'Historical Data'!C32</f>
        <v>0</v>
      </c>
      <c r="D51" s="63">
        <f>+'Historical Data'!D32</f>
        <v>0</v>
      </c>
      <c r="E51" s="63">
        <f>+'Historical Data'!E32</f>
        <v>0</v>
      </c>
      <c r="F51" s="63">
        <f>+'Historical Data'!F32</f>
        <v>0</v>
      </c>
      <c r="G51" s="63">
        <f>+'Historical Data'!G32</f>
        <v>0</v>
      </c>
      <c r="H51" s="120">
        <v>0</v>
      </c>
      <c r="I51" s="120">
        <v>0</v>
      </c>
      <c r="J51" s="120">
        <v>0</v>
      </c>
      <c r="K51" s="120">
        <v>0</v>
      </c>
      <c r="L51" s="120">
        <v>0</v>
      </c>
      <c r="M51" s="109">
        <v>0</v>
      </c>
      <c r="N51" s="109">
        <v>0</v>
      </c>
      <c r="O51" s="109">
        <v>0</v>
      </c>
      <c r="P51" s="109">
        <v>0</v>
      </c>
      <c r="Q51" s="109">
        <v>0</v>
      </c>
      <c r="R51" s="109">
        <v>0</v>
      </c>
      <c r="S51" s="109">
        <v>0</v>
      </c>
      <c r="T51" s="109">
        <v>0</v>
      </c>
      <c r="U51" s="109">
        <v>0</v>
      </c>
      <c r="V51" s="109">
        <v>0</v>
      </c>
    </row>
    <row r="52" spans="2:22">
      <c r="B52" t="s">
        <v>4</v>
      </c>
      <c r="C52" s="65">
        <f>+C51</f>
        <v>0</v>
      </c>
      <c r="D52" s="65">
        <f t="shared" ref="D52:D53" si="53">+D51</f>
        <v>0</v>
      </c>
      <c r="E52" s="65">
        <f t="shared" ref="E52:E53" si="54">+E51</f>
        <v>0</v>
      </c>
      <c r="F52" s="65">
        <f t="shared" ref="F52:F53" si="55">+F51</f>
        <v>0</v>
      </c>
      <c r="G52" s="65">
        <f t="shared" ref="G52:G53" si="56">+G51</f>
        <v>0</v>
      </c>
      <c r="H52" s="120">
        <v>0</v>
      </c>
      <c r="I52" s="120">
        <v>0</v>
      </c>
      <c r="J52" s="120">
        <v>0</v>
      </c>
      <c r="K52" s="120">
        <v>0</v>
      </c>
      <c r="L52" s="120">
        <v>0</v>
      </c>
      <c r="M52" s="109">
        <v>0</v>
      </c>
      <c r="N52" s="109">
        <v>0</v>
      </c>
      <c r="O52" s="109">
        <v>0</v>
      </c>
      <c r="P52" s="109">
        <v>0</v>
      </c>
      <c r="Q52" s="109">
        <v>0</v>
      </c>
      <c r="R52" s="109">
        <v>0</v>
      </c>
      <c r="S52" s="109">
        <v>0</v>
      </c>
      <c r="T52" s="109">
        <v>0</v>
      </c>
      <c r="U52" s="109">
        <v>0</v>
      </c>
      <c r="V52" s="109">
        <v>0</v>
      </c>
    </row>
    <row r="53" spans="2:22">
      <c r="B53" t="s">
        <v>258</v>
      </c>
      <c r="C53" s="65">
        <f>+C52</f>
        <v>0</v>
      </c>
      <c r="D53" s="65">
        <f t="shared" si="53"/>
        <v>0</v>
      </c>
      <c r="E53" s="65">
        <f t="shared" si="54"/>
        <v>0</v>
      </c>
      <c r="F53" s="65">
        <f t="shared" si="55"/>
        <v>0</v>
      </c>
      <c r="G53" s="65">
        <f t="shared" si="56"/>
        <v>0</v>
      </c>
      <c r="H53" s="120">
        <v>0</v>
      </c>
      <c r="I53" s="120">
        <v>0</v>
      </c>
      <c r="J53" s="120">
        <v>0</v>
      </c>
      <c r="K53" s="120">
        <v>0</v>
      </c>
      <c r="L53" s="120">
        <v>0</v>
      </c>
      <c r="M53" s="109">
        <v>0</v>
      </c>
      <c r="N53" s="109">
        <v>0</v>
      </c>
      <c r="O53" s="109">
        <v>0</v>
      </c>
      <c r="P53" s="109">
        <v>0</v>
      </c>
      <c r="Q53" s="109">
        <v>0</v>
      </c>
      <c r="R53" s="109">
        <v>0</v>
      </c>
      <c r="S53" s="109">
        <v>0</v>
      </c>
      <c r="T53" s="109">
        <v>0</v>
      </c>
      <c r="U53" s="109">
        <v>0</v>
      </c>
      <c r="V53" s="109">
        <v>0</v>
      </c>
    </row>
    <row r="54" spans="2:22">
      <c r="B54" s="64" t="str">
        <f>"Current Case: "&amp;CHOOSE($M$4,B51,B52,B53)</f>
        <v>Current Case: Management Case</v>
      </c>
      <c r="C54" s="64"/>
      <c r="D54" s="64"/>
      <c r="E54" s="64"/>
      <c r="F54" s="64"/>
      <c r="G54" s="64"/>
      <c r="H54" s="64"/>
      <c r="I54" s="64"/>
      <c r="J54" s="64"/>
      <c r="K54" s="64"/>
      <c r="L54" s="64"/>
      <c r="M54" s="108">
        <f>CHOOSE($M$4,M51,M52,M53)</f>
        <v>0</v>
      </c>
      <c r="N54" s="108">
        <f t="shared" ref="N54" si="57">CHOOSE($M$4,N51,N52,N53)</f>
        <v>0</v>
      </c>
      <c r="O54" s="108">
        <f t="shared" ref="O54" si="58">CHOOSE($M$4,O51,O52,O53)</f>
        <v>0</v>
      </c>
      <c r="P54" s="108">
        <f t="shared" ref="P54" si="59">CHOOSE($M$4,P51,P52,P53)</f>
        <v>0</v>
      </c>
      <c r="Q54" s="108">
        <f t="shared" ref="Q54" si="60">CHOOSE($M$4,Q51,Q52,Q53)</f>
        <v>0</v>
      </c>
      <c r="R54" s="108">
        <f t="shared" ref="R54" si="61">CHOOSE($M$4,R51,R52,R53)</f>
        <v>0</v>
      </c>
      <c r="S54" s="108">
        <f t="shared" ref="S54" si="62">CHOOSE($M$4,S51,S52,S53)</f>
        <v>0</v>
      </c>
      <c r="T54" s="108">
        <f t="shared" ref="T54" si="63">CHOOSE($M$4,T51,T52,T53)</f>
        <v>0</v>
      </c>
      <c r="U54" s="108">
        <f t="shared" ref="U54" si="64">CHOOSE($M$4,U51,U52,U53)</f>
        <v>0</v>
      </c>
      <c r="V54" s="108">
        <f t="shared" ref="V54" si="65">CHOOSE($M$4,V51,V52,V53)</f>
        <v>0</v>
      </c>
    </row>
    <row r="56" spans="2:22">
      <c r="B56" s="2" t="s">
        <v>337</v>
      </c>
      <c r="L56" s="95"/>
    </row>
    <row r="57" spans="2:22">
      <c r="B57" t="s">
        <v>257</v>
      </c>
      <c r="C57" s="63">
        <f>+'Historical Data'!C41</f>
        <v>1159.23</v>
      </c>
      <c r="D57" s="63">
        <f>+'Historical Data'!D41</f>
        <v>1335.12</v>
      </c>
      <c r="E57" s="63">
        <f>+'Historical Data'!E41</f>
        <v>1559</v>
      </c>
      <c r="F57" s="63">
        <f>+'Historical Data'!F41</f>
        <v>1698.37</v>
      </c>
      <c r="G57" s="63">
        <f>+'Historical Data'!G41</f>
        <v>1849.39</v>
      </c>
      <c r="H57" s="120">
        <v>0</v>
      </c>
      <c r="I57" s="120">
        <v>0</v>
      </c>
      <c r="J57" s="120">
        <v>0</v>
      </c>
      <c r="K57" s="120">
        <v>0</v>
      </c>
      <c r="L57" s="120">
        <v>0</v>
      </c>
      <c r="M57" s="109">
        <v>0</v>
      </c>
      <c r="N57" s="109">
        <v>0</v>
      </c>
      <c r="O57" s="109">
        <v>0</v>
      </c>
      <c r="P57" s="109">
        <v>0</v>
      </c>
      <c r="Q57" s="109">
        <v>0</v>
      </c>
      <c r="R57" s="109">
        <v>0</v>
      </c>
      <c r="S57" s="109">
        <v>0</v>
      </c>
      <c r="T57" s="109">
        <v>0</v>
      </c>
      <c r="U57" s="109">
        <v>0</v>
      </c>
      <c r="V57" s="109">
        <v>0</v>
      </c>
    </row>
    <row r="58" spans="2:22">
      <c r="B58" t="s">
        <v>4</v>
      </c>
      <c r="C58" s="65">
        <f>+C57</f>
        <v>1159.23</v>
      </c>
      <c r="D58" s="65">
        <f t="shared" ref="D58:D59" si="66">+D57</f>
        <v>1335.12</v>
      </c>
      <c r="E58" s="65">
        <f t="shared" ref="E58:E59" si="67">+E57</f>
        <v>1559</v>
      </c>
      <c r="F58" s="65">
        <f t="shared" ref="F58:F59" si="68">+F57</f>
        <v>1698.37</v>
      </c>
      <c r="G58" s="65">
        <f t="shared" ref="G58:G59" si="69">+G57</f>
        <v>1849.39</v>
      </c>
      <c r="H58" s="120">
        <v>0</v>
      </c>
      <c r="I58" s="120">
        <v>0</v>
      </c>
      <c r="J58" s="120">
        <v>0</v>
      </c>
      <c r="K58" s="120">
        <v>0</v>
      </c>
      <c r="L58" s="120">
        <v>0</v>
      </c>
      <c r="M58" s="109">
        <v>0</v>
      </c>
      <c r="N58" s="109">
        <v>0</v>
      </c>
      <c r="O58" s="109">
        <v>0</v>
      </c>
      <c r="P58" s="109">
        <v>0</v>
      </c>
      <c r="Q58" s="109">
        <v>0</v>
      </c>
      <c r="R58" s="109">
        <v>0</v>
      </c>
      <c r="S58" s="109">
        <v>0</v>
      </c>
      <c r="T58" s="109">
        <v>0</v>
      </c>
      <c r="U58" s="109">
        <v>0</v>
      </c>
      <c r="V58" s="109">
        <v>0</v>
      </c>
    </row>
    <row r="59" spans="2:22">
      <c r="B59" t="s">
        <v>258</v>
      </c>
      <c r="C59" s="65">
        <f>+C58</f>
        <v>1159.23</v>
      </c>
      <c r="D59" s="65">
        <f t="shared" si="66"/>
        <v>1335.12</v>
      </c>
      <c r="E59" s="65">
        <f t="shared" si="67"/>
        <v>1559</v>
      </c>
      <c r="F59" s="65">
        <f t="shared" si="68"/>
        <v>1698.37</v>
      </c>
      <c r="G59" s="65">
        <f t="shared" si="69"/>
        <v>1849.39</v>
      </c>
      <c r="H59" s="120">
        <v>0</v>
      </c>
      <c r="I59" s="120">
        <v>0</v>
      </c>
      <c r="J59" s="120">
        <v>0</v>
      </c>
      <c r="K59" s="120">
        <v>0</v>
      </c>
      <c r="L59" s="120">
        <v>0</v>
      </c>
      <c r="M59" s="109">
        <v>0</v>
      </c>
      <c r="N59" s="109">
        <v>0</v>
      </c>
      <c r="O59" s="109">
        <v>0</v>
      </c>
      <c r="P59" s="109">
        <v>0</v>
      </c>
      <c r="Q59" s="109">
        <v>0</v>
      </c>
      <c r="R59" s="109">
        <v>0</v>
      </c>
      <c r="S59" s="109">
        <v>0</v>
      </c>
      <c r="T59" s="109">
        <v>0</v>
      </c>
      <c r="U59" s="109">
        <v>0</v>
      </c>
      <c r="V59" s="109">
        <v>0</v>
      </c>
    </row>
    <row r="60" spans="2:22">
      <c r="B60" s="64" t="str">
        <f>"Current Case: "&amp;CHOOSE($M$4,B57,B58,B59)</f>
        <v>Current Case: Management Case</v>
      </c>
      <c r="C60" s="64"/>
      <c r="D60" s="64"/>
      <c r="E60" s="64"/>
      <c r="F60" s="64"/>
      <c r="G60" s="64"/>
      <c r="H60" s="64"/>
      <c r="I60" s="64"/>
      <c r="J60" s="64"/>
      <c r="K60" s="64"/>
      <c r="L60" s="64"/>
      <c r="M60" s="108">
        <f>CHOOSE($M$4,M57,M58,M59)</f>
        <v>0</v>
      </c>
      <c r="N60" s="108">
        <f t="shared" ref="N60" si="70">CHOOSE($M$4,N57,N58,N59)</f>
        <v>0</v>
      </c>
      <c r="O60" s="108">
        <f t="shared" ref="O60" si="71">CHOOSE($M$4,O57,O58,O59)</f>
        <v>0</v>
      </c>
      <c r="P60" s="108">
        <f t="shared" ref="P60" si="72">CHOOSE($M$4,P57,P58,P59)</f>
        <v>0</v>
      </c>
      <c r="Q60" s="108">
        <f t="shared" ref="Q60" si="73">CHOOSE($M$4,Q57,Q58,Q59)</f>
        <v>0</v>
      </c>
      <c r="R60" s="108">
        <f t="shared" ref="R60" si="74">CHOOSE($M$4,R57,R58,R59)</f>
        <v>0</v>
      </c>
      <c r="S60" s="108">
        <f t="shared" ref="S60" si="75">CHOOSE($M$4,S57,S58,S59)</f>
        <v>0</v>
      </c>
      <c r="T60" s="108">
        <f t="shared" ref="T60" si="76">CHOOSE($M$4,T57,T58,T59)</f>
        <v>0</v>
      </c>
      <c r="U60" s="108">
        <f t="shared" ref="U60" si="77">CHOOSE($M$4,U57,U58,U59)</f>
        <v>0</v>
      </c>
      <c r="V60" s="108">
        <f t="shared" ref="V60" si="78">CHOOSE($M$4,V57,V58,V59)</f>
        <v>0</v>
      </c>
    </row>
    <row r="62" spans="2:22">
      <c r="B62" s="2" t="s">
        <v>336</v>
      </c>
      <c r="L62" s="95"/>
    </row>
    <row r="63" spans="2:22">
      <c r="B63" t="s">
        <v>257</v>
      </c>
      <c r="C63" s="63">
        <f>+'Historical Data'!C45</f>
        <v>0</v>
      </c>
      <c r="D63" s="63">
        <f>+'Historical Data'!D45</f>
        <v>0</v>
      </c>
      <c r="E63" s="63">
        <f>+'Historical Data'!E45</f>
        <v>0</v>
      </c>
      <c r="F63" s="63">
        <f>+'Historical Data'!F45</f>
        <v>0</v>
      </c>
      <c r="G63" s="63">
        <f>+'Historical Data'!G45</f>
        <v>0</v>
      </c>
      <c r="H63" s="120">
        <v>0</v>
      </c>
      <c r="I63" s="120">
        <v>0</v>
      </c>
      <c r="J63" s="120">
        <v>0</v>
      </c>
      <c r="K63" s="120">
        <v>0</v>
      </c>
      <c r="L63" s="120">
        <v>0</v>
      </c>
      <c r="M63" s="109">
        <v>0</v>
      </c>
      <c r="N63" s="109">
        <v>0</v>
      </c>
      <c r="O63" s="109">
        <v>0</v>
      </c>
      <c r="P63" s="109">
        <v>0</v>
      </c>
      <c r="Q63" s="109">
        <v>0</v>
      </c>
      <c r="R63" s="109">
        <v>0</v>
      </c>
      <c r="S63" s="109">
        <v>0</v>
      </c>
      <c r="T63" s="109">
        <v>0</v>
      </c>
      <c r="U63" s="109">
        <v>0</v>
      </c>
      <c r="V63" s="109">
        <v>0</v>
      </c>
    </row>
    <row r="64" spans="2:22">
      <c r="B64" t="s">
        <v>4</v>
      </c>
      <c r="C64" s="65">
        <f>+C63</f>
        <v>0</v>
      </c>
      <c r="D64" s="65">
        <f t="shared" ref="D64:D65" si="79">+D63</f>
        <v>0</v>
      </c>
      <c r="E64" s="65">
        <f t="shared" ref="E64:E65" si="80">+E63</f>
        <v>0</v>
      </c>
      <c r="F64" s="65">
        <f t="shared" ref="F64:F65" si="81">+F63</f>
        <v>0</v>
      </c>
      <c r="G64" s="65">
        <f t="shared" ref="G64:G65" si="82">+G63</f>
        <v>0</v>
      </c>
      <c r="H64" s="120">
        <v>0</v>
      </c>
      <c r="I64" s="120">
        <v>0</v>
      </c>
      <c r="J64" s="120">
        <v>0</v>
      </c>
      <c r="K64" s="120">
        <v>0</v>
      </c>
      <c r="L64" s="120">
        <v>0</v>
      </c>
      <c r="M64" s="109">
        <v>0</v>
      </c>
      <c r="N64" s="109">
        <v>0</v>
      </c>
      <c r="O64" s="109">
        <v>0</v>
      </c>
      <c r="P64" s="109">
        <v>0</v>
      </c>
      <c r="Q64" s="109">
        <v>0</v>
      </c>
      <c r="R64" s="109">
        <v>0</v>
      </c>
      <c r="S64" s="109">
        <v>0</v>
      </c>
      <c r="T64" s="109">
        <v>0</v>
      </c>
      <c r="U64" s="109">
        <v>0</v>
      </c>
      <c r="V64" s="109">
        <v>0</v>
      </c>
    </row>
    <row r="65" spans="2:22">
      <c r="B65" t="s">
        <v>258</v>
      </c>
      <c r="C65" s="65">
        <f>+C64</f>
        <v>0</v>
      </c>
      <c r="D65" s="65">
        <f t="shared" si="79"/>
        <v>0</v>
      </c>
      <c r="E65" s="65">
        <f t="shared" si="80"/>
        <v>0</v>
      </c>
      <c r="F65" s="65">
        <f t="shared" si="81"/>
        <v>0</v>
      </c>
      <c r="G65" s="65">
        <f t="shared" si="82"/>
        <v>0</v>
      </c>
      <c r="H65" s="120">
        <v>0</v>
      </c>
      <c r="I65" s="120">
        <v>0</v>
      </c>
      <c r="J65" s="120">
        <v>0</v>
      </c>
      <c r="K65" s="120">
        <v>0</v>
      </c>
      <c r="L65" s="120">
        <v>0</v>
      </c>
      <c r="M65" s="109">
        <v>0</v>
      </c>
      <c r="N65" s="109">
        <v>0</v>
      </c>
      <c r="O65" s="109">
        <v>0</v>
      </c>
      <c r="P65" s="109">
        <v>0</v>
      </c>
      <c r="Q65" s="109">
        <v>0</v>
      </c>
      <c r="R65" s="109">
        <v>0</v>
      </c>
      <c r="S65" s="109">
        <v>0</v>
      </c>
      <c r="T65" s="109">
        <v>0</v>
      </c>
      <c r="U65" s="109">
        <v>0</v>
      </c>
      <c r="V65" s="109">
        <v>0</v>
      </c>
    </row>
    <row r="66" spans="2:22">
      <c r="B66" s="64" t="str">
        <f>"Current Case: "&amp;CHOOSE($M$4,B63,B64,B65)</f>
        <v>Current Case: Management Case</v>
      </c>
      <c r="C66" s="64"/>
      <c r="D66" s="64"/>
      <c r="E66" s="64"/>
      <c r="F66" s="64"/>
      <c r="G66" s="64"/>
      <c r="H66" s="64"/>
      <c r="I66" s="64"/>
      <c r="J66" s="64"/>
      <c r="K66" s="64"/>
      <c r="L66" s="64"/>
      <c r="M66" s="108">
        <f>CHOOSE($M$4,M63,M64,M65)</f>
        <v>0</v>
      </c>
      <c r="N66" s="108">
        <f t="shared" ref="N66" si="83">CHOOSE($M$4,N63,N64,N65)</f>
        <v>0</v>
      </c>
      <c r="O66" s="108">
        <f t="shared" ref="O66" si="84">CHOOSE($M$4,O63,O64,O65)</f>
        <v>0</v>
      </c>
      <c r="P66" s="108">
        <f t="shared" ref="P66" si="85">CHOOSE($M$4,P63,P64,P65)</f>
        <v>0</v>
      </c>
      <c r="Q66" s="108">
        <f t="shared" ref="Q66" si="86">CHOOSE($M$4,Q63,Q64,Q65)</f>
        <v>0</v>
      </c>
      <c r="R66" s="108">
        <f t="shared" ref="R66" si="87">CHOOSE($M$4,R63,R64,R65)</f>
        <v>0</v>
      </c>
      <c r="S66" s="108">
        <f t="shared" ref="S66" si="88">CHOOSE($M$4,S63,S64,S65)</f>
        <v>0</v>
      </c>
      <c r="T66" s="108">
        <f t="shared" ref="T66" si="89">CHOOSE($M$4,T63,T64,T65)</f>
        <v>0</v>
      </c>
      <c r="U66" s="108">
        <f t="shared" ref="U66" si="90">CHOOSE($M$4,U63,U64,U65)</f>
        <v>0</v>
      </c>
      <c r="V66" s="108">
        <f t="shared" ref="V66" si="91">CHOOSE($M$4,V63,V64,V65)</f>
        <v>0</v>
      </c>
    </row>
    <row r="68" spans="2:22">
      <c r="B68" s="2" t="s">
        <v>335</v>
      </c>
      <c r="L68" s="95"/>
    </row>
    <row r="69" spans="2:22">
      <c r="B69" t="s">
        <v>257</v>
      </c>
      <c r="C69" s="63">
        <f>+'Historical Data'!C51</f>
        <v>0</v>
      </c>
      <c r="D69" s="63">
        <f>+'Historical Data'!D51</f>
        <v>0</v>
      </c>
      <c r="E69" s="63">
        <f>+'Historical Data'!E51</f>
        <v>0</v>
      </c>
      <c r="F69" s="63">
        <f>+'Historical Data'!F51</f>
        <v>0</v>
      </c>
      <c r="G69" s="63">
        <f>+'Historical Data'!G51</f>
        <v>0</v>
      </c>
      <c r="H69" s="120">
        <v>0</v>
      </c>
      <c r="I69" s="120">
        <v>0</v>
      </c>
      <c r="J69" s="120">
        <v>0</v>
      </c>
      <c r="K69" s="120">
        <v>0</v>
      </c>
      <c r="L69" s="120">
        <v>0</v>
      </c>
      <c r="M69" s="109">
        <v>0</v>
      </c>
      <c r="N69" s="109">
        <v>0</v>
      </c>
      <c r="O69" s="109">
        <v>0</v>
      </c>
      <c r="P69" s="109">
        <v>0</v>
      </c>
      <c r="Q69" s="109">
        <v>0</v>
      </c>
      <c r="R69" s="109">
        <v>0</v>
      </c>
      <c r="S69" s="109">
        <v>0</v>
      </c>
      <c r="T69" s="109">
        <v>0</v>
      </c>
      <c r="U69" s="109">
        <v>0</v>
      </c>
      <c r="V69" s="109">
        <v>0</v>
      </c>
    </row>
    <row r="70" spans="2:22">
      <c r="B70" t="s">
        <v>4</v>
      </c>
      <c r="C70" s="65">
        <f>+C69</f>
        <v>0</v>
      </c>
      <c r="D70" s="65">
        <f t="shared" ref="D70:D71" si="92">+D69</f>
        <v>0</v>
      </c>
      <c r="E70" s="65">
        <f t="shared" ref="E70:E71" si="93">+E69</f>
        <v>0</v>
      </c>
      <c r="F70" s="65">
        <f t="shared" ref="F70:F71" si="94">+F69</f>
        <v>0</v>
      </c>
      <c r="G70" s="65">
        <f t="shared" ref="G70:G71" si="95">+G69</f>
        <v>0</v>
      </c>
      <c r="H70" s="120">
        <v>0</v>
      </c>
      <c r="I70" s="120">
        <v>0</v>
      </c>
      <c r="J70" s="120">
        <v>0</v>
      </c>
      <c r="K70" s="120">
        <v>0</v>
      </c>
      <c r="L70" s="120">
        <v>0</v>
      </c>
      <c r="M70" s="109">
        <v>0</v>
      </c>
      <c r="N70" s="109">
        <v>0</v>
      </c>
      <c r="O70" s="109">
        <v>0</v>
      </c>
      <c r="P70" s="109">
        <v>0</v>
      </c>
      <c r="Q70" s="109">
        <v>0</v>
      </c>
      <c r="R70" s="109">
        <v>0</v>
      </c>
      <c r="S70" s="109">
        <v>0</v>
      </c>
      <c r="T70" s="109">
        <v>0</v>
      </c>
      <c r="U70" s="109">
        <v>0</v>
      </c>
      <c r="V70" s="109">
        <v>0</v>
      </c>
    </row>
    <row r="71" spans="2:22">
      <c r="B71" t="s">
        <v>258</v>
      </c>
      <c r="C71" s="65">
        <f>+C70</f>
        <v>0</v>
      </c>
      <c r="D71" s="65">
        <f t="shared" si="92"/>
        <v>0</v>
      </c>
      <c r="E71" s="65">
        <f t="shared" si="93"/>
        <v>0</v>
      </c>
      <c r="F71" s="65">
        <f t="shared" si="94"/>
        <v>0</v>
      </c>
      <c r="G71" s="65">
        <f t="shared" si="95"/>
        <v>0</v>
      </c>
      <c r="H71" s="120">
        <v>0</v>
      </c>
      <c r="I71" s="120">
        <v>0</v>
      </c>
      <c r="J71" s="120">
        <v>0</v>
      </c>
      <c r="K71" s="120">
        <v>0</v>
      </c>
      <c r="L71" s="120">
        <v>0</v>
      </c>
      <c r="M71" s="109">
        <v>0</v>
      </c>
      <c r="N71" s="109">
        <v>0</v>
      </c>
      <c r="O71" s="109">
        <v>0</v>
      </c>
      <c r="P71" s="109">
        <v>0</v>
      </c>
      <c r="Q71" s="109">
        <v>0</v>
      </c>
      <c r="R71" s="109">
        <v>0</v>
      </c>
      <c r="S71" s="109">
        <v>0</v>
      </c>
      <c r="T71" s="109">
        <v>0</v>
      </c>
      <c r="U71" s="109">
        <v>0</v>
      </c>
      <c r="V71" s="109">
        <v>0</v>
      </c>
    </row>
    <row r="72" spans="2:22">
      <c r="B72" s="64" t="str">
        <f>"Current Case: "&amp;CHOOSE($M$4,B69,B70,B71)</f>
        <v>Current Case: Management Case</v>
      </c>
      <c r="C72" s="64"/>
      <c r="D72" s="64"/>
      <c r="E72" s="64"/>
      <c r="F72" s="64"/>
      <c r="G72" s="64"/>
      <c r="H72" s="64"/>
      <c r="I72" s="64"/>
      <c r="J72" s="64"/>
      <c r="K72" s="64"/>
      <c r="L72" s="64"/>
      <c r="M72" s="108">
        <f>CHOOSE($M$4,M69,M70,M71)</f>
        <v>0</v>
      </c>
      <c r="N72" s="108">
        <f t="shared" ref="N72" si="96">CHOOSE($M$4,N69,N70,N71)</f>
        <v>0</v>
      </c>
      <c r="O72" s="108">
        <f t="shared" ref="O72" si="97">CHOOSE($M$4,O69,O70,O71)</f>
        <v>0</v>
      </c>
      <c r="P72" s="108">
        <f t="shared" ref="P72" si="98">CHOOSE($M$4,P69,P70,P71)</f>
        <v>0</v>
      </c>
      <c r="Q72" s="108">
        <f t="shared" ref="Q72" si="99">CHOOSE($M$4,Q69,Q70,Q71)</f>
        <v>0</v>
      </c>
      <c r="R72" s="108">
        <f t="shared" ref="R72" si="100">CHOOSE($M$4,R69,R70,R71)</f>
        <v>0</v>
      </c>
      <c r="S72" s="108">
        <f t="shared" ref="S72" si="101">CHOOSE($M$4,S69,S70,S71)</f>
        <v>0</v>
      </c>
      <c r="T72" s="108">
        <f t="shared" ref="T72" si="102">CHOOSE($M$4,T69,T70,T71)</f>
        <v>0</v>
      </c>
      <c r="U72" s="108">
        <f t="shared" ref="U72" si="103">CHOOSE($M$4,U69,U70,U71)</f>
        <v>0</v>
      </c>
      <c r="V72" s="108">
        <f t="shared" ref="V72" si="104">CHOOSE($M$4,V69,V70,V71)</f>
        <v>0</v>
      </c>
    </row>
    <row r="74" spans="2:22">
      <c r="B74" s="2" t="s">
        <v>334</v>
      </c>
      <c r="L74" s="95"/>
    </row>
    <row r="75" spans="2:22">
      <c r="B75" t="s">
        <v>257</v>
      </c>
      <c r="C75" s="63">
        <f>+'Historical Data'!C57</f>
        <v>554.02</v>
      </c>
      <c r="D75" s="63">
        <f>+'Historical Data'!D57</f>
        <v>546.05999999999995</v>
      </c>
      <c r="E75" s="63">
        <f>+'Historical Data'!E57</f>
        <v>586.56999999999994</v>
      </c>
      <c r="F75" s="63">
        <f>+'Historical Data'!F57</f>
        <v>516.79999999999995</v>
      </c>
      <c r="G75" s="63">
        <f>+'Historical Data'!G57</f>
        <v>459.56</v>
      </c>
      <c r="H75" s="120">
        <v>0</v>
      </c>
      <c r="I75" s="120">
        <v>0</v>
      </c>
      <c r="J75" s="120">
        <v>0</v>
      </c>
      <c r="K75" s="120">
        <v>0</v>
      </c>
      <c r="L75" s="120">
        <v>0</v>
      </c>
      <c r="M75" s="109">
        <v>0</v>
      </c>
      <c r="N75" s="109">
        <v>0</v>
      </c>
      <c r="O75" s="109">
        <v>0</v>
      </c>
      <c r="P75" s="109">
        <v>0</v>
      </c>
      <c r="Q75" s="109">
        <v>0</v>
      </c>
      <c r="R75" s="109">
        <v>0</v>
      </c>
      <c r="S75" s="109">
        <v>0</v>
      </c>
      <c r="T75" s="109">
        <v>0</v>
      </c>
      <c r="U75" s="109">
        <v>0</v>
      </c>
      <c r="V75" s="109">
        <v>0</v>
      </c>
    </row>
    <row r="76" spans="2:22">
      <c r="B76" t="s">
        <v>4</v>
      </c>
      <c r="C76" s="65">
        <f>+C75</f>
        <v>554.02</v>
      </c>
      <c r="D76" s="65">
        <f t="shared" ref="D76:D77" si="105">+D75</f>
        <v>546.05999999999995</v>
      </c>
      <c r="E76" s="65">
        <f t="shared" ref="E76:E77" si="106">+E75</f>
        <v>586.56999999999994</v>
      </c>
      <c r="F76" s="65">
        <f t="shared" ref="F76:F77" si="107">+F75</f>
        <v>516.79999999999995</v>
      </c>
      <c r="G76" s="65">
        <f t="shared" ref="G76:G77" si="108">+G75</f>
        <v>459.56</v>
      </c>
      <c r="H76" s="120">
        <v>0</v>
      </c>
      <c r="I76" s="120">
        <v>0</v>
      </c>
      <c r="J76" s="120">
        <v>0</v>
      </c>
      <c r="K76" s="120">
        <v>0</v>
      </c>
      <c r="L76" s="120">
        <v>0</v>
      </c>
      <c r="M76" s="109">
        <v>0</v>
      </c>
      <c r="N76" s="109">
        <v>0</v>
      </c>
      <c r="O76" s="109">
        <v>0</v>
      </c>
      <c r="P76" s="109">
        <v>0</v>
      </c>
      <c r="Q76" s="109">
        <v>0</v>
      </c>
      <c r="R76" s="109">
        <v>0</v>
      </c>
      <c r="S76" s="109">
        <v>0</v>
      </c>
      <c r="T76" s="109">
        <v>0</v>
      </c>
      <c r="U76" s="109">
        <v>0</v>
      </c>
      <c r="V76" s="109">
        <v>0</v>
      </c>
    </row>
    <row r="77" spans="2:22">
      <c r="B77" t="s">
        <v>258</v>
      </c>
      <c r="C77" s="65">
        <f>+C76</f>
        <v>554.02</v>
      </c>
      <c r="D77" s="65">
        <f t="shared" si="105"/>
        <v>546.05999999999995</v>
      </c>
      <c r="E77" s="65">
        <f t="shared" si="106"/>
        <v>586.56999999999994</v>
      </c>
      <c r="F77" s="65">
        <f t="shared" si="107"/>
        <v>516.79999999999995</v>
      </c>
      <c r="G77" s="65">
        <f t="shared" si="108"/>
        <v>459.56</v>
      </c>
      <c r="H77" s="120">
        <v>0</v>
      </c>
      <c r="I77" s="120">
        <v>0</v>
      </c>
      <c r="J77" s="120">
        <v>0</v>
      </c>
      <c r="K77" s="120">
        <v>0</v>
      </c>
      <c r="L77" s="120">
        <v>0</v>
      </c>
      <c r="M77" s="109">
        <v>0</v>
      </c>
      <c r="N77" s="109">
        <v>0</v>
      </c>
      <c r="O77" s="109">
        <v>0</v>
      </c>
      <c r="P77" s="109">
        <v>0</v>
      </c>
      <c r="Q77" s="109">
        <v>0</v>
      </c>
      <c r="R77" s="109">
        <v>0</v>
      </c>
      <c r="S77" s="109">
        <v>0</v>
      </c>
      <c r="T77" s="109">
        <v>0</v>
      </c>
      <c r="U77" s="109">
        <v>0</v>
      </c>
      <c r="V77" s="109">
        <v>0</v>
      </c>
    </row>
    <row r="78" spans="2:22">
      <c r="B78" s="64" t="str">
        <f>"Current Case: "&amp;CHOOSE($M$4,B75,B76,B77)</f>
        <v>Current Case: Management Case</v>
      </c>
      <c r="C78" s="64"/>
      <c r="D78" s="64"/>
      <c r="E78" s="64"/>
      <c r="F78" s="64"/>
      <c r="G78" s="64"/>
      <c r="H78" s="64"/>
      <c r="I78" s="64"/>
      <c r="J78" s="64"/>
      <c r="K78" s="64"/>
      <c r="L78" s="64"/>
      <c r="M78" s="108">
        <f>CHOOSE($M$4,M75,M76,M77)</f>
        <v>0</v>
      </c>
      <c r="N78" s="108">
        <f t="shared" ref="N78" si="109">CHOOSE($M$4,N75,N76,N77)</f>
        <v>0</v>
      </c>
      <c r="O78" s="108">
        <f t="shared" ref="O78" si="110">CHOOSE($M$4,O75,O76,O77)</f>
        <v>0</v>
      </c>
      <c r="P78" s="108">
        <f t="shared" ref="P78" si="111">CHOOSE($M$4,P75,P76,P77)</f>
        <v>0</v>
      </c>
      <c r="Q78" s="108">
        <f t="shared" ref="Q78" si="112">CHOOSE($M$4,Q75,Q76,Q77)</f>
        <v>0</v>
      </c>
      <c r="R78" s="108">
        <f t="shared" ref="R78" si="113">CHOOSE($M$4,R75,R76,R77)</f>
        <v>0</v>
      </c>
      <c r="S78" s="108">
        <f t="shared" ref="S78" si="114">CHOOSE($M$4,S75,S76,S77)</f>
        <v>0</v>
      </c>
      <c r="T78" s="108">
        <f t="shared" ref="T78" si="115">CHOOSE($M$4,T75,T76,T77)</f>
        <v>0</v>
      </c>
      <c r="U78" s="108">
        <f t="shared" ref="U78" si="116">CHOOSE($M$4,U75,U76,U77)</f>
        <v>0</v>
      </c>
      <c r="V78" s="108">
        <f t="shared" ref="V78" si="117">CHOOSE($M$4,V75,V76,V77)</f>
        <v>0</v>
      </c>
    </row>
    <row r="80" spans="2:22">
      <c r="B80" s="2" t="s">
        <v>333</v>
      </c>
      <c r="L80" s="95"/>
    </row>
    <row r="81" spans="1:22">
      <c r="B81" t="s">
        <v>257</v>
      </c>
      <c r="C81" s="63">
        <f>+'Historical Data'!C63</f>
        <v>0</v>
      </c>
      <c r="D81" s="63">
        <f>+'Historical Data'!D63</f>
        <v>0</v>
      </c>
      <c r="E81" s="63">
        <f>+'Historical Data'!E63</f>
        <v>0</v>
      </c>
      <c r="F81" s="63">
        <f>+'Historical Data'!F63</f>
        <v>0</v>
      </c>
      <c r="G81" s="63">
        <f>+'Historical Data'!G63</f>
        <v>0</v>
      </c>
      <c r="H81" s="120">
        <v>0</v>
      </c>
      <c r="I81" s="120">
        <v>0</v>
      </c>
      <c r="J81" s="120">
        <v>0</v>
      </c>
      <c r="K81" s="120">
        <v>0</v>
      </c>
      <c r="L81" s="120">
        <v>0</v>
      </c>
      <c r="M81" s="109">
        <v>0</v>
      </c>
      <c r="N81" s="109">
        <v>0</v>
      </c>
      <c r="O81" s="109">
        <v>0</v>
      </c>
      <c r="P81" s="109">
        <v>0</v>
      </c>
      <c r="Q81" s="109">
        <v>0</v>
      </c>
      <c r="R81" s="109">
        <v>0</v>
      </c>
      <c r="S81" s="109">
        <v>0</v>
      </c>
      <c r="T81" s="109">
        <v>0</v>
      </c>
      <c r="U81" s="109">
        <v>0</v>
      </c>
      <c r="V81" s="109">
        <v>0</v>
      </c>
    </row>
    <row r="82" spans="1:22">
      <c r="B82" t="s">
        <v>4</v>
      </c>
      <c r="C82" s="65">
        <f>+C81</f>
        <v>0</v>
      </c>
      <c r="D82" s="65">
        <f t="shared" ref="D82:D83" si="118">+D81</f>
        <v>0</v>
      </c>
      <c r="E82" s="65">
        <f t="shared" ref="E82:E83" si="119">+E81</f>
        <v>0</v>
      </c>
      <c r="F82" s="65">
        <f t="shared" ref="F82:F83" si="120">+F81</f>
        <v>0</v>
      </c>
      <c r="G82" s="65">
        <f t="shared" ref="G82:G83" si="121">+G81</f>
        <v>0</v>
      </c>
      <c r="H82" s="120">
        <v>0</v>
      </c>
      <c r="I82" s="120">
        <v>0</v>
      </c>
      <c r="J82" s="120">
        <v>0</v>
      </c>
      <c r="K82" s="120">
        <v>0</v>
      </c>
      <c r="L82" s="120">
        <v>0</v>
      </c>
      <c r="M82" s="109">
        <v>0</v>
      </c>
      <c r="N82" s="109">
        <v>0</v>
      </c>
      <c r="O82" s="109">
        <v>0</v>
      </c>
      <c r="P82" s="109">
        <v>0</v>
      </c>
      <c r="Q82" s="109">
        <v>0</v>
      </c>
      <c r="R82" s="109">
        <v>0</v>
      </c>
      <c r="S82" s="109">
        <v>0</v>
      </c>
      <c r="T82" s="109">
        <v>0</v>
      </c>
      <c r="U82" s="109">
        <v>0</v>
      </c>
      <c r="V82" s="109">
        <v>0</v>
      </c>
    </row>
    <row r="83" spans="1:22">
      <c r="B83" t="s">
        <v>258</v>
      </c>
      <c r="C83" s="65">
        <f>+C82</f>
        <v>0</v>
      </c>
      <c r="D83" s="65">
        <f t="shared" si="118"/>
        <v>0</v>
      </c>
      <c r="E83" s="65">
        <f t="shared" si="119"/>
        <v>0</v>
      </c>
      <c r="F83" s="65">
        <f t="shared" si="120"/>
        <v>0</v>
      </c>
      <c r="G83" s="65">
        <f t="shared" si="121"/>
        <v>0</v>
      </c>
      <c r="H83" s="120">
        <v>0</v>
      </c>
      <c r="I83" s="120">
        <v>0</v>
      </c>
      <c r="J83" s="120">
        <v>0</v>
      </c>
      <c r="K83" s="120">
        <v>0</v>
      </c>
      <c r="L83" s="120">
        <v>0</v>
      </c>
      <c r="M83" s="109">
        <v>0</v>
      </c>
      <c r="N83" s="109">
        <v>0</v>
      </c>
      <c r="O83" s="109">
        <v>0</v>
      </c>
      <c r="P83" s="109">
        <v>0</v>
      </c>
      <c r="Q83" s="109">
        <v>0</v>
      </c>
      <c r="R83" s="109">
        <v>0</v>
      </c>
      <c r="S83" s="109">
        <v>0</v>
      </c>
      <c r="T83" s="109">
        <v>0</v>
      </c>
      <c r="U83" s="109">
        <v>0</v>
      </c>
      <c r="V83" s="109">
        <v>0</v>
      </c>
    </row>
    <row r="84" spans="1:22">
      <c r="B84" s="64" t="str">
        <f>"Current Case: "&amp;CHOOSE($M$4,B81,B82,B83)</f>
        <v>Current Case: Management Case</v>
      </c>
      <c r="C84" s="64"/>
      <c r="D84" s="64"/>
      <c r="E84" s="64"/>
      <c r="F84" s="64"/>
      <c r="G84" s="64"/>
      <c r="H84" s="64"/>
      <c r="I84" s="64"/>
      <c r="J84" s="64"/>
      <c r="K84" s="64"/>
      <c r="L84" s="64"/>
      <c r="M84" s="108">
        <f>CHOOSE($M$4,M81,M82,M83)</f>
        <v>0</v>
      </c>
      <c r="N84" s="108">
        <f t="shared" ref="N84" si="122">CHOOSE($M$4,N81,N82,N83)</f>
        <v>0</v>
      </c>
      <c r="O84" s="108">
        <f t="shared" ref="O84" si="123">CHOOSE($M$4,O81,O82,O83)</f>
        <v>0</v>
      </c>
      <c r="P84" s="108">
        <f t="shared" ref="P84" si="124">CHOOSE($M$4,P81,P82,P83)</f>
        <v>0</v>
      </c>
      <c r="Q84" s="108">
        <f t="shared" ref="Q84" si="125">CHOOSE($M$4,Q81,Q82,Q83)</f>
        <v>0</v>
      </c>
      <c r="R84" s="108">
        <f t="shared" ref="R84" si="126">CHOOSE($M$4,R81,R82,R83)</f>
        <v>0</v>
      </c>
      <c r="S84" s="108">
        <f t="shared" ref="S84" si="127">CHOOSE($M$4,S81,S82,S83)</f>
        <v>0</v>
      </c>
      <c r="T84" s="108">
        <f t="shared" ref="T84" si="128">CHOOSE($M$4,T81,T82,T83)</f>
        <v>0</v>
      </c>
      <c r="U84" s="108">
        <f t="shared" ref="U84" si="129">CHOOSE($M$4,U81,U82,U83)</f>
        <v>0</v>
      </c>
      <c r="V84" s="108">
        <f t="shared" ref="V84" si="130">CHOOSE($M$4,V81,V82,V83)</f>
        <v>0</v>
      </c>
    </row>
    <row r="86" spans="1:22" ht="18">
      <c r="A86" t="s">
        <v>239</v>
      </c>
      <c r="B86" s="61" t="s">
        <v>10</v>
      </c>
      <c r="C86" s="61"/>
      <c r="D86" s="61"/>
      <c r="E86" s="61"/>
      <c r="F86" s="61"/>
      <c r="G86" s="61"/>
      <c r="H86" s="61"/>
      <c r="I86" s="61"/>
      <c r="J86" s="61"/>
      <c r="K86" s="61"/>
      <c r="L86" s="61"/>
      <c r="M86" s="61"/>
      <c r="N86" s="61"/>
      <c r="O86" s="61"/>
      <c r="P86" s="61"/>
      <c r="Q86" s="61"/>
      <c r="R86" s="61"/>
      <c r="S86" s="61"/>
      <c r="T86" s="61"/>
      <c r="U86" s="61"/>
      <c r="V86" s="61"/>
    </row>
    <row r="88" spans="1:22">
      <c r="B88" s="2" t="s">
        <v>418</v>
      </c>
      <c r="L88" s="95"/>
    </row>
    <row r="89" spans="1:22">
      <c r="B89" t="s">
        <v>257</v>
      </c>
      <c r="C89" s="63">
        <f>+'Historical Data'!C72</f>
        <v>0</v>
      </c>
      <c r="D89" s="63">
        <f>+'Historical Data'!D72</f>
        <v>0</v>
      </c>
      <c r="E89" s="63">
        <f>+'Historical Data'!E72</f>
        <v>0</v>
      </c>
      <c r="F89" s="63">
        <f>+'Historical Data'!F72</f>
        <v>0</v>
      </c>
      <c r="G89" s="63">
        <f>+'Historical Data'!G72</f>
        <v>0</v>
      </c>
      <c r="H89" s="171">
        <f>'Historical Data'!H19/'Historical Data'!H8</f>
        <v>3.1134705642625615E-2</v>
      </c>
      <c r="I89" s="171">
        <f>'Historical Data'!I19/'Historical Data'!I8</f>
        <v>3.0319973162510585E-2</v>
      </c>
      <c r="J89" s="171">
        <f>'Historical Data'!J19/'Historical Data'!J8</f>
        <v>3.2323377933872383E-2</v>
      </c>
      <c r="K89" s="171">
        <f>'Historical Data'!K19/'Historical Data'!K8</f>
        <v>3.5684466469762054E-2</v>
      </c>
      <c r="L89" s="171">
        <f>'Historical Data'!L19/'Historical Data'!L8</f>
        <v>3.5063639149048934E-2</v>
      </c>
      <c r="M89" s="109">
        <v>0.03</v>
      </c>
      <c r="N89" s="109">
        <v>0.03</v>
      </c>
      <c r="O89" s="109">
        <v>0.03</v>
      </c>
      <c r="P89" s="109">
        <v>0.03</v>
      </c>
      <c r="Q89" s="109">
        <v>0.03</v>
      </c>
      <c r="R89" s="109">
        <v>0.03</v>
      </c>
      <c r="S89" s="109">
        <v>0.03</v>
      </c>
      <c r="T89" s="109">
        <v>0.03</v>
      </c>
      <c r="U89" s="109">
        <v>0.03</v>
      </c>
      <c r="V89" s="109">
        <v>0.03</v>
      </c>
    </row>
    <row r="90" spans="1:22">
      <c r="B90" t="s">
        <v>4</v>
      </c>
      <c r="C90" s="65">
        <f>+C89</f>
        <v>0</v>
      </c>
      <c r="D90" s="65">
        <f t="shared" ref="D90:L91" si="131">+D89</f>
        <v>0</v>
      </c>
      <c r="E90" s="65">
        <f t="shared" si="131"/>
        <v>0</v>
      </c>
      <c r="F90" s="65">
        <f t="shared" si="131"/>
        <v>0</v>
      </c>
      <c r="G90" s="65">
        <f t="shared" si="131"/>
        <v>0</v>
      </c>
      <c r="H90" s="172">
        <f t="shared" si="131"/>
        <v>3.1134705642625615E-2</v>
      </c>
      <c r="I90" s="172">
        <f t="shared" si="131"/>
        <v>3.0319973162510585E-2</v>
      </c>
      <c r="J90" s="172">
        <f t="shared" si="131"/>
        <v>3.2323377933872383E-2</v>
      </c>
      <c r="K90" s="172">
        <f t="shared" si="131"/>
        <v>3.5684466469762054E-2</v>
      </c>
      <c r="L90" s="172">
        <f t="shared" si="131"/>
        <v>3.5063639149048934E-2</v>
      </c>
      <c r="M90" s="109">
        <f>M89</f>
        <v>0.03</v>
      </c>
      <c r="N90" s="109">
        <f t="shared" ref="N90:V90" si="132">N89</f>
        <v>0.03</v>
      </c>
      <c r="O90" s="109">
        <f t="shared" si="132"/>
        <v>0.03</v>
      </c>
      <c r="P90" s="109">
        <f t="shared" si="132"/>
        <v>0.03</v>
      </c>
      <c r="Q90" s="109">
        <f t="shared" si="132"/>
        <v>0.03</v>
      </c>
      <c r="R90" s="109">
        <f t="shared" si="132"/>
        <v>0.03</v>
      </c>
      <c r="S90" s="109">
        <f t="shared" si="132"/>
        <v>0.03</v>
      </c>
      <c r="T90" s="109">
        <f t="shared" si="132"/>
        <v>0.03</v>
      </c>
      <c r="U90" s="109">
        <f t="shared" si="132"/>
        <v>0.03</v>
      </c>
      <c r="V90" s="109">
        <f t="shared" si="132"/>
        <v>0.03</v>
      </c>
    </row>
    <row r="91" spans="1:22">
      <c r="B91" t="s">
        <v>258</v>
      </c>
      <c r="C91" s="65">
        <f>+C90</f>
        <v>0</v>
      </c>
      <c r="D91" s="65">
        <f t="shared" si="131"/>
        <v>0</v>
      </c>
      <c r="E91" s="65">
        <f t="shared" si="131"/>
        <v>0</v>
      </c>
      <c r="F91" s="65">
        <f t="shared" si="131"/>
        <v>0</v>
      </c>
      <c r="G91" s="65">
        <f t="shared" si="131"/>
        <v>0</v>
      </c>
      <c r="H91" s="172">
        <f t="shared" si="131"/>
        <v>3.1134705642625615E-2</v>
      </c>
      <c r="I91" s="172">
        <f t="shared" si="131"/>
        <v>3.0319973162510585E-2</v>
      </c>
      <c r="J91" s="172">
        <f t="shared" si="131"/>
        <v>3.2323377933872383E-2</v>
      </c>
      <c r="K91" s="172">
        <f t="shared" si="131"/>
        <v>3.5684466469762054E-2</v>
      </c>
      <c r="L91" s="172">
        <f t="shared" si="131"/>
        <v>3.5063639149048934E-2</v>
      </c>
      <c r="M91" s="109">
        <f>M89</f>
        <v>0.03</v>
      </c>
      <c r="N91" s="109">
        <f t="shared" ref="N91:V91" si="133">N89</f>
        <v>0.03</v>
      </c>
      <c r="O91" s="109">
        <f t="shared" si="133"/>
        <v>0.03</v>
      </c>
      <c r="P91" s="109">
        <f t="shared" si="133"/>
        <v>0.03</v>
      </c>
      <c r="Q91" s="109">
        <f t="shared" si="133"/>
        <v>0.03</v>
      </c>
      <c r="R91" s="109">
        <f t="shared" si="133"/>
        <v>0.03</v>
      </c>
      <c r="S91" s="109">
        <f t="shared" si="133"/>
        <v>0.03</v>
      </c>
      <c r="T91" s="109">
        <f t="shared" si="133"/>
        <v>0.03</v>
      </c>
      <c r="U91" s="109">
        <f t="shared" si="133"/>
        <v>0.03</v>
      </c>
      <c r="V91" s="109">
        <f t="shared" si="133"/>
        <v>0.03</v>
      </c>
    </row>
    <row r="92" spans="1:22">
      <c r="B92" s="64" t="str">
        <f>"Current Case: "&amp;CHOOSE($M$4,B89,B90,B91)</f>
        <v>Current Case: Management Case</v>
      </c>
      <c r="C92" s="64"/>
      <c r="D92" s="64"/>
      <c r="E92" s="64"/>
      <c r="F92" s="64"/>
      <c r="G92" s="64"/>
      <c r="H92" s="173">
        <f t="shared" ref="H92:L92" si="134">CHOOSE($M$4,H89,H90,H91)</f>
        <v>3.1134705642625615E-2</v>
      </c>
      <c r="I92" s="173">
        <f t="shared" si="134"/>
        <v>3.0319973162510585E-2</v>
      </c>
      <c r="J92" s="173">
        <f t="shared" si="134"/>
        <v>3.2323377933872383E-2</v>
      </c>
      <c r="K92" s="173">
        <f t="shared" si="134"/>
        <v>3.5684466469762054E-2</v>
      </c>
      <c r="L92" s="173">
        <f t="shared" si="134"/>
        <v>3.5063639149048934E-2</v>
      </c>
      <c r="M92" s="108">
        <f>CHOOSE($M$4,M89,M90,M91)</f>
        <v>0.03</v>
      </c>
      <c r="N92" s="108">
        <f t="shared" ref="N92:V92" si="135">CHOOSE($M$4,N89,N90,N91)</f>
        <v>0.03</v>
      </c>
      <c r="O92" s="108">
        <f t="shared" si="135"/>
        <v>0.03</v>
      </c>
      <c r="P92" s="108">
        <f t="shared" si="135"/>
        <v>0.03</v>
      </c>
      <c r="Q92" s="108">
        <f t="shared" si="135"/>
        <v>0.03</v>
      </c>
      <c r="R92" s="108">
        <f t="shared" si="135"/>
        <v>0.03</v>
      </c>
      <c r="S92" s="108">
        <f t="shared" si="135"/>
        <v>0.03</v>
      </c>
      <c r="T92" s="108">
        <f t="shared" si="135"/>
        <v>0.03</v>
      </c>
      <c r="U92" s="108">
        <f t="shared" si="135"/>
        <v>0.03</v>
      </c>
      <c r="V92" s="108">
        <f t="shared" si="135"/>
        <v>0.03</v>
      </c>
    </row>
  </sheetData>
  <mergeCells count="2">
    <mergeCell ref="C7:L7"/>
    <mergeCell ref="M7:V7"/>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3313" r:id="rId3" name="Drop Down 1">
              <controlPr defaultSize="0" autoLine="0" autoPict="0">
                <anchor moveWithCells="1">
                  <from>
                    <xdr:col>11</xdr:col>
                    <xdr:colOff>891540</xdr:colOff>
                    <xdr:row>3</xdr:row>
                    <xdr:rowOff>0</xdr:rowOff>
                  </from>
                  <to>
                    <xdr:col>14</xdr:col>
                    <xdr:colOff>99060</xdr:colOff>
                    <xdr:row>4</xdr:row>
                    <xdr:rowOff>22860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86F37-0598-4541-86E5-F449DCFD05AB}">
  <dimension ref="A2:X185"/>
  <sheetViews>
    <sheetView showGridLines="0" zoomScale="85" zoomScaleNormal="85" workbookViewId="0">
      <pane xSplit="2" ySplit="5" topLeftCell="K29" activePane="bottomRight" state="frozen"/>
      <selection pane="topRight" activeCell="C1" sqref="C1"/>
      <selection pane="bottomLeft" activeCell="A6" sqref="A6"/>
      <selection pane="bottomRight" activeCell="B40" sqref="B40"/>
    </sheetView>
  </sheetViews>
  <sheetFormatPr defaultColWidth="8.77734375" defaultRowHeight="14.4"/>
  <cols>
    <col min="1" max="1" width="1.77734375" customWidth="1"/>
    <col min="2" max="2" width="20.109375" bestFit="1" customWidth="1"/>
    <col min="3" max="10" width="0" hidden="1" customWidth="1"/>
    <col min="11" max="11" width="17.44140625" customWidth="1"/>
    <col min="12" max="12" width="10.6640625" bestFit="1" customWidth="1"/>
    <col min="13" max="13" width="10.33203125" customWidth="1"/>
  </cols>
  <sheetData>
    <row r="2" spans="1:22" ht="21">
      <c r="B2" s="56" t="s">
        <v>251</v>
      </c>
    </row>
    <row r="3" spans="1:22">
      <c r="B3" s="55" t="s">
        <v>252</v>
      </c>
    </row>
    <row r="4" spans="1:22" ht="15.6">
      <c r="C4" s="405" t="s">
        <v>115</v>
      </c>
      <c r="D4" s="405"/>
      <c r="E4" s="405"/>
      <c r="F4" s="405"/>
      <c r="G4" s="405"/>
      <c r="H4" s="405"/>
      <c r="I4" s="405"/>
      <c r="J4" s="405"/>
      <c r="K4" s="405"/>
      <c r="L4" s="405"/>
      <c r="M4" s="405" t="s">
        <v>253</v>
      </c>
      <c r="N4" s="405"/>
      <c r="O4" s="405"/>
      <c r="P4" s="405"/>
      <c r="Q4" s="405"/>
      <c r="R4" s="405"/>
      <c r="S4" s="405"/>
      <c r="T4" s="405"/>
      <c r="U4" s="405"/>
      <c r="V4" s="405"/>
    </row>
    <row r="5" spans="1:22">
      <c r="B5" s="2" t="s">
        <v>101</v>
      </c>
      <c r="C5" s="57">
        <v>2017</v>
      </c>
      <c r="D5" s="57">
        <v>2018</v>
      </c>
      <c r="E5" s="57">
        <f>+D5+1</f>
        <v>2019</v>
      </c>
      <c r="F5" s="57">
        <f t="shared" ref="F5:V5" si="0">+E5+1</f>
        <v>2020</v>
      </c>
      <c r="G5" s="57">
        <f t="shared" si="0"/>
        <v>2021</v>
      </c>
      <c r="H5" s="57">
        <f t="shared" si="0"/>
        <v>2022</v>
      </c>
      <c r="I5" s="57">
        <f t="shared" si="0"/>
        <v>2023</v>
      </c>
      <c r="J5" s="57">
        <f t="shared" si="0"/>
        <v>2024</v>
      </c>
      <c r="K5" s="57">
        <f t="shared" si="0"/>
        <v>2025</v>
      </c>
      <c r="L5" s="57">
        <f t="shared" si="0"/>
        <v>2026</v>
      </c>
      <c r="M5" s="57">
        <f t="shared" si="0"/>
        <v>2027</v>
      </c>
      <c r="N5" s="57">
        <f t="shared" si="0"/>
        <v>2028</v>
      </c>
      <c r="O5" s="57">
        <f t="shared" si="0"/>
        <v>2029</v>
      </c>
      <c r="P5" s="57">
        <f t="shared" si="0"/>
        <v>2030</v>
      </c>
      <c r="Q5" s="57">
        <f t="shared" si="0"/>
        <v>2031</v>
      </c>
      <c r="R5" s="57">
        <f t="shared" si="0"/>
        <v>2032</v>
      </c>
      <c r="S5" s="57">
        <f t="shared" si="0"/>
        <v>2033</v>
      </c>
      <c r="T5" s="57">
        <f t="shared" si="0"/>
        <v>2034</v>
      </c>
      <c r="U5" s="57">
        <f t="shared" si="0"/>
        <v>2035</v>
      </c>
      <c r="V5" s="57">
        <f t="shared" si="0"/>
        <v>2036</v>
      </c>
    </row>
    <row r="7" spans="1:22">
      <c r="B7" s="2" t="s">
        <v>254</v>
      </c>
    </row>
    <row r="9" spans="1:22" ht="18">
      <c r="A9" t="s">
        <v>239</v>
      </c>
      <c r="B9" s="21" t="s">
        <v>264</v>
      </c>
      <c r="C9" s="61"/>
      <c r="D9" s="61"/>
      <c r="E9" s="61"/>
      <c r="F9" s="61"/>
      <c r="G9" s="61"/>
      <c r="H9" s="61"/>
      <c r="I9" s="61"/>
      <c r="J9" s="61"/>
      <c r="K9" s="61"/>
      <c r="L9" s="61"/>
      <c r="M9" s="61"/>
      <c r="N9" s="61"/>
      <c r="O9" s="61"/>
      <c r="P9" s="61"/>
      <c r="Q9" s="61"/>
      <c r="R9" s="61"/>
      <c r="S9" s="61"/>
      <c r="T9" s="61"/>
      <c r="U9" s="61"/>
      <c r="V9" s="61"/>
    </row>
    <row r="11" spans="1:22">
      <c r="B11" s="66" t="s">
        <v>103</v>
      </c>
      <c r="C11" s="67">
        <f>+'Historical Data'!C8</f>
        <v>2549.63</v>
      </c>
      <c r="D11" s="67">
        <f>+'Historical Data'!D8</f>
        <v>2710.6</v>
      </c>
      <c r="E11" s="67">
        <f>+'Historical Data'!E8</f>
        <v>2956.2</v>
      </c>
      <c r="F11" s="67">
        <f>+'Historical Data'!F8</f>
        <v>2808.01</v>
      </c>
      <c r="G11" s="67">
        <f>+'Historical Data'!G8</f>
        <v>2780.9</v>
      </c>
      <c r="H11" s="67">
        <f>+'Historical Data'!H8</f>
        <v>3705.19</v>
      </c>
      <c r="I11" s="67">
        <f>+'Historical Data'!I8</f>
        <v>4381.93</v>
      </c>
      <c r="J11" s="67">
        <f>+'Historical Data'!J8</f>
        <v>4578.42</v>
      </c>
      <c r="K11" s="67">
        <f>+'Historical Data'!K8</f>
        <v>4635.07</v>
      </c>
      <c r="L11" s="67">
        <f>+'Historical Data'!L8</f>
        <v>4830.3599999999997</v>
      </c>
      <c r="M11" s="111">
        <f>+L11*(1+M13)</f>
        <v>5554.9139999999989</v>
      </c>
      <c r="N11" s="111">
        <f t="shared" ref="N11:V11" si="1">+M11*(1+N13)</f>
        <v>6388.1510999999982</v>
      </c>
      <c r="O11" s="111">
        <f t="shared" si="1"/>
        <v>7538.0182979999972</v>
      </c>
      <c r="P11" s="111">
        <f t="shared" si="1"/>
        <v>8894.8615916399958</v>
      </c>
      <c r="Q11" s="111">
        <f t="shared" si="1"/>
        <v>10318.039446302395</v>
      </c>
      <c r="R11" s="111">
        <f t="shared" si="1"/>
        <v>11762.564968784731</v>
      </c>
      <c r="S11" s="111">
        <f t="shared" si="1"/>
        <v>13174.0727650389</v>
      </c>
      <c r="T11" s="111">
        <f t="shared" si="1"/>
        <v>14623.22076919318</v>
      </c>
      <c r="U11" s="111">
        <f t="shared" si="1"/>
        <v>16085.542846112499</v>
      </c>
      <c r="V11" s="111">
        <f t="shared" si="1"/>
        <v>17694.097130723752</v>
      </c>
    </row>
    <row r="13" spans="1:22" s="34" customFormat="1">
      <c r="B13" s="34" t="s">
        <v>266</v>
      </c>
      <c r="D13" s="68">
        <f>+'Control Sheet'!D15</f>
        <v>6.313465091013204E-2</v>
      </c>
      <c r="E13" s="68">
        <f>+'Control Sheet'!E15</f>
        <v>9.0607245628274047E-2</v>
      </c>
      <c r="F13" s="68">
        <f>+'Control Sheet'!F15</f>
        <v>-5.0128543400311032E-2</v>
      </c>
      <c r="G13" s="68">
        <f>+'Control Sheet'!G15</f>
        <v>-9.6545240223503415E-3</v>
      </c>
      <c r="H13" s="68">
        <f>+'Control Sheet'!H15</f>
        <v>0.33237081520371103</v>
      </c>
      <c r="I13" s="68">
        <f>+'Control Sheet'!I15</f>
        <v>0.18264650395796167</v>
      </c>
      <c r="J13" s="68">
        <f>+'Control Sheet'!J15</f>
        <v>4.4840971900509619E-2</v>
      </c>
      <c r="K13" s="68">
        <f>+'Control Sheet'!K15</f>
        <v>1.2373264139157181E-2</v>
      </c>
      <c r="L13" s="68">
        <f>+'Control Sheet'!L15</f>
        <v>4.2133128518015983E-2</v>
      </c>
      <c r="M13" s="110">
        <f>+'Control Sheet'!M18</f>
        <v>0.15</v>
      </c>
      <c r="N13" s="110">
        <f>+'Control Sheet'!N18</f>
        <v>0.15</v>
      </c>
      <c r="O13" s="110">
        <f>+'Control Sheet'!O18</f>
        <v>0.18</v>
      </c>
      <c r="P13" s="110">
        <f>+'Control Sheet'!P18</f>
        <v>0.18</v>
      </c>
      <c r="Q13" s="110">
        <f>+'Control Sheet'!Q18</f>
        <v>0.16</v>
      </c>
      <c r="R13" s="110">
        <f>+'Control Sheet'!R18</f>
        <v>0.14000000000000001</v>
      </c>
      <c r="S13" s="110">
        <f>+'Control Sheet'!S18</f>
        <v>0.12</v>
      </c>
      <c r="T13" s="110">
        <f>+'Control Sheet'!T18</f>
        <v>0.11</v>
      </c>
      <c r="U13" s="110">
        <f>+'Control Sheet'!U18</f>
        <v>0.1</v>
      </c>
      <c r="V13" s="110">
        <f>+'Control Sheet'!V18</f>
        <v>0.1</v>
      </c>
    </row>
    <row r="15" spans="1:22" ht="18">
      <c r="A15" t="s">
        <v>239</v>
      </c>
      <c r="B15" s="21" t="s">
        <v>265</v>
      </c>
      <c r="C15" s="61"/>
      <c r="D15" s="61"/>
      <c r="E15" s="61"/>
      <c r="F15" s="61"/>
      <c r="G15" s="61"/>
      <c r="H15" s="61"/>
      <c r="I15" s="61"/>
      <c r="J15" s="61"/>
      <c r="K15" s="61"/>
      <c r="L15" s="61"/>
      <c r="M15" s="61"/>
      <c r="N15" s="61"/>
      <c r="O15" s="61"/>
      <c r="P15" s="61"/>
      <c r="Q15" s="61"/>
      <c r="R15" s="61"/>
      <c r="S15" s="61"/>
      <c r="T15" s="61"/>
      <c r="U15" s="61"/>
      <c r="V15" s="61"/>
    </row>
    <row r="17" spans="1:22">
      <c r="B17" s="66" t="s">
        <v>259</v>
      </c>
      <c r="C17" s="67">
        <f>+'Historical Data'!C10</f>
        <v>919.43</v>
      </c>
      <c r="D17" s="67">
        <f>+'Historical Data'!D10</f>
        <v>1060.3300000000002</v>
      </c>
      <c r="E17" s="67">
        <f>+'Historical Data'!E10</f>
        <v>1146.3599999999999</v>
      </c>
      <c r="F17" s="67">
        <f>+'Historical Data'!F10</f>
        <v>1101.0800000000002</v>
      </c>
      <c r="G17" s="67">
        <f>+'Historical Data'!G10</f>
        <v>1246.95</v>
      </c>
      <c r="H17" s="67">
        <f>+'Historical Data'!H10</f>
        <v>1555.13</v>
      </c>
      <c r="I17" s="67">
        <f>+'Historical Data'!I10</f>
        <v>1807.04</v>
      </c>
      <c r="J17" s="67">
        <f>+'Historical Data'!J10</f>
        <v>1976.9499999999998</v>
      </c>
      <c r="K17" s="67">
        <f>+'Historical Data'!K10</f>
        <v>1965.5300000000002</v>
      </c>
      <c r="L17" s="67">
        <f>+'Historical Data'!L10</f>
        <v>2067.46</v>
      </c>
      <c r="M17" s="111">
        <f>+M11*M19</f>
        <v>2277.5147399999996</v>
      </c>
      <c r="N17" s="111">
        <f t="shared" ref="N17:V17" si="2">+N11*N19</f>
        <v>2651.0827064999994</v>
      </c>
      <c r="O17" s="111">
        <f t="shared" si="2"/>
        <v>3128.2775936699991</v>
      </c>
      <c r="P17" s="111">
        <f t="shared" si="2"/>
        <v>3735.8418684887988</v>
      </c>
      <c r="Q17" s="111">
        <f t="shared" si="2"/>
        <v>4333.5765674470067</v>
      </c>
      <c r="R17" s="111">
        <f t="shared" si="2"/>
        <v>4940.2772868895872</v>
      </c>
      <c r="S17" s="111">
        <f t="shared" si="2"/>
        <v>5533.1105613163381</v>
      </c>
      <c r="T17" s="111">
        <f t="shared" si="2"/>
        <v>6141.7527230611358</v>
      </c>
      <c r="U17" s="111">
        <f t="shared" si="2"/>
        <v>6755.9279953672503</v>
      </c>
      <c r="V17" s="111">
        <f t="shared" si="2"/>
        <v>7431.5207949039768</v>
      </c>
    </row>
    <row r="19" spans="1:22" s="34" customFormat="1">
      <c r="B19" s="34" t="s">
        <v>267</v>
      </c>
      <c r="C19" s="68">
        <f>+C17/C11</f>
        <v>0.36061310856869422</v>
      </c>
      <c r="D19" s="68">
        <f t="shared" ref="D19:L19" si="3">+D17/D11</f>
        <v>0.39117907474359925</v>
      </c>
      <c r="E19" s="68">
        <f t="shared" si="3"/>
        <v>0.38778161152831336</v>
      </c>
      <c r="F19" s="68">
        <f t="shared" si="3"/>
        <v>0.39212111067980532</v>
      </c>
      <c r="G19" s="68">
        <f t="shared" si="3"/>
        <v>0.44839800064727248</v>
      </c>
      <c r="H19" s="68">
        <f t="shared" si="3"/>
        <v>0.41971666770125149</v>
      </c>
      <c r="I19" s="68">
        <f t="shared" si="3"/>
        <v>0.41238449724208281</v>
      </c>
      <c r="J19" s="68">
        <f t="shared" si="3"/>
        <v>0.43179743230197315</v>
      </c>
      <c r="K19" s="68">
        <f t="shared" si="3"/>
        <v>0.42405616312159261</v>
      </c>
      <c r="L19" s="68">
        <f t="shared" si="3"/>
        <v>0.42801364701595745</v>
      </c>
      <c r="M19" s="110">
        <f>+'Control Sheet'!M28</f>
        <v>0.41000000000000003</v>
      </c>
      <c r="N19" s="110">
        <f>+'Control Sheet'!N28</f>
        <v>0.41500000000000004</v>
      </c>
      <c r="O19" s="110">
        <f>+'Control Sheet'!O28</f>
        <v>0.41500000000000004</v>
      </c>
      <c r="P19" s="110">
        <f>+'Control Sheet'!P28</f>
        <v>0.42000000000000004</v>
      </c>
      <c r="Q19" s="110">
        <f>+'Control Sheet'!Q28</f>
        <v>0.42000000000000004</v>
      </c>
      <c r="R19" s="110">
        <f>+'Control Sheet'!R28</f>
        <v>0.42000000000000004</v>
      </c>
      <c r="S19" s="110">
        <f>+'Control Sheet'!S28</f>
        <v>0.42000000000000004</v>
      </c>
      <c r="T19" s="110">
        <f>+'Control Sheet'!T28</f>
        <v>0.42000000000000004</v>
      </c>
      <c r="U19" s="110">
        <f>+'Control Sheet'!U28</f>
        <v>0.42000000000000004</v>
      </c>
      <c r="V19" s="110">
        <f>+'Control Sheet'!V28</f>
        <v>0.42000000000000004</v>
      </c>
    </row>
    <row r="21" spans="1:22" ht="18">
      <c r="A21" t="s">
        <v>239</v>
      </c>
      <c r="B21" s="61" t="s">
        <v>261</v>
      </c>
      <c r="C21" s="61"/>
      <c r="D21" s="61"/>
      <c r="E21" s="61"/>
      <c r="F21" s="61"/>
      <c r="G21" s="61"/>
      <c r="H21" s="61"/>
      <c r="I21" s="61"/>
      <c r="J21" s="61"/>
      <c r="K21" s="61"/>
      <c r="L21" s="61"/>
      <c r="M21" s="61"/>
      <c r="N21" s="61"/>
      <c r="O21" s="61"/>
      <c r="P21" s="61"/>
      <c r="Q21" s="61"/>
      <c r="R21" s="61"/>
      <c r="S21" s="61"/>
      <c r="T21" s="61"/>
      <c r="U21" s="61"/>
      <c r="V21" s="61"/>
    </row>
    <row r="23" spans="1:22">
      <c r="B23" s="66" t="s">
        <v>329</v>
      </c>
      <c r="C23" s="67">
        <f>+'Historical Data'!C14</f>
        <v>1133.8699999999999</v>
      </c>
      <c r="D23" s="67">
        <f>+'Historical Data'!D14</f>
        <v>1193.9099999999999</v>
      </c>
      <c r="E23" s="67">
        <f>+'Historical Data'!E14</f>
        <v>1360.35</v>
      </c>
      <c r="F23" s="67">
        <f>+'Historical Data'!F14</f>
        <v>1291.03</v>
      </c>
      <c r="G23" s="67">
        <f>+'Historical Data'!G14</f>
        <v>1025.1300000000001</v>
      </c>
      <c r="H23" s="67">
        <f>+'Historical Data'!H14</f>
        <v>1539.3700000000001</v>
      </c>
      <c r="I23" s="67">
        <f>+'Historical Data'!I14</f>
        <v>1982.88</v>
      </c>
      <c r="J23" s="67">
        <f>+'Historical Data'!J14</f>
        <v>1901.78</v>
      </c>
      <c r="K23" s="67">
        <f>+'Historical Data'!K14</f>
        <v>2043.3600000000001</v>
      </c>
      <c r="L23" s="67">
        <f>+'Historical Data'!L14</f>
        <v>1897.92</v>
      </c>
      <c r="M23" s="111">
        <f t="shared" ref="M23:U23" si="4">+M$11*M25</f>
        <v>2221.9655999999995</v>
      </c>
      <c r="N23" s="111">
        <f t="shared" si="4"/>
        <v>2555.2604399999996</v>
      </c>
      <c r="O23" s="111">
        <f t="shared" si="4"/>
        <v>3015.2073191999989</v>
      </c>
      <c r="P23" s="111">
        <f t="shared" si="4"/>
        <v>3557.9446366559987</v>
      </c>
      <c r="Q23" s="111">
        <f t="shared" si="4"/>
        <v>4127.2157785209583</v>
      </c>
      <c r="R23" s="111">
        <f t="shared" si="4"/>
        <v>4705.0259875138927</v>
      </c>
      <c r="S23" s="111">
        <f t="shared" si="4"/>
        <v>5269.62910601556</v>
      </c>
      <c r="T23" s="111">
        <f t="shared" si="4"/>
        <v>5849.2883076772723</v>
      </c>
      <c r="U23" s="111">
        <f t="shared" si="4"/>
        <v>6434.2171384450003</v>
      </c>
      <c r="V23" s="111">
        <f>+V$11*V25</f>
        <v>7077.6388522895013</v>
      </c>
    </row>
    <row r="25" spans="1:22">
      <c r="B25" s="34" t="s">
        <v>330</v>
      </c>
      <c r="C25" s="68">
        <f>+C23/C11</f>
        <v>0.44471942987806068</v>
      </c>
      <c r="D25" s="68">
        <f t="shared" ref="D25:L25" si="5">+D23/D11</f>
        <v>0.4404596768243193</v>
      </c>
      <c r="E25" s="68">
        <f t="shared" si="5"/>
        <v>0.4601684595088289</v>
      </c>
      <c r="F25" s="68">
        <f t="shared" si="5"/>
        <v>0.45976688117207554</v>
      </c>
      <c r="G25" s="68">
        <f t="shared" si="5"/>
        <v>0.3686324571181992</v>
      </c>
      <c r="H25" s="68">
        <f t="shared" si="5"/>
        <v>0.41546317462802179</v>
      </c>
      <c r="I25" s="68">
        <f t="shared" si="5"/>
        <v>0.45251293379857732</v>
      </c>
      <c r="J25" s="68">
        <f t="shared" si="5"/>
        <v>0.41537910458193</v>
      </c>
      <c r="K25" s="68">
        <f t="shared" si="5"/>
        <v>0.44084771103780529</v>
      </c>
      <c r="L25" s="68">
        <f t="shared" si="5"/>
        <v>0.39291481380269799</v>
      </c>
      <c r="M25" s="110">
        <f>+'Control Sheet'!M36</f>
        <v>0.4</v>
      </c>
      <c r="N25" s="110">
        <f>+'Control Sheet'!N36</f>
        <v>0.4</v>
      </c>
      <c r="O25" s="110">
        <f>+'Control Sheet'!O36</f>
        <v>0.4</v>
      </c>
      <c r="P25" s="110">
        <f>+'Control Sheet'!P36</f>
        <v>0.4</v>
      </c>
      <c r="Q25" s="110">
        <f>+'Control Sheet'!Q36</f>
        <v>0.4</v>
      </c>
      <c r="R25" s="110">
        <f>+'Control Sheet'!R36</f>
        <v>0.4</v>
      </c>
      <c r="S25" s="110">
        <f>+'Control Sheet'!S36</f>
        <v>0.4</v>
      </c>
      <c r="T25" s="110">
        <f>+'Control Sheet'!T36</f>
        <v>0.4</v>
      </c>
      <c r="U25" s="110">
        <f>+'Control Sheet'!U36</f>
        <v>0.4</v>
      </c>
      <c r="V25" s="110">
        <f>+'Control Sheet'!V36</f>
        <v>0.4</v>
      </c>
    </row>
    <row r="27" spans="1:22" ht="18">
      <c r="A27" t="s">
        <v>239</v>
      </c>
      <c r="B27" s="61" t="s">
        <v>450</v>
      </c>
      <c r="C27" s="61"/>
      <c r="D27" s="61"/>
      <c r="E27" s="61"/>
      <c r="F27" s="61"/>
      <c r="G27" s="61"/>
      <c r="H27" s="61"/>
      <c r="I27" s="61"/>
      <c r="J27" s="61"/>
      <c r="K27" s="61"/>
      <c r="L27" s="61"/>
      <c r="M27" s="61"/>
      <c r="N27" s="61"/>
      <c r="O27" s="61"/>
      <c r="P27" s="61"/>
      <c r="Q27" s="61"/>
      <c r="R27" s="61"/>
      <c r="S27" s="61"/>
      <c r="T27" s="61"/>
      <c r="U27" s="61"/>
      <c r="V27" s="61"/>
    </row>
    <row r="29" spans="1:22">
      <c r="B29" s="175" t="s">
        <v>400</v>
      </c>
      <c r="C29" s="67"/>
      <c r="D29" s="67"/>
      <c r="E29" s="67"/>
      <c r="F29" s="67"/>
      <c r="G29" s="67"/>
      <c r="H29" s="67"/>
      <c r="I29" s="67"/>
      <c r="J29" s="67"/>
      <c r="K29" s="67"/>
      <c r="L29" s="67"/>
      <c r="M29" s="111"/>
      <c r="N29" s="111"/>
      <c r="O29" s="111"/>
      <c r="P29" s="111"/>
      <c r="Q29" s="111"/>
      <c r="R29" s="111"/>
      <c r="S29" s="111"/>
      <c r="T29" s="111"/>
      <c r="U29" s="111"/>
      <c r="V29" s="111"/>
    </row>
    <row r="31" spans="1:22">
      <c r="B31" s="2" t="s">
        <v>185</v>
      </c>
      <c r="C31" s="68">
        <f>+C29/C17</f>
        <v>0</v>
      </c>
      <c r="D31" s="68">
        <f t="shared" ref="D31:J31" si="6">+D29/D17</f>
        <v>0</v>
      </c>
      <c r="E31" s="68">
        <f t="shared" si="6"/>
        <v>0</v>
      </c>
      <c r="F31" s="68">
        <f t="shared" si="6"/>
        <v>0</v>
      </c>
      <c r="G31" s="68">
        <f t="shared" si="6"/>
        <v>0</v>
      </c>
      <c r="H31" s="68">
        <f t="shared" si="6"/>
        <v>0</v>
      </c>
      <c r="I31" s="68">
        <f t="shared" si="6"/>
        <v>0</v>
      </c>
      <c r="J31" s="68">
        <f t="shared" si="6"/>
        <v>0</v>
      </c>
      <c r="K31" s="167">
        <f>'Historical Data'!K64</f>
        <v>1684.68</v>
      </c>
      <c r="L31" s="167">
        <f>'Historical Data'!L64</f>
        <v>1535.11</v>
      </c>
      <c r="M31" s="168">
        <f>L31*(1+M32)</f>
        <v>1688.6210000000001</v>
      </c>
      <c r="N31" s="168">
        <f t="shared" ref="N31:V31" si="7">M31*(1+N32)</f>
        <v>1857.4831000000001</v>
      </c>
      <c r="O31" s="168">
        <f t="shared" si="7"/>
        <v>2043.2314100000003</v>
      </c>
      <c r="P31" s="168">
        <f t="shared" si="7"/>
        <v>2247.5545510000006</v>
      </c>
      <c r="Q31" s="168">
        <f t="shared" si="7"/>
        <v>2472.3100061000009</v>
      </c>
      <c r="R31" s="168">
        <f t="shared" si="7"/>
        <v>2719.5410067100011</v>
      </c>
      <c r="S31" s="168">
        <f t="shared" si="7"/>
        <v>2991.4951073810016</v>
      </c>
      <c r="T31" s="168">
        <f t="shared" si="7"/>
        <v>3290.6446181191022</v>
      </c>
      <c r="U31" s="168">
        <f t="shared" si="7"/>
        <v>3619.7090799310126</v>
      </c>
      <c r="V31" s="168">
        <f t="shared" si="7"/>
        <v>3981.6799879241144</v>
      </c>
    </row>
    <row r="32" spans="1:22">
      <c r="B32" s="34" t="s">
        <v>451</v>
      </c>
      <c r="C32" s="68"/>
      <c r="D32" s="68"/>
      <c r="E32" s="68"/>
      <c r="F32" s="68"/>
      <c r="G32" s="68"/>
      <c r="H32" s="68"/>
      <c r="I32" s="68"/>
      <c r="J32" s="68"/>
      <c r="K32" s="68"/>
      <c r="L32" s="68"/>
      <c r="M32" s="110">
        <f>'Control Sheet'!M48</f>
        <v>0.1</v>
      </c>
      <c r="N32" s="110">
        <f>'Control Sheet'!N48</f>
        <v>0.1</v>
      </c>
      <c r="O32" s="110">
        <f>'Control Sheet'!O48</f>
        <v>0.1</v>
      </c>
      <c r="P32" s="110">
        <f>'Control Sheet'!P48</f>
        <v>0.1</v>
      </c>
      <c r="Q32" s="110">
        <f>'Control Sheet'!Q48</f>
        <v>0.1</v>
      </c>
      <c r="R32" s="110">
        <f>'Control Sheet'!R48</f>
        <v>0.1</v>
      </c>
      <c r="S32" s="110">
        <f>'Control Sheet'!S48</f>
        <v>0.1</v>
      </c>
      <c r="T32" s="110">
        <f>'Control Sheet'!T48</f>
        <v>0.1</v>
      </c>
      <c r="U32" s="110">
        <f>'Control Sheet'!U48</f>
        <v>0.1</v>
      </c>
      <c r="V32" s="110">
        <f>'Control Sheet'!V48</f>
        <v>0.1</v>
      </c>
    </row>
    <row r="33" spans="2:22">
      <c r="B33" s="34"/>
      <c r="C33" s="68"/>
      <c r="D33" s="68"/>
      <c r="E33" s="68"/>
      <c r="F33" s="68"/>
      <c r="G33" s="68"/>
      <c r="H33" s="68"/>
      <c r="I33" s="68"/>
      <c r="J33" s="68"/>
      <c r="K33" s="68"/>
      <c r="L33" s="68"/>
      <c r="M33" s="110"/>
      <c r="N33" s="110"/>
      <c r="O33" s="110"/>
      <c r="P33" s="110"/>
      <c r="Q33" s="110"/>
      <c r="R33" s="110"/>
      <c r="S33" s="110"/>
      <c r="T33" s="110"/>
      <c r="U33" s="110"/>
      <c r="V33" s="110"/>
    </row>
    <row r="34" spans="2:22">
      <c r="B34" t="s">
        <v>452</v>
      </c>
      <c r="C34" s="68"/>
      <c r="D34" s="68"/>
      <c r="E34" s="68"/>
      <c r="F34" s="68"/>
      <c r="G34" s="68"/>
      <c r="H34" s="68"/>
      <c r="I34" s="68"/>
      <c r="J34" s="68"/>
      <c r="K34" s="68"/>
      <c r="L34" s="68"/>
      <c r="M34" s="168">
        <f>M31</f>
        <v>1688.6210000000001</v>
      </c>
      <c r="N34" s="168">
        <f t="shared" ref="N34:V34" si="8">N31</f>
        <v>1857.4831000000001</v>
      </c>
      <c r="O34" s="168">
        <f t="shared" si="8"/>
        <v>2043.2314100000003</v>
      </c>
      <c r="P34" s="168">
        <f t="shared" si="8"/>
        <v>2247.5545510000006</v>
      </c>
      <c r="Q34" s="168">
        <f t="shared" si="8"/>
        <v>2472.3100061000009</v>
      </c>
      <c r="R34" s="168">
        <f t="shared" si="8"/>
        <v>2719.5410067100011</v>
      </c>
      <c r="S34" s="168">
        <f t="shared" si="8"/>
        <v>2991.4951073810016</v>
      </c>
      <c r="T34" s="168">
        <f t="shared" si="8"/>
        <v>3290.6446181191022</v>
      </c>
      <c r="U34" s="168">
        <f t="shared" si="8"/>
        <v>3619.7090799310126</v>
      </c>
      <c r="V34" s="168">
        <f t="shared" si="8"/>
        <v>3981.6799879241144</v>
      </c>
    </row>
    <row r="35" spans="2:22">
      <c r="B35" t="s">
        <v>455</v>
      </c>
      <c r="C35" s="68"/>
      <c r="D35" s="68"/>
      <c r="E35" s="68"/>
      <c r="F35" s="68"/>
      <c r="G35" s="68"/>
      <c r="H35" s="68"/>
      <c r="I35" s="68"/>
      <c r="J35" s="68"/>
      <c r="K35" s="68"/>
      <c r="L35" s="68"/>
      <c r="M35" s="168">
        <f>M11*'Control Sheet'!M92</f>
        <v>166.64741999999995</v>
      </c>
      <c r="N35" s="168">
        <f>N11*'Control Sheet'!N92</f>
        <v>191.64453299999994</v>
      </c>
      <c r="O35" s="168">
        <f>O11*'Control Sheet'!O92</f>
        <v>226.14054893999992</v>
      </c>
      <c r="P35" s="168">
        <f>P11*'Control Sheet'!P92</f>
        <v>266.84584774919989</v>
      </c>
      <c r="Q35" s="168">
        <f>Q11*'Control Sheet'!Q92</f>
        <v>309.54118338907182</v>
      </c>
      <c r="R35" s="168">
        <f>R11*'Control Sheet'!R92</f>
        <v>352.87694906354193</v>
      </c>
      <c r="S35" s="168">
        <f>S11*'Control Sheet'!S92</f>
        <v>395.22218295116699</v>
      </c>
      <c r="T35" s="168">
        <f>T11*'Control Sheet'!T92</f>
        <v>438.6966230757954</v>
      </c>
      <c r="U35" s="168">
        <f>U11*'Control Sheet'!U92</f>
        <v>482.56628538337498</v>
      </c>
      <c r="V35" s="168">
        <f>V11*'Control Sheet'!V92</f>
        <v>530.8229139217126</v>
      </c>
    </row>
    <row r="36" spans="2:22">
      <c r="B36" t="s">
        <v>456</v>
      </c>
      <c r="C36" s="68"/>
      <c r="D36" s="68"/>
      <c r="E36" s="68"/>
      <c r="F36" s="68"/>
      <c r="G36" s="68"/>
      <c r="H36" s="68"/>
      <c r="I36" s="68"/>
      <c r="J36" s="68"/>
      <c r="K36" s="68"/>
      <c r="L36" s="68"/>
      <c r="M36" s="174">
        <f>M34+M35-M37</f>
        <v>320.15842000000021</v>
      </c>
      <c r="N36" s="174">
        <f t="shared" ref="N36:V36" si="9">N34+N35-N37</f>
        <v>360.50663299999997</v>
      </c>
      <c r="O36" s="174">
        <f t="shared" si="9"/>
        <v>411.88885894000009</v>
      </c>
      <c r="P36" s="174">
        <f t="shared" si="9"/>
        <v>471.16898874920025</v>
      </c>
      <c r="Q36" s="174">
        <f t="shared" si="9"/>
        <v>534.29663848907194</v>
      </c>
      <c r="R36" s="174">
        <f t="shared" si="9"/>
        <v>600.10794967354195</v>
      </c>
      <c r="S36" s="174">
        <f t="shared" si="9"/>
        <v>667.17628362216738</v>
      </c>
      <c r="T36" s="174">
        <f t="shared" si="9"/>
        <v>737.8461338138959</v>
      </c>
      <c r="U36" s="174">
        <f t="shared" si="9"/>
        <v>811.63074719528504</v>
      </c>
      <c r="V36" s="174">
        <f t="shared" si="9"/>
        <v>892.79382191481454</v>
      </c>
    </row>
    <row r="37" spans="2:22">
      <c r="B37" s="157" t="s">
        <v>453</v>
      </c>
      <c r="C37" s="159"/>
      <c r="D37" s="159"/>
      <c r="E37" s="159"/>
      <c r="F37" s="159"/>
      <c r="G37" s="159"/>
      <c r="H37" s="159"/>
      <c r="I37" s="159"/>
      <c r="J37" s="159"/>
      <c r="K37" s="169"/>
      <c r="L37" s="169"/>
      <c r="M37" s="169">
        <f>L31</f>
        <v>1535.11</v>
      </c>
      <c r="N37" s="169">
        <f t="shared" ref="N37:V37" si="10">M31</f>
        <v>1688.6210000000001</v>
      </c>
      <c r="O37" s="169">
        <f t="shared" si="10"/>
        <v>1857.4831000000001</v>
      </c>
      <c r="P37" s="169">
        <f t="shared" si="10"/>
        <v>2043.2314100000003</v>
      </c>
      <c r="Q37" s="169">
        <f t="shared" si="10"/>
        <v>2247.5545510000006</v>
      </c>
      <c r="R37" s="169">
        <f t="shared" si="10"/>
        <v>2472.3100061000009</v>
      </c>
      <c r="S37" s="169">
        <f t="shared" si="10"/>
        <v>2719.5410067100011</v>
      </c>
      <c r="T37" s="169">
        <f t="shared" si="10"/>
        <v>2991.4951073810016</v>
      </c>
      <c r="U37" s="169">
        <f t="shared" si="10"/>
        <v>3290.6446181191022</v>
      </c>
      <c r="V37" s="169">
        <f t="shared" si="10"/>
        <v>3619.7090799310126</v>
      </c>
    </row>
    <row r="38" spans="2:22">
      <c r="B38" s="34"/>
      <c r="C38" s="68"/>
      <c r="D38" s="68"/>
      <c r="E38" s="68"/>
      <c r="F38" s="68"/>
      <c r="G38" s="68"/>
      <c r="H38" s="68"/>
      <c r="I38" s="68"/>
      <c r="J38" s="68"/>
      <c r="K38" s="168"/>
      <c r="L38" s="168"/>
      <c r="M38" s="168"/>
      <c r="N38" s="168"/>
      <c r="O38" s="168"/>
      <c r="P38" s="168"/>
      <c r="Q38" s="168"/>
      <c r="R38" s="168"/>
      <c r="S38" s="168"/>
      <c r="T38" s="168"/>
      <c r="U38" s="168"/>
      <c r="V38" s="168"/>
    </row>
    <row r="39" spans="2:22">
      <c r="B39" s="2" t="s">
        <v>186</v>
      </c>
      <c r="C39" s="68">
        <f t="shared" ref="C39:J39" si="11">+C31/C19</f>
        <v>0</v>
      </c>
      <c r="D39" s="68">
        <f t="shared" si="11"/>
        <v>0</v>
      </c>
      <c r="E39" s="68">
        <f t="shared" si="11"/>
        <v>0</v>
      </c>
      <c r="F39" s="68">
        <f t="shared" si="11"/>
        <v>0</v>
      </c>
      <c r="G39" s="68">
        <f t="shared" si="11"/>
        <v>0</v>
      </c>
      <c r="H39" s="68">
        <f t="shared" si="11"/>
        <v>0</v>
      </c>
      <c r="I39" s="68">
        <f t="shared" si="11"/>
        <v>0</v>
      </c>
      <c r="J39" s="68">
        <f t="shared" si="11"/>
        <v>0</v>
      </c>
      <c r="K39" s="167">
        <f>'Historical Data'!K65</f>
        <v>0.79</v>
      </c>
      <c r="L39" s="167"/>
      <c r="M39" s="168">
        <f>L42</f>
        <v>0.61</v>
      </c>
      <c r="N39" s="168">
        <f>+M42</f>
        <v>0.61</v>
      </c>
      <c r="O39" s="168">
        <f t="shared" ref="O39:V39" si="12">+N42</f>
        <v>0.61</v>
      </c>
      <c r="P39" s="168">
        <f t="shared" si="12"/>
        <v>0.61</v>
      </c>
      <c r="Q39" s="168">
        <f t="shared" si="12"/>
        <v>0.61</v>
      </c>
      <c r="R39" s="168">
        <f t="shared" si="12"/>
        <v>0.61</v>
      </c>
      <c r="S39" s="168">
        <f t="shared" si="12"/>
        <v>0.61</v>
      </c>
      <c r="T39" s="168">
        <f t="shared" si="12"/>
        <v>0.61</v>
      </c>
      <c r="U39" s="168">
        <f t="shared" si="12"/>
        <v>0.61</v>
      </c>
      <c r="V39" s="168">
        <f t="shared" si="12"/>
        <v>0.61</v>
      </c>
    </row>
    <row r="40" spans="2:22">
      <c r="B40" s="34" t="s">
        <v>457</v>
      </c>
      <c r="C40" s="68"/>
      <c r="D40" s="68"/>
      <c r="E40" s="68"/>
      <c r="F40" s="68"/>
      <c r="G40" s="68"/>
      <c r="H40" s="68"/>
      <c r="I40" s="68"/>
      <c r="J40" s="68"/>
      <c r="K40" s="176"/>
      <c r="L40" s="176"/>
      <c r="M40" s="167">
        <f>M39*'Control Sheet'!M51</f>
        <v>0</v>
      </c>
      <c r="N40" s="167">
        <f>N39*'Control Sheet'!N51</f>
        <v>0</v>
      </c>
      <c r="O40" s="167">
        <f>O39*'Control Sheet'!O51</f>
        <v>0</v>
      </c>
      <c r="P40" s="167">
        <f>P39*'Control Sheet'!P51</f>
        <v>0</v>
      </c>
      <c r="Q40" s="167">
        <f>Q39*'Control Sheet'!Q51</f>
        <v>0</v>
      </c>
      <c r="R40" s="167">
        <f>R39*'Control Sheet'!R51</f>
        <v>0</v>
      </c>
      <c r="S40" s="167">
        <f>S39*'Control Sheet'!S51</f>
        <v>0</v>
      </c>
      <c r="T40" s="167">
        <f>T39*'Control Sheet'!T51</f>
        <v>0</v>
      </c>
      <c r="U40" s="167">
        <f>U39*'Control Sheet'!U51</f>
        <v>0</v>
      </c>
      <c r="V40" s="167">
        <f>V39*'Control Sheet'!V51</f>
        <v>0</v>
      </c>
    </row>
    <row r="41" spans="2:22">
      <c r="B41" s="34" t="s">
        <v>454</v>
      </c>
      <c r="C41" s="68"/>
      <c r="D41" s="68"/>
      <c r="E41" s="68"/>
      <c r="F41" s="68"/>
      <c r="G41" s="68"/>
      <c r="H41" s="68"/>
      <c r="I41" s="68"/>
      <c r="J41" s="68"/>
      <c r="K41" s="176"/>
      <c r="L41" s="176"/>
      <c r="M41" s="63"/>
      <c r="N41" s="63"/>
      <c r="O41" s="63"/>
      <c r="P41" s="63"/>
      <c r="Q41" s="63"/>
      <c r="R41" s="63"/>
      <c r="S41" s="63"/>
      <c r="T41" s="63"/>
      <c r="U41" s="63"/>
      <c r="V41" s="63"/>
    </row>
    <row r="42" spans="2:22">
      <c r="B42" s="36" t="s">
        <v>458</v>
      </c>
      <c r="C42" s="178"/>
      <c r="D42" s="178"/>
      <c r="E42" s="178"/>
      <c r="F42" s="178"/>
      <c r="G42" s="178"/>
      <c r="H42" s="178"/>
      <c r="I42" s="178"/>
      <c r="J42" s="178"/>
      <c r="K42" s="179">
        <f>'Historical Data'!K65</f>
        <v>0.79</v>
      </c>
      <c r="L42" s="179">
        <f>'Historical Data'!L65</f>
        <v>0.61</v>
      </c>
      <c r="M42" s="179">
        <f>M39+M40-M41</f>
        <v>0.61</v>
      </c>
      <c r="N42" s="179">
        <f t="shared" ref="N42:V42" si="13">N39+N40-N41</f>
        <v>0.61</v>
      </c>
      <c r="O42" s="179">
        <f t="shared" si="13"/>
        <v>0.61</v>
      </c>
      <c r="P42" s="179">
        <f t="shared" si="13"/>
        <v>0.61</v>
      </c>
      <c r="Q42" s="179">
        <f t="shared" si="13"/>
        <v>0.61</v>
      </c>
      <c r="R42" s="179">
        <f t="shared" si="13"/>
        <v>0.61</v>
      </c>
      <c r="S42" s="179">
        <f t="shared" si="13"/>
        <v>0.61</v>
      </c>
      <c r="T42" s="179">
        <f t="shared" si="13"/>
        <v>0.61</v>
      </c>
      <c r="U42" s="179">
        <f t="shared" si="13"/>
        <v>0.61</v>
      </c>
      <c r="V42" s="179">
        <f t="shared" si="13"/>
        <v>0.61</v>
      </c>
    </row>
    <row r="43" spans="2:22">
      <c r="B43" s="34"/>
      <c r="C43" s="68"/>
      <c r="D43" s="68"/>
      <c r="E43" s="68"/>
      <c r="F43" s="68"/>
      <c r="G43" s="68"/>
      <c r="H43" s="68"/>
      <c r="I43" s="68"/>
      <c r="J43" s="68"/>
      <c r="K43" s="177"/>
      <c r="L43" s="177"/>
      <c r="M43" s="177"/>
      <c r="N43" s="177"/>
      <c r="O43" s="177"/>
      <c r="P43" s="177"/>
      <c r="Q43" s="177"/>
      <c r="R43" s="177"/>
      <c r="S43" s="177"/>
      <c r="T43" s="177"/>
      <c r="U43" s="177"/>
      <c r="V43" s="177"/>
    </row>
    <row r="44" spans="2:22">
      <c r="B44" s="36" t="s">
        <v>401</v>
      </c>
      <c r="C44" s="178"/>
      <c r="D44" s="178"/>
      <c r="E44" s="178"/>
      <c r="F44" s="178"/>
      <c r="G44" s="178"/>
      <c r="H44" s="178"/>
      <c r="I44" s="178"/>
      <c r="J44" s="178"/>
      <c r="K44" s="179">
        <f>'Historical Data'!K66</f>
        <v>108.74</v>
      </c>
      <c r="L44" s="179">
        <f>'Historical Data'!L66</f>
        <v>119.25</v>
      </c>
      <c r="M44" s="179">
        <f>L44*(1+M45)</f>
        <v>119.25</v>
      </c>
      <c r="N44" s="179">
        <f t="shared" ref="N44:V44" si="14">M44*(1+N45)</f>
        <v>119.25</v>
      </c>
      <c r="O44" s="179">
        <f t="shared" si="14"/>
        <v>119.25</v>
      </c>
      <c r="P44" s="179">
        <f t="shared" si="14"/>
        <v>119.25</v>
      </c>
      <c r="Q44" s="179">
        <f t="shared" si="14"/>
        <v>119.25</v>
      </c>
      <c r="R44" s="179">
        <f t="shared" si="14"/>
        <v>119.25</v>
      </c>
      <c r="S44" s="179">
        <f t="shared" si="14"/>
        <v>119.25</v>
      </c>
      <c r="T44" s="179">
        <f t="shared" si="14"/>
        <v>119.25</v>
      </c>
      <c r="U44" s="179">
        <f t="shared" si="14"/>
        <v>119.25</v>
      </c>
      <c r="V44" s="179">
        <f t="shared" si="14"/>
        <v>119.25</v>
      </c>
    </row>
    <row r="45" spans="2:22">
      <c r="B45" s="34" t="s">
        <v>266</v>
      </c>
      <c r="C45" s="68"/>
      <c r="D45" s="68"/>
      <c r="E45" s="68"/>
      <c r="F45" s="68"/>
      <c r="G45" s="68"/>
      <c r="H45" s="68"/>
      <c r="I45" s="68"/>
      <c r="J45" s="68"/>
      <c r="K45" s="177"/>
      <c r="L45" s="177"/>
      <c r="M45" s="110">
        <f>'Control Sheet'!M60</f>
        <v>0</v>
      </c>
      <c r="N45" s="110">
        <f>'Control Sheet'!N60</f>
        <v>0</v>
      </c>
      <c r="O45" s="110">
        <f>'Control Sheet'!O60</f>
        <v>0</v>
      </c>
      <c r="P45" s="110">
        <f>'Control Sheet'!P60</f>
        <v>0</v>
      </c>
      <c r="Q45" s="110">
        <f>'Control Sheet'!Q60</f>
        <v>0</v>
      </c>
      <c r="R45" s="110">
        <f>'Control Sheet'!R60</f>
        <v>0</v>
      </c>
      <c r="S45" s="110">
        <f>'Control Sheet'!S60</f>
        <v>0</v>
      </c>
      <c r="T45" s="110">
        <f>'Control Sheet'!T60</f>
        <v>0</v>
      </c>
      <c r="U45" s="110">
        <f>'Control Sheet'!U60</f>
        <v>0</v>
      </c>
      <c r="V45" s="110">
        <f>'Control Sheet'!V60</f>
        <v>0</v>
      </c>
    </row>
    <row r="46" spans="2:22">
      <c r="B46" s="34"/>
      <c r="C46" s="68"/>
      <c r="D46" s="68"/>
      <c r="E46" s="68"/>
      <c r="F46" s="68"/>
      <c r="G46" s="68"/>
      <c r="H46" s="68"/>
      <c r="I46" s="68"/>
      <c r="J46" s="68"/>
      <c r="K46" s="177"/>
      <c r="L46" s="177"/>
      <c r="M46" s="110"/>
      <c r="N46" s="110"/>
      <c r="O46" s="110"/>
      <c r="P46" s="110"/>
      <c r="Q46" s="110"/>
      <c r="R46" s="110"/>
      <c r="S46" s="110"/>
      <c r="T46" s="110"/>
      <c r="U46" s="110"/>
      <c r="V46" s="110"/>
    </row>
    <row r="47" spans="2:22">
      <c r="B47" s="2" t="s">
        <v>459</v>
      </c>
      <c r="C47" s="68"/>
      <c r="D47" s="68"/>
      <c r="E47" s="68"/>
      <c r="F47" s="68"/>
      <c r="G47" s="68"/>
      <c r="H47" s="68"/>
      <c r="I47" s="68"/>
      <c r="J47" s="68"/>
      <c r="K47" s="177"/>
      <c r="L47" s="177"/>
      <c r="M47" s="110"/>
      <c r="N47" s="110"/>
      <c r="O47" s="110"/>
      <c r="P47" s="110"/>
      <c r="Q47" s="110"/>
      <c r="R47" s="110"/>
      <c r="S47" s="110"/>
      <c r="T47" s="110"/>
      <c r="U47" s="110"/>
      <c r="V47" s="110"/>
    </row>
    <row r="48" spans="2:22">
      <c r="B48" s="180" t="s">
        <v>459</v>
      </c>
      <c r="C48" s="180"/>
      <c r="D48" s="180"/>
      <c r="E48" s="180"/>
      <c r="F48" s="180"/>
      <c r="G48" s="180"/>
      <c r="H48" s="180"/>
      <c r="I48" s="180"/>
      <c r="J48" s="180"/>
      <c r="K48" s="180">
        <f>'Historical Data'!K67</f>
        <v>33.86</v>
      </c>
      <c r="L48" s="180">
        <f>'Historical Data'!L67</f>
        <v>39.04</v>
      </c>
      <c r="M48" s="180">
        <f>L48*(1+M49)</f>
        <v>39.04</v>
      </c>
      <c r="N48" s="180">
        <f t="shared" ref="N48" si="15">M48*(1+N49)</f>
        <v>39.04</v>
      </c>
      <c r="O48" s="180">
        <f t="shared" ref="O48" si="16">N48*(1+O49)</f>
        <v>39.04</v>
      </c>
      <c r="P48" s="180">
        <f t="shared" ref="P48" si="17">O48*(1+P49)</f>
        <v>39.04</v>
      </c>
      <c r="Q48" s="180">
        <f t="shared" ref="Q48" si="18">P48*(1+Q49)</f>
        <v>39.04</v>
      </c>
      <c r="R48" s="180">
        <f t="shared" ref="R48" si="19">Q48*(1+R49)</f>
        <v>39.04</v>
      </c>
      <c r="S48" s="180">
        <f t="shared" ref="S48" si="20">R48*(1+S49)</f>
        <v>39.04</v>
      </c>
      <c r="T48" s="180">
        <f t="shared" ref="T48" si="21">S48*(1+T49)</f>
        <v>39.04</v>
      </c>
      <c r="U48" s="180">
        <f t="shared" ref="U48" si="22">T48*(1+U49)</f>
        <v>39.04</v>
      </c>
      <c r="V48" s="180">
        <f t="shared" ref="V48" si="23">U48*(1+V49)</f>
        <v>39.04</v>
      </c>
    </row>
    <row r="49" spans="1:22">
      <c r="B49" s="34" t="s">
        <v>266</v>
      </c>
      <c r="C49" s="68"/>
      <c r="D49" s="68"/>
      <c r="E49" s="68"/>
      <c r="F49" s="68"/>
      <c r="G49" s="68"/>
      <c r="H49" s="68"/>
      <c r="I49" s="68"/>
      <c r="J49" s="68"/>
      <c r="K49" s="177"/>
      <c r="L49" s="177"/>
      <c r="M49" s="110">
        <f>'Control Sheet'!M66</f>
        <v>0</v>
      </c>
      <c r="N49" s="110">
        <f>'Control Sheet'!N66</f>
        <v>0</v>
      </c>
      <c r="O49" s="110">
        <f>'Control Sheet'!O66</f>
        <v>0</v>
      </c>
      <c r="P49" s="110">
        <f>'Control Sheet'!P66</f>
        <v>0</v>
      </c>
      <c r="Q49" s="110">
        <f>'Control Sheet'!Q66</f>
        <v>0</v>
      </c>
      <c r="R49" s="110">
        <f>'Control Sheet'!R66</f>
        <v>0</v>
      </c>
      <c r="S49" s="110">
        <f>'Control Sheet'!S66</f>
        <v>0</v>
      </c>
      <c r="T49" s="110">
        <f>'Control Sheet'!T66</f>
        <v>0</v>
      </c>
      <c r="U49" s="110">
        <f>'Control Sheet'!U66</f>
        <v>0</v>
      </c>
      <c r="V49" s="110">
        <f>'Control Sheet'!V66</f>
        <v>0</v>
      </c>
    </row>
    <row r="50" spans="1:22">
      <c r="B50" s="34"/>
      <c r="C50" s="68"/>
      <c r="D50" s="68"/>
      <c r="E50" s="68"/>
      <c r="F50" s="68"/>
      <c r="G50" s="68"/>
      <c r="H50" s="68"/>
      <c r="I50" s="68"/>
      <c r="J50" s="68"/>
      <c r="K50" s="177"/>
      <c r="L50" s="177"/>
      <c r="M50" s="110"/>
      <c r="N50" s="110"/>
      <c r="O50" s="110"/>
      <c r="P50" s="110"/>
      <c r="Q50" s="110"/>
      <c r="R50" s="110"/>
      <c r="S50" s="110"/>
      <c r="T50" s="110"/>
      <c r="U50" s="110"/>
      <c r="V50" s="110"/>
    </row>
    <row r="51" spans="1:22">
      <c r="B51" s="2" t="s">
        <v>236</v>
      </c>
      <c r="C51" s="68"/>
      <c r="D51" s="68"/>
      <c r="E51" s="68"/>
      <c r="F51" s="68"/>
      <c r="G51" s="68"/>
      <c r="H51" s="68"/>
      <c r="I51" s="68"/>
      <c r="J51" s="68"/>
      <c r="K51" s="177"/>
      <c r="L51" s="177"/>
      <c r="M51" s="110"/>
      <c r="N51" s="110"/>
      <c r="O51" s="110"/>
      <c r="P51" s="110"/>
      <c r="Q51" s="110"/>
      <c r="R51" s="110"/>
      <c r="S51" s="110"/>
      <c r="T51" s="110"/>
      <c r="U51" s="110"/>
      <c r="V51" s="110"/>
    </row>
    <row r="52" spans="1:22">
      <c r="B52" s="180" t="str">
        <f>B51</f>
        <v>Deferred Tax Assets</v>
      </c>
      <c r="C52" s="180"/>
      <c r="D52" s="180"/>
      <c r="E52" s="180"/>
      <c r="F52" s="180"/>
      <c r="G52" s="180"/>
      <c r="H52" s="180"/>
      <c r="I52" s="180"/>
      <c r="J52" s="180"/>
      <c r="K52" s="180">
        <f>'Historical Data'!K68</f>
        <v>0.78</v>
      </c>
      <c r="L52" s="180">
        <f>'Historical Data'!L68</f>
        <v>1.77</v>
      </c>
      <c r="M52" s="180">
        <f>L52*(1+M53)</f>
        <v>1.77</v>
      </c>
      <c r="N52" s="180">
        <f t="shared" ref="N52" si="24">M52*(1+N53)</f>
        <v>1.77</v>
      </c>
      <c r="O52" s="180">
        <f t="shared" ref="O52" si="25">N52*(1+O53)</f>
        <v>1.77</v>
      </c>
      <c r="P52" s="180">
        <f t="shared" ref="P52" si="26">O52*(1+P53)</f>
        <v>1.77</v>
      </c>
      <c r="Q52" s="180">
        <f t="shared" ref="Q52" si="27">P52*(1+Q53)</f>
        <v>1.77</v>
      </c>
      <c r="R52" s="180">
        <f t="shared" ref="R52" si="28">Q52*(1+R53)</f>
        <v>1.77</v>
      </c>
      <c r="S52" s="180">
        <f t="shared" ref="S52" si="29">R52*(1+S53)</f>
        <v>1.77</v>
      </c>
      <c r="T52" s="180">
        <f t="shared" ref="T52" si="30">S52*(1+T53)</f>
        <v>1.77</v>
      </c>
      <c r="U52" s="180">
        <f t="shared" ref="U52" si="31">T52*(1+U53)</f>
        <v>1.77</v>
      </c>
      <c r="V52" s="180">
        <f t="shared" ref="V52" si="32">U52*(1+V53)</f>
        <v>1.77</v>
      </c>
    </row>
    <row r="53" spans="1:22">
      <c r="B53" s="34" t="s">
        <v>266</v>
      </c>
      <c r="C53" s="68"/>
      <c r="D53" s="68"/>
      <c r="E53" s="68"/>
      <c r="F53" s="68"/>
      <c r="G53" s="68"/>
      <c r="H53" s="68"/>
      <c r="I53" s="68"/>
      <c r="J53" s="68"/>
      <c r="K53" s="177"/>
      <c r="L53" s="177"/>
      <c r="M53" s="110">
        <f>'Control Sheet'!M72</f>
        <v>0</v>
      </c>
      <c r="N53" s="110">
        <f>'Control Sheet'!N70</f>
        <v>0</v>
      </c>
      <c r="O53" s="110">
        <f>'Control Sheet'!O70</f>
        <v>0</v>
      </c>
      <c r="P53" s="110">
        <f>'Control Sheet'!P70</f>
        <v>0</v>
      </c>
      <c r="Q53" s="110">
        <f>'Control Sheet'!Q70</f>
        <v>0</v>
      </c>
      <c r="R53" s="110">
        <f>'Control Sheet'!R70</f>
        <v>0</v>
      </c>
      <c r="S53" s="110">
        <f>'Control Sheet'!S70</f>
        <v>0</v>
      </c>
      <c r="T53" s="110">
        <f>'Control Sheet'!T70</f>
        <v>0</v>
      </c>
      <c r="U53" s="110">
        <f>'Control Sheet'!U70</f>
        <v>0</v>
      </c>
      <c r="V53" s="110">
        <f>'Control Sheet'!V70</f>
        <v>0</v>
      </c>
    </row>
    <row r="54" spans="1:22">
      <c r="B54" s="34"/>
      <c r="C54" s="68"/>
      <c r="D54" s="68"/>
      <c r="E54" s="68"/>
      <c r="F54" s="68"/>
      <c r="G54" s="68"/>
      <c r="H54" s="68"/>
      <c r="I54" s="68"/>
      <c r="J54" s="68"/>
      <c r="K54" s="177"/>
      <c r="L54" s="177"/>
      <c r="M54" s="110"/>
      <c r="N54" s="110"/>
      <c r="O54" s="110"/>
      <c r="P54" s="110"/>
      <c r="Q54" s="110"/>
      <c r="R54" s="110"/>
      <c r="S54" s="110"/>
      <c r="T54" s="110"/>
      <c r="U54" s="110"/>
      <c r="V54" s="110"/>
    </row>
    <row r="55" spans="1:22">
      <c r="B55" s="2" t="str">
        <f>'Control Sheet'!B74</f>
        <v>Long Term Loans And Advances Growth</v>
      </c>
      <c r="C55" s="68"/>
      <c r="D55" s="68"/>
      <c r="E55" s="68"/>
      <c r="F55" s="68"/>
      <c r="G55" s="68"/>
      <c r="H55" s="68"/>
      <c r="I55" s="68"/>
      <c r="J55" s="68"/>
      <c r="K55" s="177"/>
      <c r="L55" s="177"/>
      <c r="M55" s="110"/>
      <c r="N55" s="110"/>
      <c r="O55" s="110"/>
      <c r="P55" s="110"/>
      <c r="Q55" s="110"/>
      <c r="R55" s="110"/>
      <c r="S55" s="110"/>
      <c r="T55" s="110"/>
      <c r="U55" s="110"/>
      <c r="V55" s="110"/>
    </row>
    <row r="56" spans="1:22">
      <c r="B56" s="180" t="str">
        <f>B55</f>
        <v>Long Term Loans And Advances Growth</v>
      </c>
      <c r="C56" s="180"/>
      <c r="D56" s="180"/>
      <c r="E56" s="180"/>
      <c r="F56" s="180"/>
      <c r="G56" s="180"/>
      <c r="H56" s="180"/>
      <c r="I56" s="180"/>
      <c r="J56" s="180"/>
      <c r="K56" s="180">
        <f>'Historical Data'!K69</f>
        <v>10.78</v>
      </c>
      <c r="L56" s="180">
        <f>'Historical Data'!L69</f>
        <v>5.77</v>
      </c>
      <c r="M56" s="180">
        <f>L56*(1+M57)</f>
        <v>5.77</v>
      </c>
      <c r="N56" s="180">
        <f t="shared" ref="N56" si="33">M56*(1+N57)</f>
        <v>5.77</v>
      </c>
      <c r="O56" s="180">
        <f t="shared" ref="O56" si="34">N56*(1+O57)</f>
        <v>5.77</v>
      </c>
      <c r="P56" s="180">
        <f t="shared" ref="P56" si="35">O56*(1+P57)</f>
        <v>5.77</v>
      </c>
      <c r="Q56" s="180">
        <f t="shared" ref="Q56" si="36">P56*(1+Q57)</f>
        <v>5.77</v>
      </c>
      <c r="R56" s="180">
        <f t="shared" ref="R56" si="37">Q56*(1+R57)</f>
        <v>5.77</v>
      </c>
      <c r="S56" s="180">
        <f t="shared" ref="S56" si="38">R56*(1+S57)</f>
        <v>5.77</v>
      </c>
      <c r="T56" s="180">
        <f t="shared" ref="T56" si="39">S56*(1+T57)</f>
        <v>5.77</v>
      </c>
      <c r="U56" s="180">
        <f t="shared" ref="U56" si="40">T56*(1+U57)</f>
        <v>5.77</v>
      </c>
      <c r="V56" s="180">
        <f t="shared" ref="V56" si="41">U56*(1+V57)</f>
        <v>5.77</v>
      </c>
    </row>
    <row r="57" spans="1:22">
      <c r="B57" s="34" t="s">
        <v>266</v>
      </c>
      <c r="C57" s="68"/>
      <c r="D57" s="68"/>
      <c r="E57" s="68"/>
      <c r="F57" s="68"/>
      <c r="G57" s="68"/>
      <c r="H57" s="68"/>
      <c r="I57" s="68"/>
      <c r="J57" s="68"/>
      <c r="K57" s="177"/>
      <c r="L57" s="177"/>
      <c r="M57" s="110">
        <f>'Control Sheet'!M78</f>
        <v>0</v>
      </c>
      <c r="N57" s="110">
        <f>'Control Sheet'!N78</f>
        <v>0</v>
      </c>
      <c r="O57" s="110">
        <f>'Control Sheet'!O78</f>
        <v>0</v>
      </c>
      <c r="P57" s="110">
        <f>'Control Sheet'!P78</f>
        <v>0</v>
      </c>
      <c r="Q57" s="110">
        <f>'Control Sheet'!Q78</f>
        <v>0</v>
      </c>
      <c r="R57" s="110">
        <f>'Control Sheet'!R78</f>
        <v>0</v>
      </c>
      <c r="S57" s="110">
        <f>'Control Sheet'!S78</f>
        <v>0</v>
      </c>
      <c r="T57" s="110">
        <f>'Control Sheet'!T78</f>
        <v>0</v>
      </c>
      <c r="U57" s="110">
        <f>'Control Sheet'!U78</f>
        <v>0</v>
      </c>
      <c r="V57" s="110">
        <f>'Control Sheet'!V78</f>
        <v>0</v>
      </c>
    </row>
    <row r="58" spans="1:22">
      <c r="B58" s="34"/>
      <c r="C58" s="68"/>
      <c r="D58" s="68"/>
      <c r="E58" s="68"/>
      <c r="F58" s="68"/>
      <c r="G58" s="68"/>
      <c r="H58" s="68"/>
      <c r="I58" s="68"/>
      <c r="J58" s="68"/>
      <c r="K58" s="177"/>
      <c r="L58" s="177"/>
      <c r="M58" s="110"/>
      <c r="N58" s="110"/>
      <c r="O58" s="110"/>
      <c r="P58" s="110"/>
      <c r="Q58" s="110"/>
      <c r="R58" s="110"/>
      <c r="S58" s="110"/>
      <c r="T58" s="110"/>
      <c r="U58" s="110"/>
      <c r="V58" s="110"/>
    </row>
    <row r="59" spans="1:22">
      <c r="B59" s="2" t="str">
        <f>'Control Sheet'!B80</f>
        <v>Other Non-Current Assets Growth</v>
      </c>
      <c r="C59" s="68"/>
      <c r="D59" s="68"/>
      <c r="E59" s="68"/>
      <c r="F59" s="68"/>
      <c r="G59" s="68"/>
      <c r="H59" s="68"/>
      <c r="I59" s="68"/>
      <c r="J59" s="68"/>
      <c r="K59" s="177"/>
      <c r="L59" s="177"/>
      <c r="M59" s="110"/>
      <c r="N59" s="110"/>
      <c r="O59" s="110"/>
      <c r="P59" s="110"/>
      <c r="Q59" s="110"/>
      <c r="R59" s="110"/>
      <c r="S59" s="110"/>
      <c r="T59" s="110"/>
      <c r="U59" s="110"/>
      <c r="V59" s="110"/>
    </row>
    <row r="60" spans="1:22">
      <c r="B60" s="180" t="str">
        <f>B59</f>
        <v>Other Non-Current Assets Growth</v>
      </c>
      <c r="C60" s="180"/>
      <c r="D60" s="180"/>
      <c r="E60" s="180"/>
      <c r="F60" s="180"/>
      <c r="G60" s="180"/>
      <c r="H60" s="180"/>
      <c r="I60" s="180"/>
      <c r="J60" s="180"/>
      <c r="K60" s="180">
        <f>'Historical Data'!K70</f>
        <v>66.069999999999993</v>
      </c>
      <c r="L60" s="180">
        <f>'Historical Data'!L70</f>
        <v>313.39</v>
      </c>
      <c r="M60" s="180">
        <f>L60*(1+M61)</f>
        <v>313.39</v>
      </c>
      <c r="N60" s="180">
        <f t="shared" ref="N60" si="42">M60*(1+N61)</f>
        <v>313.39</v>
      </c>
      <c r="O60" s="180">
        <f t="shared" ref="O60" si="43">N60*(1+O61)</f>
        <v>313.39</v>
      </c>
      <c r="P60" s="180">
        <f t="shared" ref="P60" si="44">O60*(1+P61)</f>
        <v>313.39</v>
      </c>
      <c r="Q60" s="180">
        <f t="shared" ref="Q60" si="45">P60*(1+Q61)</f>
        <v>313.39</v>
      </c>
      <c r="R60" s="180">
        <f t="shared" ref="R60" si="46">Q60*(1+R61)</f>
        <v>313.39</v>
      </c>
      <c r="S60" s="180">
        <f t="shared" ref="S60" si="47">R60*(1+S61)</f>
        <v>313.39</v>
      </c>
      <c r="T60" s="180">
        <f t="shared" ref="T60" si="48">S60*(1+T61)</f>
        <v>313.39</v>
      </c>
      <c r="U60" s="180">
        <f t="shared" ref="U60" si="49">T60*(1+U61)</f>
        <v>313.39</v>
      </c>
      <c r="V60" s="180">
        <f t="shared" ref="V60" si="50">U60*(1+V61)</f>
        <v>313.39</v>
      </c>
    </row>
    <row r="61" spans="1:22">
      <c r="B61" s="34" t="s">
        <v>266</v>
      </c>
      <c r="C61" s="68"/>
      <c r="D61" s="68"/>
      <c r="E61" s="68"/>
      <c r="F61" s="68"/>
      <c r="G61" s="68"/>
      <c r="H61" s="68"/>
      <c r="I61" s="68"/>
      <c r="J61" s="68"/>
      <c r="K61" s="177"/>
      <c r="L61" s="177"/>
      <c r="M61" s="110">
        <f>'Control Sheet'!M82</f>
        <v>0</v>
      </c>
      <c r="N61" s="110">
        <f>'Control Sheet'!N82</f>
        <v>0</v>
      </c>
      <c r="O61" s="110">
        <f>'Control Sheet'!O82</f>
        <v>0</v>
      </c>
      <c r="P61" s="110">
        <f>'Control Sheet'!P82</f>
        <v>0</v>
      </c>
      <c r="Q61" s="110">
        <f>'Control Sheet'!Q82</f>
        <v>0</v>
      </c>
      <c r="R61" s="110">
        <f>'Control Sheet'!R82</f>
        <v>0</v>
      </c>
      <c r="S61" s="110">
        <f>'Control Sheet'!S82</f>
        <v>0</v>
      </c>
      <c r="T61" s="110">
        <f>'Control Sheet'!T82</f>
        <v>0</v>
      </c>
      <c r="U61" s="110">
        <f>'Control Sheet'!U82</f>
        <v>0</v>
      </c>
      <c r="V61" s="110">
        <f>'Control Sheet'!V82</f>
        <v>0</v>
      </c>
    </row>
    <row r="62" spans="1:22">
      <c r="B62" s="34"/>
      <c r="C62" s="68"/>
      <c r="D62" s="68"/>
      <c r="E62" s="68"/>
      <c r="F62" s="68"/>
      <c r="G62" s="68"/>
      <c r="H62" s="68"/>
      <c r="I62" s="68"/>
      <c r="J62" s="68"/>
      <c r="K62" s="177"/>
      <c r="L62" s="177"/>
      <c r="M62" s="110"/>
      <c r="N62" s="110"/>
      <c r="O62" s="110"/>
      <c r="P62" s="110"/>
      <c r="Q62" s="110"/>
      <c r="R62" s="110"/>
      <c r="S62" s="110"/>
      <c r="T62" s="110"/>
      <c r="U62" s="110"/>
      <c r="V62" s="110"/>
    </row>
    <row r="63" spans="1:22" ht="18">
      <c r="A63" t="s">
        <v>239</v>
      </c>
      <c r="B63" s="61" t="s">
        <v>10</v>
      </c>
      <c r="C63" s="61"/>
      <c r="D63" s="61"/>
      <c r="E63" s="61"/>
      <c r="F63" s="61"/>
      <c r="G63" s="61"/>
      <c r="H63" s="61"/>
      <c r="I63" s="61"/>
      <c r="J63" s="61"/>
      <c r="K63" s="61"/>
      <c r="L63" s="61"/>
      <c r="M63" s="61"/>
      <c r="N63" s="61"/>
      <c r="O63" s="61"/>
      <c r="P63" s="61"/>
      <c r="Q63" s="61"/>
      <c r="R63" s="61"/>
      <c r="S63" s="61"/>
      <c r="T63" s="61"/>
      <c r="U63" s="61"/>
      <c r="V63" s="61"/>
    </row>
    <row r="65" spans="2:22">
      <c r="K65" s="181">
        <v>17</v>
      </c>
    </row>
    <row r="66" spans="2:22">
      <c r="B66" t="s">
        <v>460</v>
      </c>
      <c r="M66" s="168">
        <f>M41+M35</f>
        <v>166.64741999999995</v>
      </c>
      <c r="N66" s="168">
        <f t="shared" ref="N66:V66" si="51">N41+N35</f>
        <v>191.64453299999994</v>
      </c>
      <c r="O66" s="168">
        <f t="shared" si="51"/>
        <v>226.14054893999992</v>
      </c>
      <c r="P66" s="168">
        <f t="shared" si="51"/>
        <v>266.84584774919989</v>
      </c>
      <c r="Q66" s="168">
        <f t="shared" si="51"/>
        <v>309.54118338907182</v>
      </c>
      <c r="R66" s="168">
        <f t="shared" si="51"/>
        <v>352.87694906354193</v>
      </c>
      <c r="S66" s="168">
        <f t="shared" si="51"/>
        <v>395.22218295116699</v>
      </c>
      <c r="T66" s="168">
        <f t="shared" si="51"/>
        <v>438.6966230757954</v>
      </c>
      <c r="U66" s="168">
        <f t="shared" si="51"/>
        <v>482.56628538337498</v>
      </c>
      <c r="V66" s="168">
        <f t="shared" si="51"/>
        <v>530.8229139217126</v>
      </c>
    </row>
    <row r="67" spans="2:22">
      <c r="B67" t="s">
        <v>461</v>
      </c>
      <c r="M67" s="100">
        <f>M34+M42</f>
        <v>1689.231</v>
      </c>
      <c r="N67" s="100">
        <f t="shared" ref="N67:V67" si="52">N34+N42</f>
        <v>1858.0931</v>
      </c>
      <c r="O67" s="100">
        <f t="shared" si="52"/>
        <v>2043.8414100000002</v>
      </c>
      <c r="P67" s="100">
        <f t="shared" si="52"/>
        <v>2248.1645510000008</v>
      </c>
      <c r="Q67" s="100">
        <f t="shared" si="52"/>
        <v>2472.920006100001</v>
      </c>
      <c r="R67" s="100">
        <f t="shared" si="52"/>
        <v>2720.1510067100012</v>
      </c>
      <c r="S67" s="100">
        <f t="shared" si="52"/>
        <v>2992.1051073810017</v>
      </c>
      <c r="T67" s="100">
        <f t="shared" si="52"/>
        <v>3291.2546181191024</v>
      </c>
      <c r="U67" s="100">
        <f t="shared" si="52"/>
        <v>3620.3190799310128</v>
      </c>
      <c r="V67" s="100">
        <f t="shared" si="52"/>
        <v>3982.2899879241145</v>
      </c>
    </row>
    <row r="69" spans="2:22">
      <c r="B69" t="s">
        <v>462</v>
      </c>
      <c r="M69" s="23">
        <f>+M66/M67</f>
        <v>9.8652830785132373E-2</v>
      </c>
      <c r="N69" s="23">
        <f t="shared" ref="N69:V69" si="53">+N66/N67</f>
        <v>0.10314043628922573</v>
      </c>
      <c r="O69" s="23">
        <f t="shared" si="53"/>
        <v>0.11064486110984506</v>
      </c>
      <c r="P69" s="23">
        <f t="shared" si="53"/>
        <v>0.1186949805922813</v>
      </c>
      <c r="Q69" s="23">
        <f t="shared" si="53"/>
        <v>0.12517233983530418</v>
      </c>
      <c r="R69" s="23">
        <f t="shared" si="53"/>
        <v>0.12972697037520114</v>
      </c>
      <c r="S69" s="23">
        <f t="shared" si="53"/>
        <v>0.13208833539176906</v>
      </c>
      <c r="T69" s="23">
        <f t="shared" si="53"/>
        <v>0.13329160881709701</v>
      </c>
      <c r="U69" s="23">
        <f t="shared" si="53"/>
        <v>0.13329385469320856</v>
      </c>
      <c r="V69" s="23">
        <f t="shared" si="53"/>
        <v>0.13329589646444095</v>
      </c>
    </row>
    <row r="70" spans="2:22">
      <c r="B70" t="s">
        <v>463</v>
      </c>
      <c r="M70" s="23">
        <f>+M66/M11</f>
        <v>0.03</v>
      </c>
      <c r="N70" s="23">
        <f t="shared" ref="N70:V70" si="54">+N66/N11</f>
        <v>0.03</v>
      </c>
      <c r="O70" s="23">
        <f t="shared" si="54"/>
        <v>0.03</v>
      </c>
      <c r="P70" s="23">
        <f t="shared" si="54"/>
        <v>3.0000000000000002E-2</v>
      </c>
      <c r="Q70" s="23">
        <f t="shared" si="54"/>
        <v>2.9999999999999995E-2</v>
      </c>
      <c r="R70" s="23">
        <f t="shared" si="54"/>
        <v>0.03</v>
      </c>
      <c r="S70" s="23">
        <f t="shared" si="54"/>
        <v>0.03</v>
      </c>
      <c r="T70" s="23">
        <f t="shared" si="54"/>
        <v>0.03</v>
      </c>
      <c r="U70" s="23">
        <f t="shared" si="54"/>
        <v>0.03</v>
      </c>
      <c r="V70" s="23">
        <f t="shared" si="54"/>
        <v>3.0000000000000002E-2</v>
      </c>
    </row>
    <row r="72" spans="2:22">
      <c r="B72" s="2" t="s">
        <v>464</v>
      </c>
    </row>
    <row r="75" spans="2:22">
      <c r="B75">
        <v>2026</v>
      </c>
      <c r="L75" s="183">
        <f>+'Historical Data'!L19</f>
        <v>169.37</v>
      </c>
      <c r="M75" s="183">
        <f>+L75</f>
        <v>169.37</v>
      </c>
      <c r="N75" s="183">
        <f t="shared" ref="N75:V75" si="55">+M75</f>
        <v>169.37</v>
      </c>
      <c r="O75" s="183">
        <f t="shared" si="55"/>
        <v>169.37</v>
      </c>
      <c r="P75" s="183">
        <f t="shared" si="55"/>
        <v>169.37</v>
      </c>
      <c r="Q75" s="183">
        <f t="shared" si="55"/>
        <v>169.37</v>
      </c>
      <c r="R75" s="183">
        <f t="shared" si="55"/>
        <v>169.37</v>
      </c>
      <c r="S75" s="183">
        <f t="shared" si="55"/>
        <v>169.37</v>
      </c>
      <c r="T75" s="183">
        <f t="shared" si="55"/>
        <v>169.37</v>
      </c>
      <c r="U75" s="183">
        <f t="shared" si="55"/>
        <v>169.37</v>
      </c>
      <c r="V75" s="183">
        <f t="shared" si="55"/>
        <v>169.37</v>
      </c>
    </row>
    <row r="76" spans="2:22">
      <c r="B76">
        <f>+B75+1</f>
        <v>2027</v>
      </c>
      <c r="L76" s="161"/>
      <c r="M76" s="25">
        <f>+M66-M75</f>
        <v>-2.7225800000000504</v>
      </c>
      <c r="N76" s="25">
        <f>+M76</f>
        <v>-2.7225800000000504</v>
      </c>
      <c r="O76" s="25">
        <f t="shared" ref="O76:V76" si="56">+N76</f>
        <v>-2.7225800000000504</v>
      </c>
      <c r="P76" s="25">
        <f t="shared" si="56"/>
        <v>-2.7225800000000504</v>
      </c>
      <c r="Q76" s="25">
        <f t="shared" si="56"/>
        <v>-2.7225800000000504</v>
      </c>
      <c r="R76" s="25">
        <f t="shared" si="56"/>
        <v>-2.7225800000000504</v>
      </c>
      <c r="S76" s="25">
        <f t="shared" si="56"/>
        <v>-2.7225800000000504</v>
      </c>
      <c r="T76" s="25">
        <f t="shared" si="56"/>
        <v>-2.7225800000000504</v>
      </c>
      <c r="U76" s="25">
        <f t="shared" si="56"/>
        <v>-2.7225800000000504</v>
      </c>
      <c r="V76" s="25">
        <f t="shared" si="56"/>
        <v>-2.7225800000000504</v>
      </c>
    </row>
    <row r="77" spans="2:22">
      <c r="B77">
        <f t="shared" ref="B77:B85" si="57">+B76+1</f>
        <v>2028</v>
      </c>
      <c r="L77" s="161"/>
      <c r="M77" s="161"/>
      <c r="N77" s="100">
        <f>+N66-M66</f>
        <v>24.997112999999985</v>
      </c>
      <c r="O77" s="100">
        <f t="shared" ref="O77:V77" si="58">+N77</f>
        <v>24.997112999999985</v>
      </c>
      <c r="P77" s="100">
        <f t="shared" si="58"/>
        <v>24.997112999999985</v>
      </c>
      <c r="Q77" s="100">
        <f t="shared" si="58"/>
        <v>24.997112999999985</v>
      </c>
      <c r="R77" s="100">
        <f t="shared" si="58"/>
        <v>24.997112999999985</v>
      </c>
      <c r="S77" s="100">
        <f t="shared" si="58"/>
        <v>24.997112999999985</v>
      </c>
      <c r="T77" s="100">
        <f t="shared" si="58"/>
        <v>24.997112999999985</v>
      </c>
      <c r="U77" s="100">
        <f t="shared" si="58"/>
        <v>24.997112999999985</v>
      </c>
      <c r="V77" s="100">
        <f t="shared" si="58"/>
        <v>24.997112999999985</v>
      </c>
    </row>
    <row r="78" spans="2:22">
      <c r="B78">
        <f t="shared" si="57"/>
        <v>2029</v>
      </c>
      <c r="L78" s="161"/>
      <c r="M78" s="161"/>
      <c r="N78" s="161"/>
      <c r="O78" s="100">
        <f>+O66-N66</f>
        <v>34.496015939999978</v>
      </c>
      <c r="P78" s="100">
        <f t="shared" ref="P78:V78" si="59">+O78</f>
        <v>34.496015939999978</v>
      </c>
      <c r="Q78" s="100">
        <f t="shared" si="59"/>
        <v>34.496015939999978</v>
      </c>
      <c r="R78" s="100">
        <f t="shared" si="59"/>
        <v>34.496015939999978</v>
      </c>
      <c r="S78" s="100">
        <f t="shared" si="59"/>
        <v>34.496015939999978</v>
      </c>
      <c r="T78" s="100">
        <f t="shared" si="59"/>
        <v>34.496015939999978</v>
      </c>
      <c r="U78" s="100">
        <f t="shared" si="59"/>
        <v>34.496015939999978</v>
      </c>
      <c r="V78" s="100">
        <f t="shared" si="59"/>
        <v>34.496015939999978</v>
      </c>
    </row>
    <row r="79" spans="2:22">
      <c r="B79">
        <f t="shared" si="57"/>
        <v>2030</v>
      </c>
      <c r="L79" s="161"/>
      <c r="M79" s="161"/>
      <c r="N79" s="161"/>
      <c r="O79" s="161"/>
      <c r="P79" s="100">
        <f>+P66-O66</f>
        <v>40.705298809199974</v>
      </c>
      <c r="Q79" s="100">
        <f t="shared" ref="Q79:V79" si="60">+P79</f>
        <v>40.705298809199974</v>
      </c>
      <c r="R79" s="100">
        <f t="shared" si="60"/>
        <v>40.705298809199974</v>
      </c>
      <c r="S79" s="100">
        <f t="shared" si="60"/>
        <v>40.705298809199974</v>
      </c>
      <c r="T79" s="100">
        <f t="shared" si="60"/>
        <v>40.705298809199974</v>
      </c>
      <c r="U79" s="100">
        <f t="shared" si="60"/>
        <v>40.705298809199974</v>
      </c>
      <c r="V79" s="100">
        <f t="shared" si="60"/>
        <v>40.705298809199974</v>
      </c>
    </row>
    <row r="80" spans="2:22">
      <c r="B80">
        <f t="shared" si="57"/>
        <v>2031</v>
      </c>
      <c r="L80" s="161"/>
      <c r="M80" s="161"/>
      <c r="N80" s="161"/>
      <c r="O80" s="161"/>
      <c r="P80" s="161"/>
      <c r="Q80" s="100">
        <f>+Q66-P66</f>
        <v>42.695335639871928</v>
      </c>
      <c r="R80" s="100">
        <f>+Q80</f>
        <v>42.695335639871928</v>
      </c>
      <c r="S80" s="100">
        <f>+R80</f>
        <v>42.695335639871928</v>
      </c>
      <c r="T80" s="100">
        <f>+S80</f>
        <v>42.695335639871928</v>
      </c>
      <c r="U80" s="100">
        <f>+T80</f>
        <v>42.695335639871928</v>
      </c>
      <c r="V80" s="100">
        <f>+U80</f>
        <v>42.695335639871928</v>
      </c>
    </row>
    <row r="81" spans="1:23">
      <c r="B81">
        <f t="shared" si="57"/>
        <v>2032</v>
      </c>
      <c r="L81" s="161"/>
      <c r="M81" s="161"/>
      <c r="N81" s="161"/>
      <c r="O81" s="161"/>
      <c r="P81" s="161"/>
      <c r="Q81" s="161"/>
      <c r="R81" s="100">
        <f>+R66-Q66</f>
        <v>43.33576567447011</v>
      </c>
      <c r="S81" s="100">
        <f>+R81</f>
        <v>43.33576567447011</v>
      </c>
      <c r="T81" s="100">
        <f>+S81</f>
        <v>43.33576567447011</v>
      </c>
      <c r="U81" s="100">
        <f>+T81</f>
        <v>43.33576567447011</v>
      </c>
      <c r="V81" s="100">
        <f>+U81</f>
        <v>43.33576567447011</v>
      </c>
    </row>
    <row r="82" spans="1:23">
      <c r="B82">
        <f t="shared" si="57"/>
        <v>2033</v>
      </c>
      <c r="L82" s="161"/>
      <c r="M82" s="161"/>
      <c r="N82" s="161"/>
      <c r="O82" s="161"/>
      <c r="P82" s="161"/>
      <c r="Q82" s="161"/>
      <c r="R82" s="161"/>
      <c r="S82" s="100">
        <f>+S66-R66</f>
        <v>42.345233887625056</v>
      </c>
      <c r="T82" s="100">
        <f>+S82</f>
        <v>42.345233887625056</v>
      </c>
      <c r="U82" s="100">
        <f>+T82</f>
        <v>42.345233887625056</v>
      </c>
      <c r="V82" s="100">
        <f>+U82</f>
        <v>42.345233887625056</v>
      </c>
    </row>
    <row r="83" spans="1:23">
      <c r="B83">
        <f t="shared" si="57"/>
        <v>2034</v>
      </c>
      <c r="L83" s="161"/>
      <c r="M83" s="161"/>
      <c r="N83" s="161"/>
      <c r="O83" s="161"/>
      <c r="P83" s="161"/>
      <c r="Q83" s="161"/>
      <c r="R83" s="161"/>
      <c r="S83" s="161"/>
      <c r="T83" s="100">
        <f>+T66-S66</f>
        <v>43.474440124628416</v>
      </c>
      <c r="U83" s="100">
        <f>+T83</f>
        <v>43.474440124628416</v>
      </c>
      <c r="V83" s="100">
        <f>+U83</f>
        <v>43.474440124628416</v>
      </c>
    </row>
    <row r="84" spans="1:23">
      <c r="B84">
        <f t="shared" si="57"/>
        <v>2035</v>
      </c>
      <c r="L84" s="161"/>
      <c r="M84" s="161"/>
      <c r="N84" s="161"/>
      <c r="O84" s="161"/>
      <c r="P84" s="161"/>
      <c r="Q84" s="161"/>
      <c r="R84" s="161"/>
      <c r="S84" s="161"/>
      <c r="T84" s="161"/>
      <c r="U84" s="100">
        <f>+U66-T66</f>
        <v>43.869662307579574</v>
      </c>
      <c r="V84" s="100">
        <f>+U84</f>
        <v>43.869662307579574</v>
      </c>
    </row>
    <row r="85" spans="1:23">
      <c r="B85">
        <f t="shared" si="57"/>
        <v>2036</v>
      </c>
      <c r="L85" s="161"/>
      <c r="M85" s="161"/>
      <c r="N85" s="161"/>
      <c r="O85" s="161"/>
      <c r="P85" s="161"/>
      <c r="Q85" s="161"/>
      <c r="R85" s="161"/>
      <c r="S85" s="161"/>
      <c r="T85" s="161"/>
      <c r="U85" s="161"/>
      <c r="V85" s="100">
        <f>+V66-U66</f>
        <v>48.256628538337623</v>
      </c>
    </row>
    <row r="86" spans="1:23">
      <c r="B86" s="36" t="s">
        <v>460</v>
      </c>
      <c r="C86" s="37"/>
      <c r="D86" s="37"/>
      <c r="E86" s="37"/>
      <c r="F86" s="37"/>
      <c r="G86" s="37"/>
      <c r="H86" s="37"/>
      <c r="I86" s="37"/>
      <c r="J86" s="37"/>
      <c r="K86" s="37"/>
      <c r="L86" s="184">
        <f>SUM(L75:L85)</f>
        <v>169.37</v>
      </c>
      <c r="M86" s="184">
        <f t="shared" ref="M86:V86" si="61">SUM(M75:M85)</f>
        <v>166.64741999999995</v>
      </c>
      <c r="N86" s="184">
        <f t="shared" si="61"/>
        <v>191.64453299999994</v>
      </c>
      <c r="O86" s="184">
        <f t="shared" si="61"/>
        <v>226.14054893999992</v>
      </c>
      <c r="P86" s="184">
        <f t="shared" si="61"/>
        <v>266.84584774919989</v>
      </c>
      <c r="Q86" s="184">
        <f t="shared" si="61"/>
        <v>309.54118338907182</v>
      </c>
      <c r="R86" s="184">
        <f t="shared" si="61"/>
        <v>352.87694906354193</v>
      </c>
      <c r="S86" s="184">
        <f t="shared" si="61"/>
        <v>395.22218295116699</v>
      </c>
      <c r="T86" s="184">
        <f t="shared" si="61"/>
        <v>438.6966230757954</v>
      </c>
      <c r="U86" s="184">
        <f t="shared" si="61"/>
        <v>482.56628538337498</v>
      </c>
      <c r="V86" s="184">
        <f t="shared" si="61"/>
        <v>530.8229139217126</v>
      </c>
    </row>
    <row r="88" spans="1:23" ht="18">
      <c r="A88" t="s">
        <v>239</v>
      </c>
      <c r="B88" s="61" t="s">
        <v>465</v>
      </c>
      <c r="C88" s="61"/>
      <c r="D88" s="61"/>
      <c r="E88" s="61"/>
      <c r="F88" s="61"/>
      <c r="G88" s="61"/>
      <c r="H88" s="61"/>
      <c r="I88" s="61"/>
      <c r="J88" s="61"/>
      <c r="K88" s="61"/>
      <c r="L88" s="61"/>
      <c r="M88" s="61"/>
      <c r="N88" s="61"/>
      <c r="O88" s="61"/>
      <c r="P88" s="61"/>
      <c r="Q88" s="61"/>
      <c r="R88" s="61"/>
      <c r="S88" s="61"/>
      <c r="T88" s="61"/>
      <c r="U88" s="61"/>
      <c r="V88" s="61"/>
    </row>
    <row r="90" spans="1:23">
      <c r="B90" t="s">
        <v>466</v>
      </c>
      <c r="M90" s="25">
        <f>+'Historical Data'!L41</f>
        <v>3049.65</v>
      </c>
      <c r="N90" s="25">
        <f>+M93</f>
        <v>3489.2199748800003</v>
      </c>
      <c r="O90" s="25">
        <f t="shared" ref="O90:V90" si="62">+N93</f>
        <v>3975.0971926320003</v>
      </c>
      <c r="P90" s="25">
        <f t="shared" si="62"/>
        <v>4548.7122772449593</v>
      </c>
      <c r="Q90" s="25">
        <f t="shared" si="62"/>
        <v>5204.2304092683153</v>
      </c>
      <c r="R90" s="25">
        <f t="shared" si="62"/>
        <v>5964.3781650005958</v>
      </c>
      <c r="S90" s="25">
        <f t="shared" si="62"/>
        <v>6830.6477391859162</v>
      </c>
      <c r="T90" s="25">
        <f t="shared" si="62"/>
        <v>7800.5229761480796</v>
      </c>
      <c r="U90" s="25">
        <f t="shared" si="62"/>
        <v>8876.886878084606</v>
      </c>
      <c r="V90" s="25">
        <f t="shared" si="62"/>
        <v>10060.665845792331</v>
      </c>
    </row>
    <row r="91" spans="1:23">
      <c r="B91" t="s">
        <v>467</v>
      </c>
      <c r="M91" s="25">
        <f>+'3-Statement Model'!H31</f>
        <v>686.82808574999967</v>
      </c>
      <c r="N91" s="25">
        <f>+'3-Statement Model'!I31</f>
        <v>759.18315273749954</v>
      </c>
      <c r="O91" s="25">
        <f>+'3-Statement Model'!J31</f>
        <v>896.27356970774952</v>
      </c>
      <c r="P91" s="25">
        <f>+'3-Statement Model'!K31</f>
        <v>1024.2470812864942</v>
      </c>
      <c r="Q91" s="25">
        <f>+'3-Statement Model'!L31</f>
        <v>1187.7308683316878</v>
      </c>
      <c r="R91" s="25">
        <f>+'3-Statement Model'!M31</f>
        <v>1353.5462096645635</v>
      </c>
      <c r="S91" s="25">
        <f>+'3-Statement Model'!N31</f>
        <v>1515.4300577533807</v>
      </c>
      <c r="T91" s="25">
        <f>+'3-Statement Model'!O31</f>
        <v>1681.8185967758218</v>
      </c>
      <c r="U91" s="25">
        <f>+'3-Statement Model'!P31</f>
        <v>1849.6546370433216</v>
      </c>
      <c r="V91" s="25">
        <f>+'3-Statement Model'!Q31</f>
        <v>2034.6201007476548</v>
      </c>
      <c r="W91" s="25"/>
    </row>
    <row r="92" spans="1:23">
      <c r="B92" t="s">
        <v>468</v>
      </c>
      <c r="M92" s="25">
        <f>+M91*M95</f>
        <v>247.25811086999988</v>
      </c>
      <c r="N92" s="25">
        <f t="shared" ref="N92:V92" si="63">+N91*N95</f>
        <v>273.30593498549985</v>
      </c>
      <c r="O92" s="25">
        <f t="shared" si="63"/>
        <v>322.6584850947898</v>
      </c>
      <c r="P92" s="25">
        <f t="shared" si="63"/>
        <v>368.72894926313791</v>
      </c>
      <c r="Q92" s="25">
        <f t="shared" si="63"/>
        <v>427.58311259940757</v>
      </c>
      <c r="R92" s="25">
        <f t="shared" si="63"/>
        <v>487.27663547924288</v>
      </c>
      <c r="S92" s="25">
        <f t="shared" si="63"/>
        <v>545.55482079121703</v>
      </c>
      <c r="T92" s="25">
        <f t="shared" si="63"/>
        <v>605.45469483929583</v>
      </c>
      <c r="U92" s="25">
        <f t="shared" si="63"/>
        <v>665.87566933559572</v>
      </c>
      <c r="V92" s="25">
        <f t="shared" si="63"/>
        <v>732.46323626915569</v>
      </c>
    </row>
    <row r="93" spans="1:23">
      <c r="B93" s="37" t="s">
        <v>469</v>
      </c>
      <c r="C93" s="37"/>
      <c r="D93" s="37"/>
      <c r="E93" s="37"/>
      <c r="F93" s="37"/>
      <c r="G93" s="37"/>
      <c r="H93" s="37"/>
      <c r="I93" s="37"/>
      <c r="J93" s="37"/>
      <c r="K93" s="37"/>
      <c r="L93" s="37"/>
      <c r="M93" s="185">
        <f>+M90+M91-M92</f>
        <v>3489.2199748800003</v>
      </c>
      <c r="N93" s="185">
        <f t="shared" ref="N93:V93" si="64">+N90+N91-N92</f>
        <v>3975.0971926320003</v>
      </c>
      <c r="O93" s="185">
        <f t="shared" si="64"/>
        <v>4548.7122772449593</v>
      </c>
      <c r="P93" s="185">
        <f t="shared" si="64"/>
        <v>5204.2304092683153</v>
      </c>
      <c r="Q93" s="185">
        <f t="shared" si="64"/>
        <v>5964.3781650005958</v>
      </c>
      <c r="R93" s="185">
        <f t="shared" si="64"/>
        <v>6830.6477391859162</v>
      </c>
      <c r="S93" s="185">
        <f t="shared" si="64"/>
        <v>7800.5229761480796</v>
      </c>
      <c r="T93" s="185">
        <f t="shared" si="64"/>
        <v>8876.886878084606</v>
      </c>
      <c r="U93" s="185">
        <f t="shared" si="64"/>
        <v>10060.665845792331</v>
      </c>
      <c r="V93" s="185">
        <f t="shared" si="64"/>
        <v>11362.82271027083</v>
      </c>
    </row>
    <row r="95" spans="1:23">
      <c r="B95" s="27" t="s">
        <v>99</v>
      </c>
      <c r="C95" s="27"/>
      <c r="D95" s="27"/>
      <c r="E95" s="27"/>
      <c r="F95" s="27"/>
      <c r="G95" s="27"/>
      <c r="H95" s="27"/>
      <c r="I95" s="27"/>
      <c r="J95" s="27"/>
      <c r="K95" s="27"/>
      <c r="L95" s="27"/>
      <c r="M95" s="187">
        <v>0.36</v>
      </c>
      <c r="N95" s="187">
        <v>0.36</v>
      </c>
      <c r="O95" s="187">
        <v>0.36</v>
      </c>
      <c r="P95" s="187">
        <v>0.36</v>
      </c>
      <c r="Q95" s="187">
        <v>0.36</v>
      </c>
      <c r="R95" s="187">
        <v>0.36</v>
      </c>
      <c r="S95" s="187">
        <v>0.36</v>
      </c>
      <c r="T95" s="187">
        <v>0.36</v>
      </c>
      <c r="U95" s="187">
        <v>0.36</v>
      </c>
      <c r="V95" s="187">
        <v>0.36</v>
      </c>
    </row>
    <row r="97" spans="1:22" ht="18">
      <c r="A97" t="s">
        <v>239</v>
      </c>
      <c r="B97" s="61" t="s">
        <v>470</v>
      </c>
      <c r="C97" s="61"/>
      <c r="D97" s="61"/>
      <c r="E97" s="61"/>
      <c r="F97" s="61"/>
      <c r="G97" s="61"/>
      <c r="H97" s="61"/>
      <c r="I97" s="61"/>
      <c r="J97" s="61"/>
      <c r="K97" s="61"/>
      <c r="L97" s="61"/>
      <c r="M97" s="61"/>
      <c r="N97" s="61"/>
      <c r="O97" s="61"/>
      <c r="P97" s="61"/>
      <c r="Q97" s="61"/>
      <c r="R97" s="61"/>
      <c r="S97" s="61"/>
      <c r="T97" s="61"/>
      <c r="U97" s="61"/>
      <c r="V97" s="61"/>
    </row>
    <row r="99" spans="1:22">
      <c r="B99" s="2" t="s">
        <v>197</v>
      </c>
    </row>
    <row r="100" spans="1:22">
      <c r="B100" s="37" t="s">
        <v>103</v>
      </c>
      <c r="C100" s="37"/>
      <c r="D100" s="37"/>
      <c r="E100" s="37"/>
      <c r="F100" s="37"/>
      <c r="G100" s="37"/>
      <c r="H100" s="37"/>
      <c r="I100" s="37"/>
      <c r="J100" s="37"/>
      <c r="K100" s="185">
        <f>+K11</f>
        <v>4635.07</v>
      </c>
      <c r="L100" s="185">
        <f t="shared" ref="L100:V100" si="65">+L11</f>
        <v>4830.3599999999997</v>
      </c>
      <c r="M100" s="185">
        <f t="shared" si="65"/>
        <v>5554.9139999999989</v>
      </c>
      <c r="N100" s="185">
        <f t="shared" si="65"/>
        <v>6388.1510999999982</v>
      </c>
      <c r="O100" s="185">
        <f t="shared" si="65"/>
        <v>7538.0182979999972</v>
      </c>
      <c r="P100" s="185">
        <f t="shared" si="65"/>
        <v>8894.8615916399958</v>
      </c>
      <c r="Q100" s="185">
        <f t="shared" si="65"/>
        <v>10318.039446302395</v>
      </c>
      <c r="R100" s="185">
        <f t="shared" si="65"/>
        <v>11762.564968784731</v>
      </c>
      <c r="S100" s="185">
        <f t="shared" si="65"/>
        <v>13174.0727650389</v>
      </c>
      <c r="T100" s="185">
        <f t="shared" si="65"/>
        <v>14623.22076919318</v>
      </c>
      <c r="U100" s="185">
        <f t="shared" si="65"/>
        <v>16085.542846112499</v>
      </c>
      <c r="V100" s="185">
        <f t="shared" si="65"/>
        <v>17694.097130723752</v>
      </c>
    </row>
    <row r="101" spans="1:22">
      <c r="B101" t="s">
        <v>197</v>
      </c>
      <c r="K101" s="100">
        <f>+'Historical Data'!K76</f>
        <v>570.17999999999995</v>
      </c>
      <c r="L101" s="100">
        <f>+'Historical Data'!L76</f>
        <v>628.47</v>
      </c>
      <c r="M101" s="100">
        <f>M100/365*M102</f>
        <v>700.07135342465745</v>
      </c>
      <c r="N101" s="100">
        <f t="shared" ref="N101:V101" si="66">N100/365*N102</f>
        <v>805.08205643835595</v>
      </c>
      <c r="O101" s="100">
        <f t="shared" si="66"/>
        <v>949.99682659726</v>
      </c>
      <c r="P101" s="100">
        <f t="shared" si="66"/>
        <v>1120.9962553847665</v>
      </c>
      <c r="Q101" s="100">
        <f t="shared" si="66"/>
        <v>1300.3556562463293</v>
      </c>
      <c r="R101" s="100">
        <f t="shared" si="66"/>
        <v>1482.4054481208154</v>
      </c>
      <c r="S101" s="100">
        <f t="shared" si="66"/>
        <v>1660.2941018953134</v>
      </c>
      <c r="T101" s="100">
        <f t="shared" si="66"/>
        <v>1842.9264531037982</v>
      </c>
      <c r="U101" s="100">
        <f t="shared" si="66"/>
        <v>2027.219098414178</v>
      </c>
      <c r="V101" s="100">
        <f t="shared" si="66"/>
        <v>2229.941008255596</v>
      </c>
    </row>
    <row r="102" spans="1:22">
      <c r="B102" s="27" t="s">
        <v>471</v>
      </c>
      <c r="C102" s="27"/>
      <c r="D102" s="27"/>
      <c r="E102" s="27"/>
      <c r="F102" s="27"/>
      <c r="G102" s="27"/>
      <c r="H102" s="27"/>
      <c r="I102" s="27"/>
      <c r="J102" s="27"/>
      <c r="K102" s="188">
        <f>365/(K100/K101)</f>
        <v>44.900228044020913</v>
      </c>
      <c r="L102" s="188">
        <f>365/(L100/L101)</f>
        <v>47.489534941495045</v>
      </c>
      <c r="M102" s="190">
        <v>46</v>
      </c>
      <c r="N102" s="190">
        <v>46</v>
      </c>
      <c r="O102" s="190">
        <v>46</v>
      </c>
      <c r="P102" s="190">
        <v>46</v>
      </c>
      <c r="Q102" s="190">
        <v>46</v>
      </c>
      <c r="R102" s="190">
        <v>46</v>
      </c>
      <c r="S102" s="190">
        <v>46</v>
      </c>
      <c r="T102" s="190">
        <v>46</v>
      </c>
      <c r="U102" s="190">
        <v>46</v>
      </c>
      <c r="V102" s="190">
        <v>46</v>
      </c>
    </row>
    <row r="103" spans="1:22">
      <c r="B103" s="189" t="s">
        <v>472</v>
      </c>
      <c r="C103" s="189"/>
      <c r="D103" s="189"/>
      <c r="E103" s="189"/>
      <c r="F103" s="189"/>
      <c r="G103" s="189"/>
      <c r="H103" s="189"/>
      <c r="I103" s="189"/>
      <c r="J103" s="189"/>
      <c r="K103" s="189">
        <f>+K101/K100</f>
        <v>0.12301432340827646</v>
      </c>
      <c r="L103" s="189">
        <f t="shared" ref="L103:V103" si="67">+L101/L100</f>
        <v>0.13010831490820562</v>
      </c>
      <c r="M103" s="189">
        <f t="shared" si="67"/>
        <v>0.12602739726027398</v>
      </c>
      <c r="N103" s="189">
        <f t="shared" si="67"/>
        <v>0.12602739726027398</v>
      </c>
      <c r="O103" s="189">
        <f t="shared" si="67"/>
        <v>0.12602739726027398</v>
      </c>
      <c r="P103" s="189">
        <f t="shared" si="67"/>
        <v>0.12602739726027395</v>
      </c>
      <c r="Q103" s="189">
        <f t="shared" si="67"/>
        <v>0.12602739726027398</v>
      </c>
      <c r="R103" s="189">
        <f t="shared" si="67"/>
        <v>0.12602739726027398</v>
      </c>
      <c r="S103" s="189">
        <f t="shared" si="67"/>
        <v>0.12602739726027398</v>
      </c>
      <c r="T103" s="189">
        <f t="shared" si="67"/>
        <v>0.12602739726027398</v>
      </c>
      <c r="U103" s="189">
        <f t="shared" si="67"/>
        <v>0.12602739726027398</v>
      </c>
      <c r="V103" s="189">
        <f t="shared" si="67"/>
        <v>0.12602739726027395</v>
      </c>
    </row>
    <row r="105" spans="1:22">
      <c r="B105" s="2" t="s">
        <v>45</v>
      </c>
    </row>
    <row r="106" spans="1:22">
      <c r="B106" s="37" t="s">
        <v>103</v>
      </c>
      <c r="C106" s="37"/>
      <c r="D106" s="37"/>
      <c r="E106" s="37"/>
      <c r="F106" s="37"/>
      <c r="G106" s="37"/>
      <c r="H106" s="37"/>
      <c r="I106" s="37"/>
      <c r="J106" s="37"/>
      <c r="K106" s="185">
        <f>+K11</f>
        <v>4635.07</v>
      </c>
      <c r="L106" s="185">
        <f t="shared" ref="L106:V106" si="68">+L11</f>
        <v>4830.3599999999997</v>
      </c>
      <c r="M106" s="185">
        <f t="shared" si="68"/>
        <v>5554.9139999999989</v>
      </c>
      <c r="N106" s="185">
        <f t="shared" si="68"/>
        <v>6388.1510999999982</v>
      </c>
      <c r="O106" s="185">
        <f t="shared" si="68"/>
        <v>7538.0182979999972</v>
      </c>
      <c r="P106" s="185">
        <f t="shared" si="68"/>
        <v>8894.8615916399958</v>
      </c>
      <c r="Q106" s="185">
        <f t="shared" si="68"/>
        <v>10318.039446302395</v>
      </c>
      <c r="R106" s="185">
        <f t="shared" si="68"/>
        <v>11762.564968784731</v>
      </c>
      <c r="S106" s="185">
        <f t="shared" si="68"/>
        <v>13174.0727650389</v>
      </c>
      <c r="T106" s="185">
        <f t="shared" si="68"/>
        <v>14623.22076919318</v>
      </c>
      <c r="U106" s="185">
        <f t="shared" si="68"/>
        <v>16085.542846112499</v>
      </c>
      <c r="V106" s="185">
        <f t="shared" si="68"/>
        <v>17694.097130723752</v>
      </c>
    </row>
    <row r="107" spans="1:22">
      <c r="B107" t="s">
        <v>45</v>
      </c>
      <c r="K107" s="100">
        <f>+'Historical Data'!K75</f>
        <v>618.13</v>
      </c>
      <c r="L107" s="100">
        <f>+'Historical Data'!L75</f>
        <v>551.46</v>
      </c>
      <c r="M107" s="100">
        <f>M106/365*M108</f>
        <v>654.41452602739719</v>
      </c>
      <c r="N107" s="100">
        <f t="shared" ref="N107:V107" si="69">N106/365*N108</f>
        <v>752.57670493150658</v>
      </c>
      <c r="O107" s="100">
        <f t="shared" si="69"/>
        <v>929.34472167123261</v>
      </c>
      <c r="P107" s="100">
        <f t="shared" si="69"/>
        <v>1096.6267715720544</v>
      </c>
      <c r="Q107" s="100">
        <f t="shared" si="69"/>
        <v>1272.0870550235829</v>
      </c>
      <c r="R107" s="100">
        <f t="shared" si="69"/>
        <v>1450.1792427268847</v>
      </c>
      <c r="S107" s="100">
        <f t="shared" si="69"/>
        <v>1624.2007518541109</v>
      </c>
      <c r="T107" s="100">
        <f t="shared" si="69"/>
        <v>1802.8628345580632</v>
      </c>
      <c r="U107" s="100">
        <f t="shared" si="69"/>
        <v>1983.1491180138698</v>
      </c>
      <c r="V107" s="100">
        <f t="shared" si="69"/>
        <v>2181.4640298152572</v>
      </c>
    </row>
    <row r="108" spans="1:22">
      <c r="B108" s="27" t="s">
        <v>471</v>
      </c>
      <c r="C108" s="27"/>
      <c r="D108" s="27"/>
      <c r="E108" s="27"/>
      <c r="F108" s="27"/>
      <c r="G108" s="27"/>
      <c r="H108" s="27"/>
      <c r="I108" s="27"/>
      <c r="J108" s="27"/>
      <c r="K108" s="188">
        <f>365/(K106/K107)</f>
        <v>48.676168860448712</v>
      </c>
      <c r="L108" s="188">
        <f>365/(L106/L107)</f>
        <v>41.670372394604129</v>
      </c>
      <c r="M108" s="190">
        <v>43</v>
      </c>
      <c r="N108" s="190">
        <v>43</v>
      </c>
      <c r="O108" s="190">
        <v>45</v>
      </c>
      <c r="P108" s="190">
        <v>45</v>
      </c>
      <c r="Q108" s="190">
        <v>45</v>
      </c>
      <c r="R108" s="190">
        <v>45</v>
      </c>
      <c r="S108" s="190">
        <v>45</v>
      </c>
      <c r="T108" s="190">
        <v>45</v>
      </c>
      <c r="U108" s="190">
        <v>45</v>
      </c>
      <c r="V108" s="190">
        <v>45</v>
      </c>
    </row>
    <row r="109" spans="1:22">
      <c r="B109" s="189" t="s">
        <v>472</v>
      </c>
      <c r="C109" s="189"/>
      <c r="D109" s="189"/>
      <c r="E109" s="189"/>
      <c r="F109" s="189"/>
      <c r="G109" s="189"/>
      <c r="H109" s="189"/>
      <c r="I109" s="189"/>
      <c r="J109" s="189"/>
      <c r="K109" s="189">
        <f>+K107/K106</f>
        <v>0.13335936674095539</v>
      </c>
      <c r="L109" s="189">
        <f t="shared" ref="L109:V109" si="70">+L107/L106</f>
        <v>0.11416540382083325</v>
      </c>
      <c r="M109" s="189">
        <f t="shared" si="70"/>
        <v>0.11780821917808221</v>
      </c>
      <c r="N109" s="189">
        <f t="shared" si="70"/>
        <v>0.11780821917808218</v>
      </c>
      <c r="O109" s="189">
        <f t="shared" si="70"/>
        <v>0.12328767123287672</v>
      </c>
      <c r="P109" s="189">
        <f t="shared" si="70"/>
        <v>0.12328767123287672</v>
      </c>
      <c r="Q109" s="189">
        <f t="shared" si="70"/>
        <v>0.12328767123287671</v>
      </c>
      <c r="R109" s="189">
        <f t="shared" si="70"/>
        <v>0.12328767123287672</v>
      </c>
      <c r="S109" s="189">
        <f t="shared" si="70"/>
        <v>0.12328767123287671</v>
      </c>
      <c r="T109" s="189">
        <f t="shared" si="70"/>
        <v>0.12328767123287671</v>
      </c>
      <c r="U109" s="189">
        <f t="shared" si="70"/>
        <v>0.12328767123287672</v>
      </c>
      <c r="V109" s="189">
        <f t="shared" si="70"/>
        <v>0.12328767123287672</v>
      </c>
    </row>
    <row r="111" spans="1:22">
      <c r="B111" s="2" t="s">
        <v>195</v>
      </c>
    </row>
    <row r="112" spans="1:22">
      <c r="B112" s="37" t="s">
        <v>195</v>
      </c>
      <c r="C112" s="37"/>
      <c r="D112" s="37"/>
      <c r="E112" s="37"/>
      <c r="F112" s="37"/>
      <c r="G112" s="37"/>
      <c r="H112" s="37"/>
      <c r="I112" s="37"/>
      <c r="J112" s="37"/>
      <c r="K112" s="185">
        <f>+'Historical Data'!K74</f>
        <v>0</v>
      </c>
      <c r="L112" s="185">
        <f>+'Historical Data'!L74</f>
        <v>0</v>
      </c>
      <c r="M112" s="185">
        <f>+L112*(1+M113)</f>
        <v>0</v>
      </c>
      <c r="N112" s="185">
        <f t="shared" ref="N112:V112" si="71">+M112*(1+N113)</f>
        <v>0</v>
      </c>
      <c r="O112" s="185">
        <f t="shared" si="71"/>
        <v>0</v>
      </c>
      <c r="P112" s="185">
        <f t="shared" si="71"/>
        <v>0</v>
      </c>
      <c r="Q112" s="185">
        <f t="shared" si="71"/>
        <v>0</v>
      </c>
      <c r="R112" s="185">
        <f t="shared" si="71"/>
        <v>0</v>
      </c>
      <c r="S112" s="185">
        <f t="shared" si="71"/>
        <v>0</v>
      </c>
      <c r="T112" s="185">
        <f t="shared" si="71"/>
        <v>0</v>
      </c>
      <c r="U112" s="185">
        <f t="shared" si="71"/>
        <v>0</v>
      </c>
      <c r="V112" s="185">
        <f t="shared" si="71"/>
        <v>0</v>
      </c>
    </row>
    <row r="113" spans="2:22">
      <c r="B113" t="s">
        <v>341</v>
      </c>
      <c r="K113" s="191">
        <v>0</v>
      </c>
      <c r="L113" s="191">
        <v>0</v>
      </c>
      <c r="M113" s="191">
        <v>0</v>
      </c>
      <c r="N113" s="191">
        <v>0</v>
      </c>
      <c r="O113" s="191">
        <v>0</v>
      </c>
      <c r="P113" s="191">
        <v>0</v>
      </c>
      <c r="Q113" s="191">
        <v>0</v>
      </c>
      <c r="R113" s="191">
        <v>0</v>
      </c>
      <c r="S113" s="191">
        <v>0</v>
      </c>
      <c r="T113" s="191">
        <v>0</v>
      </c>
      <c r="U113" s="191">
        <v>0</v>
      </c>
      <c r="V113" s="191">
        <v>0</v>
      </c>
    </row>
    <row r="115" spans="2:22">
      <c r="B115" s="2" t="s">
        <v>473</v>
      </c>
    </row>
    <row r="116" spans="2:22">
      <c r="B116" s="37" t="str">
        <f>+B115</f>
        <v>Short Term Loans</v>
      </c>
      <c r="C116" s="37"/>
      <c r="D116" s="37"/>
      <c r="E116" s="37"/>
      <c r="F116" s="37"/>
      <c r="G116" s="37"/>
      <c r="H116" s="37"/>
      <c r="I116" s="37"/>
      <c r="J116" s="37"/>
      <c r="K116" s="185">
        <f>+'Historical Data'!K78</f>
        <v>6.9</v>
      </c>
      <c r="L116" s="185">
        <f>+'Historical Data'!L78</f>
        <v>5.77</v>
      </c>
      <c r="M116" s="185">
        <f>+L116*(1+M117)</f>
        <v>5.77</v>
      </c>
      <c r="N116" s="185">
        <f t="shared" ref="N116" si="72">+M116*(1+N117)</f>
        <v>5.77</v>
      </c>
      <c r="O116" s="185">
        <f t="shared" ref="O116" si="73">+N116*(1+O117)</f>
        <v>5.77</v>
      </c>
      <c r="P116" s="185">
        <f t="shared" ref="P116" si="74">+O116*(1+P117)</f>
        <v>5.77</v>
      </c>
      <c r="Q116" s="185">
        <f t="shared" ref="Q116" si="75">+P116*(1+Q117)</f>
        <v>5.77</v>
      </c>
      <c r="R116" s="185">
        <f t="shared" ref="R116" si="76">+Q116*(1+R117)</f>
        <v>5.77</v>
      </c>
      <c r="S116" s="185">
        <f t="shared" ref="S116" si="77">+R116*(1+S117)</f>
        <v>5.77</v>
      </c>
      <c r="T116" s="185">
        <f t="shared" ref="T116" si="78">+S116*(1+T117)</f>
        <v>5.77</v>
      </c>
      <c r="U116" s="185">
        <f t="shared" ref="U116" si="79">+T116*(1+U117)</f>
        <v>5.77</v>
      </c>
      <c r="V116" s="185">
        <f t="shared" ref="V116" si="80">+U116*(1+V117)</f>
        <v>5.77</v>
      </c>
    </row>
    <row r="117" spans="2:22">
      <c r="B117" t="s">
        <v>341</v>
      </c>
      <c r="K117" s="191">
        <v>0</v>
      </c>
      <c r="L117" s="191">
        <v>0</v>
      </c>
      <c r="M117" s="191">
        <v>0</v>
      </c>
      <c r="N117" s="191">
        <v>0</v>
      </c>
      <c r="O117" s="191">
        <v>0</v>
      </c>
      <c r="P117" s="191">
        <v>0</v>
      </c>
      <c r="Q117" s="191">
        <v>0</v>
      </c>
      <c r="R117" s="191">
        <v>0</v>
      </c>
      <c r="S117" s="191">
        <v>0</v>
      </c>
      <c r="T117" s="191">
        <v>0</v>
      </c>
      <c r="U117" s="191">
        <v>0</v>
      </c>
      <c r="V117" s="191">
        <v>0</v>
      </c>
    </row>
    <row r="119" spans="2:22">
      <c r="B119" s="2" t="s">
        <v>474</v>
      </c>
    </row>
    <row r="120" spans="2:22">
      <c r="B120" s="37" t="str">
        <f>+B119</f>
        <v>Other Current Assets</v>
      </c>
      <c r="C120" s="37"/>
      <c r="D120" s="37"/>
      <c r="E120" s="37"/>
      <c r="F120" s="37"/>
      <c r="G120" s="37"/>
      <c r="H120" s="37"/>
      <c r="I120" s="37"/>
      <c r="J120" s="37"/>
      <c r="K120" s="185">
        <f>+'Historical Data'!K79</f>
        <v>72.429999999999609</v>
      </c>
      <c r="L120" s="185">
        <f>+'Historical Data'!L79</f>
        <v>73.4500000000005</v>
      </c>
      <c r="M120" s="185">
        <f>L120</f>
        <v>73.4500000000005</v>
      </c>
      <c r="N120" s="185">
        <f t="shared" ref="N120:V120" si="81">M120</f>
        <v>73.4500000000005</v>
      </c>
      <c r="O120" s="185">
        <f t="shared" si="81"/>
        <v>73.4500000000005</v>
      </c>
      <c r="P120" s="185">
        <f t="shared" si="81"/>
        <v>73.4500000000005</v>
      </c>
      <c r="Q120" s="185">
        <f t="shared" si="81"/>
        <v>73.4500000000005</v>
      </c>
      <c r="R120" s="185">
        <f t="shared" si="81"/>
        <v>73.4500000000005</v>
      </c>
      <c r="S120" s="185">
        <f t="shared" si="81"/>
        <v>73.4500000000005</v>
      </c>
      <c r="T120" s="185">
        <f t="shared" si="81"/>
        <v>73.4500000000005</v>
      </c>
      <c r="U120" s="185">
        <f t="shared" si="81"/>
        <v>73.4500000000005</v>
      </c>
      <c r="V120" s="185">
        <f t="shared" si="81"/>
        <v>73.4500000000005</v>
      </c>
    </row>
    <row r="121" spans="2:22">
      <c r="B121" t="s">
        <v>341</v>
      </c>
      <c r="K121" s="191">
        <v>0</v>
      </c>
      <c r="L121" s="191">
        <v>0</v>
      </c>
      <c r="M121" s="191">
        <v>0</v>
      </c>
      <c r="N121" s="191">
        <v>0</v>
      </c>
      <c r="O121" s="191">
        <v>0</v>
      </c>
      <c r="P121" s="191">
        <v>0</v>
      </c>
      <c r="Q121" s="191">
        <v>0</v>
      </c>
      <c r="R121" s="191">
        <v>0</v>
      </c>
      <c r="S121" s="191">
        <v>0</v>
      </c>
      <c r="T121" s="191">
        <v>0</v>
      </c>
      <c r="U121" s="191">
        <v>0</v>
      </c>
      <c r="V121" s="191">
        <v>0</v>
      </c>
    </row>
    <row r="123" spans="2:22">
      <c r="B123" s="2" t="s">
        <v>178</v>
      </c>
    </row>
    <row r="124" spans="2:22">
      <c r="B124" s="37" t="s">
        <v>259</v>
      </c>
      <c r="C124" s="37"/>
      <c r="D124" s="37"/>
      <c r="E124" s="37"/>
      <c r="F124" s="37"/>
      <c r="G124" s="37"/>
      <c r="H124" s="37"/>
      <c r="I124" s="37"/>
      <c r="J124" s="37"/>
      <c r="K124" s="185">
        <f>+'Historical Data'!K10</f>
        <v>1965.5300000000002</v>
      </c>
      <c r="L124" s="185">
        <f>+'Historical Data'!L10</f>
        <v>2067.46</v>
      </c>
      <c r="M124" s="185">
        <f>+'3-Statement Model'!H10</f>
        <v>2277.5147399999996</v>
      </c>
      <c r="N124" s="185">
        <f>+'3-Statement Model'!I10</f>
        <v>2651.0827064999994</v>
      </c>
      <c r="O124" s="185">
        <f>+'3-Statement Model'!J10</f>
        <v>3128.2775936699991</v>
      </c>
      <c r="P124" s="185">
        <f>+'3-Statement Model'!K10</f>
        <v>3735.8418684887988</v>
      </c>
      <c r="Q124" s="185">
        <f>+'3-Statement Model'!L10</f>
        <v>4333.5765674470067</v>
      </c>
      <c r="R124" s="185">
        <f>+'3-Statement Model'!M10</f>
        <v>4940.2772868895872</v>
      </c>
      <c r="S124" s="185">
        <f>+'3-Statement Model'!N10</f>
        <v>5533.1105613163381</v>
      </c>
      <c r="T124" s="185">
        <f>+'3-Statement Model'!O10</f>
        <v>6141.7527230611358</v>
      </c>
      <c r="U124" s="185">
        <f>+'3-Statement Model'!P10</f>
        <v>6755.9279953672503</v>
      </c>
      <c r="V124" s="185">
        <f>+'3-Statement Model'!Q10</f>
        <v>7431.5207949039768</v>
      </c>
    </row>
    <row r="125" spans="2:22">
      <c r="B125" t="s">
        <v>103</v>
      </c>
      <c r="K125" s="100">
        <f>+K106</f>
        <v>4635.07</v>
      </c>
      <c r="L125" s="100">
        <f t="shared" ref="L125:V125" si="82">+L106</f>
        <v>4830.3599999999997</v>
      </c>
      <c r="M125" s="100">
        <f t="shared" si="82"/>
        <v>5554.9139999999989</v>
      </c>
      <c r="N125" s="100">
        <f t="shared" si="82"/>
        <v>6388.1510999999982</v>
      </c>
      <c r="O125" s="100">
        <f t="shared" si="82"/>
        <v>7538.0182979999972</v>
      </c>
      <c r="P125" s="100">
        <f t="shared" si="82"/>
        <v>8894.8615916399958</v>
      </c>
      <c r="Q125" s="100">
        <f t="shared" si="82"/>
        <v>10318.039446302395</v>
      </c>
      <c r="R125" s="100">
        <f t="shared" si="82"/>
        <v>11762.564968784731</v>
      </c>
      <c r="S125" s="100">
        <f t="shared" si="82"/>
        <v>13174.0727650389</v>
      </c>
      <c r="T125" s="100">
        <f t="shared" si="82"/>
        <v>14623.22076919318</v>
      </c>
      <c r="U125" s="100">
        <f t="shared" si="82"/>
        <v>16085.542846112499</v>
      </c>
      <c r="V125" s="100">
        <f t="shared" si="82"/>
        <v>17694.097130723752</v>
      </c>
    </row>
    <row r="126" spans="2:22">
      <c r="B126" t="str">
        <f>+B123</f>
        <v>Trade Payables</v>
      </c>
      <c r="K126" s="100">
        <f>+'Historical Data'!K54</f>
        <v>338.08</v>
      </c>
      <c r="L126" s="100">
        <f>+'Historical Data'!L54</f>
        <v>319.51</v>
      </c>
      <c r="M126" s="100">
        <f>M125/365*M127</f>
        <v>365.25461917808212</v>
      </c>
      <c r="N126" s="100">
        <f>N125/365*N127</f>
        <v>420.04281205479435</v>
      </c>
      <c r="O126" s="100">
        <f t="shared" ref="O126:V126" si="83">O125/365*O127</f>
        <v>495.65051822465739</v>
      </c>
      <c r="P126" s="100">
        <f t="shared" si="83"/>
        <v>584.86761150509562</v>
      </c>
      <c r="Q126" s="100">
        <f t="shared" si="83"/>
        <v>678.44642934591093</v>
      </c>
      <c r="R126" s="100">
        <f t="shared" si="83"/>
        <v>773.42892945433846</v>
      </c>
      <c r="S126" s="100">
        <f t="shared" si="83"/>
        <v>866.24040098885916</v>
      </c>
      <c r="T126" s="100">
        <f t="shared" si="83"/>
        <v>961.52684509763378</v>
      </c>
      <c r="U126" s="100">
        <f t="shared" si="83"/>
        <v>1057.6795296073972</v>
      </c>
      <c r="V126" s="100">
        <f t="shared" si="83"/>
        <v>1163.447482568137</v>
      </c>
    </row>
    <row r="127" spans="2:22">
      <c r="B127" s="27" t="s">
        <v>471</v>
      </c>
      <c r="C127" s="27"/>
      <c r="D127" s="27"/>
      <c r="E127" s="27"/>
      <c r="F127" s="27"/>
      <c r="G127" s="27"/>
      <c r="H127" s="27"/>
      <c r="I127" s="27"/>
      <c r="J127" s="27"/>
      <c r="K127" s="188">
        <f>365/(K125/K126)</f>
        <v>26.622942048340153</v>
      </c>
      <c r="L127" s="188">
        <f>365/(L125/L126)</f>
        <v>24.14336612592022</v>
      </c>
      <c r="M127" s="190">
        <v>24</v>
      </c>
      <c r="N127" s="190">
        <v>24</v>
      </c>
      <c r="O127" s="190">
        <v>24</v>
      </c>
      <c r="P127" s="190">
        <v>24</v>
      </c>
      <c r="Q127" s="190">
        <v>24</v>
      </c>
      <c r="R127" s="190">
        <v>24</v>
      </c>
      <c r="S127" s="190">
        <v>24</v>
      </c>
      <c r="T127" s="190">
        <v>24</v>
      </c>
      <c r="U127" s="190">
        <v>24</v>
      </c>
      <c r="V127" s="190">
        <v>24</v>
      </c>
    </row>
    <row r="128" spans="2:22">
      <c r="B128" s="189" t="s">
        <v>472</v>
      </c>
      <c r="C128" s="189"/>
      <c r="D128" s="189"/>
      <c r="E128" s="189"/>
      <c r="F128" s="189"/>
      <c r="G128" s="189"/>
      <c r="H128" s="189"/>
      <c r="I128" s="189"/>
      <c r="J128" s="189"/>
      <c r="K128" s="189">
        <f>+K126/K124</f>
        <v>0.17200449751466523</v>
      </c>
      <c r="L128" s="189">
        <f t="shared" ref="L128:V128" si="84">+L126/L124</f>
        <v>0.1545422886053418</v>
      </c>
      <c r="M128" s="189">
        <f t="shared" si="84"/>
        <v>0.16037420648179085</v>
      </c>
      <c r="N128" s="189">
        <f t="shared" si="84"/>
        <v>0.15844198712658852</v>
      </c>
      <c r="O128" s="189">
        <f t="shared" si="84"/>
        <v>0.15844198712658855</v>
      </c>
      <c r="P128" s="189">
        <f t="shared" si="84"/>
        <v>0.15655577299412915</v>
      </c>
      <c r="Q128" s="189">
        <f t="shared" si="84"/>
        <v>0.15655577299412912</v>
      </c>
      <c r="R128" s="189">
        <f t="shared" si="84"/>
        <v>0.15655577299412915</v>
      </c>
      <c r="S128" s="189">
        <f t="shared" si="84"/>
        <v>0.15655577299412915</v>
      </c>
      <c r="T128" s="189">
        <f t="shared" si="84"/>
        <v>0.15655577299412915</v>
      </c>
      <c r="U128" s="189">
        <f t="shared" si="84"/>
        <v>0.15655577299412915</v>
      </c>
      <c r="V128" s="189">
        <f t="shared" si="84"/>
        <v>0.15655577299412912</v>
      </c>
    </row>
    <row r="130" spans="1:24">
      <c r="B130" s="2" t="s">
        <v>475</v>
      </c>
    </row>
    <row r="131" spans="1:24">
      <c r="B131" s="37" t="s">
        <v>476</v>
      </c>
      <c r="C131" s="37"/>
      <c r="D131" s="37"/>
      <c r="E131" s="37"/>
      <c r="F131" s="37"/>
      <c r="G131" s="37"/>
      <c r="H131" s="37"/>
      <c r="I131" s="37"/>
      <c r="J131" s="37"/>
      <c r="K131" s="192"/>
      <c r="L131" s="192">
        <f>+L101-K101</f>
        <v>58.290000000000077</v>
      </c>
      <c r="M131" s="192">
        <f>+M101-L101</f>
        <v>71.601353424657418</v>
      </c>
      <c r="N131" s="192">
        <f t="shared" ref="N131:V131" si="85">+N101-M101</f>
        <v>105.0107030136985</v>
      </c>
      <c r="O131" s="192">
        <f t="shared" si="85"/>
        <v>144.91477015890405</v>
      </c>
      <c r="P131" s="192">
        <f t="shared" si="85"/>
        <v>170.99942878750653</v>
      </c>
      <c r="Q131" s="192">
        <f t="shared" si="85"/>
        <v>179.35940086156279</v>
      </c>
      <c r="R131" s="192">
        <f t="shared" si="85"/>
        <v>182.04979187448612</v>
      </c>
      <c r="S131" s="192">
        <f t="shared" si="85"/>
        <v>177.88865377449793</v>
      </c>
      <c r="T131" s="192">
        <f t="shared" si="85"/>
        <v>182.63235120848481</v>
      </c>
      <c r="U131" s="192">
        <f t="shared" si="85"/>
        <v>184.29264531037984</v>
      </c>
      <c r="V131" s="192">
        <f t="shared" si="85"/>
        <v>202.72190984141798</v>
      </c>
    </row>
    <row r="132" spans="1:24">
      <c r="B132" t="s">
        <v>72</v>
      </c>
      <c r="K132" s="168"/>
      <c r="L132" s="168">
        <f t="shared" ref="L132" si="86">+L107-K107</f>
        <v>-66.669999999999959</v>
      </c>
      <c r="M132" s="168">
        <f t="shared" ref="M132:V132" si="87">+M107-L107</f>
        <v>102.95452602739715</v>
      </c>
      <c r="N132" s="168">
        <f t="shared" si="87"/>
        <v>98.162178904109396</v>
      </c>
      <c r="O132" s="168">
        <f t="shared" si="87"/>
        <v>176.76801673972602</v>
      </c>
      <c r="P132" s="168">
        <f t="shared" si="87"/>
        <v>167.28204990082179</v>
      </c>
      <c r="Q132" s="168">
        <f t="shared" si="87"/>
        <v>175.46028345152854</v>
      </c>
      <c r="R132" s="168">
        <f t="shared" si="87"/>
        <v>178.09218770330176</v>
      </c>
      <c r="S132" s="168">
        <f t="shared" si="87"/>
        <v>174.02150912722618</v>
      </c>
      <c r="T132" s="168">
        <f t="shared" si="87"/>
        <v>178.66208270395236</v>
      </c>
      <c r="U132" s="168">
        <f t="shared" si="87"/>
        <v>180.2862834558066</v>
      </c>
      <c r="V132" s="168">
        <f t="shared" si="87"/>
        <v>198.31491180138732</v>
      </c>
    </row>
    <row r="133" spans="1:24">
      <c r="B133" t="s">
        <v>477</v>
      </c>
      <c r="K133" s="25"/>
      <c r="L133" s="25">
        <f>+L126-K126</f>
        <v>-18.569999999999993</v>
      </c>
      <c r="M133" s="25">
        <f>+M126-L126</f>
        <v>45.744619178082132</v>
      </c>
      <c r="N133" s="25">
        <f t="shared" ref="N133:V133" si="88">+N126-M126</f>
        <v>54.78819287671223</v>
      </c>
      <c r="O133" s="25">
        <f t="shared" si="88"/>
        <v>75.607706169863036</v>
      </c>
      <c r="P133" s="25">
        <f t="shared" si="88"/>
        <v>89.217093280438235</v>
      </c>
      <c r="Q133" s="25">
        <f t="shared" si="88"/>
        <v>93.578817840815304</v>
      </c>
      <c r="R133" s="25">
        <f t="shared" si="88"/>
        <v>94.98250010842753</v>
      </c>
      <c r="S133" s="25">
        <f t="shared" si="88"/>
        <v>92.811471534520706</v>
      </c>
      <c r="T133" s="25">
        <f t="shared" si="88"/>
        <v>95.286444108774617</v>
      </c>
      <c r="U133" s="25">
        <f t="shared" si="88"/>
        <v>96.15268450976339</v>
      </c>
      <c r="V133" s="25">
        <f t="shared" si="88"/>
        <v>105.76795296073988</v>
      </c>
    </row>
    <row r="134" spans="1:24">
      <c r="B134" s="36" t="s">
        <v>478</v>
      </c>
      <c r="C134" s="36"/>
      <c r="D134" s="36"/>
      <c r="E134" s="36"/>
      <c r="F134" s="36"/>
      <c r="G134" s="36"/>
      <c r="H134" s="36"/>
      <c r="I134" s="36"/>
      <c r="J134" s="36"/>
      <c r="K134" s="193">
        <f>+K131+K132-K133</f>
        <v>0</v>
      </c>
      <c r="L134" s="193">
        <f>+L131+L132-L133</f>
        <v>10.190000000000111</v>
      </c>
      <c r="M134" s="193">
        <f>+M131+M132-M133</f>
        <v>128.81126027397244</v>
      </c>
      <c r="N134" s="193">
        <f t="shared" ref="N134:V134" si="89">+N131+N132-N133</f>
        <v>148.38468904109567</v>
      </c>
      <c r="O134" s="193">
        <f t="shared" si="89"/>
        <v>246.07508072876703</v>
      </c>
      <c r="P134" s="193">
        <f t="shared" si="89"/>
        <v>249.06438540789009</v>
      </c>
      <c r="Q134" s="193">
        <f t="shared" si="89"/>
        <v>261.24086647227602</v>
      </c>
      <c r="R134" s="193">
        <f t="shared" si="89"/>
        <v>265.15947946936035</v>
      </c>
      <c r="S134" s="193">
        <f t="shared" si="89"/>
        <v>259.0986913672034</v>
      </c>
      <c r="T134" s="193">
        <f t="shared" si="89"/>
        <v>266.00798980366255</v>
      </c>
      <c r="U134" s="193">
        <f t="shared" si="89"/>
        <v>268.42624425642305</v>
      </c>
      <c r="V134" s="193">
        <f t="shared" si="89"/>
        <v>295.26886868206543</v>
      </c>
    </row>
    <row r="136" spans="1:24" ht="18">
      <c r="A136" t="s">
        <v>239</v>
      </c>
      <c r="B136" s="61" t="s">
        <v>479</v>
      </c>
      <c r="C136" s="61"/>
      <c r="D136" s="61"/>
      <c r="E136" s="61"/>
      <c r="F136" s="61"/>
      <c r="G136" s="61"/>
      <c r="H136" s="61"/>
      <c r="I136" s="61"/>
      <c r="J136" s="61"/>
      <c r="K136" s="61"/>
      <c r="L136" s="61"/>
      <c r="M136" s="61"/>
      <c r="N136" s="61"/>
      <c r="O136" s="61"/>
      <c r="P136" s="61"/>
      <c r="Q136" s="61"/>
      <c r="R136" s="61"/>
      <c r="S136" s="61"/>
      <c r="T136" s="61"/>
      <c r="U136" s="61"/>
      <c r="V136" s="61"/>
    </row>
    <row r="138" spans="1:24">
      <c r="B138" s="2" t="s">
        <v>480</v>
      </c>
    </row>
    <row r="139" spans="1:24">
      <c r="B139" s="37" t="s">
        <v>103</v>
      </c>
      <c r="C139" s="37"/>
      <c r="D139" s="37"/>
      <c r="E139" s="37"/>
      <c r="F139" s="37"/>
      <c r="G139" s="37"/>
      <c r="H139" s="37"/>
      <c r="I139" s="37"/>
      <c r="J139" s="37"/>
      <c r="K139" s="185">
        <f>+K125</f>
        <v>4635.07</v>
      </c>
      <c r="L139" s="185">
        <f>+L125</f>
        <v>4830.3599999999997</v>
      </c>
      <c r="M139" s="185">
        <f t="shared" ref="M139:V139" si="90">+M125</f>
        <v>5554.9139999999989</v>
      </c>
      <c r="N139" s="185">
        <f t="shared" si="90"/>
        <v>6388.1510999999982</v>
      </c>
      <c r="O139" s="185">
        <f t="shared" si="90"/>
        <v>7538.0182979999972</v>
      </c>
      <c r="P139" s="185">
        <f t="shared" si="90"/>
        <v>8894.8615916399958</v>
      </c>
      <c r="Q139" s="185">
        <f t="shared" si="90"/>
        <v>10318.039446302395</v>
      </c>
      <c r="R139" s="185">
        <f t="shared" si="90"/>
        <v>11762.564968784731</v>
      </c>
      <c r="S139" s="185">
        <f t="shared" si="90"/>
        <v>13174.0727650389</v>
      </c>
      <c r="T139" s="185">
        <f t="shared" si="90"/>
        <v>14623.22076919318</v>
      </c>
      <c r="U139" s="185">
        <f t="shared" si="90"/>
        <v>16085.542846112499</v>
      </c>
      <c r="V139" s="185">
        <f t="shared" si="90"/>
        <v>17694.097130723752</v>
      </c>
    </row>
    <row r="140" spans="1:24">
      <c r="B140" s="2" t="str">
        <f>+B138</f>
        <v>Long term Borrowings</v>
      </c>
      <c r="C140" s="2"/>
      <c r="D140" s="2"/>
      <c r="E140" s="2"/>
      <c r="F140" s="2"/>
      <c r="G140" s="2"/>
      <c r="H140" s="2"/>
      <c r="I140" s="2"/>
      <c r="J140" s="2"/>
      <c r="K140" s="54">
        <f>+'Historical Data'!K46</f>
        <v>71.38</v>
      </c>
      <c r="L140" s="54">
        <f>+'Historical Data'!L46</f>
        <v>49.14</v>
      </c>
      <c r="M140" s="54">
        <f>+M139*M141</f>
        <v>111.09827999999997</v>
      </c>
      <c r="N140" s="54">
        <f t="shared" ref="N140:V140" si="91">+N139*N141</f>
        <v>127.76302199999996</v>
      </c>
      <c r="O140" s="54">
        <f t="shared" si="91"/>
        <v>150.76036595999994</v>
      </c>
      <c r="P140" s="54">
        <f t="shared" si="91"/>
        <v>177.89723183279992</v>
      </c>
      <c r="Q140" s="54">
        <f t="shared" si="91"/>
        <v>206.36078892604792</v>
      </c>
      <c r="R140" s="54">
        <f t="shared" si="91"/>
        <v>235.25129937569463</v>
      </c>
      <c r="S140" s="54">
        <f t="shared" si="91"/>
        <v>263.48145530077801</v>
      </c>
      <c r="T140" s="54">
        <f t="shared" si="91"/>
        <v>292.46441538386358</v>
      </c>
      <c r="U140" s="54">
        <f t="shared" si="91"/>
        <v>321.71085692225</v>
      </c>
      <c r="V140" s="54">
        <f t="shared" si="91"/>
        <v>353.88194261447507</v>
      </c>
      <c r="X140" s="100"/>
    </row>
    <row r="141" spans="1:24">
      <c r="B141" t="s">
        <v>438</v>
      </c>
      <c r="K141" s="194">
        <f>+K140/K139</f>
        <v>1.5399983171775183E-2</v>
      </c>
      <c r="L141" s="194">
        <f>+L140/L139</f>
        <v>1.0173154795915833E-2</v>
      </c>
      <c r="M141" s="191">
        <v>0.02</v>
      </c>
      <c r="N141" s="191">
        <v>0.02</v>
      </c>
      <c r="O141" s="191">
        <v>0.02</v>
      </c>
      <c r="P141" s="191">
        <v>0.02</v>
      </c>
      <c r="Q141" s="191">
        <v>0.02</v>
      </c>
      <c r="R141" s="191">
        <v>0.02</v>
      </c>
      <c r="S141" s="191">
        <v>0.02</v>
      </c>
      <c r="T141" s="191">
        <v>0.02</v>
      </c>
      <c r="U141" s="191">
        <v>0.02</v>
      </c>
      <c r="V141" s="191">
        <v>0.02</v>
      </c>
    </row>
    <row r="143" spans="1:24">
      <c r="B143" s="2" t="s">
        <v>177</v>
      </c>
      <c r="C143" s="2"/>
      <c r="D143" s="2"/>
      <c r="E143" s="2"/>
      <c r="F143" s="2"/>
      <c r="G143" s="2"/>
      <c r="H143" s="2"/>
      <c r="I143" s="2"/>
      <c r="J143" s="2"/>
      <c r="K143" s="54">
        <f>+'Historical Data'!K53</f>
        <v>104.56</v>
      </c>
      <c r="L143" s="54">
        <f>+'Historical Data'!L53</f>
        <v>81.180000000000007</v>
      </c>
      <c r="M143" s="54">
        <f>+M139*M144</f>
        <v>166.64741999999995</v>
      </c>
      <c r="N143" s="54">
        <f t="shared" ref="N143:V143" si="92">+N139*N144</f>
        <v>191.64453299999994</v>
      </c>
      <c r="O143" s="54">
        <f t="shared" si="92"/>
        <v>226.14054893999992</v>
      </c>
      <c r="P143" s="54">
        <f t="shared" si="92"/>
        <v>266.84584774919989</v>
      </c>
      <c r="Q143" s="54">
        <f t="shared" si="92"/>
        <v>309.54118338907182</v>
      </c>
      <c r="R143" s="54">
        <f t="shared" si="92"/>
        <v>352.87694906354193</v>
      </c>
      <c r="S143" s="54">
        <f t="shared" si="92"/>
        <v>395.22218295116699</v>
      </c>
      <c r="T143" s="54">
        <f t="shared" si="92"/>
        <v>438.6966230757954</v>
      </c>
      <c r="U143" s="54">
        <f t="shared" si="92"/>
        <v>482.56628538337498</v>
      </c>
      <c r="V143" s="54">
        <f t="shared" si="92"/>
        <v>530.8229139217126</v>
      </c>
    </row>
    <row r="144" spans="1:24">
      <c r="B144" t="s">
        <v>439</v>
      </c>
      <c r="K144" s="62">
        <f>+K143/K139</f>
        <v>2.2558451112928177E-2</v>
      </c>
      <c r="L144" s="62">
        <f>+L143/L139</f>
        <v>1.6806200780066085E-2</v>
      </c>
      <c r="M144" s="191">
        <v>0.03</v>
      </c>
      <c r="N144" s="191">
        <v>0.03</v>
      </c>
      <c r="O144" s="191">
        <v>0.03</v>
      </c>
      <c r="P144" s="191">
        <v>0.03</v>
      </c>
      <c r="Q144" s="191">
        <v>0.03</v>
      </c>
      <c r="R144" s="191">
        <v>0.03</v>
      </c>
      <c r="S144" s="191">
        <v>0.03</v>
      </c>
      <c r="T144" s="191">
        <v>0.03</v>
      </c>
      <c r="U144" s="191">
        <v>0.03</v>
      </c>
      <c r="V144" s="191">
        <v>0.03</v>
      </c>
    </row>
    <row r="146" spans="1:22">
      <c r="B146" s="2" t="s">
        <v>435</v>
      </c>
      <c r="K146" s="54">
        <f>+K143+K140</f>
        <v>175.94</v>
      </c>
      <c r="L146" s="54">
        <f t="shared" ref="L146:V146" si="93">+L143+L140</f>
        <v>130.32</v>
      </c>
      <c r="M146" s="54">
        <f t="shared" si="93"/>
        <v>277.74569999999994</v>
      </c>
      <c r="N146" s="54">
        <f t="shared" si="93"/>
        <v>319.40755499999989</v>
      </c>
      <c r="O146" s="54">
        <f t="shared" si="93"/>
        <v>376.90091489999986</v>
      </c>
      <c r="P146" s="54">
        <f t="shared" si="93"/>
        <v>444.74307958199984</v>
      </c>
      <c r="Q146" s="54">
        <f t="shared" si="93"/>
        <v>515.90197231511979</v>
      </c>
      <c r="R146" s="54">
        <f t="shared" si="93"/>
        <v>588.12824843923659</v>
      </c>
      <c r="S146" s="54">
        <f t="shared" si="93"/>
        <v>658.70363825194499</v>
      </c>
      <c r="T146" s="54">
        <f t="shared" si="93"/>
        <v>731.16103845965904</v>
      </c>
      <c r="U146" s="54">
        <f t="shared" si="93"/>
        <v>804.27714230562492</v>
      </c>
      <c r="V146" s="54">
        <f t="shared" si="93"/>
        <v>884.70485653618766</v>
      </c>
    </row>
    <row r="148" spans="1:22">
      <c r="B148" s="175" t="s">
        <v>481</v>
      </c>
      <c r="C148" s="66"/>
      <c r="D148" s="66"/>
      <c r="E148" s="66"/>
      <c r="F148" s="66"/>
      <c r="G148" s="66"/>
      <c r="H148" s="66"/>
      <c r="I148" s="66"/>
      <c r="J148" s="66"/>
      <c r="K148" s="66"/>
      <c r="L148" s="66"/>
      <c r="M148" s="66"/>
      <c r="N148" s="66"/>
      <c r="O148" s="66"/>
      <c r="P148" s="66"/>
      <c r="Q148" s="66"/>
      <c r="R148" s="66"/>
      <c r="S148" s="66"/>
      <c r="T148" s="66"/>
      <c r="U148" s="66"/>
      <c r="V148" s="66"/>
    </row>
    <row r="149" spans="1:22">
      <c r="B149" t="s">
        <v>482</v>
      </c>
      <c r="L149" s="100">
        <f>+L140-K140</f>
        <v>-22.239999999999995</v>
      </c>
      <c r="M149" s="100">
        <f t="shared" ref="M149:V149" si="94">+M140-L140</f>
        <v>61.958279999999974</v>
      </c>
      <c r="N149" s="100">
        <f t="shared" si="94"/>
        <v>16.66474199999999</v>
      </c>
      <c r="O149" s="100">
        <f t="shared" si="94"/>
        <v>22.997343959999981</v>
      </c>
      <c r="P149" s="100">
        <f t="shared" si="94"/>
        <v>27.136865872799973</v>
      </c>
      <c r="Q149" s="100">
        <f t="shared" si="94"/>
        <v>28.463557093247999</v>
      </c>
      <c r="R149" s="100">
        <f t="shared" si="94"/>
        <v>28.890510449646712</v>
      </c>
      <c r="S149" s="100">
        <f t="shared" si="94"/>
        <v>28.23015592508338</v>
      </c>
      <c r="T149" s="100">
        <f t="shared" si="94"/>
        <v>28.982960083085572</v>
      </c>
      <c r="U149" s="100">
        <f t="shared" si="94"/>
        <v>29.246441538386421</v>
      </c>
      <c r="V149" s="100">
        <f t="shared" si="94"/>
        <v>32.171085692225063</v>
      </c>
    </row>
    <row r="150" spans="1:22">
      <c r="B150" t="s">
        <v>483</v>
      </c>
      <c r="L150" s="100">
        <f>+L143-K143</f>
        <v>-23.379999999999995</v>
      </c>
      <c r="M150" s="100">
        <f t="shared" ref="M150:V150" si="95">+M143-L143</f>
        <v>85.467419999999947</v>
      </c>
      <c r="N150" s="100">
        <f t="shared" si="95"/>
        <v>24.997112999999985</v>
      </c>
      <c r="O150" s="100">
        <f t="shared" si="95"/>
        <v>34.496015939999978</v>
      </c>
      <c r="P150" s="100">
        <f t="shared" si="95"/>
        <v>40.705298809199974</v>
      </c>
      <c r="Q150" s="100">
        <f t="shared" si="95"/>
        <v>42.695335639871928</v>
      </c>
      <c r="R150" s="100">
        <f t="shared" si="95"/>
        <v>43.33576567447011</v>
      </c>
      <c r="S150" s="100">
        <f t="shared" si="95"/>
        <v>42.345233887625056</v>
      </c>
      <c r="T150" s="100">
        <f t="shared" si="95"/>
        <v>43.474440124628416</v>
      </c>
      <c r="U150" s="100">
        <f t="shared" si="95"/>
        <v>43.869662307579574</v>
      </c>
      <c r="V150" s="100">
        <f t="shared" si="95"/>
        <v>48.256628538337623</v>
      </c>
    </row>
    <row r="152" spans="1:22" ht="18">
      <c r="A152" t="s">
        <v>239</v>
      </c>
      <c r="B152" s="61" t="s">
        <v>484</v>
      </c>
      <c r="C152" s="61"/>
      <c r="D152" s="61"/>
      <c r="E152" s="61"/>
      <c r="F152" s="61"/>
      <c r="G152" s="61"/>
      <c r="H152" s="61"/>
      <c r="I152" s="61"/>
      <c r="J152" s="61"/>
      <c r="K152" s="61"/>
      <c r="L152" s="61"/>
      <c r="M152" s="61"/>
      <c r="N152" s="61"/>
      <c r="O152" s="61"/>
      <c r="P152" s="61"/>
      <c r="Q152" s="61"/>
      <c r="R152" s="61"/>
      <c r="S152" s="61"/>
      <c r="T152" s="61"/>
      <c r="U152" s="61"/>
      <c r="V152" s="61"/>
    </row>
    <row r="154" spans="1:22">
      <c r="B154" t="s">
        <v>485</v>
      </c>
      <c r="M154" s="25">
        <f>+(L146+M146)/2</f>
        <v>204.03284999999997</v>
      </c>
      <c r="N154" s="25">
        <f t="shared" ref="N154:V154" si="96">+(M146+N146)/2</f>
        <v>298.57662749999992</v>
      </c>
      <c r="O154" s="25">
        <f t="shared" si="96"/>
        <v>348.15423494999987</v>
      </c>
      <c r="P154" s="25">
        <f t="shared" si="96"/>
        <v>410.82199724099985</v>
      </c>
      <c r="Q154" s="25">
        <f t="shared" si="96"/>
        <v>480.32252594855981</v>
      </c>
      <c r="R154" s="25">
        <f t="shared" si="96"/>
        <v>552.01511037717819</v>
      </c>
      <c r="S154" s="25">
        <f t="shared" si="96"/>
        <v>623.41594334559079</v>
      </c>
      <c r="T154" s="25">
        <f t="shared" si="96"/>
        <v>694.93233835580202</v>
      </c>
      <c r="U154" s="25">
        <f t="shared" si="96"/>
        <v>767.71909038264198</v>
      </c>
      <c r="V154" s="25">
        <f t="shared" si="96"/>
        <v>844.49099942090629</v>
      </c>
    </row>
    <row r="155" spans="1:22">
      <c r="B155" t="s">
        <v>486</v>
      </c>
      <c r="M155" s="186">
        <v>0.14000000000000001</v>
      </c>
      <c r="N155" s="186">
        <v>0.14000000000000001</v>
      </c>
      <c r="O155" s="186">
        <v>0.14000000000000001</v>
      </c>
      <c r="P155" s="186">
        <v>0.14000000000000001</v>
      </c>
      <c r="Q155" s="186">
        <v>0.14000000000000001</v>
      </c>
      <c r="R155" s="186">
        <v>0.14000000000000001</v>
      </c>
      <c r="S155" s="186">
        <v>0.14000000000000001</v>
      </c>
      <c r="T155" s="186">
        <v>0.14000000000000001</v>
      </c>
      <c r="U155" s="186">
        <v>0.14000000000000001</v>
      </c>
      <c r="V155" s="186">
        <v>0.14000000000000001</v>
      </c>
    </row>
    <row r="156" spans="1:22">
      <c r="B156" s="36" t="s">
        <v>446</v>
      </c>
      <c r="C156" s="37"/>
      <c r="D156" s="37"/>
      <c r="E156" s="37"/>
      <c r="F156" s="37"/>
      <c r="G156" s="37"/>
      <c r="H156" s="37"/>
      <c r="I156" s="37"/>
      <c r="J156" s="37"/>
      <c r="K156" s="37"/>
      <c r="L156" s="37"/>
      <c r="M156" s="153">
        <f>+M155*M154</f>
        <v>28.564598999999998</v>
      </c>
      <c r="N156" s="153">
        <f t="shared" ref="N156:V156" si="97">+N155*N154</f>
        <v>41.800727849999994</v>
      </c>
      <c r="O156" s="153">
        <f t="shared" si="97"/>
        <v>48.741592892999989</v>
      </c>
      <c r="P156" s="153">
        <f t="shared" si="97"/>
        <v>57.515079613739985</v>
      </c>
      <c r="Q156" s="153">
        <f t="shared" si="97"/>
        <v>67.245153632798377</v>
      </c>
      <c r="R156" s="153">
        <f t="shared" si="97"/>
        <v>77.282115452804959</v>
      </c>
      <c r="S156" s="153">
        <f t="shared" si="97"/>
        <v>87.278232068382721</v>
      </c>
      <c r="T156" s="153">
        <f t="shared" si="97"/>
        <v>97.290527369812295</v>
      </c>
      <c r="U156" s="153">
        <f t="shared" si="97"/>
        <v>107.48067265356988</v>
      </c>
      <c r="V156" s="153">
        <f t="shared" si="97"/>
        <v>118.22873991892689</v>
      </c>
    </row>
    <row r="158" spans="1:22" ht="18">
      <c r="A158" t="s">
        <v>239</v>
      </c>
      <c r="B158" s="61" t="s">
        <v>9</v>
      </c>
      <c r="C158" s="61"/>
      <c r="D158" s="61"/>
      <c r="E158" s="61"/>
      <c r="F158" s="61"/>
      <c r="G158" s="61"/>
      <c r="H158" s="61"/>
      <c r="I158" s="61"/>
      <c r="J158" s="61"/>
      <c r="K158" s="61"/>
      <c r="L158" s="61"/>
      <c r="M158" s="61"/>
      <c r="N158" s="61"/>
      <c r="O158" s="61"/>
      <c r="P158" s="61"/>
      <c r="Q158" s="61"/>
      <c r="R158" s="61"/>
      <c r="S158" s="61"/>
      <c r="T158" s="61"/>
      <c r="U158" s="61"/>
      <c r="V158" s="61"/>
    </row>
    <row r="160" spans="1:22">
      <c r="B160" s="37" t="s">
        <v>103</v>
      </c>
      <c r="C160" s="37"/>
      <c r="D160" s="37"/>
      <c r="E160" s="37"/>
      <c r="F160" s="37"/>
      <c r="G160" s="37"/>
      <c r="H160" s="37"/>
      <c r="I160" s="37"/>
      <c r="J160" s="37"/>
      <c r="K160" s="185">
        <f>+K139</f>
        <v>4635.07</v>
      </c>
      <c r="L160" s="185">
        <f t="shared" ref="L160:V160" si="98">+L139</f>
        <v>4830.3599999999997</v>
      </c>
      <c r="M160" s="185">
        <f t="shared" si="98"/>
        <v>5554.9139999999989</v>
      </c>
      <c r="N160" s="185">
        <f t="shared" si="98"/>
        <v>6388.1510999999982</v>
      </c>
      <c r="O160" s="185">
        <f t="shared" si="98"/>
        <v>7538.0182979999972</v>
      </c>
      <c r="P160" s="185">
        <f t="shared" si="98"/>
        <v>8894.8615916399958</v>
      </c>
      <c r="Q160" s="185">
        <f t="shared" si="98"/>
        <v>10318.039446302395</v>
      </c>
      <c r="R160" s="185">
        <f t="shared" si="98"/>
        <v>11762.564968784731</v>
      </c>
      <c r="S160" s="185">
        <f t="shared" si="98"/>
        <v>13174.0727650389</v>
      </c>
      <c r="T160" s="185">
        <f t="shared" si="98"/>
        <v>14623.22076919318</v>
      </c>
      <c r="U160" s="185">
        <f t="shared" si="98"/>
        <v>16085.542846112499</v>
      </c>
      <c r="V160" s="185">
        <f t="shared" si="98"/>
        <v>17694.097130723752</v>
      </c>
    </row>
    <row r="161" spans="1:22">
      <c r="B161" t="s">
        <v>9</v>
      </c>
      <c r="K161" s="25">
        <f>+'Historical Data'!K23</f>
        <v>42.74</v>
      </c>
      <c r="L161" s="25">
        <f>+'Historical Data'!L23</f>
        <v>52.86</v>
      </c>
      <c r="M161" s="25">
        <f>+M160*M162</f>
        <v>55.549139999999987</v>
      </c>
      <c r="N161" s="25">
        <f t="shared" ref="N161:V161" si="99">+N160*N162</f>
        <v>63.881510999999982</v>
      </c>
      <c r="O161" s="25">
        <f t="shared" si="99"/>
        <v>75.380182979999972</v>
      </c>
      <c r="P161" s="25">
        <f t="shared" si="99"/>
        <v>88.948615916399959</v>
      </c>
      <c r="Q161" s="25">
        <f t="shared" si="99"/>
        <v>103.18039446302396</v>
      </c>
      <c r="R161" s="25">
        <f t="shared" si="99"/>
        <v>117.62564968784731</v>
      </c>
      <c r="S161" s="25">
        <f t="shared" si="99"/>
        <v>131.740727650389</v>
      </c>
      <c r="T161" s="25">
        <f t="shared" si="99"/>
        <v>146.23220769193179</v>
      </c>
      <c r="U161" s="25">
        <f t="shared" si="99"/>
        <v>160.855428461125</v>
      </c>
      <c r="V161" s="25">
        <f t="shared" si="99"/>
        <v>176.94097130723753</v>
      </c>
    </row>
    <row r="162" spans="1:22">
      <c r="B162" t="s">
        <v>487</v>
      </c>
      <c r="K162" s="62">
        <f>+K161/K160</f>
        <v>9.221004213528599E-3</v>
      </c>
      <c r="L162" s="62">
        <f>+L161/L160</f>
        <v>1.0943283730405188E-2</v>
      </c>
      <c r="M162" s="196">
        <v>0.01</v>
      </c>
      <c r="N162" s="196">
        <v>0.01</v>
      </c>
      <c r="O162" s="196">
        <v>0.01</v>
      </c>
      <c r="P162" s="196">
        <v>0.01</v>
      </c>
      <c r="Q162" s="196">
        <v>0.01</v>
      </c>
      <c r="R162" s="196">
        <v>0.01</v>
      </c>
      <c r="S162" s="196">
        <v>0.01</v>
      </c>
      <c r="T162" s="196">
        <v>0.01</v>
      </c>
      <c r="U162" s="196">
        <v>0.01</v>
      </c>
      <c r="V162" s="196">
        <v>0.01</v>
      </c>
    </row>
    <row r="164" spans="1:22" ht="18">
      <c r="A164" t="s">
        <v>239</v>
      </c>
      <c r="B164" s="61" t="s">
        <v>488</v>
      </c>
      <c r="C164" s="61"/>
      <c r="D164" s="61"/>
      <c r="E164" s="61"/>
      <c r="F164" s="61"/>
      <c r="G164" s="61"/>
      <c r="H164" s="61"/>
      <c r="I164" s="61"/>
      <c r="J164" s="61"/>
      <c r="K164" s="61"/>
      <c r="L164" s="61"/>
      <c r="M164" s="61"/>
      <c r="N164" s="61"/>
      <c r="O164" s="61"/>
      <c r="P164" s="61"/>
      <c r="Q164" s="61"/>
      <c r="R164" s="61"/>
      <c r="S164" s="61"/>
      <c r="T164" s="61"/>
      <c r="U164" s="61"/>
      <c r="V164" s="61"/>
    </row>
    <row r="166" spans="1:22">
      <c r="B166" s="37" t="s">
        <v>103</v>
      </c>
      <c r="C166" s="37"/>
      <c r="D166" s="37"/>
      <c r="E166" s="37"/>
      <c r="F166" s="37"/>
      <c r="G166" s="37"/>
      <c r="H166" s="37"/>
      <c r="I166" s="37"/>
      <c r="J166" s="37"/>
      <c r="K166" s="192">
        <f>+'Historical Data'!K25</f>
        <v>0</v>
      </c>
      <c r="L166" s="192"/>
      <c r="M166" s="203">
        <f>+M125</f>
        <v>5554.9139999999989</v>
      </c>
      <c r="N166" s="203">
        <f t="shared" ref="N166:V166" si="100">+N125</f>
        <v>6388.1510999999982</v>
      </c>
      <c r="O166" s="203">
        <f t="shared" si="100"/>
        <v>7538.0182979999972</v>
      </c>
      <c r="P166" s="203">
        <f t="shared" si="100"/>
        <v>8894.8615916399958</v>
      </c>
      <c r="Q166" s="203">
        <f t="shared" si="100"/>
        <v>10318.039446302395</v>
      </c>
      <c r="R166" s="203">
        <f t="shared" si="100"/>
        <v>11762.564968784731</v>
      </c>
      <c r="S166" s="203">
        <f t="shared" si="100"/>
        <v>13174.0727650389</v>
      </c>
      <c r="T166" s="203">
        <f t="shared" si="100"/>
        <v>14623.22076919318</v>
      </c>
      <c r="U166" s="203">
        <f t="shared" si="100"/>
        <v>16085.542846112499</v>
      </c>
      <c r="V166" s="203">
        <f t="shared" si="100"/>
        <v>17694.097130723752</v>
      </c>
    </row>
    <row r="167" spans="1:22">
      <c r="B167" t="s">
        <v>505</v>
      </c>
      <c r="M167" s="196">
        <v>0</v>
      </c>
      <c r="N167" s="196">
        <v>0</v>
      </c>
      <c r="O167" s="196">
        <v>0</v>
      </c>
      <c r="P167" s="196">
        <v>0</v>
      </c>
      <c r="Q167" s="196">
        <v>0</v>
      </c>
      <c r="R167" s="196">
        <v>0</v>
      </c>
      <c r="S167" s="196">
        <v>0</v>
      </c>
      <c r="T167" s="196">
        <v>0</v>
      </c>
      <c r="U167" s="196">
        <v>0</v>
      </c>
      <c r="V167" s="196">
        <v>0</v>
      </c>
    </row>
    <row r="168" spans="1:22">
      <c r="B168" t="s">
        <v>488</v>
      </c>
      <c r="M168">
        <f>+M166*M167</f>
        <v>0</v>
      </c>
      <c r="N168">
        <f t="shared" ref="N168:V168" si="101">+N166*N167</f>
        <v>0</v>
      </c>
      <c r="O168">
        <f t="shared" si="101"/>
        <v>0</v>
      </c>
      <c r="P168">
        <f t="shared" si="101"/>
        <v>0</v>
      </c>
      <c r="Q168">
        <f t="shared" si="101"/>
        <v>0</v>
      </c>
      <c r="R168">
        <f t="shared" si="101"/>
        <v>0</v>
      </c>
      <c r="S168">
        <f t="shared" si="101"/>
        <v>0</v>
      </c>
      <c r="T168">
        <f t="shared" si="101"/>
        <v>0</v>
      </c>
      <c r="U168">
        <f t="shared" si="101"/>
        <v>0</v>
      </c>
      <c r="V168">
        <f t="shared" si="101"/>
        <v>0</v>
      </c>
    </row>
    <row r="170" spans="1:22" ht="18">
      <c r="A170" t="s">
        <v>239</v>
      </c>
      <c r="B170" s="61" t="s">
        <v>112</v>
      </c>
      <c r="C170" s="61"/>
      <c r="D170" s="61"/>
      <c r="E170" s="61"/>
      <c r="F170" s="61"/>
      <c r="G170" s="61"/>
      <c r="H170" s="61"/>
      <c r="I170" s="61"/>
      <c r="J170" s="61"/>
      <c r="K170" s="61"/>
      <c r="L170" s="61"/>
      <c r="M170" s="61"/>
      <c r="N170" s="61"/>
      <c r="O170" s="61"/>
      <c r="P170" s="61"/>
      <c r="Q170" s="61"/>
      <c r="R170" s="61"/>
      <c r="S170" s="61"/>
      <c r="T170" s="61"/>
      <c r="U170" s="61"/>
      <c r="V170" s="61"/>
    </row>
    <row r="172" spans="1:22">
      <c r="B172" s="197" t="s">
        <v>111</v>
      </c>
      <c r="C172" s="42"/>
      <c r="D172" s="42"/>
      <c r="E172" s="42"/>
      <c r="F172" s="42"/>
      <c r="G172" s="42"/>
      <c r="H172" s="42"/>
      <c r="I172" s="42"/>
      <c r="J172" s="42"/>
      <c r="K172" s="42"/>
      <c r="L172" s="42"/>
      <c r="M172" s="42">
        <f>+'3-Statement Model'!H26</f>
        <v>915.7707809999996</v>
      </c>
      <c r="N172" s="42">
        <f>+'3-Statement Model'!I26</f>
        <v>1012.2442036499993</v>
      </c>
      <c r="O172" s="42">
        <f>+'3-Statement Model'!J26</f>
        <v>1195.0314262769994</v>
      </c>
      <c r="P172" s="42">
        <f>+'3-Statement Model'!K26</f>
        <v>1365.6627750486589</v>
      </c>
      <c r="Q172" s="42">
        <f>+'3-Statement Model'!L26</f>
        <v>1583.6411577755837</v>
      </c>
      <c r="R172" s="42">
        <f>+'3-Statement Model'!M26</f>
        <v>1804.7282795527515</v>
      </c>
      <c r="S172" s="42">
        <f>+'3-Statement Model'!N26</f>
        <v>2020.5734103378409</v>
      </c>
      <c r="T172" s="42">
        <f>+'3-Statement Model'!O26</f>
        <v>2242.4247957010957</v>
      </c>
      <c r="U172" s="42">
        <f>+'3-Statement Model'!P26</f>
        <v>2466.2061827244288</v>
      </c>
      <c r="V172" s="42">
        <f>+'3-Statement Model'!Q26</f>
        <v>2712.8268009968729</v>
      </c>
    </row>
    <row r="173" spans="1:22">
      <c r="B173" t="s">
        <v>220</v>
      </c>
      <c r="M173" s="25">
        <f>+M172*M176</f>
        <v>228.9426952499999</v>
      </c>
      <c r="N173" s="25">
        <f t="shared" ref="N173:V173" si="102">+N172*N176</f>
        <v>253.06105091249984</v>
      </c>
      <c r="O173" s="25">
        <f t="shared" si="102"/>
        <v>298.75785656924984</v>
      </c>
      <c r="P173" s="25">
        <f t="shared" si="102"/>
        <v>341.41569376216472</v>
      </c>
      <c r="Q173" s="25">
        <f t="shared" si="102"/>
        <v>395.91028944389592</v>
      </c>
      <c r="R173" s="25">
        <f t="shared" si="102"/>
        <v>451.18206988818787</v>
      </c>
      <c r="S173" s="25">
        <f t="shared" si="102"/>
        <v>505.14335258446022</v>
      </c>
      <c r="T173" s="25">
        <f t="shared" si="102"/>
        <v>560.60619892527393</v>
      </c>
      <c r="U173" s="25">
        <f t="shared" si="102"/>
        <v>616.5515456811072</v>
      </c>
      <c r="V173" s="25">
        <f t="shared" si="102"/>
        <v>678.20670024921822</v>
      </c>
    </row>
    <row r="174" spans="1:22">
      <c r="B174" s="36" t="s">
        <v>492</v>
      </c>
      <c r="C174" s="36"/>
      <c r="D174" s="36"/>
      <c r="E174" s="36"/>
      <c r="F174" s="36"/>
      <c r="G174" s="36"/>
      <c r="H174" s="36"/>
      <c r="I174" s="36"/>
      <c r="J174" s="36"/>
      <c r="K174" s="36"/>
      <c r="L174" s="36"/>
      <c r="M174" s="193">
        <f>+M172-M173</f>
        <v>686.82808574999967</v>
      </c>
      <c r="N174" s="193">
        <f t="shared" ref="N174:V174" si="103">+N172-N173</f>
        <v>759.18315273749954</v>
      </c>
      <c r="O174" s="193">
        <f t="shared" si="103"/>
        <v>896.27356970774952</v>
      </c>
      <c r="P174" s="193">
        <f t="shared" si="103"/>
        <v>1024.2470812864942</v>
      </c>
      <c r="Q174" s="193">
        <f t="shared" si="103"/>
        <v>1187.7308683316878</v>
      </c>
      <c r="R174" s="193">
        <f t="shared" si="103"/>
        <v>1353.5462096645635</v>
      </c>
      <c r="S174" s="193">
        <f t="shared" si="103"/>
        <v>1515.4300577533807</v>
      </c>
      <c r="T174" s="193">
        <f t="shared" si="103"/>
        <v>1681.8185967758218</v>
      </c>
      <c r="U174" s="193">
        <f t="shared" si="103"/>
        <v>1849.6546370433216</v>
      </c>
      <c r="V174" s="193">
        <f t="shared" si="103"/>
        <v>2034.6201007476548</v>
      </c>
    </row>
    <row r="176" spans="1:22">
      <c r="B176" s="2" t="s">
        <v>491</v>
      </c>
      <c r="C176" s="2"/>
      <c r="D176" s="2"/>
      <c r="E176" s="2"/>
      <c r="F176" s="2"/>
      <c r="G176" s="2"/>
      <c r="H176" s="2"/>
      <c r="I176" s="2"/>
      <c r="J176" s="2"/>
      <c r="K176" s="2"/>
      <c r="L176" s="2"/>
      <c r="M176" s="198">
        <v>0.25</v>
      </c>
      <c r="N176" s="198">
        <v>0.25</v>
      </c>
      <c r="O176" s="198">
        <v>0.25</v>
      </c>
      <c r="P176" s="198">
        <v>0.25</v>
      </c>
      <c r="Q176" s="198">
        <v>0.25</v>
      </c>
      <c r="R176" s="198">
        <v>0.25</v>
      </c>
      <c r="S176" s="198">
        <v>0.25</v>
      </c>
      <c r="T176" s="198">
        <v>0.25</v>
      </c>
      <c r="U176" s="198">
        <v>0.25</v>
      </c>
      <c r="V176" s="198">
        <v>0.25</v>
      </c>
    </row>
    <row r="178" spans="1:22" ht="18">
      <c r="A178" t="s">
        <v>239</v>
      </c>
      <c r="B178" s="61" t="s">
        <v>506</v>
      </c>
      <c r="C178" s="61"/>
      <c r="D178" s="61"/>
      <c r="E178" s="61"/>
      <c r="F178" s="61"/>
      <c r="G178" s="61"/>
      <c r="H178" s="61"/>
      <c r="I178" s="61"/>
      <c r="J178" s="61"/>
      <c r="K178" s="61"/>
      <c r="L178" s="61"/>
      <c r="M178" s="61"/>
      <c r="N178" s="61"/>
      <c r="O178" s="61"/>
      <c r="P178" s="61"/>
      <c r="Q178" s="61"/>
      <c r="R178" s="61"/>
      <c r="S178" s="61"/>
      <c r="T178" s="61"/>
      <c r="U178" s="61"/>
      <c r="V178" s="61"/>
    </row>
    <row r="180" spans="1:22">
      <c r="B180" s="37" t="s">
        <v>103</v>
      </c>
      <c r="C180" s="37"/>
      <c r="D180" s="37"/>
      <c r="E180" s="37"/>
      <c r="F180" s="37"/>
      <c r="G180" s="37"/>
      <c r="H180" s="37"/>
      <c r="I180" s="37"/>
      <c r="J180" s="37"/>
      <c r="K180" s="192"/>
      <c r="L180" s="192"/>
      <c r="M180" s="203">
        <f>+M139</f>
        <v>5554.9139999999989</v>
      </c>
      <c r="N180" s="203">
        <f t="shared" ref="N180:V180" si="104">+N139</f>
        <v>6388.1510999999982</v>
      </c>
      <c r="O180" s="203">
        <f t="shared" si="104"/>
        <v>7538.0182979999972</v>
      </c>
      <c r="P180" s="203">
        <f t="shared" si="104"/>
        <v>8894.8615916399958</v>
      </c>
      <c r="Q180" s="203">
        <f t="shared" si="104"/>
        <v>10318.039446302395</v>
      </c>
      <c r="R180" s="203">
        <f t="shared" si="104"/>
        <v>11762.564968784731</v>
      </c>
      <c r="S180" s="203">
        <f t="shared" si="104"/>
        <v>13174.0727650389</v>
      </c>
      <c r="T180" s="203">
        <f t="shared" si="104"/>
        <v>14623.22076919318</v>
      </c>
      <c r="U180" s="203">
        <f t="shared" si="104"/>
        <v>16085.542846112499</v>
      </c>
      <c r="V180" s="203">
        <f t="shared" si="104"/>
        <v>17694.097130723752</v>
      </c>
    </row>
    <row r="181" spans="1:22">
      <c r="B181" t="s">
        <v>507</v>
      </c>
      <c r="M181" s="196">
        <v>0</v>
      </c>
      <c r="N181" s="196">
        <v>0</v>
      </c>
      <c r="O181" s="196">
        <v>0</v>
      </c>
      <c r="P181" s="196">
        <v>0</v>
      </c>
      <c r="Q181" s="196">
        <v>0</v>
      </c>
      <c r="R181" s="196">
        <v>0</v>
      </c>
      <c r="S181" s="196">
        <v>0</v>
      </c>
      <c r="T181" s="196">
        <v>0</v>
      </c>
      <c r="U181" s="196">
        <v>0</v>
      </c>
      <c r="V181" s="196">
        <v>0</v>
      </c>
    </row>
    <row r="182" spans="1:22">
      <c r="B182" t="s">
        <v>508</v>
      </c>
      <c r="M182" s="196">
        <v>0</v>
      </c>
      <c r="N182" s="196">
        <v>0</v>
      </c>
      <c r="O182" s="196">
        <v>0</v>
      </c>
      <c r="P182" s="196">
        <v>0</v>
      </c>
      <c r="Q182" s="196">
        <v>0</v>
      </c>
      <c r="R182" s="196">
        <v>0</v>
      </c>
      <c r="S182" s="196">
        <v>0</v>
      </c>
      <c r="T182" s="196">
        <v>0</v>
      </c>
      <c r="U182" s="196">
        <v>0</v>
      </c>
      <c r="V182" s="196">
        <v>0</v>
      </c>
    </row>
    <row r="184" spans="1:22">
      <c r="B184" t="s">
        <v>509</v>
      </c>
      <c r="M184" s="100">
        <f>+M$180*M181</f>
        <v>0</v>
      </c>
      <c r="N184" s="100">
        <f t="shared" ref="N184:V184" si="105">+N$180*N181</f>
        <v>0</v>
      </c>
      <c r="O184" s="100">
        <f t="shared" si="105"/>
        <v>0</v>
      </c>
      <c r="P184" s="100">
        <f t="shared" si="105"/>
        <v>0</v>
      </c>
      <c r="Q184" s="100">
        <f t="shared" si="105"/>
        <v>0</v>
      </c>
      <c r="R184" s="100">
        <f t="shared" si="105"/>
        <v>0</v>
      </c>
      <c r="S184" s="100">
        <f t="shared" si="105"/>
        <v>0</v>
      </c>
      <c r="T184" s="100">
        <f t="shared" si="105"/>
        <v>0</v>
      </c>
      <c r="U184" s="100">
        <f t="shared" si="105"/>
        <v>0</v>
      </c>
      <c r="V184" s="100">
        <f t="shared" si="105"/>
        <v>0</v>
      </c>
    </row>
    <row r="185" spans="1:22">
      <c r="B185" t="s">
        <v>510</v>
      </c>
      <c r="M185" s="100">
        <f>+M$180*M182</f>
        <v>0</v>
      </c>
      <c r="N185" s="100">
        <f t="shared" ref="N185:V185" si="106">+N$180*N182</f>
        <v>0</v>
      </c>
      <c r="O185" s="100">
        <f t="shared" si="106"/>
        <v>0</v>
      </c>
      <c r="P185" s="100">
        <f t="shared" si="106"/>
        <v>0</v>
      </c>
      <c r="Q185" s="100">
        <f t="shared" si="106"/>
        <v>0</v>
      </c>
      <c r="R185" s="100">
        <f t="shared" si="106"/>
        <v>0</v>
      </c>
      <c r="S185" s="100">
        <f t="shared" si="106"/>
        <v>0</v>
      </c>
      <c r="T185" s="100">
        <f t="shared" si="106"/>
        <v>0</v>
      </c>
      <c r="U185" s="100">
        <f t="shared" si="106"/>
        <v>0</v>
      </c>
      <c r="V185" s="100">
        <f t="shared" si="106"/>
        <v>0</v>
      </c>
    </row>
  </sheetData>
  <mergeCells count="2">
    <mergeCell ref="C4:L4"/>
    <mergeCell ref="M4:V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8BC0F-D79A-44F7-A0CC-3F69276D3199}">
  <dimension ref="A2:L85"/>
  <sheetViews>
    <sheetView showGridLines="0" zoomScale="85" zoomScaleNormal="85" workbookViewId="0">
      <pane xSplit="2" ySplit="5" topLeftCell="C9" activePane="bottomRight" state="frozen"/>
      <selection activeCell="A32" sqref="A32"/>
      <selection pane="topRight" activeCell="A32" sqref="A32"/>
      <selection pane="bottomLeft" activeCell="A32" sqref="A32"/>
      <selection pane="bottomRight" activeCell="A86" sqref="A86"/>
    </sheetView>
  </sheetViews>
  <sheetFormatPr defaultColWidth="8.77734375" defaultRowHeight="14.4"/>
  <cols>
    <col min="1" max="1" width="1.77734375" customWidth="1"/>
    <col min="2" max="2" width="36.44140625" bestFit="1" customWidth="1"/>
    <col min="3" max="11" width="10.44140625" bestFit="1" customWidth="1"/>
    <col min="12" max="12" width="12.88671875" bestFit="1" customWidth="1"/>
  </cols>
  <sheetData>
    <row r="2" spans="1:12" ht="21">
      <c r="B2" s="43" t="s">
        <v>213</v>
      </c>
    </row>
    <row r="3" spans="1:12">
      <c r="B3" s="44" t="s">
        <v>100</v>
      </c>
    </row>
    <row r="4" spans="1:12" ht="15.6">
      <c r="C4" s="398" t="s">
        <v>115</v>
      </c>
      <c r="D4" s="398"/>
      <c r="E4" s="398"/>
      <c r="F4" s="398"/>
      <c r="G4" s="398"/>
      <c r="H4" s="398"/>
      <c r="I4" s="398"/>
      <c r="J4" s="398"/>
      <c r="K4" s="398"/>
      <c r="L4" s="398"/>
    </row>
    <row r="5" spans="1:12">
      <c r="B5" t="s">
        <v>101</v>
      </c>
      <c r="C5" s="38">
        <v>42825</v>
      </c>
      <c r="D5" s="38">
        <v>43190</v>
      </c>
      <c r="E5" s="38">
        <v>43555</v>
      </c>
      <c r="F5" s="38">
        <v>43921</v>
      </c>
      <c r="G5" s="38">
        <v>44286</v>
      </c>
      <c r="H5" s="38">
        <v>44651</v>
      </c>
      <c r="I5" s="38">
        <v>45016</v>
      </c>
      <c r="J5" s="38">
        <v>45382</v>
      </c>
      <c r="K5" s="38">
        <v>45747</v>
      </c>
      <c r="L5" s="38">
        <v>46112</v>
      </c>
    </row>
    <row r="7" spans="1:12" ht="18">
      <c r="A7" t="s">
        <v>239</v>
      </c>
      <c r="B7" s="401" t="s">
        <v>102</v>
      </c>
      <c r="C7" s="401"/>
      <c r="D7" s="401"/>
      <c r="E7" s="401"/>
      <c r="F7" s="401"/>
      <c r="G7" s="401"/>
      <c r="H7" s="401"/>
      <c r="I7" s="401"/>
      <c r="J7" s="401"/>
      <c r="K7" s="401"/>
      <c r="L7" s="401"/>
    </row>
    <row r="8" spans="1:12">
      <c r="B8" t="s">
        <v>214</v>
      </c>
      <c r="C8" s="46">
        <v>2549.63</v>
      </c>
      <c r="D8" s="46">
        <v>2710.6</v>
      </c>
      <c r="E8" s="46">
        <v>2956.2</v>
      </c>
      <c r="F8" s="46">
        <v>2808.01</v>
      </c>
      <c r="G8" s="46">
        <v>2780.9</v>
      </c>
      <c r="H8" s="46">
        <v>3705.19</v>
      </c>
      <c r="I8" s="46">
        <v>4381.93</v>
      </c>
      <c r="J8" s="46">
        <v>4578.42</v>
      </c>
      <c r="K8" s="46">
        <v>4635.07</v>
      </c>
      <c r="L8" s="46">
        <v>4830.3599999999997</v>
      </c>
    </row>
    <row r="9" spans="1:12">
      <c r="B9" s="34" t="s">
        <v>255</v>
      </c>
      <c r="C9" s="46">
        <v>0</v>
      </c>
      <c r="D9" s="60">
        <f>+D8/C8-1</f>
        <v>6.313465091013204E-2</v>
      </c>
      <c r="E9" s="60">
        <f t="shared" ref="E9:L9" si="0">+E8/D8-1</f>
        <v>9.0607245628274047E-2</v>
      </c>
      <c r="F9" s="60">
        <f t="shared" si="0"/>
        <v>-5.0128543400311032E-2</v>
      </c>
      <c r="G9" s="60">
        <f t="shared" si="0"/>
        <v>-9.6545240223503415E-3</v>
      </c>
      <c r="H9" s="60">
        <f t="shared" si="0"/>
        <v>0.33237081520371103</v>
      </c>
      <c r="I9" s="60">
        <f t="shared" si="0"/>
        <v>0.18264650395796167</v>
      </c>
      <c r="J9" s="60">
        <f t="shared" si="0"/>
        <v>4.4840971900509619E-2</v>
      </c>
      <c r="K9" s="60">
        <f t="shared" si="0"/>
        <v>1.2373264139157181E-2</v>
      </c>
      <c r="L9" s="60">
        <f t="shared" si="0"/>
        <v>4.2133128518015983E-2</v>
      </c>
    </row>
    <row r="10" spans="1:12">
      <c r="B10" t="s">
        <v>215</v>
      </c>
      <c r="C10" s="46">
        <v>919.43</v>
      </c>
      <c r="D10" s="46">
        <v>1060.3300000000002</v>
      </c>
      <c r="E10" s="46">
        <v>1146.3599999999999</v>
      </c>
      <c r="F10" s="46">
        <v>1101.0800000000002</v>
      </c>
      <c r="G10" s="46">
        <v>1246.95</v>
      </c>
      <c r="H10" s="46">
        <v>1555.13</v>
      </c>
      <c r="I10" s="46">
        <v>1807.04</v>
      </c>
      <c r="J10" s="46">
        <v>1976.9499999999998</v>
      </c>
      <c r="K10" s="46">
        <v>1965.5300000000002</v>
      </c>
      <c r="L10" s="46">
        <v>2067.46</v>
      </c>
    </row>
    <row r="11" spans="1:12">
      <c r="B11" s="36" t="s">
        <v>82</v>
      </c>
      <c r="C11" s="49">
        <f>C8-C10</f>
        <v>1630.2000000000003</v>
      </c>
      <c r="D11" s="49">
        <f t="shared" ref="D11:L11" si="1">D8-D10</f>
        <v>1650.2699999999998</v>
      </c>
      <c r="E11" s="49">
        <f t="shared" si="1"/>
        <v>1809.84</v>
      </c>
      <c r="F11" s="49">
        <f t="shared" si="1"/>
        <v>1706.93</v>
      </c>
      <c r="G11" s="49">
        <f t="shared" si="1"/>
        <v>1533.95</v>
      </c>
      <c r="H11" s="49">
        <f t="shared" si="1"/>
        <v>2150.06</v>
      </c>
      <c r="I11" s="49">
        <f t="shared" si="1"/>
        <v>2574.8900000000003</v>
      </c>
      <c r="J11" s="49">
        <f t="shared" si="1"/>
        <v>2601.4700000000003</v>
      </c>
      <c r="K11" s="49">
        <f t="shared" si="1"/>
        <v>2669.5399999999995</v>
      </c>
      <c r="L11" s="49">
        <f t="shared" si="1"/>
        <v>2762.8999999999996</v>
      </c>
    </row>
    <row r="12" spans="1:12">
      <c r="B12" s="34" t="s">
        <v>105</v>
      </c>
      <c r="C12" s="47">
        <f>+C11/C8</f>
        <v>0.63938689143130578</v>
      </c>
      <c r="D12" s="47">
        <f t="shared" ref="D12:L12" si="2">+D11/D8</f>
        <v>0.60882092525640075</v>
      </c>
      <c r="E12" s="47">
        <f t="shared" si="2"/>
        <v>0.61221838847168664</v>
      </c>
      <c r="F12" s="47">
        <f t="shared" si="2"/>
        <v>0.60787888932019474</v>
      </c>
      <c r="G12" s="47">
        <f t="shared" si="2"/>
        <v>0.55160199935272758</v>
      </c>
      <c r="H12" s="47">
        <f t="shared" si="2"/>
        <v>0.58028333229874851</v>
      </c>
      <c r="I12" s="47">
        <f t="shared" si="2"/>
        <v>0.58761550275791719</v>
      </c>
      <c r="J12" s="47">
        <f t="shared" si="2"/>
        <v>0.56820256769802691</v>
      </c>
      <c r="K12" s="47">
        <f t="shared" si="2"/>
        <v>0.57594383687840733</v>
      </c>
      <c r="L12" s="47">
        <f t="shared" si="2"/>
        <v>0.57198635298404255</v>
      </c>
    </row>
    <row r="13" spans="1:12">
      <c r="C13" s="33"/>
      <c r="D13" s="33"/>
      <c r="E13" s="33"/>
      <c r="F13" s="33"/>
      <c r="G13" s="33"/>
      <c r="H13" s="33"/>
      <c r="I13" s="33"/>
      <c r="J13" s="33"/>
      <c r="K13" s="33"/>
      <c r="L13" s="33"/>
    </row>
    <row r="14" spans="1:12">
      <c r="B14" t="s">
        <v>216</v>
      </c>
      <c r="C14" s="46">
        <v>1133.8699999999999</v>
      </c>
      <c r="D14" s="46">
        <v>1193.9099999999999</v>
      </c>
      <c r="E14" s="46">
        <v>1360.35</v>
      </c>
      <c r="F14" s="46">
        <v>1291.03</v>
      </c>
      <c r="G14" s="46">
        <v>1025.1300000000001</v>
      </c>
      <c r="H14" s="46">
        <v>1539.3700000000001</v>
      </c>
      <c r="I14" s="46">
        <v>1982.88</v>
      </c>
      <c r="J14" s="46">
        <v>1901.78</v>
      </c>
      <c r="K14" s="46">
        <v>2043.3600000000001</v>
      </c>
      <c r="L14" s="46">
        <v>1897.92</v>
      </c>
    </row>
    <row r="15" spans="1:12">
      <c r="B15" s="34" t="s">
        <v>263</v>
      </c>
      <c r="C15" s="60">
        <f>+C14/C8</f>
        <v>0.44471942987806068</v>
      </c>
      <c r="D15" s="60">
        <f t="shared" ref="D15:L15" si="3">+D14/D8</f>
        <v>0.4404596768243193</v>
      </c>
      <c r="E15" s="60">
        <f t="shared" si="3"/>
        <v>0.4601684595088289</v>
      </c>
      <c r="F15" s="60">
        <f t="shared" si="3"/>
        <v>0.45976688117207554</v>
      </c>
      <c r="G15" s="60">
        <f t="shared" si="3"/>
        <v>0.3686324571181992</v>
      </c>
      <c r="H15" s="60">
        <f t="shared" si="3"/>
        <v>0.41546317462802179</v>
      </c>
      <c r="I15" s="60">
        <f t="shared" si="3"/>
        <v>0.45251293379857732</v>
      </c>
      <c r="J15" s="60">
        <f t="shared" si="3"/>
        <v>0.41537910458193</v>
      </c>
      <c r="K15" s="60">
        <f t="shared" si="3"/>
        <v>0.44084771103780529</v>
      </c>
      <c r="L15" s="60">
        <f t="shared" si="3"/>
        <v>0.39291481380269799</v>
      </c>
    </row>
    <row r="16" spans="1:12">
      <c r="B16" s="36" t="s">
        <v>107</v>
      </c>
      <c r="C16" s="49">
        <f>+C11-C14</f>
        <v>496.33000000000038</v>
      </c>
      <c r="D16" s="49">
        <f t="shared" ref="D16:L16" si="4">+D11-D14</f>
        <v>456.3599999999999</v>
      </c>
      <c r="E16" s="49">
        <f t="shared" si="4"/>
        <v>449.49</v>
      </c>
      <c r="F16" s="49">
        <f t="shared" si="4"/>
        <v>415.90000000000009</v>
      </c>
      <c r="G16" s="49">
        <f t="shared" si="4"/>
        <v>508.81999999999994</v>
      </c>
      <c r="H16" s="49">
        <f t="shared" si="4"/>
        <v>610.68999999999983</v>
      </c>
      <c r="I16" s="49">
        <f t="shared" si="4"/>
        <v>592.01000000000022</v>
      </c>
      <c r="J16" s="49">
        <f t="shared" si="4"/>
        <v>699.69000000000028</v>
      </c>
      <c r="K16" s="49">
        <f t="shared" si="4"/>
        <v>626.17999999999938</v>
      </c>
      <c r="L16" s="49">
        <f t="shared" si="4"/>
        <v>864.97999999999956</v>
      </c>
    </row>
    <row r="17" spans="2:12">
      <c r="B17" s="34" t="s">
        <v>108</v>
      </c>
      <c r="C17" s="47">
        <f>+C16/C8</f>
        <v>0.19466746155324513</v>
      </c>
      <c r="D17" s="47">
        <f t="shared" ref="D17:L17" si="5">+D16/D8</f>
        <v>0.16836124843208142</v>
      </c>
      <c r="E17" s="47">
        <f t="shared" si="5"/>
        <v>0.15204992896285774</v>
      </c>
      <c r="F17" s="47">
        <f t="shared" si="5"/>
        <v>0.14811200814811915</v>
      </c>
      <c r="G17" s="47">
        <f t="shared" si="5"/>
        <v>0.18296954223452835</v>
      </c>
      <c r="H17" s="47">
        <f t="shared" si="5"/>
        <v>0.16482015767072669</v>
      </c>
      <c r="I17" s="47">
        <f t="shared" si="5"/>
        <v>0.13510256895933986</v>
      </c>
      <c r="J17" s="47">
        <f t="shared" si="5"/>
        <v>0.15282346311609687</v>
      </c>
      <c r="K17" s="47">
        <f t="shared" si="5"/>
        <v>0.13509612584060207</v>
      </c>
      <c r="L17" s="47">
        <f t="shared" si="5"/>
        <v>0.17907153918134458</v>
      </c>
    </row>
    <row r="18" spans="2:12">
      <c r="C18" s="33"/>
      <c r="D18" s="33"/>
      <c r="E18" s="33"/>
      <c r="F18" s="33"/>
      <c r="G18" s="33"/>
      <c r="H18" s="33"/>
      <c r="I18" s="33"/>
      <c r="J18" s="33"/>
      <c r="K18" s="33"/>
      <c r="L18" s="33"/>
    </row>
    <row r="19" spans="2:12">
      <c r="B19" t="s">
        <v>217</v>
      </c>
      <c r="C19" s="46">
        <v>81.39</v>
      </c>
      <c r="D19" s="46">
        <v>88.53</v>
      </c>
      <c r="E19" s="46">
        <v>89.06</v>
      </c>
      <c r="F19" s="46">
        <v>108.09</v>
      </c>
      <c r="G19" s="46">
        <v>106.67</v>
      </c>
      <c r="H19" s="46">
        <v>115.36</v>
      </c>
      <c r="I19" s="46">
        <v>132.86000000000001</v>
      </c>
      <c r="J19" s="46">
        <v>147.99</v>
      </c>
      <c r="K19" s="46">
        <v>165.4</v>
      </c>
      <c r="L19" s="46">
        <v>169.37</v>
      </c>
    </row>
    <row r="20" spans="2:12">
      <c r="B20" s="36" t="s">
        <v>109</v>
      </c>
      <c r="C20" s="49">
        <f>+C16-C19</f>
        <v>414.9400000000004</v>
      </c>
      <c r="D20" s="49">
        <f t="shared" ref="D20:L20" si="6">+D16-D19</f>
        <v>367.82999999999993</v>
      </c>
      <c r="E20" s="49">
        <f t="shared" si="6"/>
        <v>360.43</v>
      </c>
      <c r="F20" s="49">
        <f t="shared" si="6"/>
        <v>307.81000000000006</v>
      </c>
      <c r="G20" s="49">
        <f t="shared" si="6"/>
        <v>402.14999999999992</v>
      </c>
      <c r="H20" s="49">
        <f t="shared" si="6"/>
        <v>495.32999999999981</v>
      </c>
      <c r="I20" s="49">
        <f t="shared" si="6"/>
        <v>459.1500000000002</v>
      </c>
      <c r="J20" s="49">
        <f t="shared" si="6"/>
        <v>551.70000000000027</v>
      </c>
      <c r="K20" s="49">
        <f t="shared" si="6"/>
        <v>460.7799999999994</v>
      </c>
      <c r="L20" s="49">
        <f t="shared" si="6"/>
        <v>695.60999999999956</v>
      </c>
    </row>
    <row r="21" spans="2:12">
      <c r="B21" s="34" t="s">
        <v>110</v>
      </c>
      <c r="C21" s="47">
        <f>+C20/C8</f>
        <v>0.16274518263434318</v>
      </c>
      <c r="D21" s="47">
        <f t="shared" ref="D21:L21" si="7">+D20/D8</f>
        <v>0.13570058289677561</v>
      </c>
      <c r="E21" s="47">
        <f t="shared" si="7"/>
        <v>0.12192341519518302</v>
      </c>
      <c r="F21" s="47">
        <f t="shared" si="7"/>
        <v>0.10961855548947476</v>
      </c>
      <c r="G21" s="47">
        <f t="shared" si="7"/>
        <v>0.14461145672264372</v>
      </c>
      <c r="H21" s="47">
        <f t="shared" si="7"/>
        <v>0.13368545202810106</v>
      </c>
      <c r="I21" s="47">
        <f t="shared" si="7"/>
        <v>0.10478259579682929</v>
      </c>
      <c r="J21" s="47">
        <f t="shared" si="7"/>
        <v>0.12050008518222449</v>
      </c>
      <c r="K21" s="47">
        <f t="shared" si="7"/>
        <v>9.9411659370840011E-2</v>
      </c>
      <c r="L21" s="47">
        <f t="shared" si="7"/>
        <v>0.14400790003229566</v>
      </c>
    </row>
    <row r="22" spans="2:12">
      <c r="B22" s="34"/>
      <c r="C22" s="33"/>
      <c r="D22" s="33"/>
      <c r="E22" s="33"/>
      <c r="F22" s="33"/>
      <c r="G22" s="33"/>
      <c r="H22" s="33"/>
      <c r="I22" s="33"/>
      <c r="J22" s="33"/>
      <c r="K22" s="33"/>
      <c r="L22" s="33"/>
    </row>
    <row r="23" spans="2:12">
      <c r="B23" t="s">
        <v>9</v>
      </c>
      <c r="C23" s="46">
        <v>15.36</v>
      </c>
      <c r="D23" s="46">
        <v>10.84</v>
      </c>
      <c r="E23" s="46">
        <v>18.03</v>
      </c>
      <c r="F23" s="46">
        <v>24.15</v>
      </c>
      <c r="G23" s="46">
        <v>21.3</v>
      </c>
      <c r="H23" s="46">
        <v>27.57</v>
      </c>
      <c r="I23" s="46">
        <v>33.619999999999997</v>
      </c>
      <c r="J23" s="46">
        <v>46.24</v>
      </c>
      <c r="K23" s="46">
        <v>42.74</v>
      </c>
      <c r="L23" s="46">
        <v>52.86</v>
      </c>
    </row>
    <row r="24" spans="2:12">
      <c r="B24" t="s">
        <v>218</v>
      </c>
      <c r="C24" s="46">
        <v>34</v>
      </c>
      <c r="D24" s="46">
        <v>24.1</v>
      </c>
      <c r="E24" s="46">
        <v>15.59</v>
      </c>
      <c r="F24" s="46">
        <v>19.510000000000002</v>
      </c>
      <c r="G24" s="46">
        <v>10.71</v>
      </c>
      <c r="H24" s="46">
        <v>12.73</v>
      </c>
      <c r="I24" s="46">
        <v>22.32</v>
      </c>
      <c r="J24" s="46">
        <v>21.12</v>
      </c>
      <c r="K24" s="46">
        <v>20.03</v>
      </c>
      <c r="L24" s="46">
        <v>22.63</v>
      </c>
    </row>
    <row r="25" spans="2:12">
      <c r="B25" t="s">
        <v>219</v>
      </c>
      <c r="C25" s="46">
        <v>0</v>
      </c>
      <c r="D25" s="46">
        <v>-0.75</v>
      </c>
      <c r="E25" s="46">
        <v>4.84</v>
      </c>
      <c r="F25" s="46">
        <v>0</v>
      </c>
      <c r="G25" s="46">
        <v>0</v>
      </c>
      <c r="H25" s="46">
        <v>0</v>
      </c>
      <c r="I25" s="46">
        <v>7.91</v>
      </c>
      <c r="J25" s="46">
        <v>0</v>
      </c>
      <c r="K25" s="46">
        <v>0</v>
      </c>
      <c r="L25" s="46">
        <v>44.02</v>
      </c>
    </row>
    <row r="26" spans="2:12">
      <c r="B26" s="36" t="s">
        <v>111</v>
      </c>
      <c r="C26" s="49">
        <f>+C20+C23-C24-C25</f>
        <v>396.30000000000041</v>
      </c>
      <c r="D26" s="49">
        <f t="shared" ref="D26:L26" si="8">+D20+D23-D24-D25</f>
        <v>355.31999999999988</v>
      </c>
      <c r="E26" s="49">
        <f t="shared" si="8"/>
        <v>358.03000000000009</v>
      </c>
      <c r="F26" s="49">
        <f t="shared" si="8"/>
        <v>312.45000000000005</v>
      </c>
      <c r="G26" s="49">
        <f t="shared" si="8"/>
        <v>412.73999999999995</v>
      </c>
      <c r="H26" s="49">
        <f t="shared" si="8"/>
        <v>510.16999999999985</v>
      </c>
      <c r="I26" s="49">
        <f t="shared" si="8"/>
        <v>462.54000000000019</v>
      </c>
      <c r="J26" s="49">
        <f t="shared" si="8"/>
        <v>576.82000000000028</v>
      </c>
      <c r="K26" s="49">
        <f t="shared" si="8"/>
        <v>483.48999999999944</v>
      </c>
      <c r="L26" s="49">
        <f t="shared" si="8"/>
        <v>681.8199999999996</v>
      </c>
    </row>
    <row r="27" spans="2:12">
      <c r="B27" s="2"/>
      <c r="C27" s="33"/>
      <c r="D27" s="33"/>
      <c r="E27" s="33"/>
      <c r="F27" s="33"/>
      <c r="G27" s="33"/>
      <c r="H27" s="33"/>
      <c r="I27" s="33"/>
      <c r="J27" s="33"/>
      <c r="K27" s="33"/>
      <c r="L27" s="33"/>
    </row>
    <row r="28" spans="2:12">
      <c r="B28" t="s">
        <v>220</v>
      </c>
      <c r="C28" s="46">
        <v>142.49</v>
      </c>
      <c r="D28" s="46">
        <v>126.72</v>
      </c>
      <c r="E28" s="46">
        <v>129.28</v>
      </c>
      <c r="F28" s="46">
        <v>58.92</v>
      </c>
      <c r="G28" s="46">
        <v>103.84</v>
      </c>
      <c r="H28" s="46">
        <v>127.43</v>
      </c>
      <c r="I28" s="46">
        <v>116.26</v>
      </c>
      <c r="J28" s="46">
        <v>143.46</v>
      </c>
      <c r="K28" s="46">
        <v>135.94999999999999</v>
      </c>
      <c r="L28" s="46">
        <v>192.78</v>
      </c>
    </row>
    <row r="29" spans="2:12">
      <c r="B29" s="36" t="s">
        <v>113</v>
      </c>
      <c r="C29" s="49">
        <f>+C26-C28</f>
        <v>253.8100000000004</v>
      </c>
      <c r="D29" s="49">
        <f t="shared" ref="D29:L29" si="9">+D26-D28</f>
        <v>228.59999999999988</v>
      </c>
      <c r="E29" s="49">
        <f t="shared" si="9"/>
        <v>228.75000000000009</v>
      </c>
      <c r="F29" s="49">
        <f t="shared" si="9"/>
        <v>253.53000000000003</v>
      </c>
      <c r="G29" s="49">
        <f t="shared" si="9"/>
        <v>308.89999999999998</v>
      </c>
      <c r="H29" s="49">
        <f t="shared" si="9"/>
        <v>382.73999999999984</v>
      </c>
      <c r="I29" s="49">
        <f t="shared" si="9"/>
        <v>346.2800000000002</v>
      </c>
      <c r="J29" s="49">
        <f t="shared" si="9"/>
        <v>433.36000000000024</v>
      </c>
      <c r="K29" s="49">
        <f t="shared" si="9"/>
        <v>347.53999999999945</v>
      </c>
      <c r="L29" s="49">
        <f t="shared" si="9"/>
        <v>489.03999999999962</v>
      </c>
    </row>
    <row r="30" spans="2:12">
      <c r="B30" s="34" t="s">
        <v>114</v>
      </c>
      <c r="C30" s="47">
        <f>+C29/C8</f>
        <v>9.9547777520660019E-2</v>
      </c>
      <c r="D30" s="47">
        <f t="shared" ref="D30:L30" si="10">+D29/D8</f>
        <v>8.433557146019327E-2</v>
      </c>
      <c r="E30" s="47">
        <f t="shared" si="10"/>
        <v>7.7379744266287839E-2</v>
      </c>
      <c r="F30" s="47">
        <f t="shared" si="10"/>
        <v>9.0288139999501429E-2</v>
      </c>
      <c r="G30" s="47">
        <f t="shared" si="10"/>
        <v>0.11107914703872845</v>
      </c>
      <c r="H30" s="47">
        <f t="shared" si="10"/>
        <v>0.10329834637360023</v>
      </c>
      <c r="I30" s="47">
        <f t="shared" si="10"/>
        <v>7.9024539415280523E-2</v>
      </c>
      <c r="J30" s="47">
        <f t="shared" si="10"/>
        <v>9.4652740465051316E-2</v>
      </c>
      <c r="K30" s="47">
        <f t="shared" si="10"/>
        <v>7.4980528880901356E-2</v>
      </c>
      <c r="L30" s="47">
        <f t="shared" si="10"/>
        <v>0.10124297153835318</v>
      </c>
    </row>
    <row r="31" spans="2:12">
      <c r="B31" t="s">
        <v>223</v>
      </c>
      <c r="C31" s="46">
        <v>0</v>
      </c>
      <c r="D31" s="46">
        <v>0</v>
      </c>
      <c r="E31" s="46">
        <v>0</v>
      </c>
      <c r="F31" s="46">
        <v>0</v>
      </c>
      <c r="G31" s="46">
        <v>0</v>
      </c>
      <c r="H31" s="46">
        <v>0</v>
      </c>
      <c r="I31" s="46">
        <v>0</v>
      </c>
      <c r="J31" s="46">
        <v>0</v>
      </c>
      <c r="K31" s="46">
        <v>0</v>
      </c>
      <c r="L31" s="46">
        <v>0</v>
      </c>
    </row>
    <row r="32" spans="2:12">
      <c r="B32" t="s">
        <v>224</v>
      </c>
      <c r="C32" s="46">
        <v>0</v>
      </c>
      <c r="D32" s="46">
        <v>0</v>
      </c>
      <c r="E32" s="46">
        <v>0</v>
      </c>
      <c r="F32" s="46">
        <v>0</v>
      </c>
      <c r="G32" s="46">
        <v>0</v>
      </c>
      <c r="H32" s="46">
        <v>0</v>
      </c>
      <c r="I32" s="46">
        <v>0</v>
      </c>
      <c r="J32" s="46">
        <v>0</v>
      </c>
      <c r="K32" s="46">
        <v>48</v>
      </c>
      <c r="L32" s="46">
        <v>0</v>
      </c>
    </row>
    <row r="33" spans="1:12" ht="15" thickBot="1">
      <c r="B33" s="31" t="s">
        <v>225</v>
      </c>
      <c r="C33" s="51">
        <f>+C29+C31-C32</f>
        <v>253.8100000000004</v>
      </c>
      <c r="D33" s="51">
        <f t="shared" ref="D33:L33" si="11">+D29+D31-D32</f>
        <v>228.59999999999988</v>
      </c>
      <c r="E33" s="51">
        <f t="shared" si="11"/>
        <v>228.75000000000009</v>
      </c>
      <c r="F33" s="51">
        <f t="shared" si="11"/>
        <v>253.53000000000003</v>
      </c>
      <c r="G33" s="51">
        <f t="shared" si="11"/>
        <v>308.89999999999998</v>
      </c>
      <c r="H33" s="51">
        <f t="shared" si="11"/>
        <v>382.73999999999984</v>
      </c>
      <c r="I33" s="51">
        <f t="shared" si="11"/>
        <v>346.2800000000002</v>
      </c>
      <c r="J33" s="51">
        <f t="shared" si="11"/>
        <v>433.36000000000024</v>
      </c>
      <c r="K33" s="51">
        <f t="shared" si="11"/>
        <v>299.53999999999945</v>
      </c>
      <c r="L33" s="51">
        <f t="shared" si="11"/>
        <v>489.03999999999962</v>
      </c>
    </row>
    <row r="34" spans="1:12">
      <c r="B34" s="2" t="s">
        <v>1846</v>
      </c>
      <c r="C34" s="298"/>
      <c r="D34" s="298"/>
      <c r="E34" s="298"/>
      <c r="F34" s="298"/>
      <c r="G34" s="298"/>
      <c r="H34" s="298"/>
      <c r="I34" s="298"/>
      <c r="J34" s="298"/>
      <c r="K34" s="298"/>
      <c r="L34" s="299">
        <f>159272290/10000000</f>
        <v>15.927229000000001</v>
      </c>
    </row>
    <row r="35" spans="1:12">
      <c r="C35" s="33"/>
      <c r="D35" s="33"/>
      <c r="E35" s="33"/>
      <c r="F35" s="33"/>
      <c r="G35" s="33"/>
      <c r="H35" s="33"/>
      <c r="I35" s="33"/>
      <c r="J35" s="33"/>
      <c r="K35" s="33"/>
      <c r="L35" s="33"/>
    </row>
    <row r="36" spans="1:12">
      <c r="C36" s="33"/>
      <c r="D36" s="33"/>
      <c r="E36" s="33"/>
      <c r="F36" s="33"/>
      <c r="G36" s="33"/>
      <c r="H36" s="33"/>
      <c r="I36" s="33"/>
      <c r="J36" s="33"/>
      <c r="K36" s="33"/>
      <c r="L36" s="33"/>
    </row>
    <row r="37" spans="1:12" ht="18">
      <c r="A37" t="s">
        <v>239</v>
      </c>
      <c r="B37" s="401" t="s">
        <v>226</v>
      </c>
      <c r="C37" s="401"/>
      <c r="D37" s="401"/>
      <c r="E37" s="401"/>
      <c r="F37" s="401"/>
      <c r="G37" s="401"/>
      <c r="H37" s="401"/>
      <c r="I37" s="401"/>
      <c r="J37" s="401"/>
      <c r="K37" s="401"/>
      <c r="L37" s="401"/>
    </row>
    <row r="38" spans="1:12">
      <c r="B38" s="2" t="s">
        <v>233</v>
      </c>
    </row>
    <row r="39" spans="1:12">
      <c r="B39" s="2" t="s">
        <v>227</v>
      </c>
    </row>
    <row r="40" spans="1:12">
      <c r="B40" t="s">
        <v>24</v>
      </c>
      <c r="C40" s="46">
        <v>15.89</v>
      </c>
      <c r="D40" s="46">
        <v>15.9</v>
      </c>
      <c r="E40" s="46">
        <v>15.9</v>
      </c>
      <c r="F40" s="46">
        <v>15.9</v>
      </c>
      <c r="G40" s="46">
        <v>15.91</v>
      </c>
      <c r="H40" s="46">
        <v>15.92</v>
      </c>
      <c r="I40" s="46">
        <v>15.92</v>
      </c>
      <c r="J40" s="46">
        <v>15.93</v>
      </c>
      <c r="K40" s="46">
        <v>15.93</v>
      </c>
      <c r="L40" s="46">
        <v>15.93</v>
      </c>
    </row>
    <row r="41" spans="1:12">
      <c r="B41" t="s">
        <v>167</v>
      </c>
      <c r="C41" s="46">
        <v>1159.23</v>
      </c>
      <c r="D41" s="46">
        <v>1335.12</v>
      </c>
      <c r="E41" s="46">
        <v>1559</v>
      </c>
      <c r="F41" s="46">
        <v>1698.37</v>
      </c>
      <c r="G41" s="46">
        <v>1849.39</v>
      </c>
      <c r="H41" s="46">
        <v>2104.59</v>
      </c>
      <c r="I41" s="46">
        <v>2301.98</v>
      </c>
      <c r="J41" s="46">
        <v>2585.11</v>
      </c>
      <c r="K41" s="46">
        <v>2728.41</v>
      </c>
      <c r="L41" s="46">
        <v>3049.65</v>
      </c>
    </row>
    <row r="42" spans="1:12">
      <c r="B42" s="36" t="s">
        <v>169</v>
      </c>
      <c r="C42" s="49">
        <f>SUM(C40:C41)</f>
        <v>1175.1200000000001</v>
      </c>
      <c r="D42" s="49">
        <f t="shared" ref="D42:L42" si="12">SUM(D40:D41)</f>
        <v>1351.02</v>
      </c>
      <c r="E42" s="49">
        <f t="shared" si="12"/>
        <v>1574.9</v>
      </c>
      <c r="F42" s="49">
        <f t="shared" si="12"/>
        <v>1714.27</v>
      </c>
      <c r="G42" s="49">
        <f t="shared" si="12"/>
        <v>1865.3000000000002</v>
      </c>
      <c r="H42" s="49">
        <f t="shared" si="12"/>
        <v>2120.5100000000002</v>
      </c>
      <c r="I42" s="49">
        <f t="shared" si="12"/>
        <v>2317.9</v>
      </c>
      <c r="J42" s="49">
        <f t="shared" si="12"/>
        <v>2601.04</v>
      </c>
      <c r="K42" s="49">
        <f t="shared" si="12"/>
        <v>2744.3399999999997</v>
      </c>
      <c r="L42" s="49">
        <f t="shared" si="12"/>
        <v>3065.58</v>
      </c>
    </row>
    <row r="43" spans="1:12">
      <c r="B43" t="s">
        <v>144</v>
      </c>
      <c r="C43" s="46">
        <v>76.02</v>
      </c>
      <c r="D43" s="46">
        <v>66.09</v>
      </c>
      <c r="E43" s="46">
        <v>65.91</v>
      </c>
      <c r="F43" s="46">
        <v>63.74</v>
      </c>
      <c r="G43" s="46">
        <v>64.599999999999994</v>
      </c>
      <c r="H43" s="46">
        <v>64.78</v>
      </c>
      <c r="I43" s="46">
        <v>77.64</v>
      </c>
      <c r="J43" s="46">
        <v>59.08</v>
      </c>
      <c r="K43" s="46">
        <v>65.75</v>
      </c>
      <c r="L43" s="46">
        <v>64.900000000000006</v>
      </c>
    </row>
    <row r="44" spans="1:12">
      <c r="C44" s="46"/>
      <c r="D44" s="46"/>
      <c r="E44" s="46"/>
      <c r="F44" s="46"/>
      <c r="G44" s="46"/>
      <c r="H44" s="46"/>
      <c r="I44" s="46"/>
      <c r="J44" s="46"/>
      <c r="K44" s="46"/>
      <c r="L44" s="46"/>
    </row>
    <row r="45" spans="1:12">
      <c r="B45" s="2" t="s">
        <v>228</v>
      </c>
      <c r="C45" s="46"/>
      <c r="D45" s="46"/>
      <c r="E45" s="46"/>
      <c r="F45" s="46"/>
      <c r="G45" s="46"/>
      <c r="H45" s="46"/>
      <c r="I45" s="46"/>
      <c r="J45" s="46"/>
      <c r="K45" s="46"/>
      <c r="L45" s="46"/>
    </row>
    <row r="46" spans="1:12">
      <c r="B46" t="s">
        <v>171</v>
      </c>
      <c r="C46" s="46">
        <v>115.5</v>
      </c>
      <c r="D46" s="46">
        <v>59.42</v>
      </c>
      <c r="E46" s="46">
        <v>31.45</v>
      </c>
      <c r="F46" s="46">
        <v>21.51</v>
      </c>
      <c r="G46" s="46">
        <v>31.31</v>
      </c>
      <c r="H46" s="46">
        <v>23.8</v>
      </c>
      <c r="I46" s="46">
        <v>51.78</v>
      </c>
      <c r="J46" s="46">
        <v>63.45</v>
      </c>
      <c r="K46" s="46">
        <v>71.38</v>
      </c>
      <c r="L46" s="46">
        <v>49.14</v>
      </c>
    </row>
    <row r="47" spans="1:12">
      <c r="B47" t="s">
        <v>229</v>
      </c>
      <c r="C47" s="46">
        <v>109.15</v>
      </c>
      <c r="D47" s="46">
        <v>109.85</v>
      </c>
      <c r="E47" s="46">
        <v>107.28</v>
      </c>
      <c r="F47" s="46">
        <v>73.05</v>
      </c>
      <c r="G47" s="46">
        <v>68.709999999999994</v>
      </c>
      <c r="H47" s="46">
        <v>73.319999999999993</v>
      </c>
      <c r="I47" s="46">
        <v>76.5</v>
      </c>
      <c r="J47" s="46">
        <v>83.86</v>
      </c>
      <c r="K47" s="46">
        <v>89.13</v>
      </c>
      <c r="L47" s="46">
        <v>101.46</v>
      </c>
    </row>
    <row r="48" spans="1:12">
      <c r="B48" t="s">
        <v>230</v>
      </c>
      <c r="C48" s="46">
        <v>0</v>
      </c>
      <c r="D48" s="46">
        <v>2.61</v>
      </c>
      <c r="E48" s="46">
        <v>2.59</v>
      </c>
      <c r="F48" s="46">
        <v>25.42</v>
      </c>
      <c r="G48" s="46">
        <v>16.920000000000002</v>
      </c>
      <c r="H48" s="46">
        <v>25.19</v>
      </c>
      <c r="I48" s="46">
        <v>28.45</v>
      </c>
      <c r="J48" s="46">
        <v>49.13</v>
      </c>
      <c r="K48" s="46">
        <v>72.87</v>
      </c>
      <c r="L48" s="46">
        <v>73.209999999999994</v>
      </c>
    </row>
    <row r="49" spans="2:12">
      <c r="B49" t="s">
        <v>174</v>
      </c>
      <c r="C49" s="46">
        <v>10.31</v>
      </c>
      <c r="D49" s="46">
        <v>5.24</v>
      </c>
      <c r="E49" s="46">
        <v>4.53</v>
      </c>
      <c r="F49" s="46">
        <v>23.81</v>
      </c>
      <c r="G49" s="46">
        <v>16.64</v>
      </c>
      <c r="H49" s="46">
        <v>17.95</v>
      </c>
      <c r="I49" s="46">
        <v>21.13</v>
      </c>
      <c r="J49" s="46">
        <v>4.1900000000000004</v>
      </c>
      <c r="K49" s="46">
        <v>5.04</v>
      </c>
      <c r="L49" s="46">
        <v>7.96</v>
      </c>
    </row>
    <row r="50" spans="2:12">
      <c r="B50" s="36" t="s">
        <v>175</v>
      </c>
      <c r="C50" s="49">
        <f>SUM(C46:C49)</f>
        <v>234.96</v>
      </c>
      <c r="D50" s="49">
        <f t="shared" ref="D50:L50" si="13">SUM(D46:D49)</f>
        <v>177.12</v>
      </c>
      <c r="E50" s="49">
        <f t="shared" si="13"/>
        <v>145.85</v>
      </c>
      <c r="F50" s="49">
        <f t="shared" si="13"/>
        <v>143.79</v>
      </c>
      <c r="G50" s="49">
        <f t="shared" si="13"/>
        <v>133.57999999999998</v>
      </c>
      <c r="H50" s="49">
        <f t="shared" si="13"/>
        <v>140.26</v>
      </c>
      <c r="I50" s="49">
        <f t="shared" si="13"/>
        <v>177.85999999999999</v>
      </c>
      <c r="J50" s="49">
        <f t="shared" si="13"/>
        <v>200.63</v>
      </c>
      <c r="K50" s="49">
        <f t="shared" si="13"/>
        <v>238.42</v>
      </c>
      <c r="L50" s="49">
        <f t="shared" si="13"/>
        <v>231.77</v>
      </c>
    </row>
    <row r="51" spans="2:12">
      <c r="B51" s="2"/>
      <c r="C51" s="46"/>
      <c r="D51" s="46"/>
      <c r="E51" s="46"/>
      <c r="F51" s="46"/>
      <c r="G51" s="46"/>
      <c r="H51" s="46"/>
      <c r="I51" s="46"/>
      <c r="J51" s="46"/>
      <c r="K51" s="46"/>
      <c r="L51" s="46"/>
    </row>
    <row r="52" spans="2:12">
      <c r="B52" s="2" t="s">
        <v>231</v>
      </c>
      <c r="C52" s="46"/>
      <c r="D52" s="46"/>
      <c r="E52" s="46"/>
      <c r="F52" s="46"/>
      <c r="G52" s="46"/>
      <c r="H52" s="46"/>
      <c r="I52" s="46"/>
      <c r="J52" s="46"/>
      <c r="K52" s="46"/>
      <c r="L52" s="46"/>
    </row>
    <row r="53" spans="2:12">
      <c r="B53" t="s">
        <v>177</v>
      </c>
      <c r="C53" s="46">
        <v>55.08</v>
      </c>
      <c r="D53" s="46">
        <v>75.67</v>
      </c>
      <c r="E53" s="46">
        <v>63.49</v>
      </c>
      <c r="F53" s="46">
        <v>95.63</v>
      </c>
      <c r="G53" s="46">
        <v>65.75</v>
      </c>
      <c r="H53" s="46">
        <v>104.12</v>
      </c>
      <c r="I53" s="46">
        <v>157.49</v>
      </c>
      <c r="J53" s="46">
        <v>107.14</v>
      </c>
      <c r="K53" s="46">
        <v>104.56</v>
      </c>
      <c r="L53" s="46">
        <v>81.180000000000007</v>
      </c>
    </row>
    <row r="54" spans="2:12">
      <c r="B54" t="s">
        <v>178</v>
      </c>
      <c r="C54" s="46">
        <v>267.72000000000003</v>
      </c>
      <c r="D54" s="46">
        <v>257.75</v>
      </c>
      <c r="E54" s="46">
        <v>309.07</v>
      </c>
      <c r="F54" s="46">
        <v>239.31</v>
      </c>
      <c r="G54" s="46">
        <v>207.24</v>
      </c>
      <c r="H54" s="46">
        <v>298.14</v>
      </c>
      <c r="I54" s="46">
        <v>310.35000000000002</v>
      </c>
      <c r="J54" s="46">
        <v>293.29000000000002</v>
      </c>
      <c r="K54" s="46">
        <v>338.08</v>
      </c>
      <c r="L54" s="46">
        <v>319.51</v>
      </c>
    </row>
    <row r="55" spans="2:12">
      <c r="B55" t="s">
        <v>179</v>
      </c>
      <c r="C55" s="46">
        <v>220.97</v>
      </c>
      <c r="D55" s="46">
        <v>199.96</v>
      </c>
      <c r="E55" s="46">
        <v>198.51</v>
      </c>
      <c r="F55" s="46">
        <v>176.88</v>
      </c>
      <c r="G55" s="46">
        <v>180.36</v>
      </c>
      <c r="H55" s="46">
        <v>248.89</v>
      </c>
      <c r="I55" s="46">
        <v>272.25</v>
      </c>
      <c r="J55" s="46">
        <v>238.48</v>
      </c>
      <c r="K55" s="46">
        <v>235.2</v>
      </c>
      <c r="L55" s="46">
        <v>237.01</v>
      </c>
    </row>
    <row r="56" spans="2:12">
      <c r="B56" t="s">
        <v>180</v>
      </c>
      <c r="C56" s="46">
        <v>10.25</v>
      </c>
      <c r="D56" s="46">
        <v>12.68</v>
      </c>
      <c r="E56" s="46">
        <v>15.5</v>
      </c>
      <c r="F56" s="46">
        <v>4.9800000000000004</v>
      </c>
      <c r="G56" s="46">
        <v>6.21</v>
      </c>
      <c r="H56" s="46">
        <v>7.97</v>
      </c>
      <c r="I56" s="46">
        <v>8.16</v>
      </c>
      <c r="J56" s="46">
        <v>27.76</v>
      </c>
      <c r="K56" s="46">
        <v>29.85</v>
      </c>
      <c r="L56" s="46">
        <v>29.26</v>
      </c>
    </row>
    <row r="57" spans="2:12">
      <c r="B57" s="36" t="s">
        <v>181</v>
      </c>
      <c r="C57" s="49">
        <f>SUM(C53:C56)</f>
        <v>554.02</v>
      </c>
      <c r="D57" s="49">
        <f t="shared" ref="D57" si="14">SUM(D53:D56)</f>
        <v>546.05999999999995</v>
      </c>
      <c r="E57" s="49">
        <f t="shared" ref="E57" si="15">SUM(E53:E56)</f>
        <v>586.56999999999994</v>
      </c>
      <c r="F57" s="49">
        <f t="shared" ref="F57" si="16">SUM(F53:F56)</f>
        <v>516.79999999999995</v>
      </c>
      <c r="G57" s="49">
        <f t="shared" ref="G57" si="17">SUM(G53:G56)</f>
        <v>459.56</v>
      </c>
      <c r="H57" s="49">
        <f t="shared" ref="H57" si="18">SUM(H53:H56)</f>
        <v>659.12</v>
      </c>
      <c r="I57" s="49">
        <f t="shared" ref="I57" si="19">SUM(I53:I56)</f>
        <v>748.25</v>
      </c>
      <c r="J57" s="49">
        <f t="shared" ref="J57" si="20">SUM(J53:J56)</f>
        <v>666.67</v>
      </c>
      <c r="K57" s="49">
        <f t="shared" ref="K57" si="21">SUM(K53:K56)</f>
        <v>707.68999999999994</v>
      </c>
      <c r="L57" s="49">
        <f t="shared" ref="L57" si="22">SUM(L53:L56)</f>
        <v>666.96</v>
      </c>
    </row>
    <row r="58" spans="2:12">
      <c r="B58" s="2"/>
    </row>
    <row r="59" spans="2:12" ht="15" thickBot="1">
      <c r="B59" s="31" t="s">
        <v>232</v>
      </c>
      <c r="C59" s="32">
        <f>+C57+C50+C42+C43</f>
        <v>2040.1200000000001</v>
      </c>
      <c r="D59" s="32">
        <f t="shared" ref="D59:L59" si="23">+D57+D50+D42+D43</f>
        <v>2140.29</v>
      </c>
      <c r="E59" s="32">
        <f t="shared" si="23"/>
        <v>2373.23</v>
      </c>
      <c r="F59" s="32">
        <f t="shared" si="23"/>
        <v>2438.5999999999995</v>
      </c>
      <c r="G59" s="32">
        <f t="shared" si="23"/>
        <v>2523.04</v>
      </c>
      <c r="H59" s="32">
        <f t="shared" si="23"/>
        <v>2984.6700000000005</v>
      </c>
      <c r="I59" s="32">
        <f t="shared" si="23"/>
        <v>3321.65</v>
      </c>
      <c r="J59" s="32">
        <f t="shared" si="23"/>
        <v>3527.42</v>
      </c>
      <c r="K59" s="32">
        <f t="shared" si="23"/>
        <v>3756.2</v>
      </c>
      <c r="L59" s="32">
        <f t="shared" si="23"/>
        <v>4029.21</v>
      </c>
    </row>
    <row r="60" spans="2:12">
      <c r="B60" s="2"/>
    </row>
    <row r="61" spans="2:12">
      <c r="B61" s="2" t="s">
        <v>234</v>
      </c>
    </row>
    <row r="62" spans="2:12">
      <c r="B62" s="2"/>
    </row>
    <row r="63" spans="2:12">
      <c r="B63" s="2" t="s">
        <v>235</v>
      </c>
    </row>
    <row r="64" spans="2:12">
      <c r="B64" t="s">
        <v>188</v>
      </c>
      <c r="C64" s="46">
        <v>1162.68</v>
      </c>
      <c r="D64" s="46">
        <v>1131.07</v>
      </c>
      <c r="E64" s="46">
        <v>1067.1099999999999</v>
      </c>
      <c r="F64" s="46">
        <v>1184.49</v>
      </c>
      <c r="G64" s="46">
        <v>1181.19</v>
      </c>
      <c r="H64" s="46">
        <v>1138.75</v>
      </c>
      <c r="I64" s="46">
        <v>1412.43</v>
      </c>
      <c r="J64" s="46">
        <v>1603.99</v>
      </c>
      <c r="K64" s="46">
        <v>1684.68</v>
      </c>
      <c r="L64" s="46">
        <v>1535.11</v>
      </c>
    </row>
    <row r="65" spans="2:12">
      <c r="B65" t="s">
        <v>186</v>
      </c>
      <c r="C65" s="46">
        <v>3.13</v>
      </c>
      <c r="D65" s="46">
        <v>2.56</v>
      </c>
      <c r="E65" s="46">
        <v>2.27</v>
      </c>
      <c r="F65" s="46">
        <v>1.82</v>
      </c>
      <c r="G65" s="46">
        <v>2.79</v>
      </c>
      <c r="H65" s="46">
        <v>2.39</v>
      </c>
      <c r="I65" s="46">
        <v>1.45</v>
      </c>
      <c r="J65" s="46">
        <v>1.03</v>
      </c>
      <c r="K65" s="46">
        <v>0.79</v>
      </c>
      <c r="L65" s="46">
        <v>0.61</v>
      </c>
    </row>
    <row r="66" spans="2:12">
      <c r="B66" t="s">
        <v>187</v>
      </c>
      <c r="C66" s="46">
        <v>8.26</v>
      </c>
      <c r="D66" s="46">
        <v>17.600000000000001</v>
      </c>
      <c r="E66" s="46">
        <v>93.39</v>
      </c>
      <c r="F66" s="46">
        <v>25.68</v>
      </c>
      <c r="G66" s="46">
        <v>14.9</v>
      </c>
      <c r="H66" s="46">
        <v>263.36</v>
      </c>
      <c r="I66" s="46">
        <v>81.709999999999994</v>
      </c>
      <c r="J66" s="46">
        <v>67.930000000000007</v>
      </c>
      <c r="K66" s="46">
        <v>108.74</v>
      </c>
      <c r="L66" s="46">
        <v>119.25</v>
      </c>
    </row>
    <row r="67" spans="2:12">
      <c r="B67" t="s">
        <v>189</v>
      </c>
      <c r="C67" s="46">
        <v>0.09</v>
      </c>
      <c r="D67" s="46">
        <v>0.34</v>
      </c>
      <c r="E67" s="46">
        <v>0.34</v>
      </c>
      <c r="F67" s="46">
        <v>0.34</v>
      </c>
      <c r="G67" s="46">
        <v>0</v>
      </c>
      <c r="H67" s="46">
        <v>0</v>
      </c>
      <c r="I67" s="46">
        <v>1.94</v>
      </c>
      <c r="J67" s="46">
        <v>18.46</v>
      </c>
      <c r="K67" s="46">
        <v>33.86</v>
      </c>
      <c r="L67" s="46">
        <v>39.04</v>
      </c>
    </row>
    <row r="68" spans="2:12">
      <c r="B68" t="s">
        <v>236</v>
      </c>
      <c r="C68" s="46">
        <v>0</v>
      </c>
      <c r="D68" s="46">
        <v>0</v>
      </c>
      <c r="E68" s="46">
        <v>1.35</v>
      </c>
      <c r="F68" s="46">
        <v>1.48</v>
      </c>
      <c r="G68" s="46">
        <v>1.27</v>
      </c>
      <c r="H68" s="46">
        <v>0.75</v>
      </c>
      <c r="I68" s="46">
        <v>2.68</v>
      </c>
      <c r="J68" s="46">
        <v>3.73</v>
      </c>
      <c r="K68" s="46">
        <v>0.78</v>
      </c>
      <c r="L68" s="46">
        <v>1.77</v>
      </c>
    </row>
    <row r="69" spans="2:12">
      <c r="B69" t="s">
        <v>191</v>
      </c>
      <c r="C69" s="46">
        <v>18.62</v>
      </c>
      <c r="D69" s="46">
        <v>10.52</v>
      </c>
      <c r="E69" s="46">
        <v>11.78</v>
      </c>
      <c r="F69" s="46">
        <v>20.03</v>
      </c>
      <c r="G69" s="46">
        <v>0</v>
      </c>
      <c r="H69" s="46">
        <v>0</v>
      </c>
      <c r="I69" s="46">
        <v>0</v>
      </c>
      <c r="J69" s="46">
        <v>0</v>
      </c>
      <c r="K69" s="46">
        <v>10.78</v>
      </c>
      <c r="L69" s="46">
        <v>5.77</v>
      </c>
    </row>
    <row r="70" spans="2:12">
      <c r="B70" t="s">
        <v>192</v>
      </c>
      <c r="C70" s="46">
        <v>13.79</v>
      </c>
      <c r="D70" s="46">
        <v>15.33</v>
      </c>
      <c r="E70" s="46">
        <v>17.309999999999999</v>
      </c>
      <c r="F70" s="46">
        <v>7.78</v>
      </c>
      <c r="G70" s="46">
        <v>25.3</v>
      </c>
      <c r="H70" s="46">
        <v>121.5</v>
      </c>
      <c r="I70" s="46">
        <v>111.2</v>
      </c>
      <c r="J70" s="46">
        <v>52.32</v>
      </c>
      <c r="K70" s="46">
        <v>66.069999999999993</v>
      </c>
      <c r="L70" s="46">
        <v>313.39</v>
      </c>
    </row>
    <row r="71" spans="2:12">
      <c r="B71" s="36" t="s">
        <v>193</v>
      </c>
      <c r="C71" s="49">
        <f>SUM(C64:C70)</f>
        <v>1206.57</v>
      </c>
      <c r="D71" s="49">
        <f t="shared" ref="D71:L71" si="24">SUM(D64:D70)</f>
        <v>1177.4199999999996</v>
      </c>
      <c r="E71" s="49">
        <f t="shared" si="24"/>
        <v>1193.5499999999997</v>
      </c>
      <c r="F71" s="49">
        <f t="shared" si="24"/>
        <v>1241.6199999999999</v>
      </c>
      <c r="G71" s="49">
        <f t="shared" si="24"/>
        <v>1225.45</v>
      </c>
      <c r="H71" s="49">
        <f t="shared" si="24"/>
        <v>1526.75</v>
      </c>
      <c r="I71" s="49">
        <f t="shared" si="24"/>
        <v>1611.4100000000003</v>
      </c>
      <c r="J71" s="49">
        <f t="shared" si="24"/>
        <v>1747.46</v>
      </c>
      <c r="K71" s="49">
        <f t="shared" si="24"/>
        <v>1905.6999999999998</v>
      </c>
      <c r="L71" s="49">
        <f t="shared" si="24"/>
        <v>2014.9399999999996</v>
      </c>
    </row>
    <row r="73" spans="2:12">
      <c r="B73" s="2" t="s">
        <v>237</v>
      </c>
    </row>
    <row r="74" spans="2:12">
      <c r="B74" t="s">
        <v>195</v>
      </c>
      <c r="C74" s="46">
        <v>0</v>
      </c>
      <c r="D74" s="46">
        <v>0</v>
      </c>
      <c r="E74" s="46">
        <v>0</v>
      </c>
      <c r="F74" s="46">
        <v>9.8000000000000007</v>
      </c>
      <c r="G74" s="46">
        <v>4.97</v>
      </c>
      <c r="H74" s="46">
        <v>0</v>
      </c>
      <c r="I74" s="46">
        <v>0</v>
      </c>
      <c r="J74" s="46">
        <v>0</v>
      </c>
      <c r="K74" s="46">
        <v>0</v>
      </c>
      <c r="L74" s="46">
        <v>0</v>
      </c>
    </row>
    <row r="75" spans="2:12">
      <c r="B75" t="s">
        <v>196</v>
      </c>
      <c r="C75" s="46">
        <v>372.02</v>
      </c>
      <c r="D75" s="46">
        <v>378.47</v>
      </c>
      <c r="E75" s="46">
        <v>405.8</v>
      </c>
      <c r="F75" s="46">
        <v>512.72</v>
      </c>
      <c r="G75" s="46">
        <v>373.08</v>
      </c>
      <c r="H75" s="46">
        <v>465.88</v>
      </c>
      <c r="I75" s="46">
        <v>564.67999999999995</v>
      </c>
      <c r="J75" s="46">
        <v>532.19000000000005</v>
      </c>
      <c r="K75" s="46">
        <v>618.13</v>
      </c>
      <c r="L75" s="46">
        <v>551.46</v>
      </c>
    </row>
    <row r="76" spans="2:12">
      <c r="B76" t="s">
        <v>197</v>
      </c>
      <c r="C76" s="46">
        <v>338.92</v>
      </c>
      <c r="D76" s="46">
        <v>450.67</v>
      </c>
      <c r="E76" s="46">
        <v>475.05</v>
      </c>
      <c r="F76" s="46">
        <v>396.69</v>
      </c>
      <c r="G76" s="46">
        <v>431.67</v>
      </c>
      <c r="H76" s="46">
        <v>513.29999999999995</v>
      </c>
      <c r="I76" s="46">
        <v>601.16999999999996</v>
      </c>
      <c r="J76" s="46">
        <v>619.42999999999995</v>
      </c>
      <c r="K76" s="46">
        <v>570.17999999999995</v>
      </c>
      <c r="L76" s="46">
        <v>628.47</v>
      </c>
    </row>
    <row r="77" spans="2:12">
      <c r="B77" t="s">
        <v>198</v>
      </c>
      <c r="C77" s="46">
        <v>51.96</v>
      </c>
      <c r="D77" s="46">
        <v>82.47</v>
      </c>
      <c r="E77" s="46">
        <v>252.38</v>
      </c>
      <c r="F77" s="46">
        <v>225.17</v>
      </c>
      <c r="G77" s="46">
        <v>442.75</v>
      </c>
      <c r="H77" s="46">
        <v>424.38</v>
      </c>
      <c r="I77" s="46">
        <v>393.78</v>
      </c>
      <c r="J77" s="46">
        <v>514.11</v>
      </c>
      <c r="K77" s="46">
        <v>582.86</v>
      </c>
      <c r="L77" s="46">
        <v>755.12</v>
      </c>
    </row>
    <row r="78" spans="2:12">
      <c r="B78" t="s">
        <v>199</v>
      </c>
      <c r="C78" s="46">
        <v>3.03</v>
      </c>
      <c r="D78" s="46">
        <v>6.58</v>
      </c>
      <c r="E78" s="46">
        <v>4.97</v>
      </c>
      <c r="F78" s="46">
        <v>3.87</v>
      </c>
      <c r="G78" s="46">
        <v>12.9</v>
      </c>
      <c r="H78" s="46">
        <v>16.03</v>
      </c>
      <c r="I78" s="46">
        <v>9.9700000000000006</v>
      </c>
      <c r="J78" s="46">
        <v>59.36</v>
      </c>
      <c r="K78" s="46">
        <v>6.9</v>
      </c>
      <c r="L78" s="46">
        <v>5.77</v>
      </c>
    </row>
    <row r="79" spans="2:12">
      <c r="B79" t="s">
        <v>238</v>
      </c>
      <c r="C79" s="46">
        <v>67.620000000000246</v>
      </c>
      <c r="D79" s="46">
        <v>44.680000000000021</v>
      </c>
      <c r="E79" s="46">
        <v>41.480000000000274</v>
      </c>
      <c r="F79" s="46">
        <v>48.729999999999634</v>
      </c>
      <c r="G79" s="46">
        <v>32.219999999999871</v>
      </c>
      <c r="H79" s="46">
        <v>38.330000000000382</v>
      </c>
      <c r="I79" s="46">
        <v>140.63999999999973</v>
      </c>
      <c r="J79" s="46">
        <v>54.870000000000054</v>
      </c>
      <c r="K79" s="46">
        <v>72.429999999999609</v>
      </c>
      <c r="L79" s="46">
        <v>73.4500000000005</v>
      </c>
    </row>
    <row r="80" spans="2:12">
      <c r="B80" s="2" t="s">
        <v>201</v>
      </c>
      <c r="C80" s="49">
        <f>SUM(C74:C79)</f>
        <v>833.5500000000003</v>
      </c>
      <c r="D80" s="49">
        <f t="shared" ref="D80:L80" si="25">SUM(D74:D79)</f>
        <v>962.87000000000023</v>
      </c>
      <c r="E80" s="49">
        <f t="shared" si="25"/>
        <v>1179.6800000000003</v>
      </c>
      <c r="F80" s="49">
        <f t="shared" si="25"/>
        <v>1196.9799999999996</v>
      </c>
      <c r="G80" s="49">
        <f t="shared" si="25"/>
        <v>1297.5899999999999</v>
      </c>
      <c r="H80" s="49">
        <f t="shared" si="25"/>
        <v>1457.9200000000003</v>
      </c>
      <c r="I80" s="49">
        <f t="shared" si="25"/>
        <v>1710.2399999999996</v>
      </c>
      <c r="J80" s="49">
        <f t="shared" si="25"/>
        <v>1779.96</v>
      </c>
      <c r="K80" s="49">
        <f t="shared" si="25"/>
        <v>1850.4999999999998</v>
      </c>
      <c r="L80" s="49">
        <f t="shared" si="25"/>
        <v>2014.2700000000007</v>
      </c>
    </row>
    <row r="81" spans="2:12">
      <c r="B81" s="2"/>
    </row>
    <row r="82" spans="2:12" ht="15" thickBot="1">
      <c r="B82" s="31" t="s">
        <v>202</v>
      </c>
      <c r="C82" s="32">
        <f>+C80+C71</f>
        <v>2040.1200000000003</v>
      </c>
      <c r="D82" s="32">
        <f t="shared" ref="D82:L82" si="26">+D80+D71</f>
        <v>2140.29</v>
      </c>
      <c r="E82" s="32">
        <f t="shared" si="26"/>
        <v>2373.23</v>
      </c>
      <c r="F82" s="32">
        <f t="shared" si="26"/>
        <v>2438.5999999999995</v>
      </c>
      <c r="G82" s="32">
        <f t="shared" si="26"/>
        <v>2523.04</v>
      </c>
      <c r="H82" s="32">
        <f t="shared" si="26"/>
        <v>2984.67</v>
      </c>
      <c r="I82" s="32">
        <f t="shared" si="26"/>
        <v>3321.6499999999996</v>
      </c>
      <c r="J82" s="32">
        <f t="shared" si="26"/>
        <v>3527.42</v>
      </c>
      <c r="K82" s="32">
        <f t="shared" si="26"/>
        <v>3756.2</v>
      </c>
      <c r="L82" s="32">
        <f t="shared" si="26"/>
        <v>4029.21</v>
      </c>
    </row>
    <row r="83" spans="2:12">
      <c r="B83" s="2"/>
      <c r="C83" s="54"/>
      <c r="D83" s="54"/>
      <c r="E83" s="54"/>
      <c r="F83" s="54"/>
      <c r="G83" s="54"/>
      <c r="H83" s="54"/>
      <c r="I83" s="54"/>
      <c r="J83" s="54"/>
      <c r="K83" s="54"/>
      <c r="L83" s="54"/>
    </row>
    <row r="84" spans="2:12">
      <c r="B84" s="2" t="s">
        <v>240</v>
      </c>
      <c r="C84" s="54">
        <f>+C59-C82</f>
        <v>0</v>
      </c>
      <c r="D84" s="54">
        <f t="shared" ref="D84:L84" si="27">+D59-D82</f>
        <v>0</v>
      </c>
      <c r="E84" s="54">
        <f t="shared" si="27"/>
        <v>0</v>
      </c>
      <c r="F84" s="54">
        <f t="shared" si="27"/>
        <v>0</v>
      </c>
      <c r="G84" s="54">
        <f t="shared" si="27"/>
        <v>0</v>
      </c>
      <c r="H84" s="54">
        <f t="shared" si="27"/>
        <v>0</v>
      </c>
      <c r="I84" s="54">
        <f t="shared" si="27"/>
        <v>0</v>
      </c>
      <c r="J84" s="54">
        <f t="shared" si="27"/>
        <v>0</v>
      </c>
      <c r="K84" s="54">
        <f t="shared" si="27"/>
        <v>0</v>
      </c>
      <c r="L84" s="54">
        <f t="shared" si="27"/>
        <v>0</v>
      </c>
    </row>
    <row r="85" spans="2:12">
      <c r="B85" s="2"/>
    </row>
  </sheetData>
  <mergeCells count="3">
    <mergeCell ref="C4:L4"/>
    <mergeCell ref="B7:L7"/>
    <mergeCell ref="B37:L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1A372-6F90-41B5-AFA1-5170CF566C8A}">
  <dimension ref="A2:Q111"/>
  <sheetViews>
    <sheetView showGridLines="0" zoomScale="70" zoomScaleNormal="70" workbookViewId="0">
      <pane xSplit="2" ySplit="5" topLeftCell="C16" activePane="bottomRight" state="frozen"/>
      <selection pane="topRight" activeCell="C1" sqref="C1"/>
      <selection pane="bottomLeft" activeCell="A6" sqref="A6"/>
      <selection pane="bottomRight" activeCell="G43" sqref="G43"/>
    </sheetView>
  </sheetViews>
  <sheetFormatPr defaultColWidth="8.77734375" defaultRowHeight="14.4"/>
  <cols>
    <col min="1" max="1" width="1.77734375" style="202" customWidth="1"/>
    <col min="2" max="2" width="54.33203125" bestFit="1" customWidth="1"/>
    <col min="3" max="3" width="10.88671875" bestFit="1" customWidth="1"/>
    <col min="4" max="5" width="10.6640625" bestFit="1" customWidth="1"/>
    <col min="6" max="6" width="10.88671875" bestFit="1" customWidth="1"/>
    <col min="7" max="7" width="10.6640625" bestFit="1" customWidth="1"/>
    <col min="8" max="8" width="15.33203125" bestFit="1" customWidth="1"/>
  </cols>
  <sheetData>
    <row r="2" spans="1:17" ht="21">
      <c r="B2" s="43" t="s">
        <v>328</v>
      </c>
    </row>
    <row r="3" spans="1:17">
      <c r="B3" s="44" t="s">
        <v>100</v>
      </c>
    </row>
    <row r="4" spans="1:17" ht="15.6">
      <c r="C4" s="117"/>
      <c r="D4" s="117"/>
      <c r="E4" s="117"/>
      <c r="F4" s="117"/>
      <c r="G4" s="117"/>
    </row>
    <row r="5" spans="1:17">
      <c r="B5" t="s">
        <v>101</v>
      </c>
      <c r="C5" s="114">
        <v>44651</v>
      </c>
      <c r="D5" s="114">
        <v>45016</v>
      </c>
      <c r="E5" s="114">
        <v>45382</v>
      </c>
      <c r="F5" s="114">
        <v>45747</v>
      </c>
      <c r="G5" s="114">
        <v>46112</v>
      </c>
      <c r="H5" s="115">
        <f>+G5+365</f>
        <v>46477</v>
      </c>
      <c r="I5" s="115">
        <f>+H5+365</f>
        <v>46842</v>
      </c>
      <c r="J5" s="115">
        <f t="shared" ref="J5:Q5" si="0">+I5+365</f>
        <v>47207</v>
      </c>
      <c r="K5" s="115">
        <f t="shared" si="0"/>
        <v>47572</v>
      </c>
      <c r="L5" s="115">
        <f t="shared" si="0"/>
        <v>47937</v>
      </c>
      <c r="M5" s="115">
        <f t="shared" si="0"/>
        <v>48302</v>
      </c>
      <c r="N5" s="115">
        <f t="shared" si="0"/>
        <v>48667</v>
      </c>
      <c r="O5" s="115">
        <f t="shared" si="0"/>
        <v>49032</v>
      </c>
      <c r="P5" s="115">
        <f t="shared" si="0"/>
        <v>49397</v>
      </c>
      <c r="Q5" s="115">
        <f t="shared" si="0"/>
        <v>49762</v>
      </c>
    </row>
    <row r="7" spans="1:17" ht="18">
      <c r="A7" s="202" t="s">
        <v>239</v>
      </c>
      <c r="B7" s="401" t="s">
        <v>102</v>
      </c>
      <c r="C7" s="401"/>
      <c r="D7" s="401"/>
      <c r="E7" s="401"/>
      <c r="F7" s="401"/>
      <c r="G7" s="401"/>
    </row>
    <row r="8" spans="1:17">
      <c r="B8" t="s">
        <v>214</v>
      </c>
      <c r="C8" s="116">
        <f>+Schedules!H11</f>
        <v>3705.19</v>
      </c>
      <c r="D8" s="116">
        <f>+Schedules!I11</f>
        <v>4381.93</v>
      </c>
      <c r="E8" s="116">
        <f>+Schedules!J11</f>
        <v>4578.42</v>
      </c>
      <c r="F8" s="116">
        <f>+Schedules!K11</f>
        <v>4635.07</v>
      </c>
      <c r="G8" s="116">
        <f>+Schedules!L11</f>
        <v>4830.3599999999997</v>
      </c>
      <c r="H8" s="116">
        <f>+Schedules!M11</f>
        <v>5554.9139999999989</v>
      </c>
      <c r="I8" s="116">
        <f>+Schedules!N11</f>
        <v>6388.1510999999982</v>
      </c>
      <c r="J8" s="116">
        <f>+Schedules!O11</f>
        <v>7538.0182979999972</v>
      </c>
      <c r="K8" s="116">
        <f>+Schedules!P11</f>
        <v>8894.8615916399958</v>
      </c>
      <c r="L8" s="116">
        <f>+Schedules!Q11</f>
        <v>10318.039446302395</v>
      </c>
      <c r="M8" s="116">
        <f>+Schedules!R11</f>
        <v>11762.564968784731</v>
      </c>
      <c r="N8" s="116">
        <f>+Schedules!S11</f>
        <v>13174.0727650389</v>
      </c>
      <c r="O8" s="116">
        <f>+Schedules!T11</f>
        <v>14623.22076919318</v>
      </c>
      <c r="P8" s="116">
        <f>+Schedules!U11</f>
        <v>16085.542846112499</v>
      </c>
      <c r="Q8" s="116">
        <f>+Schedules!V11</f>
        <v>17694.097130723752</v>
      </c>
    </row>
    <row r="9" spans="1:17">
      <c r="B9" s="34" t="s">
        <v>255</v>
      </c>
      <c r="C9" s="60"/>
      <c r="D9" s="60">
        <f>+D8/C8-1</f>
        <v>0.18264650395796167</v>
      </c>
      <c r="E9" s="60">
        <f t="shared" ref="E9:Q9" si="1">+E8/D8-1</f>
        <v>4.4840971900509619E-2</v>
      </c>
      <c r="F9" s="60">
        <f t="shared" si="1"/>
        <v>1.2373264139157181E-2</v>
      </c>
      <c r="G9" s="60">
        <f t="shared" si="1"/>
        <v>4.2133128518015983E-2</v>
      </c>
      <c r="H9" s="60">
        <f t="shared" si="1"/>
        <v>0.14999999999999991</v>
      </c>
      <c r="I9" s="60">
        <f>+I8/H8-1</f>
        <v>0.14999999999999991</v>
      </c>
      <c r="J9" s="60">
        <f t="shared" si="1"/>
        <v>0.17999999999999994</v>
      </c>
      <c r="K9" s="60">
        <f t="shared" si="1"/>
        <v>0.17999999999999994</v>
      </c>
      <c r="L9" s="60">
        <f t="shared" si="1"/>
        <v>0.15999999999999992</v>
      </c>
      <c r="M9" s="60">
        <f t="shared" si="1"/>
        <v>0.14000000000000012</v>
      </c>
      <c r="N9" s="60">
        <f t="shared" si="1"/>
        <v>0.12000000000000011</v>
      </c>
      <c r="O9" s="60">
        <f t="shared" si="1"/>
        <v>0.1100000000000001</v>
      </c>
      <c r="P9" s="60">
        <f t="shared" si="1"/>
        <v>0.10000000000000009</v>
      </c>
      <c r="Q9" s="60">
        <f t="shared" si="1"/>
        <v>0.10000000000000009</v>
      </c>
    </row>
    <row r="10" spans="1:17">
      <c r="B10" t="s">
        <v>215</v>
      </c>
      <c r="C10" s="116">
        <f>+Schedules!H17</f>
        <v>1555.13</v>
      </c>
      <c r="D10" s="116">
        <f>+Schedules!I17</f>
        <v>1807.04</v>
      </c>
      <c r="E10" s="116">
        <f>+Schedules!J17</f>
        <v>1976.9499999999998</v>
      </c>
      <c r="F10" s="116">
        <f>+Schedules!K17</f>
        <v>1965.5300000000002</v>
      </c>
      <c r="G10" s="116">
        <f>+Schedules!L17</f>
        <v>2067.46</v>
      </c>
      <c r="H10" s="116">
        <f>+Schedules!M17</f>
        <v>2277.5147399999996</v>
      </c>
      <c r="I10" s="116">
        <f>+Schedules!N17</f>
        <v>2651.0827064999994</v>
      </c>
      <c r="J10" s="116">
        <f>+Schedules!O17</f>
        <v>3128.2775936699991</v>
      </c>
      <c r="K10" s="116">
        <f>+Schedules!P17</f>
        <v>3735.8418684887988</v>
      </c>
      <c r="L10" s="116">
        <f>+Schedules!Q17</f>
        <v>4333.5765674470067</v>
      </c>
      <c r="M10" s="116">
        <f>+Schedules!R17</f>
        <v>4940.2772868895872</v>
      </c>
      <c r="N10" s="116">
        <f>+Schedules!S17</f>
        <v>5533.1105613163381</v>
      </c>
      <c r="O10" s="116">
        <f>+Schedules!T17</f>
        <v>6141.7527230611358</v>
      </c>
      <c r="P10" s="116">
        <f>+Schedules!U17</f>
        <v>6755.9279953672503</v>
      </c>
      <c r="Q10" s="116">
        <f>+Schedules!V17</f>
        <v>7431.5207949039768</v>
      </c>
    </row>
    <row r="11" spans="1:17">
      <c r="B11" s="36" t="s">
        <v>82</v>
      </c>
      <c r="C11" s="49">
        <f t="shared" ref="C11:Q11" si="2">+C8-C10</f>
        <v>2150.06</v>
      </c>
      <c r="D11" s="49">
        <f t="shared" si="2"/>
        <v>2574.8900000000003</v>
      </c>
      <c r="E11" s="49">
        <f t="shared" si="2"/>
        <v>2601.4700000000003</v>
      </c>
      <c r="F11" s="49">
        <f t="shared" si="2"/>
        <v>2669.5399999999995</v>
      </c>
      <c r="G11" s="49">
        <f t="shared" si="2"/>
        <v>2762.8999999999996</v>
      </c>
      <c r="H11" s="49">
        <f t="shared" si="2"/>
        <v>3277.3992599999992</v>
      </c>
      <c r="I11" s="49">
        <f t="shared" si="2"/>
        <v>3737.0683934999988</v>
      </c>
      <c r="J11" s="49">
        <f t="shared" si="2"/>
        <v>4409.7407043299982</v>
      </c>
      <c r="K11" s="49">
        <f t="shared" si="2"/>
        <v>5159.0197231511975</v>
      </c>
      <c r="L11" s="49">
        <f t="shared" si="2"/>
        <v>5984.4628788553882</v>
      </c>
      <c r="M11" s="49">
        <f t="shared" si="2"/>
        <v>6822.2876818951436</v>
      </c>
      <c r="N11" s="49">
        <f t="shared" si="2"/>
        <v>7640.9622037225618</v>
      </c>
      <c r="O11" s="49">
        <f t="shared" si="2"/>
        <v>8481.468046132044</v>
      </c>
      <c r="P11" s="49">
        <f t="shared" si="2"/>
        <v>9329.614850745249</v>
      </c>
      <c r="Q11" s="49">
        <f t="shared" si="2"/>
        <v>10262.576335819776</v>
      </c>
    </row>
    <row r="12" spans="1:17">
      <c r="B12" s="34" t="s">
        <v>105</v>
      </c>
      <c r="C12" s="47">
        <f>+C11/C8</f>
        <v>0.58028333229874851</v>
      </c>
      <c r="D12" s="47">
        <f t="shared" ref="D12:Q12" si="3">+D11/D8</f>
        <v>0.58761550275791719</v>
      </c>
      <c r="E12" s="47">
        <f t="shared" si="3"/>
        <v>0.56820256769802691</v>
      </c>
      <c r="F12" s="47">
        <f t="shared" si="3"/>
        <v>0.57594383687840733</v>
      </c>
      <c r="G12" s="47">
        <f t="shared" si="3"/>
        <v>0.57198635298404255</v>
      </c>
      <c r="H12" s="47">
        <f t="shared" si="3"/>
        <v>0.59</v>
      </c>
      <c r="I12" s="47">
        <f t="shared" si="3"/>
        <v>0.58499999999999996</v>
      </c>
      <c r="J12" s="47">
        <f t="shared" si="3"/>
        <v>0.58499999999999996</v>
      </c>
      <c r="K12" s="47">
        <f t="shared" si="3"/>
        <v>0.57999999999999996</v>
      </c>
      <c r="L12" s="47">
        <f t="shared" si="3"/>
        <v>0.57999999999999996</v>
      </c>
      <c r="M12" s="47">
        <f t="shared" si="3"/>
        <v>0.57999999999999996</v>
      </c>
      <c r="N12" s="47">
        <f t="shared" si="3"/>
        <v>0.57999999999999996</v>
      </c>
      <c r="O12" s="47">
        <f t="shared" si="3"/>
        <v>0.57999999999999996</v>
      </c>
      <c r="P12" s="47">
        <f t="shared" si="3"/>
        <v>0.57999999999999996</v>
      </c>
      <c r="Q12" s="47">
        <f t="shared" si="3"/>
        <v>0.57999999999999996</v>
      </c>
    </row>
    <row r="13" spans="1:17">
      <c r="C13" s="33"/>
      <c r="D13" s="33"/>
      <c r="E13" s="33"/>
      <c r="F13" s="33"/>
      <c r="G13" s="33"/>
    </row>
    <row r="14" spans="1:17">
      <c r="B14" t="s">
        <v>216</v>
      </c>
      <c r="C14" s="116">
        <f>+Schedules!H23</f>
        <v>1539.3700000000001</v>
      </c>
      <c r="D14" s="116">
        <f>+Schedules!I23</f>
        <v>1982.88</v>
      </c>
      <c r="E14" s="116">
        <f>+Schedules!J23</f>
        <v>1901.78</v>
      </c>
      <c r="F14" s="116">
        <f>+Schedules!K23</f>
        <v>2043.3600000000001</v>
      </c>
      <c r="G14" s="116">
        <f>+Schedules!L23</f>
        <v>1897.92</v>
      </c>
      <c r="H14" s="116">
        <f>+Schedules!M23</f>
        <v>2221.9655999999995</v>
      </c>
      <c r="I14" s="116">
        <f>+Schedules!N23</f>
        <v>2555.2604399999996</v>
      </c>
      <c r="J14" s="116">
        <f>+Schedules!O23</f>
        <v>3015.2073191999989</v>
      </c>
      <c r="K14" s="116">
        <f>+Schedules!P23</f>
        <v>3557.9446366559987</v>
      </c>
      <c r="L14" s="116">
        <f>+Schedules!Q23</f>
        <v>4127.2157785209583</v>
      </c>
      <c r="M14" s="116">
        <f>+Schedules!R23</f>
        <v>4705.0259875138927</v>
      </c>
      <c r="N14" s="116">
        <f>+Schedules!S23</f>
        <v>5269.62910601556</v>
      </c>
      <c r="O14" s="116">
        <f>+Schedules!T23</f>
        <v>5849.2883076772723</v>
      </c>
      <c r="P14" s="116">
        <f>+Schedules!U23</f>
        <v>6434.2171384450003</v>
      </c>
      <c r="Q14" s="116">
        <f>+Schedules!V23</f>
        <v>7077.6388522895013</v>
      </c>
    </row>
    <row r="15" spans="1:17">
      <c r="B15" s="34" t="s">
        <v>263</v>
      </c>
      <c r="C15" s="60">
        <f>+C14/C8</f>
        <v>0.41546317462802179</v>
      </c>
      <c r="D15" s="60">
        <f t="shared" ref="D15:Q15" si="4">+D14/D8</f>
        <v>0.45251293379857732</v>
      </c>
      <c r="E15" s="60">
        <f t="shared" si="4"/>
        <v>0.41537910458193</v>
      </c>
      <c r="F15" s="60">
        <f t="shared" si="4"/>
        <v>0.44084771103780529</v>
      </c>
      <c r="G15" s="60">
        <f t="shared" si="4"/>
        <v>0.39291481380269799</v>
      </c>
      <c r="H15" s="60">
        <f t="shared" si="4"/>
        <v>0.4</v>
      </c>
      <c r="I15" s="60">
        <f t="shared" si="4"/>
        <v>0.4</v>
      </c>
      <c r="J15" s="60">
        <f t="shared" si="4"/>
        <v>0.4</v>
      </c>
      <c r="K15" s="60">
        <f t="shared" si="4"/>
        <v>0.4</v>
      </c>
      <c r="L15" s="60">
        <f t="shared" si="4"/>
        <v>0.4</v>
      </c>
      <c r="M15" s="60">
        <f t="shared" si="4"/>
        <v>0.4</v>
      </c>
      <c r="N15" s="60">
        <f t="shared" si="4"/>
        <v>0.4</v>
      </c>
      <c r="O15" s="60">
        <f t="shared" si="4"/>
        <v>0.4</v>
      </c>
      <c r="P15" s="60">
        <f t="shared" si="4"/>
        <v>0.4</v>
      </c>
      <c r="Q15" s="60">
        <f t="shared" si="4"/>
        <v>0.4</v>
      </c>
    </row>
    <row r="16" spans="1:17">
      <c r="B16" s="36" t="s">
        <v>107</v>
      </c>
      <c r="C16" s="49">
        <f>+C11-C14</f>
        <v>610.68999999999983</v>
      </c>
      <c r="D16" s="49">
        <f t="shared" ref="D16:Q16" si="5">+D11-D14</f>
        <v>592.01000000000022</v>
      </c>
      <c r="E16" s="49">
        <f t="shared" si="5"/>
        <v>699.69000000000028</v>
      </c>
      <c r="F16" s="49">
        <f t="shared" si="5"/>
        <v>626.17999999999938</v>
      </c>
      <c r="G16" s="49">
        <f t="shared" si="5"/>
        <v>864.97999999999956</v>
      </c>
      <c r="H16" s="49">
        <f t="shared" si="5"/>
        <v>1055.4336599999997</v>
      </c>
      <c r="I16" s="49">
        <f t="shared" si="5"/>
        <v>1181.8079534999993</v>
      </c>
      <c r="J16" s="49">
        <f t="shared" si="5"/>
        <v>1394.5333851299993</v>
      </c>
      <c r="K16" s="49">
        <f t="shared" si="5"/>
        <v>1601.0750864951988</v>
      </c>
      <c r="L16" s="49">
        <f t="shared" si="5"/>
        <v>1857.2471003344299</v>
      </c>
      <c r="M16" s="49">
        <f t="shared" si="5"/>
        <v>2117.2616943812509</v>
      </c>
      <c r="N16" s="49">
        <f t="shared" si="5"/>
        <v>2371.3330977070018</v>
      </c>
      <c r="O16" s="49">
        <f t="shared" si="5"/>
        <v>2632.1797384547717</v>
      </c>
      <c r="P16" s="49">
        <f t="shared" si="5"/>
        <v>2895.3977123002487</v>
      </c>
      <c r="Q16" s="49">
        <f t="shared" si="5"/>
        <v>3184.9374835302751</v>
      </c>
    </row>
    <row r="17" spans="2:17">
      <c r="B17" s="34" t="s">
        <v>108</v>
      </c>
      <c r="C17" s="47">
        <f>+C16/C$8</f>
        <v>0.16482015767072669</v>
      </c>
      <c r="D17" s="47">
        <f t="shared" ref="D17:Q17" si="6">+D16/D$8</f>
        <v>0.13510256895933986</v>
      </c>
      <c r="E17" s="47">
        <f t="shared" si="6"/>
        <v>0.15282346311609687</v>
      </c>
      <c r="F17" s="47">
        <f t="shared" si="6"/>
        <v>0.13509612584060207</v>
      </c>
      <c r="G17" s="47">
        <f t="shared" si="6"/>
        <v>0.17907153918134458</v>
      </c>
      <c r="H17" s="47">
        <f t="shared" si="6"/>
        <v>0.18999999999999997</v>
      </c>
      <c r="I17" s="47">
        <f t="shared" si="6"/>
        <v>0.18499999999999994</v>
      </c>
      <c r="J17" s="47">
        <f t="shared" si="6"/>
        <v>0.18499999999999997</v>
      </c>
      <c r="K17" s="47">
        <f t="shared" si="6"/>
        <v>0.17999999999999994</v>
      </c>
      <c r="L17" s="47">
        <f t="shared" si="6"/>
        <v>0.17999999999999988</v>
      </c>
      <c r="M17" s="47">
        <f t="shared" si="6"/>
        <v>0.17999999999999994</v>
      </c>
      <c r="N17" s="47">
        <f t="shared" si="6"/>
        <v>0.18</v>
      </c>
      <c r="O17" s="47">
        <f t="shared" si="6"/>
        <v>0.17999999999999997</v>
      </c>
      <c r="P17" s="47">
        <f t="shared" si="6"/>
        <v>0.17999999999999994</v>
      </c>
      <c r="Q17" s="47">
        <f t="shared" si="6"/>
        <v>0.18</v>
      </c>
    </row>
    <row r="18" spans="2:17">
      <c r="C18" s="33"/>
      <c r="D18" s="33"/>
      <c r="E18" s="33"/>
      <c r="F18" s="33"/>
      <c r="G18" s="33"/>
    </row>
    <row r="19" spans="2:17">
      <c r="B19" t="s">
        <v>217</v>
      </c>
      <c r="C19" s="116">
        <f>+'Historical Data'!H19</f>
        <v>115.36</v>
      </c>
      <c r="D19" s="116">
        <f>+'Historical Data'!I19</f>
        <v>132.86000000000001</v>
      </c>
      <c r="E19" s="116">
        <f>+'Historical Data'!J19</f>
        <v>147.99</v>
      </c>
      <c r="F19" s="116">
        <f>+'Historical Data'!K19</f>
        <v>165.4</v>
      </c>
      <c r="G19" s="116">
        <f>+'Historical Data'!L19</f>
        <v>169.37</v>
      </c>
      <c r="H19" s="116">
        <f>+Schedules!M86</f>
        <v>166.64741999999995</v>
      </c>
      <c r="I19" s="116">
        <f>+Schedules!N86</f>
        <v>191.64453299999994</v>
      </c>
      <c r="J19" s="116">
        <f>+Schedules!O86</f>
        <v>226.14054893999992</v>
      </c>
      <c r="K19" s="116">
        <f>+Schedules!P86</f>
        <v>266.84584774919989</v>
      </c>
      <c r="L19" s="116">
        <f>+Schedules!Q86</f>
        <v>309.54118338907182</v>
      </c>
      <c r="M19" s="116">
        <f>+Schedules!R86</f>
        <v>352.87694906354193</v>
      </c>
      <c r="N19" s="116">
        <f>+Schedules!S86</f>
        <v>395.22218295116699</v>
      </c>
      <c r="O19" s="116">
        <f>+Schedules!T86</f>
        <v>438.6966230757954</v>
      </c>
      <c r="P19" s="116">
        <f>+Schedules!U86</f>
        <v>482.56628538337498</v>
      </c>
      <c r="Q19" s="116">
        <f>+Schedules!V86</f>
        <v>530.8229139217126</v>
      </c>
    </row>
    <row r="20" spans="2:17">
      <c r="B20" s="36" t="s">
        <v>109</v>
      </c>
      <c r="C20" s="49">
        <f>+C16-C19</f>
        <v>495.32999999999981</v>
      </c>
      <c r="D20" s="49">
        <f t="shared" ref="D20:Q20" si="7">+D16-D19</f>
        <v>459.1500000000002</v>
      </c>
      <c r="E20" s="49">
        <f t="shared" si="7"/>
        <v>551.70000000000027</v>
      </c>
      <c r="F20" s="49">
        <f t="shared" si="7"/>
        <v>460.7799999999994</v>
      </c>
      <c r="G20" s="49">
        <f t="shared" si="7"/>
        <v>695.60999999999956</v>
      </c>
      <c r="H20" s="49">
        <f t="shared" si="7"/>
        <v>888.78623999999968</v>
      </c>
      <c r="I20" s="49">
        <f t="shared" si="7"/>
        <v>990.16342049999935</v>
      </c>
      <c r="J20" s="49">
        <f t="shared" si="7"/>
        <v>1168.3928361899993</v>
      </c>
      <c r="K20" s="49">
        <f t="shared" si="7"/>
        <v>1334.2292387459988</v>
      </c>
      <c r="L20" s="49">
        <f t="shared" si="7"/>
        <v>1547.705916945358</v>
      </c>
      <c r="M20" s="49">
        <f t="shared" si="7"/>
        <v>1764.3847453177091</v>
      </c>
      <c r="N20" s="49">
        <f t="shared" si="7"/>
        <v>1976.1109147558348</v>
      </c>
      <c r="O20" s="49">
        <f t="shared" si="7"/>
        <v>2193.4831153789764</v>
      </c>
      <c r="P20" s="49">
        <f t="shared" si="7"/>
        <v>2412.8314269168736</v>
      </c>
      <c r="Q20" s="49">
        <f t="shared" si="7"/>
        <v>2654.1145696085623</v>
      </c>
    </row>
    <row r="21" spans="2:17">
      <c r="B21" s="34" t="s">
        <v>110</v>
      </c>
      <c r="C21" s="47">
        <f>+C20/C8</f>
        <v>0.13368545202810106</v>
      </c>
      <c r="D21" s="47">
        <f t="shared" ref="D21:Q21" si="8">+D20/D8</f>
        <v>0.10478259579682929</v>
      </c>
      <c r="E21" s="47">
        <f t="shared" si="8"/>
        <v>0.12050008518222449</v>
      </c>
      <c r="F21" s="47">
        <f t="shared" si="8"/>
        <v>9.9411659370840011E-2</v>
      </c>
      <c r="G21" s="47">
        <f t="shared" si="8"/>
        <v>0.14400790003229566</v>
      </c>
      <c r="H21" s="47">
        <f t="shared" si="8"/>
        <v>0.15999999999999998</v>
      </c>
      <c r="I21" s="47">
        <f t="shared" si="8"/>
        <v>0.15499999999999994</v>
      </c>
      <c r="J21" s="47">
        <f t="shared" si="8"/>
        <v>0.15499999999999997</v>
      </c>
      <c r="K21" s="47">
        <f t="shared" si="8"/>
        <v>0.14999999999999994</v>
      </c>
      <c r="L21" s="47">
        <f t="shared" si="8"/>
        <v>0.14999999999999988</v>
      </c>
      <c r="M21" s="47">
        <f t="shared" si="8"/>
        <v>0.14999999999999997</v>
      </c>
      <c r="N21" s="47">
        <f t="shared" si="8"/>
        <v>0.15</v>
      </c>
      <c r="O21" s="47">
        <f t="shared" si="8"/>
        <v>0.14999999999999997</v>
      </c>
      <c r="P21" s="47">
        <f t="shared" si="8"/>
        <v>0.14999999999999991</v>
      </c>
      <c r="Q21" s="47">
        <f t="shared" si="8"/>
        <v>0.14999999999999997</v>
      </c>
    </row>
    <row r="22" spans="2:17">
      <c r="B22" s="34"/>
      <c r="C22" s="33"/>
      <c r="D22" s="33"/>
      <c r="E22" s="33"/>
      <c r="F22" s="33"/>
      <c r="G22" s="33"/>
    </row>
    <row r="23" spans="2:17">
      <c r="B23" t="s">
        <v>9</v>
      </c>
      <c r="C23" s="116">
        <f>+'Historical Data'!H23</f>
        <v>27.57</v>
      </c>
      <c r="D23" s="116">
        <f>+'Historical Data'!I23</f>
        <v>33.619999999999997</v>
      </c>
      <c r="E23" s="116">
        <f>+'Historical Data'!J23</f>
        <v>46.24</v>
      </c>
      <c r="F23" s="116">
        <f>+'Historical Data'!K23</f>
        <v>42.74</v>
      </c>
      <c r="G23" s="116">
        <f>+'Historical Data'!L23</f>
        <v>52.86</v>
      </c>
      <c r="H23" s="116">
        <f>+Schedules!M161</f>
        <v>55.549139999999987</v>
      </c>
      <c r="I23" s="116">
        <f>+Schedules!N161</f>
        <v>63.881510999999982</v>
      </c>
      <c r="J23" s="116">
        <f>+Schedules!O161</f>
        <v>75.380182979999972</v>
      </c>
      <c r="K23" s="116">
        <f>+Schedules!P161</f>
        <v>88.948615916399959</v>
      </c>
      <c r="L23" s="116">
        <f>+Schedules!Q161</f>
        <v>103.18039446302396</v>
      </c>
      <c r="M23" s="116">
        <f>+Schedules!R161</f>
        <v>117.62564968784731</v>
      </c>
      <c r="N23" s="116">
        <f>+Schedules!S161</f>
        <v>131.740727650389</v>
      </c>
      <c r="O23" s="116">
        <f>+Schedules!T161</f>
        <v>146.23220769193179</v>
      </c>
      <c r="P23" s="116">
        <f>+Schedules!U161</f>
        <v>160.855428461125</v>
      </c>
      <c r="Q23" s="116">
        <f>+Schedules!V161</f>
        <v>176.94097130723753</v>
      </c>
    </row>
    <row r="24" spans="2:17">
      <c r="B24" t="s">
        <v>218</v>
      </c>
      <c r="C24" s="116">
        <f>+'Historical Data'!H24</f>
        <v>12.73</v>
      </c>
      <c r="D24" s="116">
        <f>+'Historical Data'!I24</f>
        <v>22.32</v>
      </c>
      <c r="E24" s="116">
        <f>+'Historical Data'!J24</f>
        <v>21.12</v>
      </c>
      <c r="F24" s="116">
        <f>+'Historical Data'!K24</f>
        <v>20.03</v>
      </c>
      <c r="G24" s="116">
        <f>+'Historical Data'!L24</f>
        <v>22.63</v>
      </c>
      <c r="H24" s="116">
        <f>+Schedules!M156</f>
        <v>28.564598999999998</v>
      </c>
      <c r="I24" s="116">
        <f>+Schedules!N156</f>
        <v>41.800727849999994</v>
      </c>
      <c r="J24" s="116">
        <f>+Schedules!O156</f>
        <v>48.741592892999989</v>
      </c>
      <c r="K24" s="116">
        <f>+Schedules!P156</f>
        <v>57.515079613739985</v>
      </c>
      <c r="L24" s="116">
        <f>+Schedules!Q156</f>
        <v>67.245153632798377</v>
      </c>
      <c r="M24" s="116">
        <f>+Schedules!R156</f>
        <v>77.282115452804959</v>
      </c>
      <c r="N24" s="116">
        <f>+Schedules!S156</f>
        <v>87.278232068382721</v>
      </c>
      <c r="O24" s="116">
        <f>+Schedules!T156</f>
        <v>97.290527369812295</v>
      </c>
      <c r="P24" s="116">
        <f>+Schedules!U156</f>
        <v>107.48067265356988</v>
      </c>
      <c r="Q24" s="116">
        <f>+Schedules!V156</f>
        <v>118.22873991892689</v>
      </c>
    </row>
    <row r="25" spans="2:17">
      <c r="B25" t="s">
        <v>219</v>
      </c>
      <c r="C25" s="116">
        <f>+'Historical Data'!H25</f>
        <v>0</v>
      </c>
      <c r="D25" s="116">
        <f>+'Historical Data'!I25</f>
        <v>7.91</v>
      </c>
      <c r="E25" s="116">
        <f>+'Historical Data'!J25</f>
        <v>0</v>
      </c>
      <c r="F25" s="116">
        <f>+'Historical Data'!K25</f>
        <v>0</v>
      </c>
      <c r="G25" s="116">
        <f>+'Historical Data'!L25</f>
        <v>44.02</v>
      </c>
      <c r="H25" s="116">
        <f>+Schedules!M168</f>
        <v>0</v>
      </c>
      <c r="I25" s="116">
        <f>+Schedules!N168</f>
        <v>0</v>
      </c>
      <c r="J25" s="116">
        <f>+Schedules!O168</f>
        <v>0</v>
      </c>
      <c r="K25" s="116">
        <f>+Schedules!P168</f>
        <v>0</v>
      </c>
      <c r="L25" s="116">
        <f>+Schedules!Q168</f>
        <v>0</v>
      </c>
      <c r="M25" s="116">
        <f>+Schedules!R168</f>
        <v>0</v>
      </c>
      <c r="N25" s="116">
        <f>+Schedules!S168</f>
        <v>0</v>
      </c>
      <c r="O25" s="116">
        <f>+Schedules!T168</f>
        <v>0</v>
      </c>
      <c r="P25" s="116">
        <f>+Schedules!U168</f>
        <v>0</v>
      </c>
      <c r="Q25" s="116">
        <f>+Schedules!V168</f>
        <v>0</v>
      </c>
    </row>
    <row r="26" spans="2:17">
      <c r="B26" s="36" t="s">
        <v>111</v>
      </c>
      <c r="C26" s="49">
        <f>+C20+C23-C24-C25</f>
        <v>510.16999999999985</v>
      </c>
      <c r="D26" s="49">
        <f t="shared" ref="D26:Q26" si="9">+D20+D23-D24-D25</f>
        <v>462.54000000000019</v>
      </c>
      <c r="E26" s="49">
        <f t="shared" si="9"/>
        <v>576.82000000000028</v>
      </c>
      <c r="F26" s="49">
        <f t="shared" si="9"/>
        <v>483.48999999999944</v>
      </c>
      <c r="G26" s="49">
        <f t="shared" si="9"/>
        <v>681.8199999999996</v>
      </c>
      <c r="H26" s="49">
        <f t="shared" si="9"/>
        <v>915.7707809999996</v>
      </c>
      <c r="I26" s="49">
        <f t="shared" si="9"/>
        <v>1012.2442036499993</v>
      </c>
      <c r="J26" s="49">
        <f t="shared" si="9"/>
        <v>1195.0314262769994</v>
      </c>
      <c r="K26" s="49">
        <f t="shared" si="9"/>
        <v>1365.6627750486589</v>
      </c>
      <c r="L26" s="49">
        <f t="shared" si="9"/>
        <v>1583.6411577755837</v>
      </c>
      <c r="M26" s="49">
        <f t="shared" si="9"/>
        <v>1804.7282795527515</v>
      </c>
      <c r="N26" s="49">
        <f t="shared" si="9"/>
        <v>2020.5734103378409</v>
      </c>
      <c r="O26" s="49">
        <f t="shared" si="9"/>
        <v>2242.4247957010957</v>
      </c>
      <c r="P26" s="49">
        <f t="shared" si="9"/>
        <v>2466.2061827244288</v>
      </c>
      <c r="Q26" s="49">
        <f t="shared" si="9"/>
        <v>2712.8268009968729</v>
      </c>
    </row>
    <row r="27" spans="2:17">
      <c r="B27" s="34" t="s">
        <v>490</v>
      </c>
      <c r="C27" s="47">
        <f>+C26/C8</f>
        <v>0.1376906447442641</v>
      </c>
      <c r="D27" s="47">
        <f t="shared" ref="D27:Q27" si="10">+D26/D8</f>
        <v>0.10555622750705743</v>
      </c>
      <c r="E27" s="47">
        <f t="shared" si="10"/>
        <v>0.1259866940997113</v>
      </c>
      <c r="F27" s="47">
        <f t="shared" si="10"/>
        <v>0.10431126175009212</v>
      </c>
      <c r="G27" s="47">
        <f t="shared" si="10"/>
        <v>0.14115304035309989</v>
      </c>
      <c r="H27" s="47">
        <f t="shared" si="10"/>
        <v>0.16485777835624454</v>
      </c>
      <c r="I27" s="47">
        <f t="shared" si="10"/>
        <v>0.15845652173913038</v>
      </c>
      <c r="J27" s="47">
        <f t="shared" si="10"/>
        <v>0.15853389830508471</v>
      </c>
      <c r="K27" s="47">
        <f t="shared" si="10"/>
        <v>0.15353389830508468</v>
      </c>
      <c r="L27" s="47">
        <f t="shared" si="10"/>
        <v>0.15348275862068955</v>
      </c>
      <c r="M27" s="47">
        <f t="shared" si="10"/>
        <v>0.15342982456140347</v>
      </c>
      <c r="N27" s="47">
        <f t="shared" si="10"/>
        <v>0.15337499999999996</v>
      </c>
      <c r="O27" s="47">
        <f t="shared" si="10"/>
        <v>0.1533468468468468</v>
      </c>
      <c r="P27" s="47">
        <f t="shared" si="10"/>
        <v>0.15331818181818174</v>
      </c>
      <c r="Q27" s="47">
        <f t="shared" si="10"/>
        <v>0.15331818181818177</v>
      </c>
    </row>
    <row r="28" spans="2:17">
      <c r="B28" s="2"/>
      <c r="C28" s="33"/>
      <c r="D28" s="33"/>
      <c r="E28" s="33"/>
      <c r="F28" s="33"/>
      <c r="G28" s="33"/>
    </row>
    <row r="29" spans="2:17">
      <c r="B29" t="s">
        <v>220</v>
      </c>
      <c r="C29" s="116">
        <f>+'Historical Data'!H28</f>
        <v>127.43</v>
      </c>
      <c r="D29" s="116">
        <f>+'Historical Data'!I28</f>
        <v>116.26</v>
      </c>
      <c r="E29" s="116">
        <f>+'Historical Data'!J28</f>
        <v>143.46</v>
      </c>
      <c r="F29" s="116">
        <f>+'Historical Data'!K28</f>
        <v>135.94999999999999</v>
      </c>
      <c r="G29" s="116">
        <f>+'Historical Data'!L28</f>
        <v>192.78</v>
      </c>
      <c r="H29" s="116">
        <f>+Schedules!M173</f>
        <v>228.9426952499999</v>
      </c>
      <c r="I29" s="116">
        <f>+Schedules!N173</f>
        <v>253.06105091249984</v>
      </c>
      <c r="J29" s="116">
        <f>+Schedules!O173</f>
        <v>298.75785656924984</v>
      </c>
      <c r="K29" s="116">
        <f>+Schedules!P173</f>
        <v>341.41569376216472</v>
      </c>
      <c r="L29" s="116">
        <f>+Schedules!Q173</f>
        <v>395.91028944389592</v>
      </c>
      <c r="M29" s="116">
        <f>+Schedules!R173</f>
        <v>451.18206988818787</v>
      </c>
      <c r="N29" s="116">
        <f>+Schedules!S173</f>
        <v>505.14335258446022</v>
      </c>
      <c r="O29" s="116">
        <f>+Schedules!T173</f>
        <v>560.60619892527393</v>
      </c>
      <c r="P29" s="116">
        <f>+Schedules!U173</f>
        <v>616.5515456811072</v>
      </c>
      <c r="Q29" s="116">
        <f>+Schedules!V173</f>
        <v>678.20670024921822</v>
      </c>
    </row>
    <row r="30" spans="2:17">
      <c r="B30" s="34" t="s">
        <v>491</v>
      </c>
      <c r="C30" s="286">
        <f>+C29/C26</f>
        <v>0.2497794852696161</v>
      </c>
      <c r="D30" s="286">
        <f t="shared" ref="D30:Q30" si="11">+D29/D26</f>
        <v>0.25135123448782798</v>
      </c>
      <c r="E30" s="286">
        <f t="shared" si="11"/>
        <v>0.24870843590721531</v>
      </c>
      <c r="F30" s="286">
        <f t="shared" si="11"/>
        <v>0.28118471943576939</v>
      </c>
      <c r="G30" s="286">
        <f t="shared" si="11"/>
        <v>0.28274324601801076</v>
      </c>
      <c r="H30" s="286">
        <f t="shared" si="11"/>
        <v>0.25</v>
      </c>
      <c r="I30" s="286">
        <f t="shared" si="11"/>
        <v>0.25</v>
      </c>
      <c r="J30" s="286">
        <f t="shared" si="11"/>
        <v>0.25</v>
      </c>
      <c r="K30" s="286">
        <f t="shared" si="11"/>
        <v>0.25</v>
      </c>
      <c r="L30" s="286">
        <f t="shared" si="11"/>
        <v>0.25</v>
      </c>
      <c r="M30" s="286">
        <f t="shared" si="11"/>
        <v>0.25</v>
      </c>
      <c r="N30" s="286">
        <f t="shared" si="11"/>
        <v>0.25</v>
      </c>
      <c r="O30" s="286">
        <f t="shared" si="11"/>
        <v>0.25</v>
      </c>
      <c r="P30" s="286">
        <f t="shared" si="11"/>
        <v>0.25</v>
      </c>
      <c r="Q30" s="286">
        <f t="shared" si="11"/>
        <v>0.25</v>
      </c>
    </row>
    <row r="31" spans="2:17">
      <c r="B31" s="36" t="s">
        <v>113</v>
      </c>
      <c r="C31" s="149">
        <f t="shared" ref="C31:Q31" si="12">+C26-C29</f>
        <v>382.73999999999984</v>
      </c>
      <c r="D31" s="149">
        <f t="shared" si="12"/>
        <v>346.2800000000002</v>
      </c>
      <c r="E31" s="149">
        <f t="shared" si="12"/>
        <v>433.36000000000024</v>
      </c>
      <c r="F31" s="149">
        <f t="shared" si="12"/>
        <v>347.53999999999945</v>
      </c>
      <c r="G31" s="149">
        <f t="shared" si="12"/>
        <v>489.03999999999962</v>
      </c>
      <c r="H31" s="149">
        <f t="shared" si="12"/>
        <v>686.82808574999967</v>
      </c>
      <c r="I31" s="149">
        <f t="shared" si="12"/>
        <v>759.18315273749954</v>
      </c>
      <c r="J31" s="149">
        <f t="shared" si="12"/>
        <v>896.27356970774952</v>
      </c>
      <c r="K31" s="149">
        <f t="shared" si="12"/>
        <v>1024.2470812864942</v>
      </c>
      <c r="L31" s="149">
        <f t="shared" si="12"/>
        <v>1187.7308683316878</v>
      </c>
      <c r="M31" s="149">
        <f t="shared" si="12"/>
        <v>1353.5462096645635</v>
      </c>
      <c r="N31" s="149">
        <f t="shared" si="12"/>
        <v>1515.4300577533807</v>
      </c>
      <c r="O31" s="149">
        <f t="shared" si="12"/>
        <v>1681.8185967758218</v>
      </c>
      <c r="P31" s="149">
        <f t="shared" si="12"/>
        <v>1849.6546370433216</v>
      </c>
      <c r="Q31" s="149">
        <f t="shared" si="12"/>
        <v>2034.6201007476548</v>
      </c>
    </row>
    <row r="32" spans="2:17">
      <c r="B32" s="34" t="s">
        <v>114</v>
      </c>
      <c r="C32" s="47">
        <f t="shared" ref="C32:Q32" si="13">+C31/C8</f>
        <v>0.10329834637360023</v>
      </c>
      <c r="D32" s="47">
        <f t="shared" si="13"/>
        <v>7.9024539415280523E-2</v>
      </c>
      <c r="E32" s="47">
        <f t="shared" si="13"/>
        <v>9.4652740465051316E-2</v>
      </c>
      <c r="F32" s="47">
        <f t="shared" si="13"/>
        <v>7.4980528880901356E-2</v>
      </c>
      <c r="G32" s="47">
        <f t="shared" si="13"/>
        <v>0.10124297153835318</v>
      </c>
      <c r="H32" s="47">
        <f t="shared" si="13"/>
        <v>0.12364333376718339</v>
      </c>
      <c r="I32" s="47">
        <f t="shared" si="13"/>
        <v>0.11884239130434779</v>
      </c>
      <c r="J32" s="47">
        <f t="shared" si="13"/>
        <v>0.11890042372881354</v>
      </c>
      <c r="K32" s="47">
        <f t="shared" si="13"/>
        <v>0.11515042372881353</v>
      </c>
      <c r="L32" s="47">
        <f t="shared" si="13"/>
        <v>0.11511206896551716</v>
      </c>
      <c r="M32" s="47">
        <f t="shared" si="13"/>
        <v>0.11507236842105259</v>
      </c>
      <c r="N32" s="47">
        <f t="shared" si="13"/>
        <v>0.11503124999999997</v>
      </c>
      <c r="O32" s="47">
        <f t="shared" si="13"/>
        <v>0.1150101351351351</v>
      </c>
      <c r="P32" s="47">
        <f t="shared" si="13"/>
        <v>0.11498863636363631</v>
      </c>
      <c r="Q32" s="47">
        <f t="shared" si="13"/>
        <v>0.11498863636363635</v>
      </c>
    </row>
    <row r="33" spans="1:17">
      <c r="B33" t="s">
        <v>223</v>
      </c>
      <c r="C33" s="116">
        <f>+'Historical Data'!H31</f>
        <v>0</v>
      </c>
      <c r="D33" s="116">
        <f>+'Historical Data'!I31</f>
        <v>0</v>
      </c>
      <c r="E33" s="116">
        <f>+'Historical Data'!J31</f>
        <v>0</v>
      </c>
      <c r="F33" s="116">
        <f>+'Historical Data'!K31</f>
        <v>0</v>
      </c>
      <c r="G33" s="116">
        <f>+'Historical Data'!L31</f>
        <v>0</v>
      </c>
      <c r="H33" s="116">
        <f>+Schedules!M184</f>
        <v>0</v>
      </c>
      <c r="I33" s="116">
        <f>+Schedules!N184</f>
        <v>0</v>
      </c>
      <c r="J33" s="116">
        <f>+Schedules!O184</f>
        <v>0</v>
      </c>
      <c r="K33" s="116">
        <f>+Schedules!P184</f>
        <v>0</v>
      </c>
      <c r="L33" s="116">
        <f>+Schedules!Q184</f>
        <v>0</v>
      </c>
      <c r="M33" s="116">
        <f>+Schedules!R184</f>
        <v>0</v>
      </c>
      <c r="N33" s="116">
        <f>+Schedules!S184</f>
        <v>0</v>
      </c>
      <c r="O33" s="116">
        <f>+Schedules!T184</f>
        <v>0</v>
      </c>
      <c r="P33" s="116">
        <f>+Schedules!U184</f>
        <v>0</v>
      </c>
      <c r="Q33" s="116">
        <f>+Schedules!V184</f>
        <v>0</v>
      </c>
    </row>
    <row r="34" spans="1:17">
      <c r="B34" t="s">
        <v>224</v>
      </c>
      <c r="C34" s="116">
        <f>+'Historical Data'!H32</f>
        <v>0</v>
      </c>
      <c r="D34" s="116">
        <f>+'Historical Data'!I32</f>
        <v>0</v>
      </c>
      <c r="E34" s="116">
        <f>+'Historical Data'!J32</f>
        <v>0</v>
      </c>
      <c r="F34" s="116">
        <f>+'Historical Data'!K32</f>
        <v>48</v>
      </c>
      <c r="G34" s="116">
        <f>+'Historical Data'!L32</f>
        <v>0</v>
      </c>
      <c r="H34" s="116">
        <f>+Schedules!M185</f>
        <v>0</v>
      </c>
      <c r="I34" s="116">
        <f>+Schedules!N185</f>
        <v>0</v>
      </c>
      <c r="J34" s="116">
        <f>+Schedules!O185</f>
        <v>0</v>
      </c>
      <c r="K34" s="116">
        <f>+Schedules!P185</f>
        <v>0</v>
      </c>
      <c r="L34" s="116">
        <f>+Schedules!Q185</f>
        <v>0</v>
      </c>
      <c r="M34" s="116">
        <f>+Schedules!R185</f>
        <v>0</v>
      </c>
      <c r="N34" s="116">
        <f>+Schedules!S185</f>
        <v>0</v>
      </c>
      <c r="O34" s="116">
        <f>+Schedules!T185</f>
        <v>0</v>
      </c>
      <c r="P34" s="116">
        <f>+Schedules!U185</f>
        <v>0</v>
      </c>
      <c r="Q34" s="116">
        <f>+Schedules!V185</f>
        <v>0</v>
      </c>
    </row>
    <row r="35" spans="1:17" ht="15" thickBot="1">
      <c r="B35" s="31" t="s">
        <v>225</v>
      </c>
      <c r="C35" s="51">
        <f>+C31+C33-C34</f>
        <v>382.73999999999984</v>
      </c>
      <c r="D35" s="51">
        <f t="shared" ref="D35:Q35" si="14">+D31+D33-D34</f>
        <v>346.2800000000002</v>
      </c>
      <c r="E35" s="51">
        <f t="shared" si="14"/>
        <v>433.36000000000024</v>
      </c>
      <c r="F35" s="51">
        <f t="shared" si="14"/>
        <v>299.53999999999945</v>
      </c>
      <c r="G35" s="51">
        <f t="shared" si="14"/>
        <v>489.03999999999962</v>
      </c>
      <c r="H35" s="51">
        <f t="shared" si="14"/>
        <v>686.82808574999967</v>
      </c>
      <c r="I35" s="51">
        <f t="shared" si="14"/>
        <v>759.18315273749954</v>
      </c>
      <c r="J35" s="51">
        <f t="shared" si="14"/>
        <v>896.27356970774952</v>
      </c>
      <c r="K35" s="51">
        <f t="shared" si="14"/>
        <v>1024.2470812864942</v>
      </c>
      <c r="L35" s="51">
        <f t="shared" si="14"/>
        <v>1187.7308683316878</v>
      </c>
      <c r="M35" s="51">
        <f t="shared" si="14"/>
        <v>1353.5462096645635</v>
      </c>
      <c r="N35" s="51">
        <f t="shared" si="14"/>
        <v>1515.4300577533807</v>
      </c>
      <c r="O35" s="51">
        <f t="shared" si="14"/>
        <v>1681.8185967758218</v>
      </c>
      <c r="P35" s="51">
        <f t="shared" si="14"/>
        <v>1849.6546370433216</v>
      </c>
      <c r="Q35" s="51">
        <f t="shared" si="14"/>
        <v>2034.6201007476548</v>
      </c>
    </row>
    <row r="36" spans="1:17">
      <c r="C36" s="33"/>
      <c r="D36" s="33"/>
      <c r="E36" s="33"/>
      <c r="F36" s="33"/>
      <c r="G36" s="33"/>
    </row>
    <row r="37" spans="1:17">
      <c r="C37" s="33"/>
      <c r="D37" s="33"/>
      <c r="E37" s="33"/>
      <c r="F37" s="33"/>
      <c r="G37" s="33"/>
    </row>
    <row r="38" spans="1:17" ht="18">
      <c r="A38" s="202" t="s">
        <v>239</v>
      </c>
      <c r="B38" s="401" t="s">
        <v>226</v>
      </c>
      <c r="C38" s="401"/>
      <c r="D38" s="401"/>
      <c r="E38" s="401"/>
      <c r="F38" s="401"/>
      <c r="G38" s="401"/>
    </row>
    <row r="39" spans="1:17">
      <c r="B39" s="2" t="s">
        <v>233</v>
      </c>
    </row>
    <row r="40" spans="1:17">
      <c r="B40" s="2" t="s">
        <v>227</v>
      </c>
    </row>
    <row r="41" spans="1:17">
      <c r="B41" t="s">
        <v>24</v>
      </c>
      <c r="C41" s="116">
        <f>+'Historical Data'!H40</f>
        <v>15.92</v>
      </c>
      <c r="D41" s="116">
        <f>+'Historical Data'!I40</f>
        <v>15.92</v>
      </c>
      <c r="E41" s="116">
        <f>+'Historical Data'!J40</f>
        <v>15.93</v>
      </c>
      <c r="F41" s="116">
        <f>+'Historical Data'!K40</f>
        <v>15.93</v>
      </c>
      <c r="G41" s="116">
        <f>+'Historical Data'!L40</f>
        <v>15.93</v>
      </c>
      <c r="H41" s="100">
        <f>+G41</f>
        <v>15.93</v>
      </c>
      <c r="I41" s="100">
        <f>+H41</f>
        <v>15.93</v>
      </c>
      <c r="J41" s="100">
        <f t="shared" ref="J41:Q41" si="15">+I41</f>
        <v>15.93</v>
      </c>
      <c r="K41" s="100">
        <f t="shared" si="15"/>
        <v>15.93</v>
      </c>
      <c r="L41" s="100">
        <f t="shared" si="15"/>
        <v>15.93</v>
      </c>
      <c r="M41" s="100">
        <f t="shared" si="15"/>
        <v>15.93</v>
      </c>
      <c r="N41" s="100">
        <f t="shared" si="15"/>
        <v>15.93</v>
      </c>
      <c r="O41" s="100">
        <f t="shared" si="15"/>
        <v>15.93</v>
      </c>
      <c r="P41" s="100">
        <f t="shared" si="15"/>
        <v>15.93</v>
      </c>
      <c r="Q41" s="100">
        <f t="shared" si="15"/>
        <v>15.93</v>
      </c>
    </row>
    <row r="42" spans="1:17">
      <c r="B42" t="s">
        <v>167</v>
      </c>
      <c r="C42" s="116">
        <f>+'Historical Data'!H41</f>
        <v>2104.59</v>
      </c>
      <c r="D42" s="116">
        <f>+'Historical Data'!I41</f>
        <v>2301.98</v>
      </c>
      <c r="E42" s="116">
        <f>+'Historical Data'!J41</f>
        <v>2585.11</v>
      </c>
      <c r="F42" s="116">
        <f>+'Historical Data'!K41</f>
        <v>2728.41</v>
      </c>
      <c r="G42" s="116">
        <f>+'Historical Data'!L41</f>
        <v>3049.65</v>
      </c>
      <c r="H42" s="116">
        <f>+Schedules!M93</f>
        <v>3489.2199748800003</v>
      </c>
      <c r="I42" s="116">
        <f>+Schedules!N93</f>
        <v>3975.0971926320003</v>
      </c>
      <c r="J42" s="116">
        <f>+Schedules!O93</f>
        <v>4548.7122772449593</v>
      </c>
      <c r="K42" s="116">
        <f>+Schedules!P93</f>
        <v>5204.2304092683153</v>
      </c>
      <c r="L42" s="116">
        <f>+Schedules!Q93</f>
        <v>5964.3781650005958</v>
      </c>
      <c r="M42" s="116">
        <f>+Schedules!R93</f>
        <v>6830.6477391859162</v>
      </c>
      <c r="N42" s="116">
        <f>+Schedules!S93</f>
        <v>7800.5229761480796</v>
      </c>
      <c r="O42" s="116">
        <f>+Schedules!T93</f>
        <v>8876.886878084606</v>
      </c>
      <c r="P42" s="116">
        <f>+Schedules!U93</f>
        <v>10060.665845792331</v>
      </c>
      <c r="Q42" s="116">
        <f>+Schedules!V93</f>
        <v>11362.82271027083</v>
      </c>
    </row>
    <row r="43" spans="1:17">
      <c r="B43" s="36" t="s">
        <v>169</v>
      </c>
      <c r="C43" s="49">
        <f>SUM(C41:C42)</f>
        <v>2120.5100000000002</v>
      </c>
      <c r="D43" s="49">
        <f t="shared" ref="D43:Q43" si="16">SUM(D41:D42)</f>
        <v>2317.9</v>
      </c>
      <c r="E43" s="49">
        <f t="shared" si="16"/>
        <v>2601.04</v>
      </c>
      <c r="F43" s="49">
        <f t="shared" si="16"/>
        <v>2744.3399999999997</v>
      </c>
      <c r="G43" s="49">
        <f t="shared" si="16"/>
        <v>3065.58</v>
      </c>
      <c r="H43" s="49">
        <f t="shared" si="16"/>
        <v>3505.1499748800002</v>
      </c>
      <c r="I43" s="49">
        <f t="shared" si="16"/>
        <v>3991.0271926320002</v>
      </c>
      <c r="J43" s="49">
        <f t="shared" si="16"/>
        <v>4564.6422772449596</v>
      </c>
      <c r="K43" s="49">
        <f t="shared" si="16"/>
        <v>5220.1604092683156</v>
      </c>
      <c r="L43" s="49">
        <f t="shared" si="16"/>
        <v>5980.3081650005961</v>
      </c>
      <c r="M43" s="49">
        <f t="shared" si="16"/>
        <v>6846.5777391859165</v>
      </c>
      <c r="N43" s="49">
        <f t="shared" si="16"/>
        <v>7816.4529761480799</v>
      </c>
      <c r="O43" s="49">
        <f t="shared" si="16"/>
        <v>8892.8168780846063</v>
      </c>
      <c r="P43" s="49">
        <f t="shared" si="16"/>
        <v>10076.595845792332</v>
      </c>
      <c r="Q43" s="49">
        <f t="shared" si="16"/>
        <v>11378.75271027083</v>
      </c>
    </row>
    <row r="44" spans="1:17">
      <c r="B44" t="s">
        <v>144</v>
      </c>
      <c r="C44" s="116">
        <f>+'Historical Data'!H43</f>
        <v>64.78</v>
      </c>
      <c r="D44" s="116">
        <f>+'Historical Data'!I43</f>
        <v>77.64</v>
      </c>
      <c r="E44" s="116">
        <f>+'Historical Data'!J43</f>
        <v>59.08</v>
      </c>
      <c r="F44" s="116">
        <f>+'Historical Data'!K43</f>
        <v>65.75</v>
      </c>
      <c r="G44" s="116">
        <f>+'Historical Data'!L43</f>
        <v>64.900000000000006</v>
      </c>
      <c r="H44" s="100">
        <f>+G44</f>
        <v>64.900000000000006</v>
      </c>
      <c r="I44" s="100">
        <f>+H44</f>
        <v>64.900000000000006</v>
      </c>
      <c r="J44" s="100">
        <f t="shared" ref="J44:Q44" si="17">+I44</f>
        <v>64.900000000000006</v>
      </c>
      <c r="K44" s="100">
        <f t="shared" si="17"/>
        <v>64.900000000000006</v>
      </c>
      <c r="L44" s="100">
        <f t="shared" si="17"/>
        <v>64.900000000000006</v>
      </c>
      <c r="M44" s="100">
        <f t="shared" si="17"/>
        <v>64.900000000000006</v>
      </c>
      <c r="N44" s="100">
        <f t="shared" si="17"/>
        <v>64.900000000000006</v>
      </c>
      <c r="O44" s="100">
        <f t="shared" si="17"/>
        <v>64.900000000000006</v>
      </c>
      <c r="P44" s="100">
        <f t="shared" si="17"/>
        <v>64.900000000000006</v>
      </c>
      <c r="Q44" s="100">
        <f t="shared" si="17"/>
        <v>64.900000000000006</v>
      </c>
    </row>
    <row r="45" spans="1:17">
      <c r="C45" s="46"/>
      <c r="D45" s="46"/>
      <c r="E45" s="46"/>
      <c r="F45" s="46"/>
      <c r="G45" s="46"/>
    </row>
    <row r="46" spans="1:17">
      <c r="B46" s="2" t="s">
        <v>228</v>
      </c>
      <c r="C46" s="46"/>
      <c r="D46" s="46"/>
      <c r="E46" s="46"/>
      <c r="F46" s="46"/>
      <c r="G46" s="46"/>
    </row>
    <row r="47" spans="1:17">
      <c r="B47" t="s">
        <v>171</v>
      </c>
      <c r="C47" s="116">
        <f>+'Historical Data'!H46</f>
        <v>23.8</v>
      </c>
      <c r="D47" s="116">
        <f>+'Historical Data'!I46</f>
        <v>51.78</v>
      </c>
      <c r="E47" s="116">
        <f>+'Historical Data'!J46</f>
        <v>63.45</v>
      </c>
      <c r="F47" s="116">
        <f>+'Historical Data'!K46</f>
        <v>71.38</v>
      </c>
      <c r="G47" s="116">
        <f>+'Historical Data'!L46</f>
        <v>49.14</v>
      </c>
      <c r="H47" s="116">
        <f>+Schedules!M140</f>
        <v>111.09827999999997</v>
      </c>
      <c r="I47" s="116">
        <f>+Schedules!N140</f>
        <v>127.76302199999996</v>
      </c>
      <c r="J47" s="116">
        <f>+Schedules!O140</f>
        <v>150.76036595999994</v>
      </c>
      <c r="K47" s="116">
        <f>+Schedules!P140</f>
        <v>177.89723183279992</v>
      </c>
      <c r="L47" s="116">
        <f>+Schedules!Q140</f>
        <v>206.36078892604792</v>
      </c>
      <c r="M47" s="116">
        <f>+Schedules!R140</f>
        <v>235.25129937569463</v>
      </c>
      <c r="N47" s="116">
        <f>+Schedules!S140</f>
        <v>263.48145530077801</v>
      </c>
      <c r="O47" s="116">
        <f>+Schedules!T140</f>
        <v>292.46441538386358</v>
      </c>
      <c r="P47" s="116">
        <f>+Schedules!U140</f>
        <v>321.71085692225</v>
      </c>
      <c r="Q47" s="116">
        <f>+Schedules!V140</f>
        <v>353.88194261447507</v>
      </c>
    </row>
    <row r="48" spans="1:17">
      <c r="B48" t="s">
        <v>229</v>
      </c>
      <c r="C48" s="116">
        <f>+'Historical Data'!H47</f>
        <v>73.319999999999993</v>
      </c>
      <c r="D48" s="116">
        <f>+'Historical Data'!I47</f>
        <v>76.5</v>
      </c>
      <c r="E48" s="116">
        <f>+'Historical Data'!J47</f>
        <v>83.86</v>
      </c>
      <c r="F48" s="116">
        <f>+'Historical Data'!K47</f>
        <v>89.13</v>
      </c>
      <c r="G48" s="116">
        <f>+'Historical Data'!L47</f>
        <v>101.46</v>
      </c>
      <c r="H48" s="116">
        <f t="shared" ref="H48:I50" si="18">+G48</f>
        <v>101.46</v>
      </c>
      <c r="I48" s="116">
        <f t="shared" si="18"/>
        <v>101.46</v>
      </c>
      <c r="J48" s="116">
        <f t="shared" ref="J48:Q50" si="19">+I48</f>
        <v>101.46</v>
      </c>
      <c r="K48" s="116">
        <f t="shared" si="19"/>
        <v>101.46</v>
      </c>
      <c r="L48" s="116">
        <f t="shared" si="19"/>
        <v>101.46</v>
      </c>
      <c r="M48" s="116">
        <f t="shared" si="19"/>
        <v>101.46</v>
      </c>
      <c r="N48" s="116">
        <f t="shared" si="19"/>
        <v>101.46</v>
      </c>
      <c r="O48" s="116">
        <f t="shared" si="19"/>
        <v>101.46</v>
      </c>
      <c r="P48" s="116">
        <f t="shared" si="19"/>
        <v>101.46</v>
      </c>
      <c r="Q48" s="116">
        <f t="shared" si="19"/>
        <v>101.46</v>
      </c>
    </row>
    <row r="49" spans="2:17">
      <c r="B49" t="s">
        <v>230</v>
      </c>
      <c r="C49" s="116">
        <f>+'Historical Data'!H48</f>
        <v>25.19</v>
      </c>
      <c r="D49" s="116">
        <f>+'Historical Data'!I48</f>
        <v>28.45</v>
      </c>
      <c r="E49" s="116">
        <f>+'Historical Data'!J48</f>
        <v>49.13</v>
      </c>
      <c r="F49" s="116">
        <f>+'Historical Data'!K48</f>
        <v>72.87</v>
      </c>
      <c r="G49" s="116">
        <f>+'Historical Data'!L48</f>
        <v>73.209999999999994</v>
      </c>
      <c r="H49" s="116">
        <f t="shared" si="18"/>
        <v>73.209999999999994</v>
      </c>
      <c r="I49" s="116">
        <f t="shared" si="18"/>
        <v>73.209999999999994</v>
      </c>
      <c r="J49" s="116">
        <f t="shared" si="19"/>
        <v>73.209999999999994</v>
      </c>
      <c r="K49" s="116">
        <f t="shared" si="19"/>
        <v>73.209999999999994</v>
      </c>
      <c r="L49" s="116">
        <f t="shared" si="19"/>
        <v>73.209999999999994</v>
      </c>
      <c r="M49" s="116">
        <f t="shared" si="19"/>
        <v>73.209999999999994</v>
      </c>
      <c r="N49" s="116">
        <f t="shared" si="19"/>
        <v>73.209999999999994</v>
      </c>
      <c r="O49" s="116">
        <f t="shared" si="19"/>
        <v>73.209999999999994</v>
      </c>
      <c r="P49" s="116">
        <f t="shared" si="19"/>
        <v>73.209999999999994</v>
      </c>
      <c r="Q49" s="116">
        <f t="shared" si="19"/>
        <v>73.209999999999994</v>
      </c>
    </row>
    <row r="50" spans="2:17">
      <c r="B50" t="s">
        <v>174</v>
      </c>
      <c r="C50" s="116">
        <f>+'Historical Data'!H49</f>
        <v>17.95</v>
      </c>
      <c r="D50" s="116">
        <f>+'Historical Data'!I49</f>
        <v>21.13</v>
      </c>
      <c r="E50" s="116">
        <f>+'Historical Data'!J49</f>
        <v>4.1900000000000004</v>
      </c>
      <c r="F50" s="116">
        <f>+'Historical Data'!K49</f>
        <v>5.04</v>
      </c>
      <c r="G50" s="116">
        <f>+'Historical Data'!L49</f>
        <v>7.96</v>
      </c>
      <c r="H50" s="116">
        <f t="shared" si="18"/>
        <v>7.96</v>
      </c>
      <c r="I50" s="116">
        <f t="shared" si="18"/>
        <v>7.96</v>
      </c>
      <c r="J50" s="116">
        <f t="shared" si="19"/>
        <v>7.96</v>
      </c>
      <c r="K50" s="116">
        <f t="shared" si="19"/>
        <v>7.96</v>
      </c>
      <c r="L50" s="116">
        <f t="shared" si="19"/>
        <v>7.96</v>
      </c>
      <c r="M50" s="116">
        <f t="shared" si="19"/>
        <v>7.96</v>
      </c>
      <c r="N50" s="116">
        <f t="shared" si="19"/>
        <v>7.96</v>
      </c>
      <c r="O50" s="116">
        <f t="shared" si="19"/>
        <v>7.96</v>
      </c>
      <c r="P50" s="116">
        <f t="shared" si="19"/>
        <v>7.96</v>
      </c>
      <c r="Q50" s="116">
        <f t="shared" si="19"/>
        <v>7.96</v>
      </c>
    </row>
    <row r="51" spans="2:17">
      <c r="B51" s="36" t="s">
        <v>175</v>
      </c>
      <c r="C51" s="49">
        <f>SUM(C47:C50)</f>
        <v>140.26</v>
      </c>
      <c r="D51" s="49">
        <f t="shared" ref="D51:Q51" si="20">SUM(D47:D50)</f>
        <v>177.85999999999999</v>
      </c>
      <c r="E51" s="49">
        <f t="shared" si="20"/>
        <v>200.63</v>
      </c>
      <c r="F51" s="49">
        <f t="shared" si="20"/>
        <v>238.42</v>
      </c>
      <c r="G51" s="49">
        <f t="shared" si="20"/>
        <v>231.77</v>
      </c>
      <c r="H51" s="49">
        <f t="shared" si="20"/>
        <v>293.72827999999993</v>
      </c>
      <c r="I51" s="49">
        <f t="shared" si="20"/>
        <v>310.39302199999992</v>
      </c>
      <c r="J51" s="49">
        <f t="shared" si="20"/>
        <v>333.39036595999988</v>
      </c>
      <c r="K51" s="49">
        <f t="shared" si="20"/>
        <v>360.52723183279988</v>
      </c>
      <c r="L51" s="49">
        <f t="shared" si="20"/>
        <v>388.99078892604786</v>
      </c>
      <c r="M51" s="49">
        <f t="shared" si="20"/>
        <v>417.8812993756946</v>
      </c>
      <c r="N51" s="49">
        <f t="shared" si="20"/>
        <v>446.11145530077795</v>
      </c>
      <c r="O51" s="49">
        <f t="shared" si="20"/>
        <v>475.09441538386352</v>
      </c>
      <c r="P51" s="49">
        <f t="shared" si="20"/>
        <v>504.34085692224994</v>
      </c>
      <c r="Q51" s="49">
        <f t="shared" si="20"/>
        <v>536.51194261447506</v>
      </c>
    </row>
    <row r="52" spans="2:17">
      <c r="B52" s="2"/>
      <c r="C52" s="46"/>
      <c r="D52" s="46"/>
      <c r="E52" s="46"/>
      <c r="F52" s="46"/>
      <c r="G52" s="46"/>
    </row>
    <row r="53" spans="2:17">
      <c r="B53" s="2" t="s">
        <v>231</v>
      </c>
      <c r="C53" s="46"/>
      <c r="D53" s="46"/>
      <c r="E53" s="46"/>
      <c r="F53" s="46"/>
      <c r="G53" s="46"/>
    </row>
    <row r="54" spans="2:17">
      <c r="B54" t="s">
        <v>177</v>
      </c>
      <c r="C54" s="116">
        <f>+'Historical Data'!H53</f>
        <v>104.12</v>
      </c>
      <c r="D54" s="116">
        <f>+'Historical Data'!I53</f>
        <v>157.49</v>
      </c>
      <c r="E54" s="116">
        <f>+'Historical Data'!J53</f>
        <v>107.14</v>
      </c>
      <c r="F54" s="116">
        <f>+'Historical Data'!K53</f>
        <v>104.56</v>
      </c>
      <c r="G54" s="116">
        <f>+'Historical Data'!L53</f>
        <v>81.180000000000007</v>
      </c>
      <c r="H54" s="116">
        <f>+Schedules!M143</f>
        <v>166.64741999999995</v>
      </c>
      <c r="I54" s="116">
        <f>+Schedules!N143</f>
        <v>191.64453299999994</v>
      </c>
      <c r="J54" s="116">
        <f>+Schedules!O143</f>
        <v>226.14054893999992</v>
      </c>
      <c r="K54" s="116">
        <f>+Schedules!P143</f>
        <v>266.84584774919989</v>
      </c>
      <c r="L54" s="116">
        <f>+Schedules!Q143</f>
        <v>309.54118338907182</v>
      </c>
      <c r="M54" s="116">
        <f>+Schedules!R143</f>
        <v>352.87694906354193</v>
      </c>
      <c r="N54" s="116">
        <f>+Schedules!S143</f>
        <v>395.22218295116699</v>
      </c>
      <c r="O54" s="116">
        <f>+Schedules!T143</f>
        <v>438.6966230757954</v>
      </c>
      <c r="P54" s="116">
        <f>+Schedules!U143</f>
        <v>482.56628538337498</v>
      </c>
      <c r="Q54" s="116">
        <f>+Schedules!V143</f>
        <v>530.8229139217126</v>
      </c>
    </row>
    <row r="55" spans="2:17">
      <c r="B55" t="s">
        <v>178</v>
      </c>
      <c r="C55" s="116">
        <f>+'Historical Data'!H54</f>
        <v>298.14</v>
      </c>
      <c r="D55" s="116">
        <f>+'Historical Data'!I54</f>
        <v>310.35000000000002</v>
      </c>
      <c r="E55" s="116">
        <f>+'Historical Data'!J54</f>
        <v>293.29000000000002</v>
      </c>
      <c r="F55" s="116">
        <f>+'Historical Data'!K54</f>
        <v>338.08</v>
      </c>
      <c r="G55" s="116">
        <f>+'Historical Data'!L54</f>
        <v>319.51</v>
      </c>
      <c r="H55" s="116">
        <f>+Schedules!M126</f>
        <v>365.25461917808212</v>
      </c>
      <c r="I55" s="116">
        <f>+Schedules!N126</f>
        <v>420.04281205479435</v>
      </c>
      <c r="J55" s="116">
        <f>+Schedules!O126</f>
        <v>495.65051822465739</v>
      </c>
      <c r="K55" s="116">
        <f>+Schedules!P126</f>
        <v>584.86761150509562</v>
      </c>
      <c r="L55" s="116">
        <f>+Schedules!Q126</f>
        <v>678.44642934591093</v>
      </c>
      <c r="M55" s="116">
        <f>+Schedules!R126</f>
        <v>773.42892945433846</v>
      </c>
      <c r="N55" s="116">
        <f>+Schedules!S126</f>
        <v>866.24040098885916</v>
      </c>
      <c r="O55" s="116">
        <f>+Schedules!T126</f>
        <v>961.52684509763378</v>
      </c>
      <c r="P55" s="116">
        <f>+Schedules!U126</f>
        <v>1057.6795296073972</v>
      </c>
      <c r="Q55" s="116">
        <f>+Schedules!V126</f>
        <v>1163.447482568137</v>
      </c>
    </row>
    <row r="56" spans="2:17">
      <c r="B56" t="s">
        <v>179</v>
      </c>
      <c r="C56" s="116">
        <f>+'Historical Data'!H55</f>
        <v>248.89</v>
      </c>
      <c r="D56" s="116">
        <f>+'Historical Data'!I55</f>
        <v>272.25</v>
      </c>
      <c r="E56" s="116">
        <f>+'Historical Data'!J55</f>
        <v>238.48</v>
      </c>
      <c r="F56" s="116">
        <f>+'Historical Data'!K55</f>
        <v>235.2</v>
      </c>
      <c r="G56" s="116">
        <f>+'Historical Data'!L55</f>
        <v>237.01</v>
      </c>
      <c r="H56" s="199">
        <f>+G56</f>
        <v>237.01</v>
      </c>
      <c r="I56" s="199">
        <f>+H56</f>
        <v>237.01</v>
      </c>
      <c r="J56" s="199">
        <f t="shared" ref="J56:Q56" si="21">+I56</f>
        <v>237.01</v>
      </c>
      <c r="K56" s="199">
        <f t="shared" si="21"/>
        <v>237.01</v>
      </c>
      <c r="L56" s="199">
        <f t="shared" si="21"/>
        <v>237.01</v>
      </c>
      <c r="M56" s="199">
        <f t="shared" si="21"/>
        <v>237.01</v>
      </c>
      <c r="N56" s="199">
        <f t="shared" si="21"/>
        <v>237.01</v>
      </c>
      <c r="O56" s="199">
        <f t="shared" si="21"/>
        <v>237.01</v>
      </c>
      <c r="P56" s="199">
        <f t="shared" si="21"/>
        <v>237.01</v>
      </c>
      <c r="Q56" s="199">
        <f t="shared" si="21"/>
        <v>237.01</v>
      </c>
    </row>
    <row r="57" spans="2:17">
      <c r="B57" t="s">
        <v>180</v>
      </c>
      <c r="C57" s="116">
        <f>+'Historical Data'!H56</f>
        <v>7.97</v>
      </c>
      <c r="D57" s="116">
        <f>+'Historical Data'!I56</f>
        <v>8.16</v>
      </c>
      <c r="E57" s="116">
        <f>+'Historical Data'!J56</f>
        <v>27.76</v>
      </c>
      <c r="F57" s="116">
        <f>+'Historical Data'!K56</f>
        <v>29.85</v>
      </c>
      <c r="G57" s="116">
        <f>+'Historical Data'!L56</f>
        <v>29.26</v>
      </c>
      <c r="H57" s="199">
        <f>+G57</f>
        <v>29.26</v>
      </c>
      <c r="I57" s="199">
        <f>+H57</f>
        <v>29.26</v>
      </c>
      <c r="J57" s="199">
        <f t="shared" ref="J57:Q57" si="22">+I57</f>
        <v>29.26</v>
      </c>
      <c r="K57" s="199">
        <f t="shared" si="22"/>
        <v>29.26</v>
      </c>
      <c r="L57" s="199">
        <f t="shared" si="22"/>
        <v>29.26</v>
      </c>
      <c r="M57" s="199">
        <f t="shared" si="22"/>
        <v>29.26</v>
      </c>
      <c r="N57" s="199">
        <f t="shared" si="22"/>
        <v>29.26</v>
      </c>
      <c r="O57" s="199">
        <f t="shared" si="22"/>
        <v>29.26</v>
      </c>
      <c r="P57" s="199">
        <f t="shared" si="22"/>
        <v>29.26</v>
      </c>
      <c r="Q57" s="199">
        <f t="shared" si="22"/>
        <v>29.26</v>
      </c>
    </row>
    <row r="58" spans="2:17">
      <c r="B58" s="36" t="s">
        <v>181</v>
      </c>
      <c r="C58" s="49">
        <f>SUM(C54:C57)</f>
        <v>659.12</v>
      </c>
      <c r="D58" s="49">
        <f t="shared" ref="D58:Q58" si="23">SUM(D54:D57)</f>
        <v>748.25</v>
      </c>
      <c r="E58" s="49">
        <f t="shared" si="23"/>
        <v>666.67</v>
      </c>
      <c r="F58" s="49">
        <f t="shared" si="23"/>
        <v>707.68999999999994</v>
      </c>
      <c r="G58" s="49">
        <f t="shared" si="23"/>
        <v>666.96</v>
      </c>
      <c r="H58" s="49">
        <f t="shared" si="23"/>
        <v>798.17203917808206</v>
      </c>
      <c r="I58" s="49">
        <f t="shared" si="23"/>
        <v>877.95734505479425</v>
      </c>
      <c r="J58" s="49">
        <f t="shared" si="23"/>
        <v>988.06106716465729</v>
      </c>
      <c r="K58" s="49">
        <f t="shared" si="23"/>
        <v>1117.9834592542954</v>
      </c>
      <c r="L58" s="49">
        <f t="shared" si="23"/>
        <v>1254.2576127349828</v>
      </c>
      <c r="M58" s="49">
        <f t="shared" si="23"/>
        <v>1392.5758785178805</v>
      </c>
      <c r="N58" s="49">
        <f t="shared" si="23"/>
        <v>1527.7325839400262</v>
      </c>
      <c r="O58" s="49">
        <f t="shared" si="23"/>
        <v>1666.4934681734292</v>
      </c>
      <c r="P58" s="49">
        <f t="shared" si="23"/>
        <v>1806.515814990772</v>
      </c>
      <c r="Q58" s="49">
        <f t="shared" si="23"/>
        <v>1960.5403964898496</v>
      </c>
    </row>
    <row r="59" spans="2:17">
      <c r="B59" s="2"/>
    </row>
    <row r="60" spans="2:17" ht="15" thickBot="1">
      <c r="B60" s="31" t="s">
        <v>232</v>
      </c>
      <c r="C60" s="32">
        <f>+C58+C51+C44+C43</f>
        <v>2984.67</v>
      </c>
      <c r="D60" s="32">
        <f t="shared" ref="D60:Q60" si="24">+D58+D51+D44+D43</f>
        <v>3321.65</v>
      </c>
      <c r="E60" s="32">
        <f t="shared" si="24"/>
        <v>3527.42</v>
      </c>
      <c r="F60" s="32">
        <f t="shared" si="24"/>
        <v>3756.2</v>
      </c>
      <c r="G60" s="32">
        <f t="shared" si="24"/>
        <v>4029.21</v>
      </c>
      <c r="H60" s="32">
        <f t="shared" si="24"/>
        <v>4661.9502940580824</v>
      </c>
      <c r="I60" s="32">
        <f t="shared" si="24"/>
        <v>5244.2775596867941</v>
      </c>
      <c r="J60" s="32">
        <f t="shared" si="24"/>
        <v>5950.9937103696166</v>
      </c>
      <c r="K60" s="32">
        <f t="shared" si="24"/>
        <v>6763.5711003554115</v>
      </c>
      <c r="L60" s="32">
        <f t="shared" si="24"/>
        <v>7688.4565666616272</v>
      </c>
      <c r="M60" s="32">
        <f t="shared" si="24"/>
        <v>8721.9349170794922</v>
      </c>
      <c r="N60" s="32">
        <f t="shared" si="24"/>
        <v>9855.1970153888833</v>
      </c>
      <c r="O60" s="32">
        <f t="shared" si="24"/>
        <v>11099.304761641899</v>
      </c>
      <c r="P60" s="32">
        <f t="shared" si="24"/>
        <v>12452.352517705354</v>
      </c>
      <c r="Q60" s="32">
        <f t="shared" si="24"/>
        <v>13940.705049375156</v>
      </c>
    </row>
    <row r="61" spans="2:17">
      <c r="B61" s="2"/>
    </row>
    <row r="62" spans="2:17">
      <c r="B62" s="2" t="s">
        <v>234</v>
      </c>
    </row>
    <row r="63" spans="2:17">
      <c r="B63" s="2"/>
    </row>
    <row r="64" spans="2:17">
      <c r="B64" s="2" t="s">
        <v>235</v>
      </c>
    </row>
    <row r="65" spans="2:17">
      <c r="B65" t="s">
        <v>188</v>
      </c>
      <c r="C65" s="116">
        <f>+'Historical Data'!H64</f>
        <v>1138.75</v>
      </c>
      <c r="D65" s="116">
        <f>+'Historical Data'!I64</f>
        <v>1412.43</v>
      </c>
      <c r="E65" s="116">
        <f>+'Historical Data'!J64</f>
        <v>1603.99</v>
      </c>
      <c r="F65" s="116">
        <f>+'Historical Data'!K64</f>
        <v>1684.68</v>
      </c>
      <c r="G65" s="116">
        <f>+'Historical Data'!L64</f>
        <v>1535.11</v>
      </c>
      <c r="H65" s="116">
        <f>+Schedules!M31</f>
        <v>1688.6210000000001</v>
      </c>
      <c r="I65" s="116">
        <f>+Schedules!N31</f>
        <v>1857.4831000000001</v>
      </c>
      <c r="J65" s="116">
        <f>+Schedules!O31</f>
        <v>2043.2314100000003</v>
      </c>
      <c r="K65" s="116">
        <f>+Schedules!P31</f>
        <v>2247.5545510000006</v>
      </c>
      <c r="L65" s="116">
        <f>+Schedules!Q31</f>
        <v>2472.3100061000009</v>
      </c>
      <c r="M65" s="116">
        <f>+Schedules!R31</f>
        <v>2719.5410067100011</v>
      </c>
      <c r="N65" s="116">
        <f>+Schedules!S31</f>
        <v>2991.4951073810016</v>
      </c>
      <c r="O65" s="116">
        <f>+Schedules!T31</f>
        <v>3290.6446181191022</v>
      </c>
      <c r="P65" s="116">
        <f>+Schedules!U31</f>
        <v>3619.7090799310126</v>
      </c>
      <c r="Q65" s="116">
        <f>+Schedules!V31</f>
        <v>3981.6799879241144</v>
      </c>
    </row>
    <row r="66" spans="2:17">
      <c r="B66" t="s">
        <v>186</v>
      </c>
      <c r="C66" s="116">
        <f>+'Historical Data'!H65</f>
        <v>2.39</v>
      </c>
      <c r="D66" s="116">
        <f>+'Historical Data'!I65</f>
        <v>1.45</v>
      </c>
      <c r="E66" s="116">
        <f>+'Historical Data'!J65</f>
        <v>1.03</v>
      </c>
      <c r="F66" s="116">
        <f>+'Historical Data'!K65</f>
        <v>0.79</v>
      </c>
      <c r="G66" s="116">
        <f>+'Historical Data'!L65</f>
        <v>0.61</v>
      </c>
      <c r="H66" s="116">
        <f>+Schedules!M42</f>
        <v>0.61</v>
      </c>
      <c r="I66" s="116">
        <f>+Schedules!N42</f>
        <v>0.61</v>
      </c>
      <c r="J66" s="116">
        <f>+Schedules!O42</f>
        <v>0.61</v>
      </c>
      <c r="K66" s="116">
        <f>+Schedules!P42</f>
        <v>0.61</v>
      </c>
      <c r="L66" s="116">
        <f>+Schedules!Q42</f>
        <v>0.61</v>
      </c>
      <c r="M66" s="116">
        <f>+Schedules!R42</f>
        <v>0.61</v>
      </c>
      <c r="N66" s="116">
        <f>+Schedules!S42</f>
        <v>0.61</v>
      </c>
      <c r="O66" s="116">
        <f>+Schedules!T42</f>
        <v>0.61</v>
      </c>
      <c r="P66" s="116">
        <f>+Schedules!U42</f>
        <v>0.61</v>
      </c>
      <c r="Q66" s="116">
        <f>+Schedules!V42</f>
        <v>0.61</v>
      </c>
    </row>
    <row r="67" spans="2:17">
      <c r="B67" t="s">
        <v>187</v>
      </c>
      <c r="C67" s="116">
        <f>+'Historical Data'!H66</f>
        <v>263.36</v>
      </c>
      <c r="D67" s="116">
        <f>+'Historical Data'!I66</f>
        <v>81.709999999999994</v>
      </c>
      <c r="E67" s="116">
        <f>+'Historical Data'!J66</f>
        <v>67.930000000000007</v>
      </c>
      <c r="F67" s="116">
        <f>+'Historical Data'!K66</f>
        <v>108.74</v>
      </c>
      <c r="G67" s="116">
        <f>+'Historical Data'!L66</f>
        <v>119.25</v>
      </c>
      <c r="H67" s="116">
        <f>+Schedules!M44</f>
        <v>119.25</v>
      </c>
      <c r="I67" s="116">
        <f>+Schedules!N44</f>
        <v>119.25</v>
      </c>
      <c r="J67" s="116">
        <f>+Schedules!O44</f>
        <v>119.25</v>
      </c>
      <c r="K67" s="116">
        <f>+Schedules!P44</f>
        <v>119.25</v>
      </c>
      <c r="L67" s="116">
        <f>+Schedules!Q44</f>
        <v>119.25</v>
      </c>
      <c r="M67" s="116">
        <f>+Schedules!R44</f>
        <v>119.25</v>
      </c>
      <c r="N67" s="116">
        <f>+Schedules!S44</f>
        <v>119.25</v>
      </c>
      <c r="O67" s="116">
        <f>+Schedules!T44</f>
        <v>119.25</v>
      </c>
      <c r="P67" s="116">
        <f>+Schedules!U44</f>
        <v>119.25</v>
      </c>
      <c r="Q67" s="116">
        <f>+Schedules!V44</f>
        <v>119.25</v>
      </c>
    </row>
    <row r="68" spans="2:17">
      <c r="B68" t="s">
        <v>189</v>
      </c>
      <c r="C68" s="116">
        <f>+'Historical Data'!H67</f>
        <v>0</v>
      </c>
      <c r="D68" s="116">
        <f>+'Historical Data'!I67</f>
        <v>1.94</v>
      </c>
      <c r="E68" s="116">
        <f>+'Historical Data'!J67</f>
        <v>18.46</v>
      </c>
      <c r="F68" s="116">
        <f>+'Historical Data'!K67</f>
        <v>33.86</v>
      </c>
      <c r="G68" s="116">
        <f>+'Historical Data'!L67</f>
        <v>39.04</v>
      </c>
      <c r="H68" s="116">
        <f t="shared" ref="H68:I71" si="25">+G68</f>
        <v>39.04</v>
      </c>
      <c r="I68" s="116">
        <f t="shared" si="25"/>
        <v>39.04</v>
      </c>
      <c r="J68" s="116">
        <f t="shared" ref="J68:Q68" si="26">+I68</f>
        <v>39.04</v>
      </c>
      <c r="K68" s="116">
        <f t="shared" si="26"/>
        <v>39.04</v>
      </c>
      <c r="L68" s="116">
        <f t="shared" si="26"/>
        <v>39.04</v>
      </c>
      <c r="M68" s="116">
        <f t="shared" si="26"/>
        <v>39.04</v>
      </c>
      <c r="N68" s="116">
        <f t="shared" si="26"/>
        <v>39.04</v>
      </c>
      <c r="O68" s="116">
        <f t="shared" si="26"/>
        <v>39.04</v>
      </c>
      <c r="P68" s="116">
        <f t="shared" si="26"/>
        <v>39.04</v>
      </c>
      <c r="Q68" s="116">
        <f t="shared" si="26"/>
        <v>39.04</v>
      </c>
    </row>
    <row r="69" spans="2:17">
      <c r="B69" t="s">
        <v>236</v>
      </c>
      <c r="C69" s="116">
        <f>+'Historical Data'!H68</f>
        <v>0.75</v>
      </c>
      <c r="D69" s="116">
        <f>+'Historical Data'!I68</f>
        <v>2.68</v>
      </c>
      <c r="E69" s="116">
        <f>+'Historical Data'!J68</f>
        <v>3.73</v>
      </c>
      <c r="F69" s="116">
        <f>+'Historical Data'!K68</f>
        <v>0.78</v>
      </c>
      <c r="G69" s="116">
        <f>+'Historical Data'!L68</f>
        <v>1.77</v>
      </c>
      <c r="H69" s="116">
        <f t="shared" si="25"/>
        <v>1.77</v>
      </c>
      <c r="I69" s="116">
        <f t="shared" si="25"/>
        <v>1.77</v>
      </c>
      <c r="J69" s="116">
        <f t="shared" ref="J69:Q69" si="27">+I69</f>
        <v>1.77</v>
      </c>
      <c r="K69" s="116">
        <f t="shared" si="27"/>
        <v>1.77</v>
      </c>
      <c r="L69" s="116">
        <f t="shared" si="27"/>
        <v>1.77</v>
      </c>
      <c r="M69" s="116">
        <f t="shared" si="27"/>
        <v>1.77</v>
      </c>
      <c r="N69" s="116">
        <f t="shared" si="27"/>
        <v>1.77</v>
      </c>
      <c r="O69" s="116">
        <f t="shared" si="27"/>
        <v>1.77</v>
      </c>
      <c r="P69" s="116">
        <f t="shared" si="27"/>
        <v>1.77</v>
      </c>
      <c r="Q69" s="116">
        <f t="shared" si="27"/>
        <v>1.77</v>
      </c>
    </row>
    <row r="70" spans="2:17">
      <c r="B70" t="s">
        <v>191</v>
      </c>
      <c r="C70" s="116">
        <f>+'Historical Data'!H69</f>
        <v>0</v>
      </c>
      <c r="D70" s="116">
        <f>+'Historical Data'!I69</f>
        <v>0</v>
      </c>
      <c r="E70" s="116">
        <f>+'Historical Data'!J69</f>
        <v>0</v>
      </c>
      <c r="F70" s="116">
        <f>+'Historical Data'!K69</f>
        <v>10.78</v>
      </c>
      <c r="G70" s="116">
        <f>+'Historical Data'!L69</f>
        <v>5.77</v>
      </c>
      <c r="H70" s="116">
        <f t="shared" si="25"/>
        <v>5.77</v>
      </c>
      <c r="I70" s="116">
        <f t="shared" si="25"/>
        <v>5.77</v>
      </c>
      <c r="J70" s="116">
        <f t="shared" ref="J70:Q70" si="28">+I70</f>
        <v>5.77</v>
      </c>
      <c r="K70" s="116">
        <f t="shared" si="28"/>
        <v>5.77</v>
      </c>
      <c r="L70" s="116">
        <f t="shared" si="28"/>
        <v>5.77</v>
      </c>
      <c r="M70" s="116">
        <f t="shared" si="28"/>
        <v>5.77</v>
      </c>
      <c r="N70" s="116">
        <f t="shared" si="28"/>
        <v>5.77</v>
      </c>
      <c r="O70" s="116">
        <f t="shared" si="28"/>
        <v>5.77</v>
      </c>
      <c r="P70" s="116">
        <f t="shared" si="28"/>
        <v>5.77</v>
      </c>
      <c r="Q70" s="116">
        <f t="shared" si="28"/>
        <v>5.77</v>
      </c>
    </row>
    <row r="71" spans="2:17">
      <c r="B71" t="s">
        <v>192</v>
      </c>
      <c r="C71" s="116">
        <f>+'Historical Data'!H70</f>
        <v>121.5</v>
      </c>
      <c r="D71" s="116">
        <f>+'Historical Data'!I70</f>
        <v>111.2</v>
      </c>
      <c r="E71" s="116">
        <f>+'Historical Data'!J70</f>
        <v>52.32</v>
      </c>
      <c r="F71" s="116">
        <f>+'Historical Data'!K70</f>
        <v>66.069999999999993</v>
      </c>
      <c r="G71" s="116">
        <f>+'Historical Data'!L70</f>
        <v>313.39</v>
      </c>
      <c r="H71" s="116">
        <f t="shared" si="25"/>
        <v>313.39</v>
      </c>
      <c r="I71" s="116">
        <f t="shared" si="25"/>
        <v>313.39</v>
      </c>
      <c r="J71" s="116">
        <f t="shared" ref="J71:Q71" si="29">+I71</f>
        <v>313.39</v>
      </c>
      <c r="K71" s="116">
        <f t="shared" si="29"/>
        <v>313.39</v>
      </c>
      <c r="L71" s="116">
        <f t="shared" si="29"/>
        <v>313.39</v>
      </c>
      <c r="M71" s="116">
        <f t="shared" si="29"/>
        <v>313.39</v>
      </c>
      <c r="N71" s="116">
        <f t="shared" si="29"/>
        <v>313.39</v>
      </c>
      <c r="O71" s="116">
        <f t="shared" si="29"/>
        <v>313.39</v>
      </c>
      <c r="P71" s="116">
        <f t="shared" si="29"/>
        <v>313.39</v>
      </c>
      <c r="Q71" s="116">
        <f t="shared" si="29"/>
        <v>313.39</v>
      </c>
    </row>
    <row r="72" spans="2:17">
      <c r="B72" s="36" t="s">
        <v>193</v>
      </c>
      <c r="C72" s="49">
        <f>SUM(C65:C71)</f>
        <v>1526.75</v>
      </c>
      <c r="D72" s="49">
        <f t="shared" ref="D72:Q72" si="30">SUM(D65:D71)</f>
        <v>1611.4100000000003</v>
      </c>
      <c r="E72" s="49">
        <f t="shared" si="30"/>
        <v>1747.46</v>
      </c>
      <c r="F72" s="49">
        <f t="shared" si="30"/>
        <v>1905.6999999999998</v>
      </c>
      <c r="G72" s="49">
        <f t="shared" si="30"/>
        <v>2014.9399999999996</v>
      </c>
      <c r="H72" s="49">
        <f t="shared" si="30"/>
        <v>2168.451</v>
      </c>
      <c r="I72" s="49">
        <f t="shared" si="30"/>
        <v>2337.3130999999998</v>
      </c>
      <c r="J72" s="49">
        <f t="shared" si="30"/>
        <v>2523.0614099999998</v>
      </c>
      <c r="K72" s="49">
        <f t="shared" si="30"/>
        <v>2727.3845510000006</v>
      </c>
      <c r="L72" s="49">
        <f t="shared" si="30"/>
        <v>2952.1400061000008</v>
      </c>
      <c r="M72" s="49">
        <f t="shared" si="30"/>
        <v>3199.371006710001</v>
      </c>
      <c r="N72" s="49">
        <f t="shared" si="30"/>
        <v>3471.3251073810015</v>
      </c>
      <c r="O72" s="49">
        <f t="shared" si="30"/>
        <v>3770.4746181191022</v>
      </c>
      <c r="P72" s="49">
        <f t="shared" si="30"/>
        <v>4099.5390799310126</v>
      </c>
      <c r="Q72" s="49">
        <f t="shared" si="30"/>
        <v>4461.5099879241152</v>
      </c>
    </row>
    <row r="74" spans="2:17">
      <c r="B74" s="2" t="s">
        <v>237</v>
      </c>
    </row>
    <row r="75" spans="2:17">
      <c r="B75" t="s">
        <v>195</v>
      </c>
      <c r="C75" s="116">
        <f>+'Historical Data'!H74</f>
        <v>0</v>
      </c>
      <c r="D75" s="116">
        <f>+'Historical Data'!I74</f>
        <v>0</v>
      </c>
      <c r="E75" s="116">
        <f>+'Historical Data'!J74</f>
        <v>0</v>
      </c>
      <c r="F75" s="116">
        <f>+'Historical Data'!K74</f>
        <v>0</v>
      </c>
      <c r="G75" s="116">
        <f>+'Historical Data'!L74</f>
        <v>0</v>
      </c>
      <c r="H75" s="199">
        <f>+G75</f>
        <v>0</v>
      </c>
      <c r="I75" s="199">
        <f>+H75</f>
        <v>0</v>
      </c>
      <c r="J75" s="199">
        <f t="shared" ref="J75:Q75" si="31">+I75</f>
        <v>0</v>
      </c>
      <c r="K75" s="199">
        <f t="shared" si="31"/>
        <v>0</v>
      </c>
      <c r="L75" s="199">
        <f t="shared" si="31"/>
        <v>0</v>
      </c>
      <c r="M75" s="199">
        <f t="shared" si="31"/>
        <v>0</v>
      </c>
      <c r="N75" s="199">
        <f t="shared" si="31"/>
        <v>0</v>
      </c>
      <c r="O75" s="199">
        <f t="shared" si="31"/>
        <v>0</v>
      </c>
      <c r="P75" s="199">
        <f t="shared" si="31"/>
        <v>0</v>
      </c>
      <c r="Q75" s="199">
        <f t="shared" si="31"/>
        <v>0</v>
      </c>
    </row>
    <row r="76" spans="2:17">
      <c r="B76" t="s">
        <v>196</v>
      </c>
      <c r="C76" s="116">
        <f>+'Historical Data'!H75</f>
        <v>465.88</v>
      </c>
      <c r="D76" s="116">
        <f>+'Historical Data'!I75</f>
        <v>564.67999999999995</v>
      </c>
      <c r="E76" s="116">
        <f>+'Historical Data'!J75</f>
        <v>532.19000000000005</v>
      </c>
      <c r="F76" s="116">
        <f>+'Historical Data'!K75</f>
        <v>618.13</v>
      </c>
      <c r="G76" s="116">
        <f>+'Historical Data'!L75</f>
        <v>551.46</v>
      </c>
      <c r="H76" s="116">
        <f>+Schedules!M107</f>
        <v>654.41452602739719</v>
      </c>
      <c r="I76" s="116">
        <f>+Schedules!N107</f>
        <v>752.57670493150658</v>
      </c>
      <c r="J76" s="116">
        <f>+Schedules!O107</f>
        <v>929.34472167123261</v>
      </c>
      <c r="K76" s="116">
        <f>+Schedules!P107</f>
        <v>1096.6267715720544</v>
      </c>
      <c r="L76" s="116">
        <f>+Schedules!Q107</f>
        <v>1272.0870550235829</v>
      </c>
      <c r="M76" s="116">
        <f>+Schedules!R107</f>
        <v>1450.1792427268847</v>
      </c>
      <c r="N76" s="116">
        <f>+Schedules!S107</f>
        <v>1624.2007518541109</v>
      </c>
      <c r="O76" s="116">
        <f>+Schedules!T107</f>
        <v>1802.8628345580632</v>
      </c>
      <c r="P76" s="116">
        <f>+Schedules!U107</f>
        <v>1983.1491180138698</v>
      </c>
      <c r="Q76" s="116">
        <f>+Schedules!V107</f>
        <v>2181.4640298152572</v>
      </c>
    </row>
    <row r="77" spans="2:17">
      <c r="B77" t="s">
        <v>197</v>
      </c>
      <c r="C77" s="116">
        <f>+'Historical Data'!H76</f>
        <v>513.29999999999995</v>
      </c>
      <c r="D77" s="116">
        <f>+'Historical Data'!I76</f>
        <v>601.16999999999996</v>
      </c>
      <c r="E77" s="116">
        <f>+'Historical Data'!J76</f>
        <v>619.42999999999995</v>
      </c>
      <c r="F77" s="116">
        <f>+'Historical Data'!K76</f>
        <v>570.17999999999995</v>
      </c>
      <c r="G77" s="116">
        <f>+'Historical Data'!L76</f>
        <v>628.47</v>
      </c>
      <c r="H77" s="116">
        <f>+Schedules!M101</f>
        <v>700.07135342465745</v>
      </c>
      <c r="I77" s="116">
        <f>+Schedules!N101</f>
        <v>805.08205643835595</v>
      </c>
      <c r="J77" s="116">
        <f>+Schedules!O101</f>
        <v>949.99682659726</v>
      </c>
      <c r="K77" s="116">
        <f>+Schedules!P101</f>
        <v>1120.9962553847665</v>
      </c>
      <c r="L77" s="116">
        <f>+Schedules!Q101</f>
        <v>1300.3556562463293</v>
      </c>
      <c r="M77" s="116">
        <f>+Schedules!R101</f>
        <v>1482.4054481208154</v>
      </c>
      <c r="N77" s="116">
        <f>+Schedules!S101</f>
        <v>1660.2941018953134</v>
      </c>
      <c r="O77" s="116">
        <f>+Schedules!T101</f>
        <v>1842.9264531037982</v>
      </c>
      <c r="P77" s="116">
        <f>+Schedules!U101</f>
        <v>2027.219098414178</v>
      </c>
      <c r="Q77" s="116">
        <f>+Schedules!V101</f>
        <v>2229.941008255596</v>
      </c>
    </row>
    <row r="78" spans="2:17">
      <c r="B78" t="s">
        <v>198</v>
      </c>
      <c r="C78" s="116">
        <f>+'Historical Data'!H77</f>
        <v>424.38</v>
      </c>
      <c r="D78" s="116">
        <f>+'Historical Data'!I77</f>
        <v>393.78</v>
      </c>
      <c r="E78" s="116">
        <f>+'Historical Data'!J77</f>
        <v>514.11</v>
      </c>
      <c r="F78" s="116">
        <f>+'Historical Data'!K77</f>
        <v>582.86</v>
      </c>
      <c r="G78" s="116">
        <f>+'Historical Data'!L77</f>
        <v>755.12</v>
      </c>
      <c r="H78" s="116">
        <f>+H111</f>
        <v>1059.793414606027</v>
      </c>
      <c r="I78" s="116">
        <f t="shared" ref="I78:Q78" si="32">+I111</f>
        <v>1270.0856983169308</v>
      </c>
      <c r="J78" s="116">
        <f t="shared" si="32"/>
        <v>1469.3707521011233</v>
      </c>
      <c r="K78" s="116">
        <f t="shared" si="32"/>
        <v>1739.3435223985891</v>
      </c>
      <c r="L78" s="116">
        <f t="shared" si="32"/>
        <v>2084.653849291713</v>
      </c>
      <c r="M78" s="116">
        <f t="shared" si="32"/>
        <v>2510.7592195217903</v>
      </c>
      <c r="N78" s="116">
        <f t="shared" si="32"/>
        <v>3020.1570542584577</v>
      </c>
      <c r="O78" s="116">
        <f t="shared" si="32"/>
        <v>3603.8208558609349</v>
      </c>
      <c r="P78" s="116">
        <f t="shared" si="32"/>
        <v>4263.2252213462934</v>
      </c>
      <c r="Q78" s="116">
        <f t="shared" si="32"/>
        <v>4988.5700233801872</v>
      </c>
    </row>
    <row r="79" spans="2:17">
      <c r="B79" t="s">
        <v>199</v>
      </c>
      <c r="C79" s="116">
        <f>+'Historical Data'!H78</f>
        <v>16.03</v>
      </c>
      <c r="D79" s="116">
        <f>+'Historical Data'!I78</f>
        <v>9.9700000000000006</v>
      </c>
      <c r="E79" s="116">
        <f>+'Historical Data'!J78</f>
        <v>59.36</v>
      </c>
      <c r="F79" s="116">
        <f>+'Historical Data'!K78</f>
        <v>6.9</v>
      </c>
      <c r="G79" s="116">
        <f>+'Historical Data'!L78</f>
        <v>5.77</v>
      </c>
      <c r="H79" s="116">
        <f>+G79</f>
        <v>5.77</v>
      </c>
      <c r="I79" s="116">
        <f>+H79</f>
        <v>5.77</v>
      </c>
      <c r="J79" s="116">
        <f t="shared" ref="J79:Q79" si="33">+I79</f>
        <v>5.77</v>
      </c>
      <c r="K79" s="116">
        <f t="shared" si="33"/>
        <v>5.77</v>
      </c>
      <c r="L79" s="116">
        <f t="shared" si="33"/>
        <v>5.77</v>
      </c>
      <c r="M79" s="116">
        <f t="shared" si="33"/>
        <v>5.77</v>
      </c>
      <c r="N79" s="116">
        <f t="shared" si="33"/>
        <v>5.77</v>
      </c>
      <c r="O79" s="116">
        <f t="shared" si="33"/>
        <v>5.77</v>
      </c>
      <c r="P79" s="116">
        <f t="shared" si="33"/>
        <v>5.77</v>
      </c>
      <c r="Q79" s="116">
        <f t="shared" si="33"/>
        <v>5.77</v>
      </c>
    </row>
    <row r="80" spans="2:17">
      <c r="B80" t="s">
        <v>238</v>
      </c>
      <c r="C80" s="116">
        <f>+'Historical Data'!H79</f>
        <v>38.330000000000382</v>
      </c>
      <c r="D80" s="116">
        <f>+'Historical Data'!I79</f>
        <v>140.63999999999973</v>
      </c>
      <c r="E80" s="116">
        <f>+'Historical Data'!J79</f>
        <v>54.870000000000054</v>
      </c>
      <c r="F80" s="116">
        <f>+'Historical Data'!K79</f>
        <v>72.429999999999609</v>
      </c>
      <c r="G80" s="116">
        <f>+'Historical Data'!L79</f>
        <v>73.4500000000005</v>
      </c>
      <c r="H80" s="116">
        <f>+G80</f>
        <v>73.4500000000005</v>
      </c>
      <c r="I80" s="116">
        <f>+H80</f>
        <v>73.4500000000005</v>
      </c>
      <c r="J80" s="116">
        <f t="shared" ref="J80:Q80" si="34">+I80</f>
        <v>73.4500000000005</v>
      </c>
      <c r="K80" s="116">
        <f t="shared" si="34"/>
        <v>73.4500000000005</v>
      </c>
      <c r="L80" s="116">
        <f t="shared" si="34"/>
        <v>73.4500000000005</v>
      </c>
      <c r="M80" s="116">
        <f t="shared" si="34"/>
        <v>73.4500000000005</v>
      </c>
      <c r="N80" s="116">
        <f t="shared" si="34"/>
        <v>73.4500000000005</v>
      </c>
      <c r="O80" s="116">
        <f t="shared" si="34"/>
        <v>73.4500000000005</v>
      </c>
      <c r="P80" s="116">
        <f t="shared" si="34"/>
        <v>73.4500000000005</v>
      </c>
      <c r="Q80" s="116">
        <f t="shared" si="34"/>
        <v>73.4500000000005</v>
      </c>
    </row>
    <row r="81" spans="1:17">
      <c r="B81" s="201" t="s">
        <v>201</v>
      </c>
      <c r="C81" s="49">
        <f>SUM(C75:C80)</f>
        <v>1457.9200000000003</v>
      </c>
      <c r="D81" s="49">
        <f t="shared" ref="D81:G81" si="35">SUM(D75:D80)</f>
        <v>1710.2399999999996</v>
      </c>
      <c r="E81" s="49">
        <f t="shared" si="35"/>
        <v>1779.96</v>
      </c>
      <c r="F81" s="49">
        <f t="shared" si="35"/>
        <v>1850.4999999999998</v>
      </c>
      <c r="G81" s="49">
        <f t="shared" si="35"/>
        <v>2014.2700000000007</v>
      </c>
      <c r="H81" s="49">
        <f t="shared" ref="H81" si="36">SUM(H75:H80)</f>
        <v>2493.4992940580823</v>
      </c>
      <c r="I81" s="49">
        <f t="shared" ref="I81" si="37">SUM(I75:I80)</f>
        <v>2906.9644596867938</v>
      </c>
      <c r="J81" s="49">
        <f t="shared" ref="J81" si="38">SUM(J75:J80)</f>
        <v>3427.9323003696163</v>
      </c>
      <c r="K81" s="49">
        <f t="shared" ref="K81" si="39">SUM(K75:K80)</f>
        <v>4036.1865493554105</v>
      </c>
      <c r="L81" s="49">
        <f t="shared" ref="L81" si="40">SUM(L75:L80)</f>
        <v>4736.3165605616268</v>
      </c>
      <c r="M81" s="49">
        <f t="shared" ref="M81" si="41">SUM(M75:M80)</f>
        <v>5522.5639103694921</v>
      </c>
      <c r="N81" s="49">
        <f t="shared" ref="N81" si="42">SUM(N75:N80)</f>
        <v>6383.8719080078827</v>
      </c>
      <c r="O81" s="49">
        <f t="shared" ref="O81" si="43">SUM(O75:O80)</f>
        <v>7328.8301435227977</v>
      </c>
      <c r="P81" s="49">
        <f t="shared" ref="P81" si="44">SUM(P75:P80)</f>
        <v>8352.8134377743427</v>
      </c>
      <c r="Q81" s="49">
        <f t="shared" ref="Q81" si="45">SUM(Q75:Q80)</f>
        <v>9479.1950614510424</v>
      </c>
    </row>
    <row r="82" spans="1:17">
      <c r="B82" s="2"/>
    </row>
    <row r="83" spans="1:17" ht="15" thickBot="1">
      <c r="B83" s="31" t="s">
        <v>202</v>
      </c>
      <c r="C83" s="32">
        <f>+C81+C72</f>
        <v>2984.67</v>
      </c>
      <c r="D83" s="32">
        <f t="shared" ref="D83:Q83" si="46">+D81+D72</f>
        <v>3321.6499999999996</v>
      </c>
      <c r="E83" s="32">
        <f t="shared" si="46"/>
        <v>3527.42</v>
      </c>
      <c r="F83" s="32">
        <f t="shared" si="46"/>
        <v>3756.2</v>
      </c>
      <c r="G83" s="32">
        <f t="shared" si="46"/>
        <v>4029.21</v>
      </c>
      <c r="H83" s="32">
        <f t="shared" si="46"/>
        <v>4661.9502940580824</v>
      </c>
      <c r="I83" s="32">
        <f t="shared" si="46"/>
        <v>5244.2775596867941</v>
      </c>
      <c r="J83" s="32">
        <f t="shared" si="46"/>
        <v>5950.9937103696157</v>
      </c>
      <c r="K83" s="32">
        <f t="shared" si="46"/>
        <v>6763.5711003554115</v>
      </c>
      <c r="L83" s="32">
        <f t="shared" si="46"/>
        <v>7688.4565666616272</v>
      </c>
      <c r="M83" s="32">
        <f t="shared" si="46"/>
        <v>8721.9349170794922</v>
      </c>
      <c r="N83" s="32">
        <f t="shared" si="46"/>
        <v>9855.1970153888833</v>
      </c>
      <c r="O83" s="32">
        <f t="shared" si="46"/>
        <v>11099.304761641899</v>
      </c>
      <c r="P83" s="32">
        <f t="shared" si="46"/>
        <v>12452.352517705356</v>
      </c>
      <c r="Q83" s="32">
        <f t="shared" si="46"/>
        <v>13940.705049375158</v>
      </c>
    </row>
    <row r="84" spans="1:17">
      <c r="B84" s="2"/>
      <c r="C84" s="54"/>
      <c r="D84" s="54"/>
      <c r="E84" s="54"/>
      <c r="F84" s="54"/>
      <c r="G84" s="54"/>
    </row>
    <row r="85" spans="1:17">
      <c r="B85" s="2" t="s">
        <v>240</v>
      </c>
      <c r="C85" s="54">
        <f t="shared" ref="C85:Q85" si="47">+C60-C83</f>
        <v>0</v>
      </c>
      <c r="D85" s="54">
        <f t="shared" si="47"/>
        <v>0</v>
      </c>
      <c r="E85" s="54">
        <f t="shared" si="47"/>
        <v>0</v>
      </c>
      <c r="F85" s="54">
        <f t="shared" si="47"/>
        <v>0</v>
      </c>
      <c r="G85" s="54">
        <f t="shared" si="47"/>
        <v>0</v>
      </c>
      <c r="H85" s="54">
        <f t="shared" si="47"/>
        <v>0</v>
      </c>
      <c r="I85" s="54">
        <f t="shared" si="47"/>
        <v>0</v>
      </c>
      <c r="J85" s="54">
        <f t="shared" si="47"/>
        <v>0</v>
      </c>
      <c r="K85" s="54">
        <f t="shared" si="47"/>
        <v>0</v>
      </c>
      <c r="L85" s="54">
        <f t="shared" si="47"/>
        <v>0</v>
      </c>
      <c r="M85" s="54">
        <f t="shared" si="47"/>
        <v>0</v>
      </c>
      <c r="N85" s="54">
        <f t="shared" si="47"/>
        <v>0</v>
      </c>
      <c r="O85" s="54">
        <f t="shared" si="47"/>
        <v>0</v>
      </c>
      <c r="P85" s="54">
        <f t="shared" si="47"/>
        <v>0</v>
      </c>
      <c r="Q85" s="54">
        <f t="shared" si="47"/>
        <v>0</v>
      </c>
    </row>
    <row r="86" spans="1:17">
      <c r="B86" s="2"/>
    </row>
    <row r="87" spans="1:17" ht="18">
      <c r="A87" s="202" t="s">
        <v>239</v>
      </c>
      <c r="B87" s="401" t="s">
        <v>250</v>
      </c>
      <c r="C87" s="401"/>
      <c r="D87" s="401"/>
      <c r="E87" s="401"/>
      <c r="F87" s="401"/>
      <c r="G87" s="401"/>
    </row>
    <row r="89" spans="1:17">
      <c r="B89" s="2" t="s">
        <v>241</v>
      </c>
      <c r="C89" s="100"/>
      <c r="D89" s="100"/>
      <c r="E89" s="100"/>
      <c r="F89" s="100"/>
      <c r="G89" s="100">
        <f t="shared" ref="G89:Q89" si="48">+G26</f>
        <v>681.8199999999996</v>
      </c>
      <c r="H89" s="100">
        <f t="shared" si="48"/>
        <v>915.7707809999996</v>
      </c>
      <c r="I89" s="100">
        <f t="shared" si="48"/>
        <v>1012.2442036499993</v>
      </c>
      <c r="J89" s="100">
        <f t="shared" si="48"/>
        <v>1195.0314262769994</v>
      </c>
      <c r="K89" s="100">
        <f t="shared" si="48"/>
        <v>1365.6627750486589</v>
      </c>
      <c r="L89" s="100">
        <f t="shared" si="48"/>
        <v>1583.6411577755837</v>
      </c>
      <c r="M89" s="100">
        <f t="shared" si="48"/>
        <v>1804.7282795527515</v>
      </c>
      <c r="N89" s="100">
        <f t="shared" si="48"/>
        <v>2020.5734103378409</v>
      </c>
      <c r="O89" s="100">
        <f t="shared" si="48"/>
        <v>2242.4247957010957</v>
      </c>
      <c r="P89" s="100">
        <f t="shared" si="48"/>
        <v>2466.2061827244288</v>
      </c>
      <c r="Q89" s="100">
        <f t="shared" si="48"/>
        <v>2712.8268009968729</v>
      </c>
    </row>
    <row r="90" spans="1:17">
      <c r="B90" t="s">
        <v>455</v>
      </c>
      <c r="G90" s="100">
        <f t="shared" ref="G90:Q90" si="49">+G19</f>
        <v>169.37</v>
      </c>
      <c r="H90" s="100">
        <f t="shared" si="49"/>
        <v>166.64741999999995</v>
      </c>
      <c r="I90" s="100">
        <f t="shared" si="49"/>
        <v>191.64453299999994</v>
      </c>
      <c r="J90" s="100">
        <f t="shared" si="49"/>
        <v>226.14054893999992</v>
      </c>
      <c r="K90" s="100">
        <f t="shared" si="49"/>
        <v>266.84584774919989</v>
      </c>
      <c r="L90" s="100">
        <f t="shared" si="49"/>
        <v>309.54118338907182</v>
      </c>
      <c r="M90" s="100">
        <f t="shared" si="49"/>
        <v>352.87694906354193</v>
      </c>
      <c r="N90" s="100">
        <f t="shared" si="49"/>
        <v>395.22218295116699</v>
      </c>
      <c r="O90" s="100">
        <f t="shared" si="49"/>
        <v>438.6966230757954</v>
      </c>
      <c r="P90" s="100">
        <f t="shared" si="49"/>
        <v>482.56628538337498</v>
      </c>
      <c r="Q90" s="100">
        <f t="shared" si="49"/>
        <v>530.8229139217126</v>
      </c>
    </row>
    <row r="91" spans="1:17">
      <c r="B91" t="s">
        <v>493</v>
      </c>
      <c r="G91" s="100">
        <f t="shared" ref="G91:Q91" si="50">+G24</f>
        <v>22.63</v>
      </c>
      <c r="H91" s="100">
        <f t="shared" si="50"/>
        <v>28.564598999999998</v>
      </c>
      <c r="I91" s="100">
        <f t="shared" si="50"/>
        <v>41.800727849999994</v>
      </c>
      <c r="J91" s="100">
        <f t="shared" si="50"/>
        <v>48.741592892999989</v>
      </c>
      <c r="K91" s="100">
        <f t="shared" si="50"/>
        <v>57.515079613739985</v>
      </c>
      <c r="L91" s="100">
        <f t="shared" si="50"/>
        <v>67.245153632798377</v>
      </c>
      <c r="M91" s="100">
        <f t="shared" si="50"/>
        <v>77.282115452804959</v>
      </c>
      <c r="N91" s="100">
        <f t="shared" si="50"/>
        <v>87.278232068382721</v>
      </c>
      <c r="O91" s="100">
        <f t="shared" si="50"/>
        <v>97.290527369812295</v>
      </c>
      <c r="P91" s="100">
        <f t="shared" si="50"/>
        <v>107.48067265356988</v>
      </c>
      <c r="Q91" s="100">
        <f t="shared" si="50"/>
        <v>118.22873991892689</v>
      </c>
    </row>
    <row r="92" spans="1:17">
      <c r="B92" t="s">
        <v>504</v>
      </c>
      <c r="G92" s="100">
        <f t="shared" ref="G92:Q92" si="51">+G23</f>
        <v>52.86</v>
      </c>
      <c r="H92" s="100">
        <f t="shared" si="51"/>
        <v>55.549139999999987</v>
      </c>
      <c r="I92" s="100">
        <f t="shared" si="51"/>
        <v>63.881510999999982</v>
      </c>
      <c r="J92" s="100">
        <f t="shared" si="51"/>
        <v>75.380182979999972</v>
      </c>
      <c r="K92" s="100">
        <f t="shared" si="51"/>
        <v>88.948615916399959</v>
      </c>
      <c r="L92" s="100">
        <f t="shared" si="51"/>
        <v>103.18039446302396</v>
      </c>
      <c r="M92" s="100">
        <f t="shared" si="51"/>
        <v>117.62564968784731</v>
      </c>
      <c r="N92" s="100">
        <f t="shared" si="51"/>
        <v>131.740727650389</v>
      </c>
      <c r="O92" s="100">
        <f t="shared" si="51"/>
        <v>146.23220769193179</v>
      </c>
      <c r="P92" s="100">
        <f t="shared" si="51"/>
        <v>160.855428461125</v>
      </c>
      <c r="Q92" s="100">
        <f t="shared" si="51"/>
        <v>176.94097130723753</v>
      </c>
    </row>
    <row r="93" spans="1:17">
      <c r="B93" t="s">
        <v>494</v>
      </c>
      <c r="G93" s="199">
        <f>+Schedules!L134</f>
        <v>10.190000000000111</v>
      </c>
      <c r="H93" s="199">
        <f>+Schedules!M134</f>
        <v>128.81126027397244</v>
      </c>
      <c r="I93" s="199">
        <f>+Schedules!N134</f>
        <v>148.38468904109567</v>
      </c>
      <c r="J93" s="199">
        <f>+Schedules!O134</f>
        <v>246.07508072876703</v>
      </c>
      <c r="K93" s="199">
        <f>+Schedules!P134</f>
        <v>249.06438540789009</v>
      </c>
      <c r="L93" s="199">
        <f>+Schedules!Q134</f>
        <v>261.24086647227602</v>
      </c>
      <c r="M93" s="199">
        <f>+Schedules!R134</f>
        <v>265.15947946936035</v>
      </c>
      <c r="N93" s="199">
        <f>+Schedules!S134</f>
        <v>259.0986913672034</v>
      </c>
      <c r="O93" s="199">
        <f>+Schedules!T134</f>
        <v>266.00798980366255</v>
      </c>
      <c r="P93" s="199">
        <f>+Schedules!U134</f>
        <v>268.42624425642305</v>
      </c>
      <c r="Q93" s="199">
        <f>+Schedules!V134</f>
        <v>295.26886868206543</v>
      </c>
    </row>
    <row r="94" spans="1:17">
      <c r="B94" t="s">
        <v>495</v>
      </c>
      <c r="G94" s="200">
        <f t="shared" ref="G94:Q94" si="52">+G29</f>
        <v>192.78</v>
      </c>
      <c r="H94" s="200">
        <f t="shared" si="52"/>
        <v>228.9426952499999</v>
      </c>
      <c r="I94" s="200">
        <f t="shared" si="52"/>
        <v>253.06105091249984</v>
      </c>
      <c r="J94" s="200">
        <f t="shared" si="52"/>
        <v>298.75785656924984</v>
      </c>
      <c r="K94" s="200">
        <f t="shared" si="52"/>
        <v>341.41569376216472</v>
      </c>
      <c r="L94" s="200">
        <f t="shared" si="52"/>
        <v>395.91028944389592</v>
      </c>
      <c r="M94" s="200">
        <f t="shared" si="52"/>
        <v>451.18206988818787</v>
      </c>
      <c r="N94" s="200">
        <f t="shared" si="52"/>
        <v>505.14335258446022</v>
      </c>
      <c r="O94" s="200">
        <f t="shared" si="52"/>
        <v>560.60619892527393</v>
      </c>
      <c r="P94" s="200">
        <f t="shared" si="52"/>
        <v>616.5515456811072</v>
      </c>
      <c r="Q94" s="200">
        <f t="shared" si="52"/>
        <v>678.20670024921822</v>
      </c>
    </row>
    <row r="95" spans="1:17">
      <c r="G95" s="200"/>
      <c r="H95" s="200"/>
      <c r="I95" s="200"/>
      <c r="J95" s="200"/>
      <c r="K95" s="200"/>
      <c r="L95" s="200"/>
      <c r="M95" s="200"/>
      <c r="N95" s="200"/>
      <c r="O95" s="200"/>
      <c r="P95" s="200"/>
      <c r="Q95" s="200"/>
    </row>
    <row r="97" spans="2:17" ht="15" thickBot="1">
      <c r="B97" s="31" t="s">
        <v>242</v>
      </c>
      <c r="C97" s="32">
        <v>425.52</v>
      </c>
      <c r="D97" s="32">
        <v>295.5</v>
      </c>
      <c r="E97" s="32">
        <v>601.65</v>
      </c>
      <c r="F97" s="32">
        <v>500.99</v>
      </c>
      <c r="G97" s="32">
        <f>+SUM(G89:G92)-G93-G94</f>
        <v>723.70999999999958</v>
      </c>
      <c r="H97" s="32">
        <f>H89+H90+H91-H92-H93-H94</f>
        <v>697.67970447602704</v>
      </c>
      <c r="I97" s="32">
        <f t="shared" ref="I97:Q97" si="53">I89+I90+I91-I92-I93-I94</f>
        <v>780.36221354640372</v>
      </c>
      <c r="J97" s="32">
        <f t="shared" si="53"/>
        <v>849.70044783198239</v>
      </c>
      <c r="K97" s="32">
        <f t="shared" si="53"/>
        <v>1010.595007325144</v>
      </c>
      <c r="L97" s="32">
        <f t="shared" si="53"/>
        <v>1200.0959444182579</v>
      </c>
      <c r="M97" s="32">
        <f t="shared" si="53"/>
        <v>1400.9201450237031</v>
      </c>
      <c r="N97" s="32">
        <f t="shared" si="53"/>
        <v>1607.0910537553375</v>
      </c>
      <c r="O97" s="32">
        <f t="shared" si="53"/>
        <v>1805.5655497258354</v>
      </c>
      <c r="P97" s="32">
        <f t="shared" si="53"/>
        <v>2010.4199223627184</v>
      </c>
      <c r="Q97" s="32">
        <f t="shared" si="53"/>
        <v>2211.4619145989905</v>
      </c>
    </row>
    <row r="99" spans="2:17">
      <c r="B99" t="s">
        <v>496</v>
      </c>
      <c r="H99" s="199">
        <f>-Schedules!M36-Schedules!M40</f>
        <v>-320.15842000000021</v>
      </c>
      <c r="I99" s="199">
        <f>-Schedules!N36</f>
        <v>-360.50663299999997</v>
      </c>
      <c r="J99" s="199">
        <f>-Schedules!O36</f>
        <v>-411.88885894000009</v>
      </c>
      <c r="K99" s="199">
        <f>-Schedules!P36</f>
        <v>-471.16898874920025</v>
      </c>
      <c r="L99" s="199">
        <f>-Schedules!Q36</f>
        <v>-534.29663848907194</v>
      </c>
      <c r="M99" s="199">
        <f>-Schedules!R36</f>
        <v>-600.10794967354195</v>
      </c>
      <c r="N99" s="199">
        <f>-Schedules!S36</f>
        <v>-667.17628362216738</v>
      </c>
      <c r="O99" s="199">
        <f>-Schedules!T36</f>
        <v>-737.8461338138959</v>
      </c>
      <c r="P99" s="199">
        <f>-Schedules!U36</f>
        <v>-811.63074719528504</v>
      </c>
      <c r="Q99" s="199">
        <f>-Schedules!V36</f>
        <v>-892.79382191481454</v>
      </c>
    </row>
    <row r="100" spans="2:17">
      <c r="B100" t="s">
        <v>9</v>
      </c>
      <c r="H100" s="100">
        <f t="shared" ref="H100:Q100" si="54">+H92</f>
        <v>55.549139999999987</v>
      </c>
      <c r="I100" s="100">
        <f t="shared" si="54"/>
        <v>63.881510999999982</v>
      </c>
      <c r="J100" s="100">
        <f t="shared" si="54"/>
        <v>75.380182979999972</v>
      </c>
      <c r="K100" s="100">
        <f t="shared" si="54"/>
        <v>88.948615916399959</v>
      </c>
      <c r="L100" s="100">
        <f t="shared" si="54"/>
        <v>103.18039446302396</v>
      </c>
      <c r="M100" s="100">
        <f t="shared" si="54"/>
        <v>117.62564968784731</v>
      </c>
      <c r="N100" s="100">
        <f t="shared" si="54"/>
        <v>131.740727650389</v>
      </c>
      <c r="O100" s="100">
        <f t="shared" si="54"/>
        <v>146.23220769193179</v>
      </c>
      <c r="P100" s="100">
        <f t="shared" si="54"/>
        <v>160.855428461125</v>
      </c>
      <c r="Q100" s="100">
        <f t="shared" si="54"/>
        <v>176.94097130723753</v>
      </c>
    </row>
    <row r="101" spans="2:17" ht="15" thickBot="1">
      <c r="B101" s="31" t="s">
        <v>243</v>
      </c>
      <c r="C101" s="32">
        <v>-297.91000000000003</v>
      </c>
      <c r="D101" s="32">
        <v>-183.7</v>
      </c>
      <c r="E101" s="32">
        <v>-297.60000000000002</v>
      </c>
      <c r="F101" s="32">
        <v>-372.05</v>
      </c>
      <c r="G101" s="32">
        <v>-336.37</v>
      </c>
      <c r="H101" s="32">
        <f>H99+H100</f>
        <v>-264.60928000000024</v>
      </c>
      <c r="I101" s="32">
        <f t="shared" ref="I101:Q101" si="55">I99+I100</f>
        <v>-296.62512199999998</v>
      </c>
      <c r="J101" s="32">
        <f t="shared" si="55"/>
        <v>-336.50867596000012</v>
      </c>
      <c r="K101" s="32">
        <f t="shared" si="55"/>
        <v>-382.22037283280031</v>
      </c>
      <c r="L101" s="32">
        <f t="shared" si="55"/>
        <v>-431.11624402604798</v>
      </c>
      <c r="M101" s="32">
        <f t="shared" si="55"/>
        <v>-482.48229998569462</v>
      </c>
      <c r="N101" s="32">
        <f t="shared" si="55"/>
        <v>-535.4355559717784</v>
      </c>
      <c r="O101" s="32">
        <f t="shared" si="55"/>
        <v>-591.61392612196414</v>
      </c>
      <c r="P101" s="32">
        <f t="shared" si="55"/>
        <v>-650.77531873416001</v>
      </c>
      <c r="Q101" s="32">
        <f t="shared" si="55"/>
        <v>-715.85285060757701</v>
      </c>
    </row>
    <row r="103" spans="2:17">
      <c r="B103" t="s">
        <v>497</v>
      </c>
      <c r="H103" s="199">
        <f>+Schedules!M149</f>
        <v>61.958279999999974</v>
      </c>
      <c r="I103" s="199">
        <f>+Schedules!N149</f>
        <v>16.66474199999999</v>
      </c>
      <c r="J103" s="199">
        <f>+Schedules!O149</f>
        <v>22.997343959999981</v>
      </c>
      <c r="K103" s="199">
        <f>+Schedules!P149</f>
        <v>27.136865872799973</v>
      </c>
      <c r="L103" s="199">
        <f>+Schedules!Q149</f>
        <v>28.463557093247999</v>
      </c>
      <c r="M103" s="199">
        <f>+Schedules!R149</f>
        <v>28.890510449646712</v>
      </c>
      <c r="N103" s="199">
        <f>+Schedules!S149</f>
        <v>28.23015592508338</v>
      </c>
      <c r="O103" s="199">
        <f>+Schedules!T149</f>
        <v>28.982960083085572</v>
      </c>
      <c r="P103" s="199">
        <f>+Schedules!U149</f>
        <v>29.246441538386421</v>
      </c>
      <c r="Q103" s="199">
        <f>+Schedules!V149</f>
        <v>32.171085692225063</v>
      </c>
    </row>
    <row r="104" spans="2:17">
      <c r="B104" t="s">
        <v>498</v>
      </c>
      <c r="H104" s="199">
        <f>+Schedules!M150</f>
        <v>85.467419999999947</v>
      </c>
      <c r="I104" s="199">
        <f>+Schedules!N150</f>
        <v>24.997112999999985</v>
      </c>
      <c r="J104" s="199">
        <f>+Schedules!O150</f>
        <v>34.496015939999978</v>
      </c>
      <c r="K104" s="199">
        <f>+Schedules!P150</f>
        <v>40.705298809199974</v>
      </c>
      <c r="L104" s="199">
        <f>+Schedules!Q150</f>
        <v>42.695335639871928</v>
      </c>
      <c r="M104" s="199">
        <f>+Schedules!R150</f>
        <v>43.33576567447011</v>
      </c>
      <c r="N104" s="199">
        <f>+Schedules!S150</f>
        <v>42.345233887625056</v>
      </c>
      <c r="O104" s="199">
        <f>+Schedules!T150</f>
        <v>43.474440124628416</v>
      </c>
      <c r="P104" s="199">
        <f>+Schedules!U150</f>
        <v>43.869662307579574</v>
      </c>
      <c r="Q104" s="199">
        <f>+Schedules!V150</f>
        <v>48.256628538337623</v>
      </c>
    </row>
    <row r="105" spans="2:17">
      <c r="B105" t="s">
        <v>499</v>
      </c>
      <c r="H105" s="199">
        <f>+Schedules!M92</f>
        <v>247.25811086999988</v>
      </c>
      <c r="I105" s="199">
        <f>+Schedules!N92</f>
        <v>273.30593498549985</v>
      </c>
      <c r="J105" s="199">
        <f>+Schedules!O92</f>
        <v>322.6584850947898</v>
      </c>
      <c r="K105" s="199">
        <f>+Schedules!P92</f>
        <v>368.72894926313791</v>
      </c>
      <c r="L105" s="199">
        <f>+Schedules!Q92</f>
        <v>427.58311259940757</v>
      </c>
      <c r="M105" s="199">
        <f>+Schedules!R92</f>
        <v>487.27663547924288</v>
      </c>
      <c r="N105" s="199">
        <f>+Schedules!S92</f>
        <v>545.55482079121703</v>
      </c>
      <c r="O105" s="199">
        <f>+Schedules!T92</f>
        <v>605.45469483929583</v>
      </c>
      <c r="P105" s="199">
        <f>+Schedules!U92</f>
        <v>665.87566933559572</v>
      </c>
      <c r="Q105" s="199">
        <f>+Schedules!V92</f>
        <v>732.46323626915569</v>
      </c>
    </row>
    <row r="106" spans="2:17">
      <c r="B106" t="s">
        <v>500</v>
      </c>
      <c r="H106" s="199">
        <f>+Schedules!M156</f>
        <v>28.564598999999998</v>
      </c>
      <c r="I106" s="199">
        <f>+Schedules!N156</f>
        <v>41.800727849999994</v>
      </c>
      <c r="J106" s="199">
        <f>+Schedules!O156</f>
        <v>48.741592892999989</v>
      </c>
      <c r="K106" s="199">
        <f>+Schedules!P156</f>
        <v>57.515079613739985</v>
      </c>
      <c r="L106" s="199">
        <f>+Schedules!Q156</f>
        <v>67.245153632798377</v>
      </c>
      <c r="M106" s="199">
        <f>+Schedules!R156</f>
        <v>77.282115452804959</v>
      </c>
      <c r="N106" s="199">
        <f>+Schedules!S156</f>
        <v>87.278232068382721</v>
      </c>
      <c r="O106" s="199">
        <f>+Schedules!T156</f>
        <v>97.290527369812295</v>
      </c>
      <c r="P106" s="199">
        <f>+Schedules!U156</f>
        <v>107.48067265356988</v>
      </c>
      <c r="Q106" s="199">
        <f>+Schedules!V156</f>
        <v>118.22873991892689</v>
      </c>
    </row>
    <row r="107" spans="2:17" ht="15" thickBot="1">
      <c r="B107" s="31" t="s">
        <v>244</v>
      </c>
      <c r="C107" s="32">
        <v>-120.13</v>
      </c>
      <c r="D107" s="32">
        <v>-134.79</v>
      </c>
      <c r="E107" s="32">
        <v>-216.26</v>
      </c>
      <c r="F107" s="32">
        <v>-208.55</v>
      </c>
      <c r="G107" s="32">
        <v>-293.29000000000002</v>
      </c>
      <c r="H107" s="32">
        <f>H103+H104-H105-H106</f>
        <v>-128.39700986999995</v>
      </c>
      <c r="I107" s="32">
        <f t="shared" ref="I107:Q107" si="56">I103+I104-I105-I106</f>
        <v>-273.44480783549989</v>
      </c>
      <c r="J107" s="32">
        <f t="shared" si="56"/>
        <v>-313.90671808778984</v>
      </c>
      <c r="K107" s="32">
        <f t="shared" si="56"/>
        <v>-358.40186419487793</v>
      </c>
      <c r="L107" s="32">
        <f t="shared" si="56"/>
        <v>-423.66937349908608</v>
      </c>
      <c r="M107" s="32">
        <f t="shared" si="56"/>
        <v>-492.33247480793102</v>
      </c>
      <c r="N107" s="32">
        <f t="shared" si="56"/>
        <v>-562.25766304689137</v>
      </c>
      <c r="O107" s="32">
        <f t="shared" si="56"/>
        <v>-630.28782200139403</v>
      </c>
      <c r="P107" s="32">
        <f t="shared" si="56"/>
        <v>-700.24023814319958</v>
      </c>
      <c r="Q107" s="32">
        <f t="shared" si="56"/>
        <v>-770.26426195751981</v>
      </c>
    </row>
    <row r="109" spans="2:17">
      <c r="B109" t="s">
        <v>502</v>
      </c>
      <c r="H109" s="100">
        <f>+H97+H101+H107</f>
        <v>304.67341460602688</v>
      </c>
      <c r="I109" s="100">
        <f t="shared" ref="I109:Q109" si="57">+I97+I101+I107</f>
        <v>210.29228371090386</v>
      </c>
      <c r="J109" s="100">
        <f t="shared" si="57"/>
        <v>199.28505378419243</v>
      </c>
      <c r="K109" s="100">
        <f t="shared" si="57"/>
        <v>269.97277029746579</v>
      </c>
      <c r="L109" s="100">
        <f t="shared" si="57"/>
        <v>345.31032689312383</v>
      </c>
      <c r="M109" s="100">
        <f t="shared" si="57"/>
        <v>426.10537023007737</v>
      </c>
      <c r="N109" s="100">
        <f t="shared" si="57"/>
        <v>509.39783473666762</v>
      </c>
      <c r="O109" s="100">
        <f t="shared" si="57"/>
        <v>583.66380160247718</v>
      </c>
      <c r="P109" s="100">
        <f t="shared" si="57"/>
        <v>659.40436548535877</v>
      </c>
      <c r="Q109" s="100">
        <f t="shared" si="57"/>
        <v>725.34480203389364</v>
      </c>
    </row>
    <row r="110" spans="2:17">
      <c r="B110" t="s">
        <v>501</v>
      </c>
      <c r="H110" s="100">
        <f>+G78</f>
        <v>755.12</v>
      </c>
      <c r="I110" s="100">
        <f>+H111</f>
        <v>1059.793414606027</v>
      </c>
      <c r="J110" s="100">
        <f t="shared" ref="J110:Q110" si="58">+I78</f>
        <v>1270.0856983169308</v>
      </c>
      <c r="K110" s="100">
        <f t="shared" si="58"/>
        <v>1469.3707521011233</v>
      </c>
      <c r="L110" s="100">
        <f t="shared" si="58"/>
        <v>1739.3435223985891</v>
      </c>
      <c r="M110" s="100">
        <f t="shared" si="58"/>
        <v>2084.653849291713</v>
      </c>
      <c r="N110" s="100">
        <f t="shared" si="58"/>
        <v>2510.7592195217903</v>
      </c>
      <c r="O110" s="100">
        <f t="shared" si="58"/>
        <v>3020.1570542584577</v>
      </c>
      <c r="P110" s="100">
        <f t="shared" si="58"/>
        <v>3603.8208558609349</v>
      </c>
      <c r="Q110" s="100">
        <f t="shared" si="58"/>
        <v>4263.2252213462934</v>
      </c>
    </row>
    <row r="111" spans="2:17">
      <c r="B111" t="s">
        <v>503</v>
      </c>
      <c r="H111" s="100">
        <f>SUM(H109:H110)</f>
        <v>1059.793414606027</v>
      </c>
      <c r="I111" s="100">
        <f t="shared" ref="I111:Q111" si="59">SUM(I109:I110)</f>
        <v>1270.0856983169308</v>
      </c>
      <c r="J111" s="100">
        <f t="shared" si="59"/>
        <v>1469.3707521011233</v>
      </c>
      <c r="K111" s="100">
        <f t="shared" si="59"/>
        <v>1739.3435223985891</v>
      </c>
      <c r="L111" s="100">
        <f t="shared" si="59"/>
        <v>2084.653849291713</v>
      </c>
      <c r="M111" s="100">
        <f t="shared" si="59"/>
        <v>2510.7592195217903</v>
      </c>
      <c r="N111" s="100">
        <f t="shared" si="59"/>
        <v>3020.1570542584577</v>
      </c>
      <c r="O111" s="100">
        <f t="shared" si="59"/>
        <v>3603.8208558609349</v>
      </c>
      <c r="P111" s="100">
        <f t="shared" si="59"/>
        <v>4263.2252213462934</v>
      </c>
      <c r="Q111" s="100">
        <f t="shared" si="59"/>
        <v>4988.5700233801872</v>
      </c>
    </row>
  </sheetData>
  <mergeCells count="3">
    <mergeCell ref="B7:G7"/>
    <mergeCell ref="B38:G38"/>
    <mergeCell ref="B87:G8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A1AA3-7B1A-4D62-9102-DEA5577FE823}">
  <dimension ref="A2:Q99"/>
  <sheetViews>
    <sheetView showGridLines="0" zoomScale="70" zoomScaleNormal="70" workbookViewId="0">
      <selection activeCell="A7" sqref="A7:G7"/>
    </sheetView>
  </sheetViews>
  <sheetFormatPr defaultColWidth="8.77734375" defaultRowHeight="14.4"/>
  <cols>
    <col min="1" max="1" width="1.77734375" style="202" customWidth="1"/>
    <col min="2" max="2" width="54.33203125" bestFit="1" customWidth="1"/>
    <col min="3" max="3" width="10.88671875" bestFit="1" customWidth="1"/>
    <col min="4" max="5" width="10.6640625" bestFit="1" customWidth="1"/>
    <col min="6" max="6" width="10.88671875" bestFit="1" customWidth="1"/>
    <col min="7" max="7" width="10.6640625" bestFit="1" customWidth="1"/>
    <col min="8" max="8" width="15.33203125" bestFit="1" customWidth="1"/>
  </cols>
  <sheetData>
    <row r="2" spans="1:17" ht="21">
      <c r="B2" s="43" t="s">
        <v>511</v>
      </c>
    </row>
    <row r="3" spans="1:17">
      <c r="B3" s="44" t="s">
        <v>514</v>
      </c>
    </row>
    <row r="4" spans="1:17" ht="15.6">
      <c r="C4" s="117"/>
      <c r="D4" s="117"/>
      <c r="E4" s="117"/>
      <c r="F4" s="117"/>
      <c r="G4" s="117"/>
    </row>
    <row r="5" spans="1:17">
      <c r="B5" t="s">
        <v>101</v>
      </c>
      <c r="C5" s="114">
        <v>44651</v>
      </c>
      <c r="D5" s="114">
        <v>45016</v>
      </c>
      <c r="E5" s="114">
        <v>45382</v>
      </c>
      <c r="F5" s="114">
        <v>45747</v>
      </c>
      <c r="G5" s="114">
        <v>46112</v>
      </c>
      <c r="H5" s="115">
        <f>+G5+365</f>
        <v>46477</v>
      </c>
      <c r="I5" s="115">
        <f>+H5+365</f>
        <v>46842</v>
      </c>
      <c r="J5" s="115">
        <f t="shared" ref="J5:Q5" si="0">+I5+365</f>
        <v>47207</v>
      </c>
      <c r="K5" s="115">
        <f t="shared" si="0"/>
        <v>47572</v>
      </c>
      <c r="L5" s="115">
        <f t="shared" si="0"/>
        <v>47937</v>
      </c>
      <c r="M5" s="115">
        <f t="shared" si="0"/>
        <v>48302</v>
      </c>
      <c r="N5" s="115">
        <f t="shared" si="0"/>
        <v>48667</v>
      </c>
      <c r="O5" s="115">
        <f t="shared" si="0"/>
        <v>49032</v>
      </c>
      <c r="P5" s="115">
        <f t="shared" si="0"/>
        <v>49397</v>
      </c>
      <c r="Q5" s="115">
        <f t="shared" si="0"/>
        <v>49762</v>
      </c>
    </row>
    <row r="7" spans="1:17" ht="18">
      <c r="A7" s="202" t="s">
        <v>239</v>
      </c>
      <c r="B7" s="401" t="s">
        <v>512</v>
      </c>
      <c r="C7" s="401"/>
      <c r="D7" s="401"/>
      <c r="E7" s="401"/>
      <c r="F7" s="401"/>
      <c r="G7" s="401"/>
    </row>
    <row r="8" spans="1:17">
      <c r="B8" t="s">
        <v>214</v>
      </c>
      <c r="C8" s="209">
        <f>+'3-Statement Model'!C8/'3-Statement Model'!C$8</f>
        <v>1</v>
      </c>
      <c r="D8" s="209">
        <f>+'3-Statement Model'!D8/'3-Statement Model'!D$8</f>
        <v>1</v>
      </c>
      <c r="E8" s="209">
        <f>+'3-Statement Model'!E8/'3-Statement Model'!E$8</f>
        <v>1</v>
      </c>
      <c r="F8" s="209">
        <f>+'3-Statement Model'!F8/'3-Statement Model'!F$8</f>
        <v>1</v>
      </c>
      <c r="G8" s="209">
        <f>+'3-Statement Model'!G8/'3-Statement Model'!G$8</f>
        <v>1</v>
      </c>
      <c r="H8" s="209">
        <f>+'3-Statement Model'!H8/'3-Statement Model'!H$8</f>
        <v>1</v>
      </c>
      <c r="I8" s="209">
        <f>+'3-Statement Model'!I8/'3-Statement Model'!I$8</f>
        <v>1</v>
      </c>
      <c r="J8" s="209">
        <f>+'3-Statement Model'!J8/'3-Statement Model'!J$8</f>
        <v>1</v>
      </c>
      <c r="K8" s="209">
        <f>+'3-Statement Model'!K8/'3-Statement Model'!K$8</f>
        <v>1</v>
      </c>
      <c r="L8" s="209">
        <f>+'3-Statement Model'!L8/'3-Statement Model'!L$8</f>
        <v>1</v>
      </c>
      <c r="M8" s="209">
        <f>+'3-Statement Model'!M8/'3-Statement Model'!M$8</f>
        <v>1</v>
      </c>
      <c r="N8" s="209">
        <f>+'3-Statement Model'!N8/'3-Statement Model'!N$8</f>
        <v>1</v>
      </c>
      <c r="O8" s="209">
        <f>+'3-Statement Model'!O8/'3-Statement Model'!O$8</f>
        <v>1</v>
      </c>
      <c r="P8" s="209">
        <f>+'3-Statement Model'!P8/'3-Statement Model'!P$8</f>
        <v>1</v>
      </c>
      <c r="Q8" s="209">
        <f>+'3-Statement Model'!Q8/'3-Statement Model'!Q$8</f>
        <v>1</v>
      </c>
    </row>
    <row r="9" spans="1:17">
      <c r="B9" t="s">
        <v>215</v>
      </c>
      <c r="C9" s="209">
        <f>+'3-Statement Model'!C10/'3-Statement Model'!C$8</f>
        <v>0.41971666770125149</v>
      </c>
      <c r="D9" s="209">
        <f>+'3-Statement Model'!D10/'3-Statement Model'!D$8</f>
        <v>0.41238449724208281</v>
      </c>
      <c r="E9" s="209">
        <f>+'3-Statement Model'!E10/'3-Statement Model'!E$8</f>
        <v>0.43179743230197315</v>
      </c>
      <c r="F9" s="209">
        <f>+'3-Statement Model'!F10/'3-Statement Model'!F$8</f>
        <v>0.42405616312159261</v>
      </c>
      <c r="G9" s="209">
        <f>+'3-Statement Model'!G10/'3-Statement Model'!G$8</f>
        <v>0.42801364701595745</v>
      </c>
      <c r="H9" s="209">
        <f>+'3-Statement Model'!H10/'3-Statement Model'!H$8</f>
        <v>0.41000000000000003</v>
      </c>
      <c r="I9" s="209">
        <f>+'3-Statement Model'!I10/'3-Statement Model'!I$8</f>
        <v>0.41500000000000004</v>
      </c>
      <c r="J9" s="209">
        <f>+'3-Statement Model'!J10/'3-Statement Model'!J$8</f>
        <v>0.41500000000000004</v>
      </c>
      <c r="K9" s="209">
        <f>+'3-Statement Model'!K10/'3-Statement Model'!K$8</f>
        <v>0.42000000000000004</v>
      </c>
      <c r="L9" s="209">
        <f>+'3-Statement Model'!L10/'3-Statement Model'!L$8</f>
        <v>0.4200000000000001</v>
      </c>
      <c r="M9" s="209">
        <f>+'3-Statement Model'!M10/'3-Statement Model'!M$8</f>
        <v>0.42000000000000004</v>
      </c>
      <c r="N9" s="209">
        <f>+'3-Statement Model'!N10/'3-Statement Model'!N$8</f>
        <v>0.42000000000000004</v>
      </c>
      <c r="O9" s="209">
        <f>+'3-Statement Model'!O10/'3-Statement Model'!O$8</f>
        <v>0.42000000000000004</v>
      </c>
      <c r="P9" s="209">
        <f>+'3-Statement Model'!P10/'3-Statement Model'!P$8</f>
        <v>0.42000000000000004</v>
      </c>
      <c r="Q9" s="209">
        <f>+'3-Statement Model'!Q10/'3-Statement Model'!Q$8</f>
        <v>0.42000000000000004</v>
      </c>
    </row>
    <row r="10" spans="1:17">
      <c r="B10" s="36" t="s">
        <v>82</v>
      </c>
      <c r="C10" s="210">
        <f>+'3-Statement Model'!C11/'3-Statement Model'!C$8</f>
        <v>0.58028333229874851</v>
      </c>
      <c r="D10" s="210">
        <f>+'3-Statement Model'!D11/'3-Statement Model'!D$8</f>
        <v>0.58761550275791719</v>
      </c>
      <c r="E10" s="210">
        <f>+'3-Statement Model'!E11/'3-Statement Model'!E$8</f>
        <v>0.56820256769802691</v>
      </c>
      <c r="F10" s="210">
        <f>+'3-Statement Model'!F11/'3-Statement Model'!F$8</f>
        <v>0.57594383687840733</v>
      </c>
      <c r="G10" s="210">
        <f>+'3-Statement Model'!G11/'3-Statement Model'!G$8</f>
        <v>0.57198635298404255</v>
      </c>
      <c r="H10" s="210">
        <f>+'3-Statement Model'!H11/'3-Statement Model'!H$8</f>
        <v>0.59</v>
      </c>
      <c r="I10" s="210">
        <f>+'3-Statement Model'!I11/'3-Statement Model'!I$8</f>
        <v>0.58499999999999996</v>
      </c>
      <c r="J10" s="210">
        <f>+'3-Statement Model'!J11/'3-Statement Model'!J$8</f>
        <v>0.58499999999999996</v>
      </c>
      <c r="K10" s="210">
        <f>+'3-Statement Model'!K11/'3-Statement Model'!K$8</f>
        <v>0.57999999999999996</v>
      </c>
      <c r="L10" s="210">
        <f>+'3-Statement Model'!L11/'3-Statement Model'!L$8</f>
        <v>0.57999999999999996</v>
      </c>
      <c r="M10" s="210">
        <f>+'3-Statement Model'!M11/'3-Statement Model'!M$8</f>
        <v>0.57999999999999996</v>
      </c>
      <c r="N10" s="210">
        <f>+'3-Statement Model'!N11/'3-Statement Model'!N$8</f>
        <v>0.57999999999999996</v>
      </c>
      <c r="O10" s="210">
        <f>+'3-Statement Model'!O11/'3-Statement Model'!O$8</f>
        <v>0.57999999999999996</v>
      </c>
      <c r="P10" s="210">
        <f>+'3-Statement Model'!P11/'3-Statement Model'!P$8</f>
        <v>0.57999999999999996</v>
      </c>
      <c r="Q10" s="210">
        <f>+'3-Statement Model'!Q11/'3-Statement Model'!Q$8</f>
        <v>0.57999999999999996</v>
      </c>
    </row>
    <row r="11" spans="1:17">
      <c r="B11" t="s">
        <v>216</v>
      </c>
      <c r="C11" s="209">
        <f>+'3-Statement Model'!C14/'3-Statement Model'!C$8</f>
        <v>0.41546317462802179</v>
      </c>
      <c r="D11" s="209">
        <f>+'3-Statement Model'!D14/'3-Statement Model'!D$8</f>
        <v>0.45251293379857732</v>
      </c>
      <c r="E11" s="209">
        <f>+'3-Statement Model'!E14/'3-Statement Model'!E$8</f>
        <v>0.41537910458193</v>
      </c>
      <c r="F11" s="209">
        <f>+'3-Statement Model'!F14/'3-Statement Model'!F$8</f>
        <v>0.44084771103780529</v>
      </c>
      <c r="G11" s="209">
        <f>+'3-Statement Model'!G14/'3-Statement Model'!G$8</f>
        <v>0.39291481380269799</v>
      </c>
      <c r="H11" s="209">
        <f>+'3-Statement Model'!H14/'3-Statement Model'!H$8</f>
        <v>0.4</v>
      </c>
      <c r="I11" s="209">
        <f>+'3-Statement Model'!I14/'3-Statement Model'!I$8</f>
        <v>0.4</v>
      </c>
      <c r="J11" s="209">
        <f>+'3-Statement Model'!J14/'3-Statement Model'!J$8</f>
        <v>0.4</v>
      </c>
      <c r="K11" s="209">
        <f>+'3-Statement Model'!K14/'3-Statement Model'!K$8</f>
        <v>0.4</v>
      </c>
      <c r="L11" s="209">
        <f>+'3-Statement Model'!L14/'3-Statement Model'!L$8</f>
        <v>0.4</v>
      </c>
      <c r="M11" s="209">
        <f>+'3-Statement Model'!M14/'3-Statement Model'!M$8</f>
        <v>0.4</v>
      </c>
      <c r="N11" s="209">
        <f>+'3-Statement Model'!N14/'3-Statement Model'!N$8</f>
        <v>0.4</v>
      </c>
      <c r="O11" s="209">
        <f>+'3-Statement Model'!O14/'3-Statement Model'!O$8</f>
        <v>0.4</v>
      </c>
      <c r="P11" s="209">
        <f>+'3-Statement Model'!P14/'3-Statement Model'!P$8</f>
        <v>0.4</v>
      </c>
      <c r="Q11" s="209">
        <f>+'3-Statement Model'!Q14/'3-Statement Model'!Q$8</f>
        <v>0.4</v>
      </c>
    </row>
    <row r="12" spans="1:17">
      <c r="B12" s="36" t="s">
        <v>107</v>
      </c>
      <c r="C12" s="210">
        <f>+'3-Statement Model'!C16/'3-Statement Model'!C$8</f>
        <v>0.16482015767072669</v>
      </c>
      <c r="D12" s="210">
        <f>+'3-Statement Model'!D16/'3-Statement Model'!D$8</f>
        <v>0.13510256895933986</v>
      </c>
      <c r="E12" s="210">
        <f>+'3-Statement Model'!E16/'3-Statement Model'!E$8</f>
        <v>0.15282346311609687</v>
      </c>
      <c r="F12" s="210">
        <f>+'3-Statement Model'!F16/'3-Statement Model'!F$8</f>
        <v>0.13509612584060207</v>
      </c>
      <c r="G12" s="210">
        <f>+'3-Statement Model'!G16/'3-Statement Model'!G$8</f>
        <v>0.17907153918134458</v>
      </c>
      <c r="H12" s="210">
        <f>+'3-Statement Model'!H16/'3-Statement Model'!H$8</f>
        <v>0.18999999999999997</v>
      </c>
      <c r="I12" s="210">
        <f>+'3-Statement Model'!I16/'3-Statement Model'!I$8</f>
        <v>0.18499999999999994</v>
      </c>
      <c r="J12" s="210">
        <f>+'3-Statement Model'!J16/'3-Statement Model'!J$8</f>
        <v>0.18499999999999997</v>
      </c>
      <c r="K12" s="210">
        <f>+'3-Statement Model'!K16/'3-Statement Model'!K$8</f>
        <v>0.17999999999999994</v>
      </c>
      <c r="L12" s="210">
        <f>+'3-Statement Model'!L16/'3-Statement Model'!L$8</f>
        <v>0.17999999999999988</v>
      </c>
      <c r="M12" s="210">
        <f>+'3-Statement Model'!M16/'3-Statement Model'!M$8</f>
        <v>0.17999999999999994</v>
      </c>
      <c r="N12" s="210">
        <f>+'3-Statement Model'!N16/'3-Statement Model'!N$8</f>
        <v>0.18</v>
      </c>
      <c r="O12" s="210">
        <f>+'3-Statement Model'!O16/'3-Statement Model'!O$8</f>
        <v>0.17999999999999997</v>
      </c>
      <c r="P12" s="210">
        <f>+'3-Statement Model'!P16/'3-Statement Model'!P$8</f>
        <v>0.17999999999999994</v>
      </c>
      <c r="Q12" s="210">
        <f>+'3-Statement Model'!Q16/'3-Statement Model'!Q$8</f>
        <v>0.18</v>
      </c>
    </row>
    <row r="13" spans="1:17">
      <c r="B13" t="s">
        <v>217</v>
      </c>
      <c r="C13" s="209">
        <f>+'3-Statement Model'!C19/'3-Statement Model'!C$8</f>
        <v>3.1134705642625615E-2</v>
      </c>
      <c r="D13" s="209">
        <f>+'3-Statement Model'!D19/'3-Statement Model'!D$8</f>
        <v>3.0319973162510585E-2</v>
      </c>
      <c r="E13" s="209">
        <f>+'3-Statement Model'!E19/'3-Statement Model'!E$8</f>
        <v>3.2323377933872383E-2</v>
      </c>
      <c r="F13" s="209">
        <f>+'3-Statement Model'!F19/'3-Statement Model'!F$8</f>
        <v>3.5684466469762054E-2</v>
      </c>
      <c r="G13" s="209">
        <f>+'3-Statement Model'!G19/'3-Statement Model'!G$8</f>
        <v>3.5063639149048934E-2</v>
      </c>
      <c r="H13" s="209">
        <f>+'3-Statement Model'!H19/'3-Statement Model'!H$8</f>
        <v>0.03</v>
      </c>
      <c r="I13" s="209">
        <f>+'3-Statement Model'!I19/'3-Statement Model'!I$8</f>
        <v>0.03</v>
      </c>
      <c r="J13" s="209">
        <f>+'3-Statement Model'!J19/'3-Statement Model'!J$8</f>
        <v>0.03</v>
      </c>
      <c r="K13" s="209">
        <f>+'3-Statement Model'!K19/'3-Statement Model'!K$8</f>
        <v>3.0000000000000002E-2</v>
      </c>
      <c r="L13" s="209">
        <f>+'3-Statement Model'!L19/'3-Statement Model'!L$8</f>
        <v>2.9999999999999995E-2</v>
      </c>
      <c r="M13" s="209">
        <f>+'3-Statement Model'!M19/'3-Statement Model'!M$8</f>
        <v>0.03</v>
      </c>
      <c r="N13" s="209">
        <f>+'3-Statement Model'!N19/'3-Statement Model'!N$8</f>
        <v>0.03</v>
      </c>
      <c r="O13" s="209">
        <f>+'3-Statement Model'!O19/'3-Statement Model'!O$8</f>
        <v>0.03</v>
      </c>
      <c r="P13" s="209">
        <f>+'3-Statement Model'!P19/'3-Statement Model'!P$8</f>
        <v>0.03</v>
      </c>
      <c r="Q13" s="209">
        <f>+'3-Statement Model'!Q19/'3-Statement Model'!Q$8</f>
        <v>3.0000000000000002E-2</v>
      </c>
    </row>
    <row r="14" spans="1:17">
      <c r="B14" s="36" t="s">
        <v>109</v>
      </c>
      <c r="C14" s="210">
        <f>+'3-Statement Model'!C20/'3-Statement Model'!C$8</f>
        <v>0.13368545202810106</v>
      </c>
      <c r="D14" s="210">
        <f>+'3-Statement Model'!D20/'3-Statement Model'!D$8</f>
        <v>0.10478259579682929</v>
      </c>
      <c r="E14" s="210">
        <f>+'3-Statement Model'!E20/'3-Statement Model'!E$8</f>
        <v>0.12050008518222449</v>
      </c>
      <c r="F14" s="210">
        <f>+'3-Statement Model'!F20/'3-Statement Model'!F$8</f>
        <v>9.9411659370840011E-2</v>
      </c>
      <c r="G14" s="210">
        <f>+'3-Statement Model'!G20/'3-Statement Model'!G$8</f>
        <v>0.14400790003229566</v>
      </c>
      <c r="H14" s="210">
        <f>+'3-Statement Model'!H20/'3-Statement Model'!H$8</f>
        <v>0.15999999999999998</v>
      </c>
      <c r="I14" s="210">
        <f>+'3-Statement Model'!I20/'3-Statement Model'!I$8</f>
        <v>0.15499999999999994</v>
      </c>
      <c r="J14" s="210">
        <f>+'3-Statement Model'!J20/'3-Statement Model'!J$8</f>
        <v>0.15499999999999997</v>
      </c>
      <c r="K14" s="210">
        <f>+'3-Statement Model'!K20/'3-Statement Model'!K$8</f>
        <v>0.14999999999999994</v>
      </c>
      <c r="L14" s="210">
        <f>+'3-Statement Model'!L20/'3-Statement Model'!L$8</f>
        <v>0.14999999999999988</v>
      </c>
      <c r="M14" s="210">
        <f>+'3-Statement Model'!M20/'3-Statement Model'!M$8</f>
        <v>0.14999999999999997</v>
      </c>
      <c r="N14" s="210">
        <f>+'3-Statement Model'!N20/'3-Statement Model'!N$8</f>
        <v>0.15</v>
      </c>
      <c r="O14" s="210">
        <f>+'3-Statement Model'!O20/'3-Statement Model'!O$8</f>
        <v>0.14999999999999997</v>
      </c>
      <c r="P14" s="210">
        <f>+'3-Statement Model'!P20/'3-Statement Model'!P$8</f>
        <v>0.14999999999999991</v>
      </c>
      <c r="Q14" s="210">
        <f>+'3-Statement Model'!Q20/'3-Statement Model'!Q$8</f>
        <v>0.14999999999999997</v>
      </c>
    </row>
    <row r="15" spans="1:17">
      <c r="B15" t="s">
        <v>9</v>
      </c>
      <c r="C15" s="209">
        <f>+'3-Statement Model'!C23/'3-Statement Model'!C$8</f>
        <v>7.4409139612273594E-3</v>
      </c>
      <c r="D15" s="209">
        <f>+'3-Statement Model'!D23/'3-Statement Model'!D$8</f>
        <v>7.6724183179557853E-3</v>
      </c>
      <c r="E15" s="209">
        <f>+'3-Statement Model'!E23/'3-Statement Model'!E$8</f>
        <v>1.0099553994609494E-2</v>
      </c>
      <c r="F15" s="209">
        <f>+'3-Statement Model'!F23/'3-Statement Model'!F$8</f>
        <v>9.221004213528599E-3</v>
      </c>
      <c r="G15" s="209">
        <f>+'3-Statement Model'!G23/'3-Statement Model'!G$8</f>
        <v>1.0943283730405188E-2</v>
      </c>
      <c r="H15" s="209">
        <f>+'3-Statement Model'!H23/'3-Statement Model'!H$8</f>
        <v>0.01</v>
      </c>
      <c r="I15" s="209">
        <f>+'3-Statement Model'!I23/'3-Statement Model'!I$8</f>
        <v>0.01</v>
      </c>
      <c r="J15" s="209">
        <f>+'3-Statement Model'!J23/'3-Statement Model'!J$8</f>
        <v>0.01</v>
      </c>
      <c r="K15" s="209">
        <f>+'3-Statement Model'!K23/'3-Statement Model'!K$8</f>
        <v>0.01</v>
      </c>
      <c r="L15" s="209">
        <f>+'3-Statement Model'!L23/'3-Statement Model'!L$8</f>
        <v>0.01</v>
      </c>
      <c r="M15" s="209">
        <f>+'3-Statement Model'!M23/'3-Statement Model'!M$8</f>
        <v>0.01</v>
      </c>
      <c r="N15" s="209">
        <f>+'3-Statement Model'!N23/'3-Statement Model'!N$8</f>
        <v>0.01</v>
      </c>
      <c r="O15" s="209">
        <f>+'3-Statement Model'!O23/'3-Statement Model'!O$8</f>
        <v>0.01</v>
      </c>
      <c r="P15" s="209">
        <f>+'3-Statement Model'!P23/'3-Statement Model'!P$8</f>
        <v>0.01</v>
      </c>
      <c r="Q15" s="209">
        <f>+'3-Statement Model'!Q23/'3-Statement Model'!Q$8</f>
        <v>0.01</v>
      </c>
    </row>
    <row r="16" spans="1:17">
      <c r="B16" t="s">
        <v>218</v>
      </c>
      <c r="C16" s="209">
        <f>+'3-Statement Model'!C24/'3-Statement Model'!C$8</f>
        <v>3.4357212450643556E-3</v>
      </c>
      <c r="D16" s="209">
        <f>+'3-Statement Model'!D24/'3-Statement Model'!D$8</f>
        <v>5.0936459505286479E-3</v>
      </c>
      <c r="E16" s="209">
        <f>+'3-Statement Model'!E24/'3-Statement Model'!E$8</f>
        <v>4.6129450771226757E-3</v>
      </c>
      <c r="F16" s="209">
        <f>+'3-Statement Model'!F24/'3-Statement Model'!F$8</f>
        <v>4.3214018342765054E-3</v>
      </c>
      <c r="G16" s="209">
        <f>+'3-Statement Model'!G24/'3-Statement Model'!G$8</f>
        <v>4.6849510181435758E-3</v>
      </c>
      <c r="H16" s="209">
        <f>+'3-Statement Model'!H24/'3-Statement Model'!H$8</f>
        <v>5.1422216437554211E-3</v>
      </c>
      <c r="I16" s="209">
        <f>+'3-Statement Model'!I24/'3-Statement Model'!I$8</f>
        <v>6.5434782608695665E-3</v>
      </c>
      <c r="J16" s="209">
        <f>+'3-Statement Model'!J24/'3-Statement Model'!J$8</f>
        <v>6.4661016949152548E-3</v>
      </c>
      <c r="K16" s="209">
        <f>+'3-Statement Model'!K24/'3-Statement Model'!K$8</f>
        <v>6.4661016949152557E-3</v>
      </c>
      <c r="L16" s="209">
        <f>+'3-Statement Model'!L24/'3-Statement Model'!L$8</f>
        <v>6.5172413793103462E-3</v>
      </c>
      <c r="M16" s="209">
        <f>+'3-Statement Model'!M24/'3-Statement Model'!M$8</f>
        <v>6.5701754385964926E-3</v>
      </c>
      <c r="N16" s="209">
        <f>+'3-Statement Model'!N24/'3-Statement Model'!N$8</f>
        <v>6.6250000000000007E-3</v>
      </c>
      <c r="O16" s="209">
        <f>+'3-Statement Model'!O24/'3-Statement Model'!O$8</f>
        <v>6.6531531531531544E-3</v>
      </c>
      <c r="P16" s="209">
        <f>+'3-Statement Model'!P24/'3-Statement Model'!P$8</f>
        <v>6.681818181818182E-3</v>
      </c>
      <c r="Q16" s="209">
        <f>+'3-Statement Model'!Q24/'3-Statement Model'!Q$8</f>
        <v>6.681818181818182E-3</v>
      </c>
    </row>
    <row r="17" spans="1:17">
      <c r="B17" t="s">
        <v>219</v>
      </c>
      <c r="C17" s="209">
        <f>+'3-Statement Model'!C25/'3-Statement Model'!C$8</f>
        <v>0</v>
      </c>
      <c r="D17" s="209">
        <f>+'3-Statement Model'!D25/'3-Statement Model'!D$8</f>
        <v>1.8051406571989966E-3</v>
      </c>
      <c r="E17" s="209">
        <f>+'3-Statement Model'!E25/'3-Statement Model'!E$8</f>
        <v>0</v>
      </c>
      <c r="F17" s="209">
        <f>+'3-Statement Model'!F25/'3-Statement Model'!F$8</f>
        <v>0</v>
      </c>
      <c r="G17" s="209">
        <f>+'3-Statement Model'!G25/'3-Statement Model'!G$8</f>
        <v>9.1131923914573674E-3</v>
      </c>
      <c r="H17" s="209">
        <f>+'3-Statement Model'!H25/'3-Statement Model'!H$8</f>
        <v>0</v>
      </c>
      <c r="I17" s="209">
        <f>+'3-Statement Model'!I25/'3-Statement Model'!I$8</f>
        <v>0</v>
      </c>
      <c r="J17" s="209">
        <f>+'3-Statement Model'!J25/'3-Statement Model'!J$8</f>
        <v>0</v>
      </c>
      <c r="K17" s="209">
        <f>+'3-Statement Model'!K25/'3-Statement Model'!K$8</f>
        <v>0</v>
      </c>
      <c r="L17" s="209">
        <f>+'3-Statement Model'!L25/'3-Statement Model'!L$8</f>
        <v>0</v>
      </c>
      <c r="M17" s="209">
        <f>+'3-Statement Model'!M25/'3-Statement Model'!M$8</f>
        <v>0</v>
      </c>
      <c r="N17" s="209">
        <f>+'3-Statement Model'!N25/'3-Statement Model'!N$8</f>
        <v>0</v>
      </c>
      <c r="O17" s="209">
        <f>+'3-Statement Model'!O25/'3-Statement Model'!O$8</f>
        <v>0</v>
      </c>
      <c r="P17" s="209">
        <f>+'3-Statement Model'!P25/'3-Statement Model'!P$8</f>
        <v>0</v>
      </c>
      <c r="Q17" s="209">
        <f>+'3-Statement Model'!Q25/'3-Statement Model'!Q$8</f>
        <v>0</v>
      </c>
    </row>
    <row r="18" spans="1:17">
      <c r="B18" s="36" t="s">
        <v>111</v>
      </c>
      <c r="C18" s="210">
        <f>+'3-Statement Model'!C26/'3-Statement Model'!C$8</f>
        <v>0.1376906447442641</v>
      </c>
      <c r="D18" s="210">
        <f>+'3-Statement Model'!D26/'3-Statement Model'!D$8</f>
        <v>0.10555622750705743</v>
      </c>
      <c r="E18" s="210">
        <f>+'3-Statement Model'!E26/'3-Statement Model'!E$8</f>
        <v>0.1259866940997113</v>
      </c>
      <c r="F18" s="210">
        <f>+'3-Statement Model'!F26/'3-Statement Model'!F$8</f>
        <v>0.10431126175009212</v>
      </c>
      <c r="G18" s="210">
        <f>+'3-Statement Model'!G26/'3-Statement Model'!G$8</f>
        <v>0.14115304035309989</v>
      </c>
      <c r="H18" s="210">
        <f>+'3-Statement Model'!H26/'3-Statement Model'!H$8</f>
        <v>0.16485777835624454</v>
      </c>
      <c r="I18" s="210">
        <f>+'3-Statement Model'!I26/'3-Statement Model'!I$8</f>
        <v>0.15845652173913038</v>
      </c>
      <c r="J18" s="210">
        <f>+'3-Statement Model'!J26/'3-Statement Model'!J$8</f>
        <v>0.15853389830508471</v>
      </c>
      <c r="K18" s="210">
        <f>+'3-Statement Model'!K26/'3-Statement Model'!K$8</f>
        <v>0.15353389830508468</v>
      </c>
      <c r="L18" s="210">
        <f>+'3-Statement Model'!L26/'3-Statement Model'!L$8</f>
        <v>0.15348275862068955</v>
      </c>
      <c r="M18" s="210">
        <f>+'3-Statement Model'!M26/'3-Statement Model'!M$8</f>
        <v>0.15342982456140347</v>
      </c>
      <c r="N18" s="210">
        <f>+'3-Statement Model'!N26/'3-Statement Model'!N$8</f>
        <v>0.15337499999999996</v>
      </c>
      <c r="O18" s="210">
        <f>+'3-Statement Model'!O26/'3-Statement Model'!O$8</f>
        <v>0.1533468468468468</v>
      </c>
      <c r="P18" s="210">
        <f>+'3-Statement Model'!P26/'3-Statement Model'!P$8</f>
        <v>0.15331818181818174</v>
      </c>
      <c r="Q18" s="210">
        <f>+'3-Statement Model'!Q26/'3-Statement Model'!Q$8</f>
        <v>0.15331818181818177</v>
      </c>
    </row>
    <row r="19" spans="1:17">
      <c r="B19" t="s">
        <v>220</v>
      </c>
      <c r="C19" s="209">
        <f>+'3-Statement Model'!C29/'3-Statement Model'!C$8</f>
        <v>3.4392298370663855E-2</v>
      </c>
      <c r="D19" s="209">
        <f>+'3-Statement Model'!D29/'3-Statement Model'!D$8</f>
        <v>2.653168809177691E-2</v>
      </c>
      <c r="E19" s="209">
        <f>+'3-Statement Model'!E29/'3-Statement Model'!E$8</f>
        <v>3.1333953634659996E-2</v>
      </c>
      <c r="F19" s="209">
        <f>+'3-Statement Model'!F29/'3-Statement Model'!F$8</f>
        <v>2.9330732869190756E-2</v>
      </c>
      <c r="G19" s="209">
        <f>+'3-Statement Model'!G29/'3-Statement Model'!G$8</f>
        <v>3.9910068814746728E-2</v>
      </c>
      <c r="H19" s="209">
        <f>+'3-Statement Model'!H29/'3-Statement Model'!H$8</f>
        <v>4.1214444589061136E-2</v>
      </c>
      <c r="I19" s="209">
        <f>+'3-Statement Model'!I29/'3-Statement Model'!I$8</f>
        <v>3.9614130434782596E-2</v>
      </c>
      <c r="J19" s="209">
        <f>+'3-Statement Model'!J29/'3-Statement Model'!J$8</f>
        <v>3.9633474576271178E-2</v>
      </c>
      <c r="K19" s="209">
        <f>+'3-Statement Model'!K29/'3-Statement Model'!K$8</f>
        <v>3.838347457627117E-2</v>
      </c>
      <c r="L19" s="209">
        <f>+'3-Statement Model'!L29/'3-Statement Model'!L$8</f>
        <v>3.8370689655172388E-2</v>
      </c>
      <c r="M19" s="209">
        <f>+'3-Statement Model'!M29/'3-Statement Model'!M$8</f>
        <v>3.8357456140350868E-2</v>
      </c>
      <c r="N19" s="209">
        <f>+'3-Statement Model'!N29/'3-Statement Model'!N$8</f>
        <v>3.8343749999999989E-2</v>
      </c>
      <c r="O19" s="209">
        <f>+'3-Statement Model'!O29/'3-Statement Model'!O$8</f>
        <v>3.8336711711711699E-2</v>
      </c>
      <c r="P19" s="209">
        <f>+'3-Statement Model'!P29/'3-Statement Model'!P$8</f>
        <v>3.8329545454545436E-2</v>
      </c>
      <c r="Q19" s="209">
        <f>+'3-Statement Model'!Q29/'3-Statement Model'!Q$8</f>
        <v>3.8329545454545443E-2</v>
      </c>
    </row>
    <row r="20" spans="1:17">
      <c r="B20" s="36" t="s">
        <v>113</v>
      </c>
      <c r="C20" s="211">
        <f>+'3-Statement Model'!C31/'3-Statement Model'!C$8</f>
        <v>0.10329834637360023</v>
      </c>
      <c r="D20" s="211">
        <f>+'3-Statement Model'!D31/'3-Statement Model'!D$8</f>
        <v>7.9024539415280523E-2</v>
      </c>
      <c r="E20" s="211">
        <f>+'3-Statement Model'!E31/'3-Statement Model'!E$8</f>
        <v>9.4652740465051316E-2</v>
      </c>
      <c r="F20" s="211">
        <f>+'3-Statement Model'!F31/'3-Statement Model'!F$8</f>
        <v>7.4980528880901356E-2</v>
      </c>
      <c r="G20" s="211">
        <f>+'3-Statement Model'!G31/'3-Statement Model'!G$8</f>
        <v>0.10124297153835318</v>
      </c>
      <c r="H20" s="211">
        <f>+'3-Statement Model'!H31/'3-Statement Model'!H$8</f>
        <v>0.12364333376718339</v>
      </c>
      <c r="I20" s="211">
        <f>+'3-Statement Model'!I31/'3-Statement Model'!I$8</f>
        <v>0.11884239130434779</v>
      </c>
      <c r="J20" s="211">
        <f>+'3-Statement Model'!J31/'3-Statement Model'!J$8</f>
        <v>0.11890042372881354</v>
      </c>
      <c r="K20" s="211">
        <f>+'3-Statement Model'!K31/'3-Statement Model'!K$8</f>
        <v>0.11515042372881353</v>
      </c>
      <c r="L20" s="211">
        <f>+'3-Statement Model'!L31/'3-Statement Model'!L$8</f>
        <v>0.11511206896551716</v>
      </c>
      <c r="M20" s="211">
        <f>+'3-Statement Model'!M31/'3-Statement Model'!M$8</f>
        <v>0.11507236842105259</v>
      </c>
      <c r="N20" s="211">
        <f>+'3-Statement Model'!N31/'3-Statement Model'!N$8</f>
        <v>0.11503124999999997</v>
      </c>
      <c r="O20" s="211">
        <f>+'3-Statement Model'!O31/'3-Statement Model'!O$8</f>
        <v>0.1150101351351351</v>
      </c>
      <c r="P20" s="211">
        <f>+'3-Statement Model'!P31/'3-Statement Model'!P$8</f>
        <v>0.11498863636363631</v>
      </c>
      <c r="Q20" s="211">
        <f>+'3-Statement Model'!Q31/'3-Statement Model'!Q$8</f>
        <v>0.11498863636363635</v>
      </c>
    </row>
    <row r="21" spans="1:17">
      <c r="B21" t="s">
        <v>223</v>
      </c>
      <c r="C21" s="209">
        <f>+'3-Statement Model'!C33/'3-Statement Model'!C$8</f>
        <v>0</v>
      </c>
      <c r="D21" s="209">
        <f>+'3-Statement Model'!D33/'3-Statement Model'!D$8</f>
        <v>0</v>
      </c>
      <c r="E21" s="209">
        <f>+'3-Statement Model'!E33/'3-Statement Model'!E$8</f>
        <v>0</v>
      </c>
      <c r="F21" s="209">
        <f>+'3-Statement Model'!F33/'3-Statement Model'!F$8</f>
        <v>0</v>
      </c>
      <c r="G21" s="209">
        <f>+'3-Statement Model'!G33/'3-Statement Model'!G$8</f>
        <v>0</v>
      </c>
      <c r="H21" s="209">
        <f>+'3-Statement Model'!H33/'3-Statement Model'!H$8</f>
        <v>0</v>
      </c>
      <c r="I21" s="209">
        <f>+'3-Statement Model'!I33/'3-Statement Model'!I$8</f>
        <v>0</v>
      </c>
      <c r="J21" s="209">
        <f>+'3-Statement Model'!J33/'3-Statement Model'!J$8</f>
        <v>0</v>
      </c>
      <c r="K21" s="209">
        <f>+'3-Statement Model'!K33/'3-Statement Model'!K$8</f>
        <v>0</v>
      </c>
      <c r="L21" s="209">
        <f>+'3-Statement Model'!L33/'3-Statement Model'!L$8</f>
        <v>0</v>
      </c>
      <c r="M21" s="209">
        <f>+'3-Statement Model'!M33/'3-Statement Model'!M$8</f>
        <v>0</v>
      </c>
      <c r="N21" s="209">
        <f>+'3-Statement Model'!N33/'3-Statement Model'!N$8</f>
        <v>0</v>
      </c>
      <c r="O21" s="209">
        <f>+'3-Statement Model'!O33/'3-Statement Model'!O$8</f>
        <v>0</v>
      </c>
      <c r="P21" s="209">
        <f>+'3-Statement Model'!P33/'3-Statement Model'!P$8</f>
        <v>0</v>
      </c>
      <c r="Q21" s="209">
        <f>+'3-Statement Model'!Q33/'3-Statement Model'!Q$8</f>
        <v>0</v>
      </c>
    </row>
    <row r="22" spans="1:17">
      <c r="B22" t="s">
        <v>224</v>
      </c>
      <c r="C22" s="209">
        <f>+'3-Statement Model'!C34/'3-Statement Model'!C$8</f>
        <v>0</v>
      </c>
      <c r="D22" s="209">
        <f>+'3-Statement Model'!D34/'3-Statement Model'!D$8</f>
        <v>0</v>
      </c>
      <c r="E22" s="209">
        <f>+'3-Statement Model'!E34/'3-Statement Model'!E$8</f>
        <v>0</v>
      </c>
      <c r="F22" s="209">
        <f>+'3-Statement Model'!F34/'3-Statement Model'!F$8</f>
        <v>1.0355830656279194E-2</v>
      </c>
      <c r="G22" s="209">
        <f>+'3-Statement Model'!G34/'3-Statement Model'!G$8</f>
        <v>0</v>
      </c>
      <c r="H22" s="209">
        <f>+'3-Statement Model'!H34/'3-Statement Model'!H$8</f>
        <v>0</v>
      </c>
      <c r="I22" s="209">
        <f>+'3-Statement Model'!I34/'3-Statement Model'!I$8</f>
        <v>0</v>
      </c>
      <c r="J22" s="209">
        <f>+'3-Statement Model'!J34/'3-Statement Model'!J$8</f>
        <v>0</v>
      </c>
      <c r="K22" s="209">
        <f>+'3-Statement Model'!K34/'3-Statement Model'!K$8</f>
        <v>0</v>
      </c>
      <c r="L22" s="209">
        <f>+'3-Statement Model'!L34/'3-Statement Model'!L$8</f>
        <v>0</v>
      </c>
      <c r="M22" s="209">
        <f>+'3-Statement Model'!M34/'3-Statement Model'!M$8</f>
        <v>0</v>
      </c>
      <c r="N22" s="209">
        <f>+'3-Statement Model'!N34/'3-Statement Model'!N$8</f>
        <v>0</v>
      </c>
      <c r="O22" s="209">
        <f>+'3-Statement Model'!O34/'3-Statement Model'!O$8</f>
        <v>0</v>
      </c>
      <c r="P22" s="209">
        <f>+'3-Statement Model'!P34/'3-Statement Model'!P$8</f>
        <v>0</v>
      </c>
      <c r="Q22" s="209">
        <f>+'3-Statement Model'!Q34/'3-Statement Model'!Q$8</f>
        <v>0</v>
      </c>
    </row>
    <row r="23" spans="1:17" ht="15" thickBot="1">
      <c r="B23" s="31" t="s">
        <v>225</v>
      </c>
      <c r="C23" s="212">
        <f>+'3-Statement Model'!C35/'3-Statement Model'!C$8</f>
        <v>0.10329834637360023</v>
      </c>
      <c r="D23" s="212">
        <f>+'3-Statement Model'!D35/'3-Statement Model'!D$8</f>
        <v>7.9024539415280523E-2</v>
      </c>
      <c r="E23" s="212">
        <f>+'3-Statement Model'!E35/'3-Statement Model'!E$8</f>
        <v>9.4652740465051316E-2</v>
      </c>
      <c r="F23" s="212">
        <f>+'3-Statement Model'!F35/'3-Statement Model'!F$8</f>
        <v>6.4624698224622162E-2</v>
      </c>
      <c r="G23" s="212">
        <f>+'3-Statement Model'!G35/'3-Statement Model'!G$8</f>
        <v>0.10124297153835318</v>
      </c>
      <c r="H23" s="212">
        <f>+'3-Statement Model'!H35/'3-Statement Model'!H$8</f>
        <v>0.12364333376718339</v>
      </c>
      <c r="I23" s="212">
        <f>+'3-Statement Model'!I35/'3-Statement Model'!I$8</f>
        <v>0.11884239130434779</v>
      </c>
      <c r="J23" s="212">
        <f>+'3-Statement Model'!J35/'3-Statement Model'!J$8</f>
        <v>0.11890042372881354</v>
      </c>
      <c r="K23" s="212">
        <f>+'3-Statement Model'!K35/'3-Statement Model'!K$8</f>
        <v>0.11515042372881353</v>
      </c>
      <c r="L23" s="212">
        <f>+'3-Statement Model'!L35/'3-Statement Model'!L$8</f>
        <v>0.11511206896551716</v>
      </c>
      <c r="M23" s="212">
        <f>+'3-Statement Model'!M35/'3-Statement Model'!M$8</f>
        <v>0.11507236842105259</v>
      </c>
      <c r="N23" s="212">
        <f>+'3-Statement Model'!N35/'3-Statement Model'!N$8</f>
        <v>0.11503124999999997</v>
      </c>
      <c r="O23" s="212">
        <f>+'3-Statement Model'!O35/'3-Statement Model'!O$8</f>
        <v>0.1150101351351351</v>
      </c>
      <c r="P23" s="212">
        <f>+'3-Statement Model'!P35/'3-Statement Model'!P$8</f>
        <v>0.11498863636363631</v>
      </c>
      <c r="Q23" s="212">
        <f>+'3-Statement Model'!Q35/'3-Statement Model'!Q$8</f>
        <v>0.11498863636363635</v>
      </c>
    </row>
    <row r="24" spans="1:17">
      <c r="C24" s="33"/>
      <c r="D24" s="33"/>
      <c r="E24" s="33"/>
      <c r="F24" s="33"/>
      <c r="G24" s="33"/>
    </row>
    <row r="25" spans="1:17">
      <c r="C25" s="33"/>
      <c r="D25" s="33"/>
      <c r="E25" s="33"/>
      <c r="F25" s="33"/>
      <c r="G25" s="33"/>
    </row>
    <row r="26" spans="1:17" ht="18">
      <c r="A26" s="202" t="s">
        <v>239</v>
      </c>
      <c r="B26" s="401" t="s">
        <v>513</v>
      </c>
      <c r="C26" s="401"/>
      <c r="D26" s="401"/>
      <c r="E26" s="401"/>
      <c r="F26" s="401"/>
      <c r="G26" s="401"/>
    </row>
    <row r="27" spans="1:17">
      <c r="B27" s="2" t="s">
        <v>233</v>
      </c>
    </row>
    <row r="28" spans="1:17">
      <c r="B28" s="2" t="s">
        <v>227</v>
      </c>
    </row>
    <row r="29" spans="1:17">
      <c r="B29" t="s">
        <v>24</v>
      </c>
      <c r="C29" s="209">
        <f>+'3-Statement Model'!C41/'3-Statement Model'!C$60</f>
        <v>5.3339230132644477E-3</v>
      </c>
      <c r="D29" s="209">
        <f>+'3-Statement Model'!D41/'3-Statement Model'!D$60</f>
        <v>4.7927987596525822E-3</v>
      </c>
      <c r="E29" s="209">
        <f>+'3-Statement Model'!E41/'3-Statement Model'!E$60</f>
        <v>4.5160485567355179E-3</v>
      </c>
      <c r="F29" s="209">
        <f>+'3-Statement Model'!F41/'3-Statement Model'!F$60</f>
        <v>4.2409882327884563E-3</v>
      </c>
      <c r="G29" s="209">
        <f>+'3-Statement Model'!G41/'3-Statement Model'!G$60</f>
        <v>3.9536286269516848E-3</v>
      </c>
      <c r="H29" s="209">
        <f>+'3-Statement Model'!H41/'3-Statement Model'!H$60</f>
        <v>3.4170248490859459E-3</v>
      </c>
      <c r="I29" s="209">
        <f>+'3-Statement Model'!I41/'3-Statement Model'!I$60</f>
        <v>3.0375966601110626E-3</v>
      </c>
      <c r="J29" s="209">
        <f>+'3-Statement Model'!J41/'3-Statement Model'!J$60</f>
        <v>2.6768638609450971E-3</v>
      </c>
      <c r="K29" s="209">
        <f>+'3-Statement Model'!K41/'3-Statement Model'!K$60</f>
        <v>2.355264661764687E-3</v>
      </c>
      <c r="L29" s="209">
        <f>+'3-Statement Model'!L41/'3-Statement Model'!L$60</f>
        <v>2.0719373078174129E-3</v>
      </c>
      <c r="M29" s="209">
        <f>+'3-Statement Model'!M41/'3-Statement Model'!M$60</f>
        <v>1.8264295883251215E-3</v>
      </c>
      <c r="N29" s="209">
        <f>+'3-Statement Model'!N41/'3-Statement Model'!N$60</f>
        <v>1.6164060419213656E-3</v>
      </c>
      <c r="O29" s="209">
        <f>+'3-Statement Model'!O41/'3-Statement Model'!O$60</f>
        <v>1.4352250291434926E-3</v>
      </c>
      <c r="P29" s="209">
        <f>+'3-Statement Model'!P41/'3-Statement Model'!P$60</f>
        <v>1.2792763437551224E-3</v>
      </c>
      <c r="Q29" s="209">
        <f>+'3-Statement Model'!Q41/'3-Statement Model'!Q$60</f>
        <v>1.1426968681698066E-3</v>
      </c>
    </row>
    <row r="30" spans="1:17">
      <c r="B30" t="s">
        <v>167</v>
      </c>
      <c r="C30" s="209">
        <f>+'3-Statement Model'!C42/'3-Statement Model'!C$60</f>
        <v>0.70513323080943624</v>
      </c>
      <c r="D30" s="209">
        <f>+'3-Statement Model'!D42/'3-Statement Model'!D$60</f>
        <v>0.69302304577544294</v>
      </c>
      <c r="E30" s="209">
        <f>+'3-Statement Model'!E42/'3-Statement Model'!E$60</f>
        <v>0.73286141145653194</v>
      </c>
      <c r="F30" s="209">
        <f>+'3-Statement Model'!F42/'3-Statement Model'!F$60</f>
        <v>0.72637505990096374</v>
      </c>
      <c r="G30" s="209">
        <f>+'3-Statement Model'!G42/'3-Statement Model'!G$60</f>
        <v>0.75688534476981839</v>
      </c>
      <c r="H30" s="209">
        <f>+'3-Statement Model'!H42/'3-Statement Model'!H$60</f>
        <v>0.74844641293735092</v>
      </c>
      <c r="I30" s="209">
        <f>+'3-Statement Model'!I42/'3-Statement Model'!I$60</f>
        <v>0.75798756785661181</v>
      </c>
      <c r="J30" s="209">
        <f>+'3-Statement Model'!J42/'3-Statement Model'!J$60</f>
        <v>0.76436180218420002</v>
      </c>
      <c r="K30" s="209">
        <f>+'3-Statement Model'!K42/'3-Statement Model'!K$60</f>
        <v>0.76945009256941854</v>
      </c>
      <c r="L30" s="209">
        <f>+'3-Statement Model'!L42/'3-Statement Model'!L$60</f>
        <v>0.77575754161935306</v>
      </c>
      <c r="M30" s="209">
        <f>+'3-Statement Model'!M42/'3-Statement Model'!M$60</f>
        <v>0.78315738470026708</v>
      </c>
      <c r="N30" s="209">
        <f>+'3-Statement Model'!N42/'3-Statement Model'!N$60</f>
        <v>0.79151365152493336</v>
      </c>
      <c r="O30" s="209">
        <f>+'3-Statement Model'!O42/'3-Statement Model'!O$60</f>
        <v>0.79976963140630664</v>
      </c>
      <c r="P30" s="209">
        <f>+'3-Statement Model'!P42/'3-Statement Model'!P$60</f>
        <v>0.80793294531997806</v>
      </c>
      <c r="Q30" s="209">
        <f>+'3-Statement Model'!Q42/'3-Statement Model'!Q$60</f>
        <v>0.81508235559292097</v>
      </c>
    </row>
    <row r="31" spans="1:17">
      <c r="B31" s="36" t="s">
        <v>169</v>
      </c>
      <c r="C31" s="210">
        <f>+'3-Statement Model'!C43/'3-Statement Model'!C$60</f>
        <v>0.71046715382270076</v>
      </c>
      <c r="D31" s="210">
        <f>+'3-Statement Model'!D43/'3-Statement Model'!D$60</f>
        <v>0.69781584453509549</v>
      </c>
      <c r="E31" s="210">
        <f>+'3-Statement Model'!E43/'3-Statement Model'!E$60</f>
        <v>0.73737746001326743</v>
      </c>
      <c r="F31" s="210">
        <f>+'3-Statement Model'!F43/'3-Statement Model'!F$60</f>
        <v>0.73061604813375214</v>
      </c>
      <c r="G31" s="210">
        <f>+'3-Statement Model'!G43/'3-Statement Model'!G$60</f>
        <v>0.76083897339677009</v>
      </c>
      <c r="H31" s="210">
        <f>+'3-Statement Model'!H43/'3-Statement Model'!H$60</f>
        <v>0.75186343778643694</v>
      </c>
      <c r="I31" s="210">
        <f>+'3-Statement Model'!I43/'3-Statement Model'!I$60</f>
        <v>0.76102516451672286</v>
      </c>
      <c r="J31" s="210">
        <f>+'3-Statement Model'!J43/'3-Statement Model'!J$60</f>
        <v>0.76703866604514515</v>
      </c>
      <c r="K31" s="210">
        <f>+'3-Statement Model'!K43/'3-Statement Model'!K$60</f>
        <v>0.77180535723118326</v>
      </c>
      <c r="L31" s="210">
        <f>+'3-Statement Model'!L43/'3-Statement Model'!L$60</f>
        <v>0.77782947892717058</v>
      </c>
      <c r="M31" s="210">
        <f>+'3-Statement Model'!M43/'3-Statement Model'!M$60</f>
        <v>0.78498381428859232</v>
      </c>
      <c r="N31" s="210">
        <f>+'3-Statement Model'!N43/'3-Statement Model'!N$60</f>
        <v>0.79313005756685473</v>
      </c>
      <c r="O31" s="210">
        <f>+'3-Statement Model'!O43/'3-Statement Model'!O$60</f>
        <v>0.80120485643545014</v>
      </c>
      <c r="P31" s="210">
        <f>+'3-Statement Model'!P43/'3-Statement Model'!P$60</f>
        <v>0.80921222166373319</v>
      </c>
      <c r="Q31" s="210">
        <f>+'3-Statement Model'!Q43/'3-Statement Model'!Q$60</f>
        <v>0.81622505246109078</v>
      </c>
    </row>
    <row r="32" spans="1:17">
      <c r="B32" t="s">
        <v>144</v>
      </c>
      <c r="C32" s="209">
        <f>+'3-Statement Model'!C44/'3-Statement Model'!C$60</f>
        <v>2.1704242010004458E-2</v>
      </c>
      <c r="D32" s="209">
        <f>+'3-Statement Model'!D44/'3-Statement Model'!D$60</f>
        <v>2.3373925609260458E-2</v>
      </c>
      <c r="E32" s="209">
        <f>+'3-Statement Model'!E44/'3-Statement Model'!E$60</f>
        <v>1.6748785231132102E-2</v>
      </c>
      <c r="F32" s="209">
        <f>+'3-Statement Model'!F44/'3-Statement Model'!F$60</f>
        <v>1.7504392737340932E-2</v>
      </c>
      <c r="G32" s="209">
        <f>+'3-Statement Model'!G44/'3-Statement Model'!G$60</f>
        <v>1.6107375887580943E-2</v>
      </c>
      <c r="H32" s="209">
        <f>+'3-Statement Model'!H44/'3-Statement Model'!H$60</f>
        <v>1.392121234812793E-2</v>
      </c>
      <c r="I32" s="209">
        <f>+'3-Statement Model'!I44/'3-Statement Model'!I$60</f>
        <v>1.2375393800452479E-2</v>
      </c>
      <c r="J32" s="209">
        <f>+'3-Statement Model'!J44/'3-Statement Model'!J$60</f>
        <v>1.0905741655702248E-2</v>
      </c>
      <c r="K32" s="209">
        <f>+'3-Statement Model'!K44/'3-Statement Model'!K$60</f>
        <v>9.5955226960783551E-3</v>
      </c>
      <c r="L32" s="209">
        <f>+'3-Statement Model'!L44/'3-Statement Model'!L$60</f>
        <v>8.4412260688857561E-3</v>
      </c>
      <c r="M32" s="209">
        <f>+'3-Statement Model'!M44/'3-Statement Model'!M$60</f>
        <v>7.4410094339171628E-3</v>
      </c>
      <c r="N32" s="209">
        <f>+'3-Statement Model'!N44/'3-Statement Model'!N$60</f>
        <v>6.5853579485685267E-3</v>
      </c>
      <c r="O32" s="209">
        <f>+'3-Statement Model'!O44/'3-Statement Model'!O$60</f>
        <v>5.8472130816957105E-3</v>
      </c>
      <c r="P32" s="209">
        <f>+'3-Statement Model'!P44/'3-Statement Model'!P$60</f>
        <v>5.2118665856690184E-3</v>
      </c>
      <c r="Q32" s="209">
        <f>+'3-Statement Model'!Q44/'3-Statement Model'!Q$60</f>
        <v>4.6554316851362496E-3</v>
      </c>
    </row>
    <row r="33" spans="2:17">
      <c r="C33" s="213"/>
      <c r="D33" s="213"/>
      <c r="E33" s="213"/>
      <c r="F33" s="213"/>
      <c r="G33" s="213"/>
      <c r="H33" s="107"/>
      <c r="I33" s="107"/>
      <c r="J33" s="107"/>
      <c r="K33" s="107"/>
      <c r="L33" s="107"/>
      <c r="M33" s="107"/>
      <c r="N33" s="107"/>
      <c r="O33" s="107"/>
      <c r="P33" s="107"/>
      <c r="Q33" s="107"/>
    </row>
    <row r="34" spans="2:17">
      <c r="B34" s="2" t="s">
        <v>228</v>
      </c>
      <c r="C34" s="213"/>
      <c r="D34" s="213"/>
      <c r="E34" s="213"/>
      <c r="F34" s="213"/>
      <c r="G34" s="213"/>
      <c r="H34" s="107"/>
      <c r="I34" s="107"/>
      <c r="J34" s="107"/>
      <c r="K34" s="107"/>
      <c r="L34" s="107"/>
      <c r="M34" s="107"/>
      <c r="N34" s="107"/>
      <c r="O34" s="107"/>
      <c r="P34" s="107"/>
      <c r="Q34" s="107"/>
    </row>
    <row r="35" spans="2:17">
      <c r="B35" t="s">
        <v>171</v>
      </c>
      <c r="C35" s="209">
        <f>+'3-Statement Model'!C47/'3-Statement Model'!C$60</f>
        <v>7.974080886664188E-3</v>
      </c>
      <c r="D35" s="209">
        <f>+'3-Statement Model'!D47/'3-Statement Model'!D$60</f>
        <v>1.5588638176809718E-2</v>
      </c>
      <c r="E35" s="209">
        <f>+'3-Statement Model'!E47/'3-Statement Model'!E$60</f>
        <v>1.7987651031065199E-2</v>
      </c>
      <c r="F35" s="209">
        <f>+'3-Statement Model'!F47/'3-Statement Model'!F$60</f>
        <v>1.9003247963367234E-2</v>
      </c>
      <c r="G35" s="209">
        <f>+'3-Statement Model'!G47/'3-Statement Model'!G$60</f>
        <v>1.2195939154325538E-2</v>
      </c>
      <c r="H35" s="209">
        <f>+'3-Statement Model'!H47/'3-Statement Model'!H$60</f>
        <v>2.3830858973679099E-2</v>
      </c>
      <c r="I35" s="209">
        <f>+'3-Statement Model'!I47/'3-Statement Model'!I$60</f>
        <v>2.4362368418888645E-2</v>
      </c>
      <c r="J35" s="209">
        <f>+'3-Statement Model'!J47/'3-Statement Model'!J$60</f>
        <v>2.5333645656069128E-2</v>
      </c>
      <c r="K35" s="209">
        <f>+'3-Statement Model'!K47/'3-Statement Model'!K$60</f>
        <v>2.6302263877059234E-2</v>
      </c>
      <c r="L35" s="209">
        <f>+'3-Statement Model'!L47/'3-Statement Model'!L$60</f>
        <v>2.6840340078249408E-2</v>
      </c>
      <c r="M35" s="209">
        <f>+'3-Statement Model'!M47/'3-Statement Model'!M$60</f>
        <v>2.6972375007639666E-2</v>
      </c>
      <c r="N35" s="209">
        <f>+'3-Statement Model'!N47/'3-Statement Model'!N$60</f>
        <v>2.6735280369266277E-2</v>
      </c>
      <c r="O35" s="209">
        <f>+'3-Statement Model'!O47/'3-Statement Model'!O$60</f>
        <v>2.6349795925470189E-2</v>
      </c>
      <c r="P35" s="209">
        <f>+'3-Statement Model'!P47/'3-Statement Model'!P$60</f>
        <v>2.5835347695531911E-2</v>
      </c>
      <c r="Q35" s="209">
        <f>+'3-Statement Model'!Q47/'3-Statement Model'!Q$60</f>
        <v>2.5384795199460634E-2</v>
      </c>
    </row>
    <row r="36" spans="2:17">
      <c r="B36" t="s">
        <v>229</v>
      </c>
      <c r="C36" s="209">
        <f>+'3-Statement Model'!C48/'3-Statement Model'!C$60</f>
        <v>2.4565529857572189E-2</v>
      </c>
      <c r="D36" s="209">
        <f>+'3-Statement Model'!D48/'3-Statement Model'!D$60</f>
        <v>2.3030722683003928E-2</v>
      </c>
      <c r="E36" s="209">
        <f>+'3-Statement Model'!E48/'3-Statement Model'!E$60</f>
        <v>2.3773749652720683E-2</v>
      </c>
      <c r="F36" s="209">
        <f>+'3-Statement Model'!F48/'3-Statement Model'!F$60</f>
        <v>2.3728768436185505E-2</v>
      </c>
      <c r="G36" s="209">
        <f>+'3-Statement Model'!G48/'3-Statement Model'!G$60</f>
        <v>2.5181114908381541E-2</v>
      </c>
      <c r="H36" s="209">
        <f>+'3-Statement Model'!H48/'3-Statement Model'!H$60</f>
        <v>2.1763423803406155E-2</v>
      </c>
      <c r="I36" s="209">
        <f>+'3-Statement Model'!I48/'3-Statement Model'!I$60</f>
        <v>1.9346802080029403E-2</v>
      </c>
      <c r="J36" s="209">
        <f>+'3-Statement Model'!J48/'3-Statement Model'!J$60</f>
        <v>1.7049253442026964E-2</v>
      </c>
      <c r="K36" s="209">
        <f>+'3-Statement Model'!K48/'3-Statement Model'!K$60</f>
        <v>1.500095119790616E-2</v>
      </c>
      <c r="L36" s="209">
        <f>+'3-Statement Model'!L48/'3-Statement Model'!L$60</f>
        <v>1.3196406732652523E-2</v>
      </c>
      <c r="M36" s="209">
        <f>+'3-Statement Model'!M48/'3-Statement Model'!M$60</f>
        <v>1.1632739863871113E-2</v>
      </c>
      <c r="N36" s="209">
        <f>+'3-Statement Model'!N48/'3-Statement Model'!N$60</f>
        <v>1.0295075769826851E-2</v>
      </c>
      <c r="O36" s="209">
        <f>+'3-Statement Model'!O48/'3-Statement Model'!O$60</f>
        <v>9.1411130858065747E-3</v>
      </c>
      <c r="P36" s="209">
        <f>+'3-Statement Model'!P48/'3-Statement Model'!P$60</f>
        <v>8.14785799355899E-3</v>
      </c>
      <c r="Q36" s="209">
        <f>+'3-Statement Model'!Q48/'3-Statement Model'!Q$60</f>
        <v>7.2779676236351901E-3</v>
      </c>
    </row>
    <row r="37" spans="2:17">
      <c r="B37" t="s">
        <v>230</v>
      </c>
      <c r="C37" s="209">
        <f>+'3-Statement Model'!C49/'3-Statement Model'!C$60</f>
        <v>8.4397940140786085E-3</v>
      </c>
      <c r="D37" s="209">
        <f>+'3-Statement Model'!D49/'3-Statement Model'!D$60</f>
        <v>8.5650203964896966E-3</v>
      </c>
      <c r="E37" s="209">
        <f>+'3-Statement Model'!E49/'3-Statement Model'!E$60</f>
        <v>1.3928026716410295E-2</v>
      </c>
      <c r="F37" s="209">
        <f>+'3-Statement Model'!F49/'3-Statement Model'!F$60</f>
        <v>1.9399925456578457E-2</v>
      </c>
      <c r="G37" s="209">
        <f>+'3-Statement Model'!G49/'3-Statement Model'!G$60</f>
        <v>1.8169814926499238E-2</v>
      </c>
      <c r="H37" s="209">
        <f>+'3-Statement Model'!H49/'3-Statement Model'!H$60</f>
        <v>1.5703728135692534E-2</v>
      </c>
      <c r="I37" s="209">
        <f>+'3-Statement Model'!I49/'3-Statement Model'!I$60</f>
        <v>1.3959978122205329E-2</v>
      </c>
      <c r="J37" s="209">
        <f>+'3-Statement Model'!J49/'3-Statement Model'!J$60</f>
        <v>1.2302147097287542E-2</v>
      </c>
      <c r="K37" s="209">
        <f>+'3-Statement Model'!K49/'3-Statement Model'!K$60</f>
        <v>1.0824163583665582E-2</v>
      </c>
      <c r="L37" s="209">
        <f>+'3-Statement Model'!L49/'3-Statement Model'!L$60</f>
        <v>9.5220671880296773E-3</v>
      </c>
      <c r="M37" s="209">
        <f>+'3-Statement Model'!M49/'3-Statement Model'!M$60</f>
        <v>8.3937796711413774E-3</v>
      </c>
      <c r="N37" s="209">
        <f>+'3-Statement Model'!N49/'3-Statement Model'!N$60</f>
        <v>7.4285678800416295E-3</v>
      </c>
      <c r="O37" s="209">
        <f>+'3-Statement Model'!O49/'3-Statement Model'!O$60</f>
        <v>6.5959086242055919E-3</v>
      </c>
      <c r="P37" s="209">
        <f>+'3-Statement Model'!P49/'3-Statement Model'!P$60</f>
        <v>5.8792103657446648E-3</v>
      </c>
      <c r="Q37" s="209">
        <f>+'3-Statement Model'!Q49/'3-Statement Model'!Q$60</f>
        <v>5.2515277915073152E-3</v>
      </c>
    </row>
    <row r="38" spans="2:17">
      <c r="B38" t="s">
        <v>174</v>
      </c>
      <c r="C38" s="209">
        <f>+'3-Statement Model'!C50/'3-Statement Model'!C$60</f>
        <v>6.014065206538746E-3</v>
      </c>
      <c r="D38" s="209">
        <f>+'3-Statement Model'!D50/'3-Statement Model'!D$60</f>
        <v>6.3612963436846144E-3</v>
      </c>
      <c r="E38" s="209">
        <f>+'3-Statement Model'!E50/'3-Statement Model'!E$60</f>
        <v>1.1878370026818469E-3</v>
      </c>
      <c r="F38" s="209">
        <f>+'3-Statement Model'!F50/'3-Statement Model'!F$60</f>
        <v>1.3417815877748789E-3</v>
      </c>
      <c r="G38" s="209">
        <f>+'3-Statement Model'!G50/'3-Statement Model'!G$60</f>
        <v>1.975573375425952E-3</v>
      </c>
      <c r="H38" s="209">
        <f>+'3-Statement Model'!H50/'3-Statement Model'!H$60</f>
        <v>1.707439912035413E-3</v>
      </c>
      <c r="I38" s="209">
        <f>+'3-Statement Model'!I50/'3-Statement Model'!I$60</f>
        <v>1.517844909886005E-3</v>
      </c>
      <c r="J38" s="209">
        <f>+'3-Statement Model'!J50/'3-Statement Model'!J$60</f>
        <v>1.3375917346593203E-3</v>
      </c>
      <c r="K38" s="209">
        <f>+'3-Statement Model'!K50/'3-Statement Model'!K$60</f>
        <v>1.1768930764373452E-3</v>
      </c>
      <c r="L38" s="209">
        <f>+'3-Statement Model'!L50/'3-Statement Model'!L$60</f>
        <v>1.0353183283255873E-3</v>
      </c>
      <c r="M38" s="209">
        <f>+'3-Statement Model'!M50/'3-Statement Model'!M$60</f>
        <v>9.1264152687181219E-4</v>
      </c>
      <c r="N38" s="209">
        <f>+'3-Statement Model'!N50/'3-Statement Model'!N$60</f>
        <v>8.0769567443151724E-4</v>
      </c>
      <c r="O38" s="209">
        <f>+'3-Statement Model'!O50/'3-Statement Model'!O$60</f>
        <v>7.1716203590597614E-4</v>
      </c>
      <c r="P38" s="209">
        <f>+'3-Statement Model'!P50/'3-Statement Model'!P$60</f>
        <v>6.3923664132396578E-4</v>
      </c>
      <c r="Q38" s="209">
        <f>+'3-Statement Model'!Q50/'3-Statement Model'!Q$60</f>
        <v>5.7098977216771252E-4</v>
      </c>
    </row>
    <row r="39" spans="2:17">
      <c r="B39" s="36" t="s">
        <v>175</v>
      </c>
      <c r="C39" s="210">
        <f>+'3-Statement Model'!C51/'3-Statement Model'!C$60</f>
        <v>4.6993469964853735E-2</v>
      </c>
      <c r="D39" s="210">
        <f>+'3-Statement Model'!D51/'3-Statement Model'!D$60</f>
        <v>5.3545677599987955E-2</v>
      </c>
      <c r="E39" s="210">
        <f>+'3-Statement Model'!E51/'3-Statement Model'!E$60</f>
        <v>5.6877264402878019E-2</v>
      </c>
      <c r="F39" s="210">
        <f>+'3-Statement Model'!F51/'3-Statement Model'!F$60</f>
        <v>6.3473723443906074E-2</v>
      </c>
      <c r="G39" s="210">
        <f>+'3-Statement Model'!G51/'3-Statement Model'!G$60</f>
        <v>5.7522442364632276E-2</v>
      </c>
      <c r="H39" s="210">
        <f>+'3-Statement Model'!H51/'3-Statement Model'!H$60</f>
        <v>6.3005450824813194E-2</v>
      </c>
      <c r="I39" s="210">
        <f>+'3-Statement Model'!I51/'3-Statement Model'!I$60</f>
        <v>5.9186993531009376E-2</v>
      </c>
      <c r="J39" s="210">
        <f>+'3-Statement Model'!J51/'3-Statement Model'!J$60</f>
        <v>5.6022637930042946E-2</v>
      </c>
      <c r="K39" s="210">
        <f>+'3-Statement Model'!K51/'3-Statement Model'!K$60</f>
        <v>5.3304271735068319E-2</v>
      </c>
      <c r="L39" s="210">
        <f>+'3-Statement Model'!L51/'3-Statement Model'!L$60</f>
        <v>5.0594132327257187E-2</v>
      </c>
      <c r="M39" s="210">
        <f>+'3-Statement Model'!M51/'3-Statement Model'!M$60</f>
        <v>4.7911536069523968E-2</v>
      </c>
      <c r="N39" s="210">
        <f>+'3-Statement Model'!N51/'3-Statement Model'!N$60</f>
        <v>4.5266619693566268E-2</v>
      </c>
      <c r="O39" s="210">
        <f>+'3-Statement Model'!O51/'3-Statement Model'!O$60</f>
        <v>4.2803979671388326E-2</v>
      </c>
      <c r="P39" s="210">
        <f>+'3-Statement Model'!P51/'3-Statement Model'!P$60</f>
        <v>4.0501652696159525E-2</v>
      </c>
      <c r="Q39" s="210">
        <f>+'3-Statement Model'!Q51/'3-Statement Model'!Q$60</f>
        <v>3.8485280386770855E-2</v>
      </c>
    </row>
    <row r="40" spans="2:17">
      <c r="B40" s="2"/>
      <c r="C40" s="213"/>
      <c r="D40" s="213"/>
      <c r="E40" s="213"/>
      <c r="F40" s="213"/>
      <c r="G40" s="213"/>
      <c r="H40" s="107"/>
      <c r="I40" s="107"/>
      <c r="J40" s="107"/>
      <c r="K40" s="107"/>
      <c r="L40" s="107"/>
      <c r="M40" s="107"/>
      <c r="N40" s="107"/>
      <c r="O40" s="107"/>
      <c r="P40" s="107"/>
      <c r="Q40" s="107"/>
    </row>
    <row r="41" spans="2:17">
      <c r="B41" s="2" t="s">
        <v>231</v>
      </c>
      <c r="C41" s="213"/>
      <c r="D41" s="213"/>
      <c r="E41" s="213"/>
      <c r="F41" s="213"/>
      <c r="G41" s="213"/>
      <c r="H41" s="107"/>
      <c r="I41" s="107"/>
      <c r="J41" s="107"/>
      <c r="K41" s="107"/>
      <c r="L41" s="107"/>
      <c r="M41" s="107"/>
      <c r="N41" s="107"/>
      <c r="O41" s="107"/>
      <c r="P41" s="107"/>
      <c r="Q41" s="107"/>
    </row>
    <row r="42" spans="2:17">
      <c r="B42" t="s">
        <v>177</v>
      </c>
      <c r="C42" s="209">
        <f>+'3-Statement Model'!C54/'3-Statement Model'!C$60</f>
        <v>3.4884928652078789E-2</v>
      </c>
      <c r="D42" s="209">
        <f>+'3-Statement Model'!D54/'3-Statement Model'!D$60</f>
        <v>4.7413183207141031E-2</v>
      </c>
      <c r="E42" s="209">
        <f>+'3-Statement Model'!E54/'3-Statement Model'!E$60</f>
        <v>3.0373474097215528E-2</v>
      </c>
      <c r="F42" s="209">
        <f>+'3-Statement Model'!F54/'3-Statement Model'!F$60</f>
        <v>2.7836643416218519E-2</v>
      </c>
      <c r="G42" s="209">
        <f>+'3-Statement Model'!G54/'3-Statement Model'!G$60</f>
        <v>2.0147870178024975E-2</v>
      </c>
      <c r="H42" s="209">
        <f>+'3-Statement Model'!H54/'3-Statement Model'!H$60</f>
        <v>3.5746288460518652E-2</v>
      </c>
      <c r="I42" s="209">
        <f>+'3-Statement Model'!I54/'3-Statement Model'!I$60</f>
        <v>3.6543552628332969E-2</v>
      </c>
      <c r="J42" s="209">
        <f>+'3-Statement Model'!J54/'3-Statement Model'!J$60</f>
        <v>3.800046848410369E-2</v>
      </c>
      <c r="K42" s="209">
        <f>+'3-Statement Model'!K54/'3-Statement Model'!K$60</f>
        <v>3.9453395815588856E-2</v>
      </c>
      <c r="L42" s="209">
        <f>+'3-Statement Model'!L54/'3-Statement Model'!L$60</f>
        <v>4.0260510117374103E-2</v>
      </c>
      <c r="M42" s="209">
        <f>+'3-Statement Model'!M54/'3-Statement Model'!M$60</f>
        <v>4.0458562511459496E-2</v>
      </c>
      <c r="N42" s="209">
        <f>+'3-Statement Model'!N54/'3-Statement Model'!N$60</f>
        <v>4.0102920553899413E-2</v>
      </c>
      <c r="O42" s="209">
        <f>+'3-Statement Model'!O54/'3-Statement Model'!O$60</f>
        <v>3.9524693888205287E-2</v>
      </c>
      <c r="P42" s="209">
        <f>+'3-Statement Model'!P54/'3-Statement Model'!P$60</f>
        <v>3.8753021543297864E-2</v>
      </c>
      <c r="Q42" s="209">
        <f>+'3-Statement Model'!Q54/'3-Statement Model'!Q$60</f>
        <v>3.8077192799190952E-2</v>
      </c>
    </row>
    <row r="43" spans="2:17">
      <c r="B43" t="s">
        <v>178</v>
      </c>
      <c r="C43" s="209">
        <f>+'3-Statement Model'!C55/'3-Statement Model'!C$60</f>
        <v>9.9890440149162207E-2</v>
      </c>
      <c r="D43" s="209">
        <f>+'3-Statement Model'!D55/'3-Statement Model'!D$60</f>
        <v>9.3432480845363E-2</v>
      </c>
      <c r="E43" s="209">
        <f>+'3-Statement Model'!E55/'3-Statement Model'!E$60</f>
        <v>8.3145755254548648E-2</v>
      </c>
      <c r="F43" s="209">
        <f>+'3-Statement Model'!F55/'3-Statement Model'!F$60</f>
        <v>9.0005856983121246E-2</v>
      </c>
      <c r="G43" s="209">
        <f>+'3-Statement Model'!G55/'3-Statement Model'!G$60</f>
        <v>7.9298423264113807E-2</v>
      </c>
      <c r="H43" s="209">
        <f>+'3-Statement Model'!H55/'3-Statement Model'!H$60</f>
        <v>7.8348029502506633E-2</v>
      </c>
      <c r="I43" s="209">
        <f>+'3-Statement Model'!I55/'3-Statement Model'!I$60</f>
        <v>8.009545781552431E-2</v>
      </c>
      <c r="J43" s="209">
        <f>+'3-Statement Model'!J55/'3-Statement Model'!J$60</f>
        <v>8.3288698047350562E-2</v>
      </c>
      <c r="K43" s="209">
        <f>+'3-Statement Model'!K55/'3-Statement Model'!K$60</f>
        <v>8.6473196308139946E-2</v>
      </c>
      <c r="L43" s="209">
        <f>+'3-Statement Model'!L55/'3-Statement Model'!L$60</f>
        <v>8.8242213955888466E-2</v>
      </c>
      <c r="M43" s="209">
        <f>+'3-Statement Model'!M55/'3-Statement Model'!M$60</f>
        <v>8.8676301394979715E-2</v>
      </c>
      <c r="N43" s="209">
        <f>+'3-Statement Model'!N55/'3-Statement Model'!N$60</f>
        <v>8.7896812172930217E-2</v>
      </c>
      <c r="O43" s="209">
        <f>+'3-Statement Model'!O55/'3-Statement Model'!O$60</f>
        <v>8.6629466056340351E-2</v>
      </c>
      <c r="P43" s="209">
        <f>+'3-Statement Model'!P55/'3-Statement Model'!P$60</f>
        <v>8.4938129409967922E-2</v>
      </c>
      <c r="Q43" s="209">
        <f>+'3-Statement Model'!Q55/'3-Statement Model'!Q$60</f>
        <v>8.3456860929733576E-2</v>
      </c>
    </row>
    <row r="44" spans="2:17">
      <c r="B44" t="s">
        <v>179</v>
      </c>
      <c r="C44" s="209">
        <f>+'3-Statement Model'!C56/'3-Statement Model'!C$60</f>
        <v>8.3389453440413847E-2</v>
      </c>
      <c r="D44" s="209">
        <f>+'3-Statement Model'!D56/'3-Statement Model'!D$60</f>
        <v>8.1962277783631632E-2</v>
      </c>
      <c r="E44" s="209">
        <f>+'3-Statement Model'!E56/'3-Statement Model'!E$60</f>
        <v>6.7607486491543384E-2</v>
      </c>
      <c r="F44" s="209">
        <f>+'3-Statement Model'!F56/'3-Statement Model'!F$60</f>
        <v>6.2616474096161015E-2</v>
      </c>
      <c r="G44" s="209">
        <f>+'3-Statement Model'!G56/'3-Statement Model'!G$60</f>
        <v>5.8822945440917693E-2</v>
      </c>
      <c r="H44" s="209">
        <f>+'3-Statement Model'!H56/'3-Statement Model'!H$60</f>
        <v>5.0839237883355932E-2</v>
      </c>
      <c r="I44" s="209">
        <f>+'3-Statement Model'!I56/'3-Statement Model'!I$60</f>
        <v>4.5194022875889701E-2</v>
      </c>
      <c r="J44" s="209">
        <f>+'3-Statement Model'!J56/'3-Statement Model'!J$60</f>
        <v>3.9826961938643907E-2</v>
      </c>
      <c r="K44" s="209">
        <f>+'3-Statement Model'!K56/'3-Statement Model'!K$60</f>
        <v>3.504213920181095E-2</v>
      </c>
      <c r="L44" s="209">
        <f>+'3-Statement Model'!L56/'3-Statement Model'!L$60</f>
        <v>3.0826733291010985E-2</v>
      </c>
      <c r="M44" s="209">
        <f>+'3-Statement Model'!M56/'3-Statement Model'!M$60</f>
        <v>2.7174016116066357E-2</v>
      </c>
      <c r="N44" s="209">
        <f>+'3-Statement Model'!N56/'3-Statement Model'!N$60</f>
        <v>2.404924017550426E-2</v>
      </c>
      <c r="O44" s="209">
        <f>+'3-Statement Model'!O56/'3-Statement Model'!O$60</f>
        <v>2.1353589714833594E-2</v>
      </c>
      <c r="P44" s="209">
        <f>+'3-Statement Model'!P56/'3-Statement Model'!P$60</f>
        <v>1.90333513015318E-2</v>
      </c>
      <c r="Q44" s="209">
        <f>+'3-Statement Model'!Q56/'3-Statement Model'!Q$60</f>
        <v>1.7001292198677079E-2</v>
      </c>
    </row>
    <row r="45" spans="2:17">
      <c r="B45" t="s">
        <v>180</v>
      </c>
      <c r="C45" s="209">
        <f>+'3-Statement Model'!C57/'3-Statement Model'!C$60</f>
        <v>2.6703119607862846E-3</v>
      </c>
      <c r="D45" s="209">
        <f>+'3-Statement Model'!D57/'3-Statement Model'!D$60</f>
        <v>2.456610419520419E-3</v>
      </c>
      <c r="E45" s="209">
        <f>+'3-Statement Model'!E57/'3-Statement Model'!E$60</f>
        <v>7.8697745094148137E-3</v>
      </c>
      <c r="F45" s="209">
        <f>+'3-Statement Model'!F57/'3-Statement Model'!F$60</f>
        <v>7.946861189500028E-3</v>
      </c>
      <c r="G45" s="209">
        <f>+'3-Statement Model'!G57/'3-Statement Model'!G$60</f>
        <v>7.261969467960221E-3</v>
      </c>
      <c r="H45" s="209">
        <f>+'3-Statement Model'!H57/'3-Statement Model'!H$60</f>
        <v>6.276343194240727E-3</v>
      </c>
      <c r="I45" s="209">
        <f>+'3-Statement Model'!I57/'3-Statement Model'!I$60</f>
        <v>5.5794148320684051E-3</v>
      </c>
      <c r="J45" s="209">
        <f>+'3-Statement Model'!J57/'3-Statement Model'!J$60</f>
        <v>4.916825899011522E-3</v>
      </c>
      <c r="K45" s="209">
        <f>+'3-Statement Model'!K57/'3-Statement Model'!K$60</f>
        <v>4.3261170121302412E-3</v>
      </c>
      <c r="L45" s="209">
        <f>+'3-Statement Model'!L57/'3-Statement Model'!L$60</f>
        <v>3.8057053124129002E-3</v>
      </c>
      <c r="M45" s="209">
        <f>+'3-Statement Model'!M57/'3-Statement Model'!M$60</f>
        <v>3.3547601854609578E-3</v>
      </c>
      <c r="N45" s="209">
        <f>+'3-Statement Model'!N57/'3-Statement Model'!N$60</f>
        <v>2.9689918886766577E-3</v>
      </c>
      <c r="O45" s="209">
        <f>+'3-Statement Model'!O57/'3-Statement Model'!O$60</f>
        <v>2.6362011520865408E-3</v>
      </c>
      <c r="P45" s="209">
        <f>+'3-Statement Model'!P57/'3-Statement Model'!P$60</f>
        <v>2.3497567996406082E-3</v>
      </c>
      <c r="Q45" s="209">
        <f>+'3-Statement Model'!Q57/'3-Statement Model'!Q$60</f>
        <v>2.0988895394004107E-3</v>
      </c>
    </row>
    <row r="46" spans="2:17">
      <c r="B46" s="36" t="s">
        <v>181</v>
      </c>
      <c r="C46" s="210">
        <f>+'3-Statement Model'!C58/'3-Statement Model'!C$60</f>
        <v>0.22083513420244114</v>
      </c>
      <c r="D46" s="210">
        <f>+'3-Statement Model'!D58/'3-Statement Model'!D$60</f>
        <v>0.22526455225565606</v>
      </c>
      <c r="E46" s="210">
        <f>+'3-Statement Model'!E58/'3-Statement Model'!E$60</f>
        <v>0.18899649035272237</v>
      </c>
      <c r="F46" s="210">
        <f>+'3-Statement Model'!F58/'3-Statement Model'!F$60</f>
        <v>0.1884058356850008</v>
      </c>
      <c r="G46" s="210">
        <f>+'3-Statement Model'!G58/'3-Statement Model'!G$60</f>
        <v>0.1655312083510167</v>
      </c>
      <c r="H46" s="210">
        <f>+'3-Statement Model'!H58/'3-Statement Model'!H$60</f>
        <v>0.17120989904062195</v>
      </c>
      <c r="I46" s="210">
        <f>+'3-Statement Model'!I58/'3-Statement Model'!I$60</f>
        <v>0.16741244815181536</v>
      </c>
      <c r="J46" s="210">
        <f>+'3-Statement Model'!J58/'3-Statement Model'!J$60</f>
        <v>0.1660329543691097</v>
      </c>
      <c r="K46" s="210">
        <f>+'3-Statement Model'!K58/'3-Statement Model'!K$60</f>
        <v>0.16529484833767</v>
      </c>
      <c r="L46" s="210">
        <f>+'3-Statement Model'!L58/'3-Statement Model'!L$60</f>
        <v>0.16313516267668646</v>
      </c>
      <c r="M46" s="210">
        <f>+'3-Statement Model'!M58/'3-Statement Model'!M$60</f>
        <v>0.15966364020796653</v>
      </c>
      <c r="N46" s="210">
        <f>+'3-Statement Model'!N58/'3-Statement Model'!N$60</f>
        <v>0.15501796479101054</v>
      </c>
      <c r="O46" s="210">
        <f>+'3-Statement Model'!O58/'3-Statement Model'!O$60</f>
        <v>0.15014395081146578</v>
      </c>
      <c r="P46" s="210">
        <f>+'3-Statement Model'!P58/'3-Statement Model'!P$60</f>
        <v>0.14507425905443819</v>
      </c>
      <c r="Q46" s="210">
        <f>+'3-Statement Model'!Q58/'3-Statement Model'!Q$60</f>
        <v>0.14063423546700202</v>
      </c>
    </row>
    <row r="47" spans="2:17">
      <c r="B47" s="2"/>
      <c r="C47" s="107"/>
      <c r="D47" s="107"/>
      <c r="E47" s="107"/>
      <c r="F47" s="107"/>
      <c r="G47" s="107"/>
      <c r="H47" s="107"/>
      <c r="I47" s="107"/>
      <c r="J47" s="107"/>
      <c r="K47" s="107"/>
      <c r="L47" s="107"/>
      <c r="M47" s="107"/>
      <c r="N47" s="107"/>
      <c r="O47" s="107"/>
      <c r="P47" s="107"/>
      <c r="Q47" s="107"/>
    </row>
    <row r="48" spans="2:17" ht="15" thickBot="1">
      <c r="B48" s="31" t="s">
        <v>232</v>
      </c>
      <c r="C48" s="214">
        <f>+'3-Statement Model'!C60/'3-Statement Model'!C$60</f>
        <v>1</v>
      </c>
      <c r="D48" s="214">
        <f>+'3-Statement Model'!D60/'3-Statement Model'!D$60</f>
        <v>1</v>
      </c>
      <c r="E48" s="214">
        <f>+'3-Statement Model'!E60/'3-Statement Model'!E$60</f>
        <v>1</v>
      </c>
      <c r="F48" s="214">
        <f>+'3-Statement Model'!F60/'3-Statement Model'!F$60</f>
        <v>1</v>
      </c>
      <c r="G48" s="214">
        <f>+'3-Statement Model'!G60/'3-Statement Model'!G$60</f>
        <v>1</v>
      </c>
      <c r="H48" s="214">
        <f>+'3-Statement Model'!H60/'3-Statement Model'!H$60</f>
        <v>1</v>
      </c>
      <c r="I48" s="214">
        <f>+'3-Statement Model'!I60/'3-Statement Model'!I$60</f>
        <v>1</v>
      </c>
      <c r="J48" s="214">
        <f>+'3-Statement Model'!J60/'3-Statement Model'!J$60</f>
        <v>1</v>
      </c>
      <c r="K48" s="214">
        <f>+'3-Statement Model'!K60/'3-Statement Model'!K$60</f>
        <v>1</v>
      </c>
      <c r="L48" s="214">
        <f>+'3-Statement Model'!L60/'3-Statement Model'!L$60</f>
        <v>1</v>
      </c>
      <c r="M48" s="214">
        <f>+'3-Statement Model'!M60/'3-Statement Model'!M$60</f>
        <v>1</v>
      </c>
      <c r="N48" s="214">
        <f>+'3-Statement Model'!N60/'3-Statement Model'!N$60</f>
        <v>1</v>
      </c>
      <c r="O48" s="214">
        <f>+'3-Statement Model'!O60/'3-Statement Model'!O$60</f>
        <v>1</v>
      </c>
      <c r="P48" s="214">
        <f>+'3-Statement Model'!P60/'3-Statement Model'!P$60</f>
        <v>1</v>
      </c>
      <c r="Q48" s="214">
        <f>+'3-Statement Model'!Q60/'3-Statement Model'!Q$60</f>
        <v>1</v>
      </c>
    </row>
    <row r="49" spans="2:17">
      <c r="B49" s="2"/>
      <c r="C49" s="95"/>
      <c r="D49" s="95"/>
      <c r="E49" s="95"/>
      <c r="F49" s="95"/>
      <c r="G49" s="95"/>
      <c r="H49" s="95"/>
      <c r="I49" s="95"/>
      <c r="J49" s="95"/>
      <c r="K49" s="95"/>
      <c r="L49" s="95"/>
      <c r="M49" s="95"/>
      <c r="N49" s="95"/>
      <c r="O49" s="95"/>
      <c r="P49" s="95"/>
      <c r="Q49" s="95"/>
    </row>
    <row r="50" spans="2:17">
      <c r="B50" s="2" t="s">
        <v>234</v>
      </c>
      <c r="C50" s="95"/>
      <c r="D50" s="95"/>
      <c r="E50" s="95"/>
      <c r="F50" s="95"/>
      <c r="G50" s="95"/>
      <c r="H50" s="95"/>
      <c r="I50" s="95"/>
      <c r="J50" s="95"/>
      <c r="K50" s="95"/>
      <c r="L50" s="95"/>
      <c r="M50" s="95"/>
      <c r="N50" s="95"/>
      <c r="O50" s="95"/>
      <c r="P50" s="95"/>
      <c r="Q50" s="95"/>
    </row>
    <row r="51" spans="2:17">
      <c r="B51" s="2"/>
      <c r="C51" s="95"/>
      <c r="D51" s="95"/>
      <c r="E51" s="95"/>
      <c r="F51" s="95"/>
      <c r="G51" s="95"/>
      <c r="H51" s="95"/>
      <c r="I51" s="95"/>
      <c r="J51" s="95"/>
      <c r="K51" s="95"/>
      <c r="L51" s="95"/>
      <c r="M51" s="95"/>
      <c r="N51" s="95"/>
      <c r="O51" s="95"/>
      <c r="P51" s="95"/>
      <c r="Q51" s="95"/>
    </row>
    <row r="52" spans="2:17">
      <c r="B52" s="2" t="s">
        <v>235</v>
      </c>
      <c r="C52" s="95"/>
      <c r="D52" s="95"/>
      <c r="E52" s="95"/>
      <c r="F52" s="95"/>
      <c r="G52" s="95"/>
      <c r="H52" s="95"/>
      <c r="I52" s="95"/>
      <c r="J52" s="95"/>
      <c r="K52" s="95"/>
      <c r="L52" s="95"/>
      <c r="M52" s="95"/>
      <c r="N52" s="95"/>
      <c r="O52" s="95"/>
      <c r="P52" s="95"/>
      <c r="Q52" s="95"/>
    </row>
    <row r="53" spans="2:17">
      <c r="B53" t="s">
        <v>188</v>
      </c>
      <c r="C53" s="204">
        <f>+'3-Statement Model'!C65/'3-Statement Model'!C$83</f>
        <v>0.38153296679364884</v>
      </c>
      <c r="D53" s="204">
        <f>+'3-Statement Model'!D65/'3-Statement Model'!D$83</f>
        <v>0.42521939397588554</v>
      </c>
      <c r="E53" s="204">
        <f>+'3-Statement Model'!E65/'3-Statement Model'!E$83</f>
        <v>0.45472044723905858</v>
      </c>
      <c r="F53" s="204">
        <f>+'3-Statement Model'!F65/'3-Statement Model'!F$83</f>
        <v>0.44850646930408394</v>
      </c>
      <c r="G53" s="204">
        <f>+'3-Statement Model'!G65/'3-Statement Model'!G$83</f>
        <v>0.38099528195353427</v>
      </c>
      <c r="H53" s="204">
        <f>+'3-Statement Model'!H65/'3-Statement Model'!H$83</f>
        <v>0.36221342860567229</v>
      </c>
      <c r="I53" s="204">
        <f>+'3-Statement Model'!I65/'3-Statement Model'!I$83</f>
        <v>0.35419237041887908</v>
      </c>
      <c r="J53" s="204">
        <f>+'3-Statement Model'!J65/'3-Statement Model'!J$83</f>
        <v>0.34334289522767708</v>
      </c>
      <c r="K53" s="204">
        <f>+'3-Statement Model'!K65/'3-Statement Model'!K$83</f>
        <v>0.33230293844059633</v>
      </c>
      <c r="L53" s="204">
        <f>+'3-Statement Model'!L65/'3-Statement Model'!L$83</f>
        <v>0.32156128927362754</v>
      </c>
      <c r="M53" s="204">
        <f>+'3-Statement Model'!M65/'3-Statement Model'!M$83</f>
        <v>0.31180478099928649</v>
      </c>
      <c r="N53" s="204">
        <f>+'3-Statement Model'!N65/'3-Statement Model'!N$83</f>
        <v>0.30354493194908067</v>
      </c>
      <c r="O53" s="204">
        <f>+'3-Statement Model'!O65/'3-Statement Model'!O$83</f>
        <v>0.29647303941876119</v>
      </c>
      <c r="P53" s="204">
        <f>+'3-Statement Model'!P65/'3-Statement Model'!P$83</f>
        <v>0.29068475814383954</v>
      </c>
      <c r="Q53" s="204">
        <f>+'3-Statement Model'!Q65/'3-Statement Model'!Q$83</f>
        <v>0.28561539562180027</v>
      </c>
    </row>
    <row r="54" spans="2:17">
      <c r="B54" t="s">
        <v>186</v>
      </c>
      <c r="C54" s="204">
        <f>+'3-Statement Model'!C66/'3-Statement Model'!C$83</f>
        <v>8.0075854282047937E-4</v>
      </c>
      <c r="D54" s="204">
        <f>+'3-Statement Model'!D66/'3-Statement Model'!D$83</f>
        <v>4.3653003778242744E-4</v>
      </c>
      <c r="E54" s="204">
        <f>+'3-Statement Model'!E66/'3-Statement Model'!E$83</f>
        <v>2.9199811760436805E-4</v>
      </c>
      <c r="F54" s="204">
        <f>+'3-Statement Model'!F66/'3-Statement Model'!F$83</f>
        <v>2.1031893935360207E-4</v>
      </c>
      <c r="G54" s="204">
        <f>+'3-Statement Model'!G66/'3-Statement Model'!G$83</f>
        <v>1.5139444208666215E-4</v>
      </c>
      <c r="H54" s="204">
        <f>+'3-Statement Model'!H66/'3-Statement Model'!H$83</f>
        <v>1.308465259223118E-4</v>
      </c>
      <c r="I54" s="204">
        <f>+'3-Statement Model'!I66/'3-Statement Model'!I$83</f>
        <v>1.1631726068221897E-4</v>
      </c>
      <c r="J54" s="204">
        <f>+'3-Statement Model'!J66/'3-Statement Model'!J$83</f>
        <v>1.025038892138424E-4</v>
      </c>
      <c r="K54" s="204">
        <f>+'3-Statement Model'!K66/'3-Statement Model'!K$83</f>
        <v>9.0189042289796543E-5</v>
      </c>
      <c r="L54" s="204">
        <f>+'3-Statement Model'!L66/'3-Statement Model'!L$83</f>
        <v>7.9339721140528674E-5</v>
      </c>
      <c r="M54" s="204">
        <f>+'3-Statement Model'!M66/'3-Statement Model'!M$83</f>
        <v>6.9938609471332337E-5</v>
      </c>
      <c r="N54" s="204">
        <f>+'3-Statement Model'!N66/'3-Statement Model'!N$83</f>
        <v>6.1896276558194157E-5</v>
      </c>
      <c r="O54" s="204">
        <f>+'3-Statement Model'!O66/'3-Statement Model'!O$83</f>
        <v>5.4958397223950433E-5</v>
      </c>
      <c r="P54" s="204">
        <f>+'3-Statement Model'!P66/'3-Statement Model'!P$83</f>
        <v>4.8986727538645609E-5</v>
      </c>
      <c r="Q54" s="204">
        <f>+'3-Statement Model'!Q66/'3-Statement Model'!Q$83</f>
        <v>4.3756753897274448E-5</v>
      </c>
    </row>
    <row r="55" spans="2:17">
      <c r="B55" t="s">
        <v>187</v>
      </c>
      <c r="C55" s="204">
        <f>+'3-Statement Model'!C67/'3-Statement Model'!C$83</f>
        <v>8.8237560601339513E-2</v>
      </c>
      <c r="D55" s="204">
        <f>+'3-Statement Model'!D67/'3-Statement Model'!D$83</f>
        <v>2.4599220267035961E-2</v>
      </c>
      <c r="E55" s="204">
        <f>+'3-Statement Model'!E67/'3-Statement Model'!E$83</f>
        <v>1.925770109598517E-2</v>
      </c>
      <c r="F55" s="204">
        <f>+'3-Statement Model'!F67/'3-Statement Model'!F$83</f>
        <v>2.8949470209254032E-2</v>
      </c>
      <c r="G55" s="204">
        <f>+'3-Statement Model'!G67/'3-Statement Model'!G$83</f>
        <v>2.959637248989256E-2</v>
      </c>
      <c r="H55" s="204">
        <f>+'3-Statement Model'!H67/'3-Statement Model'!H$83</f>
        <v>2.5579423305304397E-2</v>
      </c>
      <c r="I55" s="204">
        <f>+'3-Statement Model'!I67/'3-Statement Model'!I$83</f>
        <v>2.2739071043204283E-2</v>
      </c>
      <c r="J55" s="204">
        <f>+'3-Statement Model'!J67/'3-Statement Model'!J$83</f>
        <v>2.0038670145492959E-2</v>
      </c>
      <c r="K55" s="204">
        <f>+'3-Statement Model'!K67/'3-Statement Model'!K$83</f>
        <v>1.7631218513210228E-2</v>
      </c>
      <c r="L55" s="204">
        <f>+'3-Statement Model'!L67/'3-Statement Model'!L$83</f>
        <v>1.5510265157390237E-2</v>
      </c>
      <c r="M55" s="204">
        <f>+'3-Statement Model'!M67/'3-Statement Model'!M$83</f>
        <v>1.3672424884354724E-2</v>
      </c>
      <c r="N55" s="204">
        <f>+'3-Statement Model'!N67/'3-Statement Model'!N$83</f>
        <v>1.2100214720597793E-2</v>
      </c>
      <c r="O55" s="204">
        <f>+'3-Statement Model'!O67/'3-Statement Model'!O$83</f>
        <v>1.0743916178616541E-2</v>
      </c>
      <c r="P55" s="204">
        <f>+'3-Statement Model'!P67/'3-Statement Model'!P$83</f>
        <v>9.576503703251622E-3</v>
      </c>
      <c r="Q55" s="204">
        <f>+'3-Statement Model'!Q67/'3-Statement Model'!Q$83</f>
        <v>8.5540867249999635E-3</v>
      </c>
    </row>
    <row r="56" spans="2:17">
      <c r="B56" t="s">
        <v>189</v>
      </c>
      <c r="C56" s="204">
        <f>+'3-Statement Model'!C68/'3-Statement Model'!C$83</f>
        <v>0</v>
      </c>
      <c r="D56" s="204">
        <f>+'3-Statement Model'!D68/'3-Statement Model'!D$83</f>
        <v>5.840470850330408E-4</v>
      </c>
      <c r="E56" s="204">
        <f>+'3-Statement Model'!E68/'3-Statement Model'!E$83</f>
        <v>5.233286651433626E-3</v>
      </c>
      <c r="F56" s="204">
        <f>+'3-Statement Model'!F68/'3-Statement Model'!F$83</f>
        <v>9.0144294765986902E-3</v>
      </c>
      <c r="G56" s="204">
        <f>+'3-Statement Model'!G68/'3-Statement Model'!G$83</f>
        <v>9.6892442935463778E-3</v>
      </c>
      <c r="H56" s="204">
        <f>+'3-Statement Model'!H68/'3-Statement Model'!H$83</f>
        <v>8.3741776590279555E-3</v>
      </c>
      <c r="I56" s="204">
        <f>+'3-Statement Model'!I68/'3-Statement Model'!I$83</f>
        <v>7.4443046836620138E-3</v>
      </c>
      <c r="J56" s="204">
        <f>+'3-Statement Model'!J68/'3-Statement Model'!J$83</f>
        <v>6.5602489096859137E-3</v>
      </c>
      <c r="K56" s="204">
        <f>+'3-Statement Model'!K68/'3-Statement Model'!K$83</f>
        <v>5.7720987065469787E-3</v>
      </c>
      <c r="L56" s="204">
        <f>+'3-Statement Model'!L68/'3-Statement Model'!L$83</f>
        <v>5.0777421529938352E-3</v>
      </c>
      <c r="M56" s="204">
        <f>+'3-Statement Model'!M68/'3-Statement Model'!M$83</f>
        <v>4.4760710061652696E-3</v>
      </c>
      <c r="N56" s="204">
        <f>+'3-Statement Model'!N68/'3-Statement Model'!N$83</f>
        <v>3.961361699724426E-3</v>
      </c>
      <c r="O56" s="204">
        <f>+'3-Statement Model'!O68/'3-Statement Model'!O$83</f>
        <v>3.5173374223328277E-3</v>
      </c>
      <c r="P56" s="204">
        <f>+'3-Statement Model'!P68/'3-Statement Model'!P$83</f>
        <v>3.135150562473319E-3</v>
      </c>
      <c r="Q56" s="204">
        <f>+'3-Statement Model'!Q68/'3-Statement Model'!Q$83</f>
        <v>2.8004322494255647E-3</v>
      </c>
    </row>
    <row r="57" spans="2:17">
      <c r="B57" t="s">
        <v>236</v>
      </c>
      <c r="C57" s="204">
        <f>+'3-Statement Model'!C69/'3-Statement Model'!C$83</f>
        <v>2.5128406155454369E-4</v>
      </c>
      <c r="D57" s="204">
        <f>+'3-Statement Model'!D69/'3-Statement Model'!D$83</f>
        <v>8.0682793190131423E-4</v>
      </c>
      <c r="E57" s="204">
        <f>+'3-Statement Model'!E69/'3-Statement Model'!E$83</f>
        <v>1.0574300763730999E-3</v>
      </c>
      <c r="F57" s="204">
        <f>+'3-Statement Model'!F69/'3-Statement Model'!F$83</f>
        <v>2.0765667429849317E-4</v>
      </c>
      <c r="G57" s="204">
        <f>+'3-Statement Model'!G69/'3-Statement Model'!G$83</f>
        <v>4.3929206966129836E-4</v>
      </c>
      <c r="H57" s="204">
        <f>+'3-Statement Model'!H69/'3-Statement Model'!H$83</f>
        <v>3.7966942767621623E-4</v>
      </c>
      <c r="I57" s="204">
        <f>+'3-Statement Model'!I69/'3-Statement Model'!I$83</f>
        <v>3.3751074001234032E-4</v>
      </c>
      <c r="J57" s="204">
        <f>+'3-Statement Model'!J69/'3-Statement Model'!J$83</f>
        <v>2.974293178827886E-4</v>
      </c>
      <c r="K57" s="204">
        <f>+'3-Statement Model'!K69/'3-Statement Model'!K$83</f>
        <v>2.6169607352940968E-4</v>
      </c>
      <c r="L57" s="204">
        <f>+'3-Statement Model'!L69/'3-Statement Model'!L$83</f>
        <v>2.3021525642415698E-4</v>
      </c>
      <c r="M57" s="204">
        <f>+'3-Statement Model'!M69/'3-Statement Model'!M$83</f>
        <v>2.029366209250135E-4</v>
      </c>
      <c r="N57" s="204">
        <f>+'3-Statement Model'!N69/'3-Statement Model'!N$83</f>
        <v>1.7960067132459618E-4</v>
      </c>
      <c r="O57" s="204">
        <f>+'3-Statement Model'!O69/'3-Statement Model'!O$83</f>
        <v>1.5946944768261028E-4</v>
      </c>
      <c r="P57" s="204">
        <f>+'3-Statement Model'!P69/'3-Statement Model'!P$83</f>
        <v>1.4214181597279138E-4</v>
      </c>
      <c r="Q57" s="204">
        <f>+'3-Statement Model'!Q69/'3-Statement Model'!Q$83</f>
        <v>1.2696631868553405E-4</v>
      </c>
    </row>
    <row r="58" spans="2:17">
      <c r="B58" t="s">
        <v>191</v>
      </c>
      <c r="C58" s="204">
        <f>+'3-Statement Model'!C70/'3-Statement Model'!C$83</f>
        <v>0</v>
      </c>
      <c r="D58" s="204">
        <f>+'3-Statement Model'!D70/'3-Statement Model'!D$83</f>
        <v>0</v>
      </c>
      <c r="E58" s="204">
        <f>+'3-Statement Model'!E70/'3-Statement Model'!E$83</f>
        <v>0</v>
      </c>
      <c r="F58" s="204">
        <f>+'3-Statement Model'!F70/'3-Statement Model'!F$83</f>
        <v>2.8699217294073797E-3</v>
      </c>
      <c r="G58" s="204">
        <f>+'3-Statement Model'!G70/'3-Statement Model'!G$83</f>
        <v>1.432042509573837E-3</v>
      </c>
      <c r="H58" s="204">
        <f>+'3-Statement Model'!H70/'3-Statement Model'!H$83</f>
        <v>1.2376794337241623E-3</v>
      </c>
      <c r="I58" s="204">
        <f>+'3-Statement Model'!I70/'3-Statement Model'!I$83</f>
        <v>1.1002468756334482E-3</v>
      </c>
      <c r="J58" s="204">
        <f>+'3-Statement Model'!J70/'3-Statement Model'!J$83</f>
        <v>9.6958596846536164E-4</v>
      </c>
      <c r="K58" s="204">
        <f>+'3-Statement Model'!K70/'3-Statement Model'!K$83</f>
        <v>8.5309962952807546E-4</v>
      </c>
      <c r="L58" s="204">
        <f>+'3-Statement Model'!L70/'3-Statement Model'!L$83</f>
        <v>7.5047572291942692E-4</v>
      </c>
      <c r="M58" s="204">
        <f>+'3-Statement Model'!M70/'3-Statement Model'!M$83</f>
        <v>6.6155045352391407E-4</v>
      </c>
      <c r="N58" s="204">
        <f>+'3-Statement Model'!N70/'3-Statement Model'!N$83</f>
        <v>5.8547789465701681E-4</v>
      </c>
      <c r="O58" s="204">
        <f>+'3-Statement Model'!O70/'3-Statement Model'!O$83</f>
        <v>5.1985238029867873E-4</v>
      </c>
      <c r="P58" s="204">
        <f>+'3-Statement Model'!P70/'3-Statement Model'!P$83</f>
        <v>4.6336625884915603E-4</v>
      </c>
      <c r="Q58" s="204">
        <f>+'3-Statement Model'!Q70/'3-Statement Model'!Q$83</f>
        <v>4.1389585243815333E-4</v>
      </c>
    </row>
    <row r="59" spans="2:17">
      <c r="B59" t="s">
        <v>192</v>
      </c>
      <c r="C59" s="204">
        <f>+'3-Statement Model'!C71/'3-Statement Model'!C$83</f>
        <v>4.0708017971836083E-2</v>
      </c>
      <c r="D59" s="204">
        <f>+'3-Statement Model'!D71/'3-Statement Model'!D$83</f>
        <v>3.3477338069935129E-2</v>
      </c>
      <c r="E59" s="204">
        <f>+'3-Statement Model'!E71/'3-Statement Model'!E$83</f>
        <v>1.4832370401029648E-2</v>
      </c>
      <c r="F59" s="204">
        <f>+'3-Statement Model'!F71/'3-Statement Model'!F$83</f>
        <v>1.7589585219104413E-2</v>
      </c>
      <c r="G59" s="204">
        <f>+'3-Statement Model'!G71/'3-Statement Model'!G$83</f>
        <v>7.7779515091047621E-2</v>
      </c>
      <c r="H59" s="204">
        <f>+'3-Statement Model'!H71/'3-Statement Model'!H$83</f>
        <v>6.722293894884146E-2</v>
      </c>
      <c r="I59" s="204">
        <f>+'3-Statement Model'!I71/'3-Statement Model'!I$83</f>
        <v>5.9758469385574761E-2</v>
      </c>
      <c r="J59" s="204">
        <f>+'3-Statement Model'!J71/'3-Statement Model'!J$83</f>
        <v>5.2661793181518146E-2</v>
      </c>
      <c r="K59" s="204">
        <f>+'3-Statement Model'!K71/'3-Statement Model'!K$83</f>
        <v>4.6334990103605478E-2</v>
      </c>
      <c r="L59" s="204">
        <f>+'3-Statement Model'!L71/'3-Statement Model'!L$83</f>
        <v>4.0761106898738166E-2</v>
      </c>
      <c r="M59" s="204">
        <f>+'3-Statement Model'!M71/'3-Statement Model'!M$83</f>
        <v>3.5931247249542358E-2</v>
      </c>
      <c r="N59" s="204">
        <f>+'3-Statement Model'!N71/'3-Statement Model'!N$83</f>
        <v>3.1799465755036831E-2</v>
      </c>
      <c r="O59" s="204">
        <f>+'3-Statement Model'!O71/'3-Statement Model'!O$83</f>
        <v>2.8235101813137421E-2</v>
      </c>
      <c r="P59" s="204">
        <f>+'3-Statement Model'!P71/'3-Statement Model'!P$83</f>
        <v>2.516713203825598E-2</v>
      </c>
      <c r="Q59" s="204">
        <f>+'3-Statement Model'!Q71/'3-Statement Model'!Q$83</f>
        <v>2.2480211645683344E-2</v>
      </c>
    </row>
    <row r="60" spans="2:17">
      <c r="B60" s="36" t="s">
        <v>193</v>
      </c>
      <c r="C60" s="205">
        <f>+'3-Statement Model'!C72/'3-Statement Model'!C$83</f>
        <v>0.51153058797119944</v>
      </c>
      <c r="D60" s="205">
        <f>+'3-Statement Model'!D72/'3-Statement Model'!D$83</f>
        <v>0.4851233573675735</v>
      </c>
      <c r="E60" s="205">
        <f>+'3-Statement Model'!E72/'3-Statement Model'!E$83</f>
        <v>0.49539323358148446</v>
      </c>
      <c r="F60" s="205">
        <f>+'3-Statement Model'!F72/'3-Statement Model'!F$83</f>
        <v>0.50734785155210049</v>
      </c>
      <c r="G60" s="205">
        <f>+'3-Statement Model'!G72/'3-Statement Model'!G$83</f>
        <v>0.50008314284934252</v>
      </c>
      <c r="H60" s="205">
        <f>+'3-Statement Model'!H72/'3-Statement Model'!H$83</f>
        <v>0.4651381639061688</v>
      </c>
      <c r="I60" s="205">
        <f>+'3-Statement Model'!I72/'3-Statement Model'!I$83</f>
        <v>0.44568829040764807</v>
      </c>
      <c r="J60" s="205">
        <f>+'3-Statement Model'!J72/'3-Statement Model'!J$83</f>
        <v>0.42397312663993603</v>
      </c>
      <c r="K60" s="205">
        <f>+'3-Statement Model'!K72/'3-Statement Model'!K$83</f>
        <v>0.40324623050930625</v>
      </c>
      <c r="L60" s="205">
        <f>+'3-Statement Model'!L72/'3-Statement Model'!L$83</f>
        <v>0.3839704341832339</v>
      </c>
      <c r="M60" s="205">
        <f>+'3-Statement Model'!M72/'3-Statement Model'!M$83</f>
        <v>0.36681894982326912</v>
      </c>
      <c r="N60" s="205">
        <f>+'3-Statement Model'!N72/'3-Statement Model'!N$83</f>
        <v>0.35223294896697954</v>
      </c>
      <c r="O60" s="205">
        <f>+'3-Statement Model'!O72/'3-Statement Model'!O$83</f>
        <v>0.33970367505805321</v>
      </c>
      <c r="P60" s="205">
        <f>+'3-Statement Model'!P72/'3-Statement Model'!P$83</f>
        <v>0.32921803925018106</v>
      </c>
      <c r="Q60" s="205">
        <f>+'3-Statement Model'!Q72/'3-Statement Model'!Q$83</f>
        <v>0.32003474516693015</v>
      </c>
    </row>
    <row r="61" spans="2:17">
      <c r="C61" s="95"/>
      <c r="D61" s="95"/>
      <c r="E61" s="95"/>
      <c r="F61" s="95"/>
      <c r="G61" s="95"/>
      <c r="H61" s="95"/>
      <c r="I61" s="95"/>
      <c r="J61" s="95"/>
      <c r="K61" s="95"/>
      <c r="L61" s="95"/>
      <c r="M61" s="95"/>
      <c r="N61" s="95"/>
      <c r="O61" s="95"/>
      <c r="P61" s="95"/>
      <c r="Q61" s="95"/>
    </row>
    <row r="62" spans="2:17">
      <c r="B62" s="2" t="s">
        <v>237</v>
      </c>
      <c r="C62" s="95"/>
      <c r="D62" s="95"/>
      <c r="E62" s="95"/>
      <c r="F62" s="95"/>
      <c r="G62" s="95"/>
      <c r="H62" s="95"/>
      <c r="I62" s="95"/>
      <c r="J62" s="95"/>
      <c r="K62" s="95"/>
      <c r="L62" s="95"/>
      <c r="M62" s="95"/>
      <c r="N62" s="95"/>
      <c r="O62" s="95"/>
      <c r="P62" s="95"/>
      <c r="Q62" s="95"/>
    </row>
    <row r="63" spans="2:17">
      <c r="B63" t="s">
        <v>195</v>
      </c>
      <c r="C63" s="204">
        <f>+'3-Statement Model'!C75/'3-Statement Model'!C$83</f>
        <v>0</v>
      </c>
      <c r="D63" s="204">
        <f>+'3-Statement Model'!D75/'3-Statement Model'!D$83</f>
        <v>0</v>
      </c>
      <c r="E63" s="204">
        <f>+'3-Statement Model'!E75/'3-Statement Model'!E$83</f>
        <v>0</v>
      </c>
      <c r="F63" s="204">
        <f>+'3-Statement Model'!F75/'3-Statement Model'!F$83</f>
        <v>0</v>
      </c>
      <c r="G63" s="204">
        <f>+'3-Statement Model'!G75/'3-Statement Model'!G$83</f>
        <v>0</v>
      </c>
      <c r="H63" s="206">
        <f>+'3-Statement Model'!H75/'3-Statement Model'!H$83</f>
        <v>0</v>
      </c>
      <c r="I63" s="206">
        <f>+'3-Statement Model'!I75/'3-Statement Model'!I$83</f>
        <v>0</v>
      </c>
      <c r="J63" s="206">
        <f>+'3-Statement Model'!J75/'3-Statement Model'!J$83</f>
        <v>0</v>
      </c>
      <c r="K63" s="206">
        <f>+'3-Statement Model'!K75/'3-Statement Model'!K$83</f>
        <v>0</v>
      </c>
      <c r="L63" s="206">
        <f>+'3-Statement Model'!L75/'3-Statement Model'!L$83</f>
        <v>0</v>
      </c>
      <c r="M63" s="206">
        <f>+'3-Statement Model'!M75/'3-Statement Model'!M$83</f>
        <v>0</v>
      </c>
      <c r="N63" s="206">
        <f>+'3-Statement Model'!N75/'3-Statement Model'!N$83</f>
        <v>0</v>
      </c>
      <c r="O63" s="206">
        <f>+'3-Statement Model'!O75/'3-Statement Model'!O$83</f>
        <v>0</v>
      </c>
      <c r="P63" s="206">
        <f>+'3-Statement Model'!P75/'3-Statement Model'!P$83</f>
        <v>0</v>
      </c>
      <c r="Q63" s="206">
        <f>+'3-Statement Model'!Q75/'3-Statement Model'!Q$83</f>
        <v>0</v>
      </c>
    </row>
    <row r="64" spans="2:17">
      <c r="B64" t="s">
        <v>196</v>
      </c>
      <c r="C64" s="204">
        <f>+'3-Statement Model'!C76/'3-Statement Model'!C$83</f>
        <v>0.15609095812937443</v>
      </c>
      <c r="D64" s="204">
        <f>+'3-Statement Model'!D76/'3-Statement Model'!D$83</f>
        <v>0.16999984947240077</v>
      </c>
      <c r="E64" s="204">
        <f>+'3-Statement Model'!E76/'3-Statement Model'!E$83</f>
        <v>0.15087230893967832</v>
      </c>
      <c r="F64" s="204">
        <f>+'3-Statement Model'!F76/'3-Statement Model'!F$83</f>
        <v>0.16456258985144562</v>
      </c>
      <c r="G64" s="204">
        <f>+'3-Statement Model'!G76/'3-Statement Model'!G$83</f>
        <v>0.13686553939854215</v>
      </c>
      <c r="H64" s="204">
        <f>+'3-Statement Model'!H76/'3-Statement Model'!H$83</f>
        <v>0.14037355285865774</v>
      </c>
      <c r="I64" s="204">
        <f>+'3-Statement Model'!I76/'3-Statement Model'!I$83</f>
        <v>0.14350436191948104</v>
      </c>
      <c r="J64" s="204">
        <f>+'3-Statement Model'!J76/'3-Statement Model'!J$83</f>
        <v>0.15616630883878233</v>
      </c>
      <c r="K64" s="204">
        <f>+'3-Statement Model'!K76/'3-Statement Model'!K$83</f>
        <v>0.16213724307776242</v>
      </c>
      <c r="L64" s="204">
        <f>+'3-Statement Model'!L76/'3-Statement Model'!L$83</f>
        <v>0.16545415116729087</v>
      </c>
      <c r="M64" s="204">
        <f>+'3-Statement Model'!M76/'3-Statement Model'!M$83</f>
        <v>0.16626806511558698</v>
      </c>
      <c r="N64" s="204">
        <f>+'3-Statement Model'!N76/'3-Statement Model'!N$83</f>
        <v>0.16480652282424416</v>
      </c>
      <c r="O64" s="204">
        <f>+'3-Statement Model'!O76/'3-Statement Model'!O$83</f>
        <v>0.16243024885563817</v>
      </c>
      <c r="P64" s="204">
        <f>+'3-Statement Model'!P76/'3-Statement Model'!P$83</f>
        <v>0.15925899264368984</v>
      </c>
      <c r="Q64" s="204">
        <f>+'3-Statement Model'!Q76/'3-Statement Model'!Q$83</f>
        <v>0.15648161424325044</v>
      </c>
    </row>
    <row r="65" spans="1:17">
      <c r="B65" t="s">
        <v>197</v>
      </c>
      <c r="C65" s="204">
        <f>+'3-Statement Model'!C77/'3-Statement Model'!C$83</f>
        <v>0.1719788117279297</v>
      </c>
      <c r="D65" s="204">
        <f>+'3-Statement Model'!D77/'3-Statement Model'!D$83</f>
        <v>0.18098535366459442</v>
      </c>
      <c r="E65" s="204">
        <f>+'3-Statement Model'!E77/'3-Statement Model'!E$83</f>
        <v>0.17560426600745019</v>
      </c>
      <c r="F65" s="204">
        <f>+'3-Statement Model'!F77/'3-Statement Model'!F$83</f>
        <v>0.15179702891219848</v>
      </c>
      <c r="G65" s="204">
        <f>+'3-Statement Model'!G77/'3-Statement Model'!G$83</f>
        <v>0.1559784672429583</v>
      </c>
      <c r="H65" s="204">
        <f>+'3-Statement Model'!H77/'3-Statement Model'!H$83</f>
        <v>0.15016705654647106</v>
      </c>
      <c r="I65" s="204">
        <f>+'3-Statement Model'!I77/'3-Statement Model'!I$83</f>
        <v>0.15351629414642159</v>
      </c>
      <c r="J65" s="204">
        <f>+'3-Statement Model'!J77/'3-Statement Model'!J$83</f>
        <v>0.15963667125742195</v>
      </c>
      <c r="K65" s="204">
        <f>+'3-Statement Model'!K77/'3-Statement Model'!K$83</f>
        <v>0.16574029292393488</v>
      </c>
      <c r="L65" s="204">
        <f>+'3-Statement Model'!L77/'3-Statement Model'!L$83</f>
        <v>0.16913091008211956</v>
      </c>
      <c r="M65" s="204">
        <f>+'3-Statement Model'!M77/'3-Statement Model'!M$83</f>
        <v>0.16996291100704447</v>
      </c>
      <c r="N65" s="204">
        <f>+'3-Statement Model'!N77/'3-Statement Model'!N$83</f>
        <v>0.16846888999811624</v>
      </c>
      <c r="O65" s="204">
        <f>+'3-Statement Model'!O77/'3-Statement Model'!O$83</f>
        <v>0.16603980994131903</v>
      </c>
      <c r="P65" s="204">
        <f>+'3-Statement Model'!P77/'3-Statement Model'!P$83</f>
        <v>0.16279808136910515</v>
      </c>
      <c r="Q65" s="204">
        <f>+'3-Statement Model'!Q77/'3-Statement Model'!Q$83</f>
        <v>0.159958983448656</v>
      </c>
    </row>
    <row r="66" spans="1:17">
      <c r="B66" t="s">
        <v>198</v>
      </c>
      <c r="C66" s="204">
        <f>+'3-Statement Model'!C78/'3-Statement Model'!C$83</f>
        <v>0.14218657339002302</v>
      </c>
      <c r="D66" s="204">
        <f>+'3-Statement Model'!D78/'3-Statement Model'!D$83</f>
        <v>0.11854951605376847</v>
      </c>
      <c r="E66" s="204">
        <f>+'3-Statement Model'!E78/'3-Statement Model'!E$83</f>
        <v>0.14574674974910842</v>
      </c>
      <c r="F66" s="204">
        <f>+'3-Statement Model'!F78/'3-Statement Model'!F$83</f>
        <v>0.15517278100207657</v>
      </c>
      <c r="G66" s="204">
        <f>+'3-Statement Model'!G78/'3-Statement Model'!G$83</f>
        <v>0.18741142804668906</v>
      </c>
      <c r="H66" s="204">
        <f>+'3-Statement Model'!H78/'3-Statement Model'!H$83</f>
        <v>0.2273283385189227</v>
      </c>
      <c r="I66" s="204">
        <f>+'3-Statement Model'!I78/'3-Statement Model'!I$83</f>
        <v>0.24218506436047305</v>
      </c>
      <c r="J66" s="204">
        <f>+'3-Statement Model'!J78/'3-Statement Model'!J$83</f>
        <v>0.24691183079907186</v>
      </c>
      <c r="K66" s="204">
        <f>+'3-Statement Model'!K78/'3-Statement Model'!K$83</f>
        <v>0.25716348606244271</v>
      </c>
      <c r="L66" s="204">
        <f>+'3-Statement Model'!L78/'3-Statement Model'!L$83</f>
        <v>0.2711407460284167</v>
      </c>
      <c r="M66" s="204">
        <f>+'3-Statement Model'!M78/'3-Statement Model'!M$83</f>
        <v>0.28786722709947815</v>
      </c>
      <c r="N66" s="204">
        <f>+'3-Statement Model'!N78/'3-Statement Model'!N$83</f>
        <v>0.30645323980256151</v>
      </c>
      <c r="O66" s="204">
        <f>+'3-Statement Model'!O78/'3-Statement Model'!O$83</f>
        <v>0.32468888216452835</v>
      </c>
      <c r="P66" s="204">
        <f>+'3-Statement Model'!P78/'3-Statement Model'!P$83</f>
        <v>0.34236303664585738</v>
      </c>
      <c r="Q66" s="204">
        <f>+'3-Statement Model'!Q78/'3-Statement Model'!Q$83</f>
        <v>0.35784201772519258</v>
      </c>
    </row>
    <row r="67" spans="1:17">
      <c r="B67" t="s">
        <v>199</v>
      </c>
      <c r="C67" s="204">
        <f>+'3-Statement Model'!C79/'3-Statement Model'!C$83</f>
        <v>5.3707780089591144E-3</v>
      </c>
      <c r="D67" s="204">
        <f>+'3-Statement Model'!D79/'3-Statement Model'!D$83</f>
        <v>3.0015203287522773E-3</v>
      </c>
      <c r="E67" s="204">
        <f>+'3-Statement Model'!E79/'3-Statement Model'!E$83</f>
        <v>1.6828163360189601E-2</v>
      </c>
      <c r="F67" s="204">
        <f>+'3-Statement Model'!F79/'3-Statement Model'!F$83</f>
        <v>1.8369628880251319E-3</v>
      </c>
      <c r="G67" s="204">
        <f>+'3-Statement Model'!G79/'3-Statement Model'!G$83</f>
        <v>1.432042509573837E-3</v>
      </c>
      <c r="H67" s="204">
        <f>+'3-Statement Model'!H79/'3-Statement Model'!H$83</f>
        <v>1.2376794337241623E-3</v>
      </c>
      <c r="I67" s="204">
        <f>+'3-Statement Model'!I79/'3-Statement Model'!I$83</f>
        <v>1.1002468756334482E-3</v>
      </c>
      <c r="J67" s="204">
        <f>+'3-Statement Model'!J79/'3-Statement Model'!J$83</f>
        <v>9.6958596846536164E-4</v>
      </c>
      <c r="K67" s="204">
        <f>+'3-Statement Model'!K79/'3-Statement Model'!K$83</f>
        <v>8.5309962952807546E-4</v>
      </c>
      <c r="L67" s="204">
        <f>+'3-Statement Model'!L79/'3-Statement Model'!L$83</f>
        <v>7.5047572291942692E-4</v>
      </c>
      <c r="M67" s="204">
        <f>+'3-Statement Model'!M79/'3-Statement Model'!M$83</f>
        <v>6.6155045352391407E-4</v>
      </c>
      <c r="N67" s="204">
        <f>+'3-Statement Model'!N79/'3-Statement Model'!N$83</f>
        <v>5.8547789465701681E-4</v>
      </c>
      <c r="O67" s="204">
        <f>+'3-Statement Model'!O79/'3-Statement Model'!O$83</f>
        <v>5.1985238029867873E-4</v>
      </c>
      <c r="P67" s="204">
        <f>+'3-Statement Model'!P79/'3-Statement Model'!P$83</f>
        <v>4.6336625884915603E-4</v>
      </c>
      <c r="Q67" s="204">
        <f>+'3-Statement Model'!Q79/'3-Statement Model'!Q$83</f>
        <v>4.1389585243815333E-4</v>
      </c>
    </row>
    <row r="68" spans="1:17">
      <c r="B68" t="s">
        <v>238</v>
      </c>
      <c r="C68" s="204">
        <f>+'3-Statement Model'!C80/'3-Statement Model'!C$83</f>
        <v>1.2842290772514342E-2</v>
      </c>
      <c r="D68" s="204">
        <f>+'3-Statement Model'!D80/'3-Statement Model'!D$83</f>
        <v>4.2340403112910673E-2</v>
      </c>
      <c r="E68" s="204">
        <f>+'3-Statement Model'!E80/'3-Statement Model'!E$83</f>
        <v>1.5555278362089021E-2</v>
      </c>
      <c r="F68" s="204">
        <f>+'3-Statement Model'!F80/'3-Statement Model'!F$83</f>
        <v>1.9282785794153563E-2</v>
      </c>
      <c r="G68" s="204">
        <f>+'3-Statement Model'!G80/'3-Statement Model'!G$83</f>
        <v>1.8229379952894115E-2</v>
      </c>
      <c r="H68" s="204">
        <f>+'3-Statement Model'!H80/'3-Statement Model'!H$83</f>
        <v>1.5755208736055522E-2</v>
      </c>
      <c r="I68" s="204">
        <f>+'3-Statement Model'!I80/'3-Statement Model'!I$83</f>
        <v>1.4005742290342691E-2</v>
      </c>
      <c r="J68" s="204">
        <f>+'3-Statement Model'!J80/'3-Statement Model'!J$83</f>
        <v>1.2342476496322584E-2</v>
      </c>
      <c r="K68" s="204">
        <f>+'3-Statement Model'!K80/'3-Statement Model'!K$83</f>
        <v>1.0859647797025576E-2</v>
      </c>
      <c r="L68" s="204">
        <f>+'3-Statement Model'!L80/'3-Statement Model'!L$83</f>
        <v>9.5532828160194601E-3</v>
      </c>
      <c r="M68" s="204">
        <f>+'3-Statement Model'!M80/'3-Statement Model'!M$83</f>
        <v>8.4212965010973685E-3</v>
      </c>
      <c r="N68" s="204">
        <f>+'3-Statement Model'!N80/'3-Statement Model'!N$83</f>
        <v>7.4529205134416261E-3</v>
      </c>
      <c r="O68" s="204">
        <f>+'3-Statement Model'!O80/'3-Statement Model'!O$83</f>
        <v>6.6175316001626013E-3</v>
      </c>
      <c r="P68" s="204">
        <f>+'3-Statement Model'!P80/'3-Statement Model'!P$83</f>
        <v>5.8984838323172866E-3</v>
      </c>
      <c r="Q68" s="204">
        <f>+'3-Statement Model'!Q80/'3-Statement Model'!Q$83</f>
        <v>5.2687435635325082E-3</v>
      </c>
    </row>
    <row r="69" spans="1:17">
      <c r="B69" s="201" t="s">
        <v>201</v>
      </c>
      <c r="C69" s="205">
        <f>+'3-Statement Model'!C81/'3-Statement Model'!C$83</f>
        <v>0.48846941202880062</v>
      </c>
      <c r="D69" s="205">
        <f>+'3-Statement Model'!D81/'3-Statement Model'!D$83</f>
        <v>0.51487664263242661</v>
      </c>
      <c r="E69" s="205">
        <f>+'3-Statement Model'!E81/'3-Statement Model'!E$83</f>
        <v>0.50460676641851554</v>
      </c>
      <c r="F69" s="205">
        <f>+'3-Statement Model'!F81/'3-Statement Model'!F$83</f>
        <v>0.49265214844789945</v>
      </c>
      <c r="G69" s="205">
        <f>+'3-Statement Model'!G81/'3-Statement Model'!G$83</f>
        <v>0.49991685715065748</v>
      </c>
      <c r="H69" s="205">
        <f>+'3-Statement Model'!H81/'3-Statement Model'!H$83</f>
        <v>0.5348618360938312</v>
      </c>
      <c r="I69" s="205">
        <f>+'3-Statement Model'!I81/'3-Statement Model'!I$83</f>
        <v>0.55431170959235188</v>
      </c>
      <c r="J69" s="205">
        <f>+'3-Statement Model'!J81/'3-Statement Model'!J$83</f>
        <v>0.57602687336006408</v>
      </c>
      <c r="K69" s="205">
        <f>+'3-Statement Model'!K81/'3-Statement Model'!K$83</f>
        <v>0.5967537694906937</v>
      </c>
      <c r="L69" s="205">
        <f>+'3-Statement Model'!L81/'3-Statement Model'!L$83</f>
        <v>0.61602956581676616</v>
      </c>
      <c r="M69" s="205">
        <f>+'3-Statement Model'!M81/'3-Statement Model'!M$83</f>
        <v>0.63318105017673099</v>
      </c>
      <c r="N69" s="205">
        <f>+'3-Statement Model'!N81/'3-Statement Model'!N$83</f>
        <v>0.64776705103302057</v>
      </c>
      <c r="O69" s="205">
        <f>+'3-Statement Model'!O81/'3-Statement Model'!O$83</f>
        <v>0.6602963249419469</v>
      </c>
      <c r="P69" s="205">
        <f>+'3-Statement Model'!P81/'3-Statement Model'!P$83</f>
        <v>0.67078196074981888</v>
      </c>
      <c r="Q69" s="205">
        <f>+'3-Statement Model'!Q81/'3-Statement Model'!Q$83</f>
        <v>0.6799652548330698</v>
      </c>
    </row>
    <row r="70" spans="1:17">
      <c r="B70" s="2"/>
      <c r="C70" s="95"/>
      <c r="D70" s="95"/>
      <c r="E70" s="95"/>
      <c r="F70" s="95"/>
      <c r="G70" s="95"/>
      <c r="H70" s="95"/>
      <c r="I70" s="95"/>
      <c r="J70" s="95"/>
      <c r="K70" s="95"/>
      <c r="L70" s="95"/>
      <c r="M70" s="95"/>
      <c r="N70" s="95"/>
      <c r="O70" s="95"/>
      <c r="P70" s="95"/>
      <c r="Q70" s="95"/>
    </row>
    <row r="71" spans="1:17" ht="15" thickBot="1">
      <c r="B71" s="31" t="s">
        <v>202</v>
      </c>
      <c r="C71" s="207">
        <f>+'3-Statement Model'!C83/'3-Statement Model'!C$83</f>
        <v>1</v>
      </c>
      <c r="D71" s="207">
        <f>+'3-Statement Model'!D83/'3-Statement Model'!D$83</f>
        <v>1</v>
      </c>
      <c r="E71" s="207">
        <f>+'3-Statement Model'!E83/'3-Statement Model'!E$83</f>
        <v>1</v>
      </c>
      <c r="F71" s="207">
        <f>+'3-Statement Model'!F83/'3-Statement Model'!F$83</f>
        <v>1</v>
      </c>
      <c r="G71" s="207">
        <f>+'3-Statement Model'!G83/'3-Statement Model'!G$83</f>
        <v>1</v>
      </c>
      <c r="H71" s="207">
        <f>+'3-Statement Model'!H83/'3-Statement Model'!H$83</f>
        <v>1</v>
      </c>
      <c r="I71" s="207">
        <f>+'3-Statement Model'!I83/'3-Statement Model'!I$83</f>
        <v>1</v>
      </c>
      <c r="J71" s="207">
        <f>+'3-Statement Model'!J83/'3-Statement Model'!J$83</f>
        <v>1</v>
      </c>
      <c r="K71" s="207">
        <f>+'3-Statement Model'!K83/'3-Statement Model'!K$83</f>
        <v>1</v>
      </c>
      <c r="L71" s="207">
        <f>+'3-Statement Model'!L83/'3-Statement Model'!L$83</f>
        <v>1</v>
      </c>
      <c r="M71" s="207">
        <f>+'3-Statement Model'!M83/'3-Statement Model'!M$83</f>
        <v>1</v>
      </c>
      <c r="N71" s="207">
        <f>+'3-Statement Model'!N83/'3-Statement Model'!N$83</f>
        <v>1</v>
      </c>
      <c r="O71" s="207">
        <f>+'3-Statement Model'!O83/'3-Statement Model'!O$83</f>
        <v>1</v>
      </c>
      <c r="P71" s="207">
        <f>+'3-Statement Model'!P83/'3-Statement Model'!P$83</f>
        <v>1</v>
      </c>
      <c r="Q71" s="207">
        <f>+'3-Statement Model'!Q83/'3-Statement Model'!Q$83</f>
        <v>1</v>
      </c>
    </row>
    <row r="72" spans="1:17">
      <c r="B72" s="2"/>
      <c r="C72" s="208"/>
      <c r="D72" s="208"/>
      <c r="E72" s="208"/>
      <c r="F72" s="208"/>
      <c r="G72" s="208"/>
      <c r="H72" s="95"/>
      <c r="I72" s="95"/>
      <c r="J72" s="95"/>
      <c r="K72" s="95"/>
      <c r="L72" s="95"/>
      <c r="M72" s="95"/>
      <c r="N72" s="95"/>
      <c r="O72" s="95"/>
      <c r="P72" s="95"/>
      <c r="Q72" s="95"/>
    </row>
    <row r="73" spans="1:17">
      <c r="B73" s="2" t="s">
        <v>240</v>
      </c>
      <c r="C73" s="208">
        <f>+'3-Statement Model'!C85</f>
        <v>0</v>
      </c>
      <c r="D73" s="208">
        <f>+'3-Statement Model'!D85</f>
        <v>0</v>
      </c>
      <c r="E73" s="208">
        <f>+'3-Statement Model'!E85</f>
        <v>0</v>
      </c>
      <c r="F73" s="208">
        <f>+'3-Statement Model'!F85</f>
        <v>0</v>
      </c>
      <c r="G73" s="208">
        <f>+'3-Statement Model'!G85</f>
        <v>0</v>
      </c>
      <c r="H73" s="208">
        <f>+'3-Statement Model'!H85</f>
        <v>0</v>
      </c>
      <c r="I73" s="208">
        <f>+'3-Statement Model'!I85</f>
        <v>0</v>
      </c>
      <c r="J73" s="208">
        <f>+'3-Statement Model'!J85</f>
        <v>0</v>
      </c>
      <c r="K73" s="208">
        <f>+'3-Statement Model'!K85</f>
        <v>0</v>
      </c>
      <c r="L73" s="208">
        <f>+'3-Statement Model'!L85</f>
        <v>0</v>
      </c>
      <c r="M73" s="208">
        <f>+'3-Statement Model'!M85</f>
        <v>0</v>
      </c>
      <c r="N73" s="208">
        <f>+'3-Statement Model'!N85</f>
        <v>0</v>
      </c>
      <c r="O73" s="208">
        <f>+'3-Statement Model'!O85</f>
        <v>0</v>
      </c>
      <c r="P73" s="208">
        <f>+'3-Statement Model'!P85</f>
        <v>0</v>
      </c>
      <c r="Q73" s="208">
        <f>+'3-Statement Model'!Q85</f>
        <v>0</v>
      </c>
    </row>
    <row r="74" spans="1:17">
      <c r="B74" s="2"/>
    </row>
    <row r="75" spans="1:17">
      <c r="A75"/>
    </row>
    <row r="76" spans="1:17">
      <c r="A76"/>
    </row>
    <row r="77" spans="1:17">
      <c r="A77"/>
    </row>
    <row r="78" spans="1:17">
      <c r="A78"/>
    </row>
    <row r="79" spans="1:17">
      <c r="A79"/>
    </row>
    <row r="80" spans="1:17">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sheetData>
  <mergeCells count="2">
    <mergeCell ref="B7:G7"/>
    <mergeCell ref="B26:G2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47410-B8C2-4A73-853E-1E568E1FA6BB}">
  <dimension ref="B2:Q74"/>
  <sheetViews>
    <sheetView showGridLines="0" zoomScale="70" zoomScaleNormal="70" workbookViewId="0">
      <pane xSplit="2" ySplit="5" topLeftCell="C43" activePane="bottomRight" state="frozen"/>
      <selection activeCell="B2" sqref="B2:B3"/>
      <selection pane="topRight" activeCell="B2" sqref="B2:B3"/>
      <selection pane="bottomLeft" activeCell="B2" sqref="B2:B3"/>
      <selection pane="bottomRight" activeCell="B66" sqref="B66"/>
    </sheetView>
  </sheetViews>
  <sheetFormatPr defaultRowHeight="14.4"/>
  <cols>
    <col min="1" max="1" width="3.33203125" customWidth="1"/>
    <col min="2" max="2" width="45.33203125" customWidth="1"/>
    <col min="3" max="17" width="13.6640625" customWidth="1"/>
  </cols>
  <sheetData>
    <row r="2" spans="2:17" ht="21">
      <c r="B2" s="43" t="s">
        <v>515</v>
      </c>
    </row>
    <row r="3" spans="2:17">
      <c r="B3" s="215" t="s">
        <v>547</v>
      </c>
    </row>
    <row r="5" spans="2:17">
      <c r="B5" s="2" t="s">
        <v>101</v>
      </c>
      <c r="C5" s="114">
        <f>+'3-Statement Model'!C5</f>
        <v>44651</v>
      </c>
      <c r="D5" s="114">
        <f>+'3-Statement Model'!D5</f>
        <v>45016</v>
      </c>
      <c r="E5" s="114">
        <f>+'3-Statement Model'!E5</f>
        <v>45382</v>
      </c>
      <c r="F5" s="114">
        <f>+'3-Statement Model'!F5</f>
        <v>45747</v>
      </c>
      <c r="G5" s="114">
        <f>+'3-Statement Model'!G5</f>
        <v>46112</v>
      </c>
      <c r="H5" s="115">
        <f>+'3-Statement Model'!H5</f>
        <v>46477</v>
      </c>
      <c r="I5" s="115">
        <f>+'3-Statement Model'!I5</f>
        <v>46842</v>
      </c>
      <c r="J5" s="115">
        <f>+'3-Statement Model'!J5</f>
        <v>47207</v>
      </c>
      <c r="K5" s="115">
        <f>+'3-Statement Model'!K5</f>
        <v>47572</v>
      </c>
      <c r="L5" s="115">
        <f>+'3-Statement Model'!L5</f>
        <v>47937</v>
      </c>
      <c r="M5" s="115">
        <f>+'3-Statement Model'!M5</f>
        <v>48302</v>
      </c>
      <c r="N5" s="115">
        <f>+'3-Statement Model'!N5</f>
        <v>48667</v>
      </c>
      <c r="O5" s="115">
        <f>+'3-Statement Model'!O5</f>
        <v>49032</v>
      </c>
      <c r="P5" s="115">
        <f>+'3-Statement Model'!P5</f>
        <v>49397</v>
      </c>
      <c r="Q5" s="115">
        <f>+'3-Statement Model'!Q5</f>
        <v>49762</v>
      </c>
    </row>
    <row r="7" spans="2:17" ht="19.95" customHeight="1">
      <c r="B7" s="221" t="s">
        <v>546</v>
      </c>
      <c r="C7" s="220"/>
      <c r="D7" s="220"/>
      <c r="E7" s="220"/>
      <c r="F7" s="220"/>
      <c r="G7" s="220"/>
      <c r="H7" s="220"/>
      <c r="I7" s="220"/>
      <c r="J7" s="220"/>
      <c r="K7" s="220"/>
      <c r="L7" s="220"/>
      <c r="M7" s="220"/>
      <c r="N7" s="220"/>
      <c r="O7" s="220"/>
      <c r="P7" s="220"/>
      <c r="Q7" s="220"/>
    </row>
    <row r="8" spans="2:17">
      <c r="B8" t="s">
        <v>237</v>
      </c>
      <c r="C8" s="199">
        <f>+'3-Statement Model'!C81</f>
        <v>1457.9200000000003</v>
      </c>
      <c r="D8" s="199">
        <f>+'3-Statement Model'!D81</f>
        <v>1710.2399999999996</v>
      </c>
      <c r="E8" s="199">
        <f>+'3-Statement Model'!E81</f>
        <v>1779.96</v>
      </c>
      <c r="F8" s="199">
        <f>+'3-Statement Model'!F81</f>
        <v>1850.4999999999998</v>
      </c>
      <c r="G8" s="199">
        <f>+'3-Statement Model'!G81</f>
        <v>2014.2700000000007</v>
      </c>
      <c r="H8" s="199">
        <f>+'3-Statement Model'!H81</f>
        <v>2493.4992940580823</v>
      </c>
      <c r="I8" s="199">
        <f>+'3-Statement Model'!I81</f>
        <v>2906.9644596867938</v>
      </c>
      <c r="J8" s="199">
        <f>+'3-Statement Model'!J81</f>
        <v>3427.9323003696163</v>
      </c>
      <c r="K8" s="199">
        <f>+'3-Statement Model'!K81</f>
        <v>4036.1865493554105</v>
      </c>
      <c r="L8" s="199">
        <f>+'3-Statement Model'!L81</f>
        <v>4736.3165605616268</v>
      </c>
      <c r="M8" s="199">
        <f>+'3-Statement Model'!M81</f>
        <v>5522.5639103694921</v>
      </c>
      <c r="N8" s="199">
        <f>+'3-Statement Model'!N81</f>
        <v>6383.8719080078827</v>
      </c>
      <c r="O8" s="199">
        <f>+'3-Statement Model'!O81</f>
        <v>7328.8301435227977</v>
      </c>
      <c r="P8" s="199">
        <f>+'3-Statement Model'!P81</f>
        <v>8352.8134377743427</v>
      </c>
      <c r="Q8" s="199">
        <f>+'3-Statement Model'!Q81</f>
        <v>9479.1950614510424</v>
      </c>
    </row>
    <row r="9" spans="2:17">
      <c r="B9" t="s">
        <v>231</v>
      </c>
      <c r="C9" s="199">
        <f>+'3-Statement Model'!C58</f>
        <v>659.12</v>
      </c>
      <c r="D9" s="199">
        <f>+'3-Statement Model'!D58</f>
        <v>748.25</v>
      </c>
      <c r="E9" s="199">
        <f>+'3-Statement Model'!E58</f>
        <v>666.67</v>
      </c>
      <c r="F9" s="199">
        <f>+'3-Statement Model'!F58</f>
        <v>707.68999999999994</v>
      </c>
      <c r="G9" s="199">
        <f>+'3-Statement Model'!G58</f>
        <v>666.96</v>
      </c>
      <c r="H9" s="199">
        <f>+'3-Statement Model'!H58</f>
        <v>798.17203917808206</v>
      </c>
      <c r="I9" s="199">
        <f>+'3-Statement Model'!I58</f>
        <v>877.95734505479425</v>
      </c>
      <c r="J9" s="199">
        <f>+'3-Statement Model'!J58</f>
        <v>988.06106716465729</v>
      </c>
      <c r="K9" s="199">
        <f>+'3-Statement Model'!K58</f>
        <v>1117.9834592542954</v>
      </c>
      <c r="L9" s="199">
        <f>+'3-Statement Model'!L58</f>
        <v>1254.2576127349828</v>
      </c>
      <c r="M9" s="199">
        <f>+'3-Statement Model'!M58</f>
        <v>1392.5758785178805</v>
      </c>
      <c r="N9" s="199">
        <f>+'3-Statement Model'!N58</f>
        <v>1527.7325839400262</v>
      </c>
      <c r="O9" s="199">
        <f>+'3-Statement Model'!O58</f>
        <v>1666.4934681734292</v>
      </c>
      <c r="P9" s="199">
        <f>+'3-Statement Model'!P58</f>
        <v>1806.515814990772</v>
      </c>
      <c r="Q9" s="199">
        <f>+'3-Statement Model'!Q58</f>
        <v>1960.5403964898496</v>
      </c>
    </row>
    <row r="10" spans="2:17">
      <c r="B10" t="s">
        <v>196</v>
      </c>
      <c r="C10" s="199">
        <f>+'3-Statement Model'!C76</f>
        <v>465.88</v>
      </c>
      <c r="D10" s="199">
        <f>+'3-Statement Model'!D76</f>
        <v>564.67999999999995</v>
      </c>
      <c r="E10" s="199">
        <f>+'3-Statement Model'!E76</f>
        <v>532.19000000000005</v>
      </c>
      <c r="F10" s="199">
        <f>+'3-Statement Model'!F76</f>
        <v>618.13</v>
      </c>
      <c r="G10" s="199">
        <f>+'3-Statement Model'!G76</f>
        <v>551.46</v>
      </c>
      <c r="H10" s="199">
        <f>+'3-Statement Model'!H76</f>
        <v>654.41452602739719</v>
      </c>
      <c r="I10" s="199">
        <f>+'3-Statement Model'!I76</f>
        <v>752.57670493150658</v>
      </c>
      <c r="J10" s="199">
        <f>+'3-Statement Model'!J76</f>
        <v>929.34472167123261</v>
      </c>
      <c r="K10" s="199">
        <f>+'3-Statement Model'!K76</f>
        <v>1096.6267715720544</v>
      </c>
      <c r="L10" s="199">
        <f>+'3-Statement Model'!L76</f>
        <v>1272.0870550235829</v>
      </c>
      <c r="M10" s="199">
        <f>+'3-Statement Model'!M76</f>
        <v>1450.1792427268847</v>
      </c>
      <c r="N10" s="199">
        <f>+'3-Statement Model'!N76</f>
        <v>1624.2007518541109</v>
      </c>
      <c r="O10" s="199">
        <f>+'3-Statement Model'!O76</f>
        <v>1802.8628345580632</v>
      </c>
      <c r="P10" s="199">
        <f>+'3-Statement Model'!P76</f>
        <v>1983.1491180138698</v>
      </c>
      <c r="Q10" s="199">
        <f>+'3-Statement Model'!Q76</f>
        <v>2181.4640298152572</v>
      </c>
    </row>
    <row r="11" spans="2:17">
      <c r="B11" t="s">
        <v>516</v>
      </c>
      <c r="C11" s="199">
        <f>+'3-Statement Model'!C78</f>
        <v>424.38</v>
      </c>
      <c r="D11" s="199">
        <f>+'3-Statement Model'!D78</f>
        <v>393.78</v>
      </c>
      <c r="E11" s="199">
        <f>+'3-Statement Model'!E78</f>
        <v>514.11</v>
      </c>
      <c r="F11" s="199">
        <f>+'3-Statement Model'!F78</f>
        <v>582.86</v>
      </c>
      <c r="G11" s="199">
        <f>+'3-Statement Model'!G78</f>
        <v>755.12</v>
      </c>
      <c r="H11" s="199">
        <f>+'3-Statement Model'!H78</f>
        <v>1059.793414606027</v>
      </c>
      <c r="I11" s="199">
        <f>+'3-Statement Model'!I78</f>
        <v>1270.0856983169308</v>
      </c>
      <c r="J11" s="199">
        <f>+'3-Statement Model'!J78</f>
        <v>1469.3707521011233</v>
      </c>
      <c r="K11" s="199">
        <f>+'3-Statement Model'!K78</f>
        <v>1739.3435223985891</v>
      </c>
      <c r="L11" s="199">
        <f>+'3-Statement Model'!L78</f>
        <v>2084.653849291713</v>
      </c>
      <c r="M11" s="199">
        <f>+'3-Statement Model'!M78</f>
        <v>2510.7592195217903</v>
      </c>
      <c r="N11" s="199">
        <f>+'3-Statement Model'!N78</f>
        <v>3020.1570542584577</v>
      </c>
      <c r="O11" s="199">
        <f>+'3-Statement Model'!O78</f>
        <v>3603.8208558609349</v>
      </c>
      <c r="P11" s="199">
        <f>+'3-Statement Model'!P78</f>
        <v>4263.2252213462934</v>
      </c>
      <c r="Q11" s="199">
        <f>+'3-Statement Model'!Q78</f>
        <v>4988.5700233801872</v>
      </c>
    </row>
    <row r="12" spans="2:17">
      <c r="C12" s="199"/>
      <c r="D12" s="199"/>
      <c r="E12" s="199"/>
      <c r="F12" s="199"/>
      <c r="G12" s="199"/>
      <c r="H12" s="199"/>
      <c r="I12" s="199"/>
      <c r="J12" s="199"/>
      <c r="K12" s="199"/>
      <c r="L12" s="199"/>
      <c r="M12" s="199"/>
      <c r="N12" s="199"/>
      <c r="O12" s="199"/>
      <c r="P12" s="199"/>
      <c r="Q12" s="199"/>
    </row>
    <row r="13" spans="2:17">
      <c r="B13" s="2" t="s">
        <v>517</v>
      </c>
      <c r="C13" s="216">
        <f>C8/C9</f>
        <v>2.2119189221992963</v>
      </c>
      <c r="D13" s="216">
        <f t="shared" ref="D13:Q13" si="0">D8/D9</f>
        <v>2.2856531907784827</v>
      </c>
      <c r="E13" s="216">
        <f t="shared" si="0"/>
        <v>2.6699266503667483</v>
      </c>
      <c r="F13" s="216">
        <f t="shared" si="0"/>
        <v>2.6148454831917931</v>
      </c>
      <c r="G13" s="216">
        <f t="shared" si="0"/>
        <v>3.0200761664867466</v>
      </c>
      <c r="H13" s="216">
        <f t="shared" si="0"/>
        <v>3.1240123327619496</v>
      </c>
      <c r="I13" s="216">
        <f t="shared" si="0"/>
        <v>3.3110543195072504</v>
      </c>
      <c r="J13" s="216">
        <f t="shared" si="0"/>
        <v>3.4693526688653162</v>
      </c>
      <c r="K13" s="216">
        <f t="shared" si="0"/>
        <v>3.6102381622422048</v>
      </c>
      <c r="L13" s="216">
        <f t="shared" si="0"/>
        <v>3.7761912006527982</v>
      </c>
      <c r="M13" s="216">
        <f t="shared" si="0"/>
        <v>3.9657184901458735</v>
      </c>
      <c r="N13" s="216">
        <f t="shared" si="0"/>
        <v>4.1786579504273327</v>
      </c>
      <c r="O13" s="216">
        <f t="shared" si="0"/>
        <v>4.3977550968475194</v>
      </c>
      <c r="P13" s="216">
        <f t="shared" si="0"/>
        <v>4.6237145384841316</v>
      </c>
      <c r="Q13" s="216">
        <f t="shared" si="0"/>
        <v>4.8349909435289309</v>
      </c>
    </row>
    <row r="14" spans="2:17">
      <c r="B14" s="2" t="s">
        <v>518</v>
      </c>
      <c r="C14" s="216">
        <f>(C8-C10)/C9</f>
        <v>1.5050977060322859</v>
      </c>
      <c r="D14" s="216">
        <f t="shared" ref="D14:Q14" si="1">(D8-D10)/D9</f>
        <v>1.5309856331440019</v>
      </c>
      <c r="E14" s="216">
        <f t="shared" si="1"/>
        <v>1.8716456417717913</v>
      </c>
      <c r="F14" s="216">
        <f t="shared" si="1"/>
        <v>1.7413980697763145</v>
      </c>
      <c r="G14" s="216">
        <f t="shared" si="1"/>
        <v>2.1932499700131949</v>
      </c>
      <c r="H14" s="216">
        <f t="shared" si="1"/>
        <v>2.3041207631433487</v>
      </c>
      <c r="I14" s="216">
        <f t="shared" si="1"/>
        <v>2.4538638088628666</v>
      </c>
      <c r="J14" s="216">
        <f t="shared" si="1"/>
        <v>2.5287784953093411</v>
      </c>
      <c r="K14" s="216">
        <f t="shared" si="1"/>
        <v>2.6293410277680387</v>
      </c>
      <c r="L14" s="216">
        <f t="shared" si="1"/>
        <v>2.7619760648564746</v>
      </c>
      <c r="M14" s="216">
        <f t="shared" si="1"/>
        <v>2.9243538757664318</v>
      </c>
      <c r="N14" s="216">
        <f t="shared" si="1"/>
        <v>3.1155132817018067</v>
      </c>
      <c r="O14" s="216">
        <f t="shared" si="1"/>
        <v>3.3159249733042797</v>
      </c>
      <c r="P14" s="216">
        <f t="shared" si="1"/>
        <v>3.5259388635869815</v>
      </c>
      <c r="Q14" s="216">
        <f t="shared" si="1"/>
        <v>3.7223058727591836</v>
      </c>
    </row>
    <row r="15" spans="2:17">
      <c r="B15" s="2" t="s">
        <v>519</v>
      </c>
      <c r="C15" s="216">
        <f>C11/C9</f>
        <v>0.64385847797062745</v>
      </c>
      <c r="D15" s="216">
        <f t="shared" ref="D15:Q15" si="2">D11/D9</f>
        <v>0.52626795856999664</v>
      </c>
      <c r="E15" s="216">
        <f t="shared" si="2"/>
        <v>0.77116114419427906</v>
      </c>
      <c r="F15" s="216">
        <f t="shared" si="2"/>
        <v>0.82360920742132859</v>
      </c>
      <c r="G15" s="216">
        <f t="shared" si="2"/>
        <v>1.1321818399904042</v>
      </c>
      <c r="H15" s="216">
        <f t="shared" si="2"/>
        <v>1.3277756706403165</v>
      </c>
      <c r="I15" s="216">
        <f t="shared" si="2"/>
        <v>1.4466371350166942</v>
      </c>
      <c r="J15" s="216">
        <f t="shared" si="2"/>
        <v>1.4871254428814138</v>
      </c>
      <c r="K15" s="216">
        <f t="shared" si="2"/>
        <v>1.5557864546213824</v>
      </c>
      <c r="L15" s="216">
        <f t="shared" si="2"/>
        <v>1.6620619465454167</v>
      </c>
      <c r="M15" s="216">
        <f t="shared" si="2"/>
        <v>1.802960440614549</v>
      </c>
      <c r="N15" s="216">
        <f t="shared" si="2"/>
        <v>1.9768885510509078</v>
      </c>
      <c r="O15" s="216">
        <f t="shared" si="2"/>
        <v>2.1625172403531385</v>
      </c>
      <c r="P15" s="216">
        <f t="shared" si="2"/>
        <v>2.3599158036532719</v>
      </c>
      <c r="Q15" s="216">
        <f t="shared" si="2"/>
        <v>2.5444872405137482</v>
      </c>
    </row>
    <row r="16" spans="2:17">
      <c r="B16" s="2" t="s">
        <v>520</v>
      </c>
      <c r="C16" s="217">
        <f>C8-C9</f>
        <v>798.8000000000003</v>
      </c>
      <c r="D16" s="217">
        <f t="shared" ref="D16:Q16" si="3">D8-D9</f>
        <v>961.98999999999955</v>
      </c>
      <c r="E16" s="217">
        <f t="shared" si="3"/>
        <v>1113.29</v>
      </c>
      <c r="F16" s="217">
        <f t="shared" si="3"/>
        <v>1142.81</v>
      </c>
      <c r="G16" s="217">
        <f t="shared" si="3"/>
        <v>1347.3100000000006</v>
      </c>
      <c r="H16" s="217">
        <f t="shared" si="3"/>
        <v>1695.3272548800003</v>
      </c>
      <c r="I16" s="217">
        <f t="shared" si="3"/>
        <v>2029.0071146319997</v>
      </c>
      <c r="J16" s="217">
        <f t="shared" si="3"/>
        <v>2439.871233204959</v>
      </c>
      <c r="K16" s="217">
        <f t="shared" si="3"/>
        <v>2918.2030901011149</v>
      </c>
      <c r="L16" s="217">
        <f t="shared" si="3"/>
        <v>3482.0589478266438</v>
      </c>
      <c r="M16" s="217">
        <f t="shared" si="3"/>
        <v>4129.9880318516116</v>
      </c>
      <c r="N16" s="217">
        <f t="shared" si="3"/>
        <v>4856.1393240678563</v>
      </c>
      <c r="O16" s="217">
        <f t="shared" si="3"/>
        <v>5662.3366753493683</v>
      </c>
      <c r="P16" s="217">
        <f t="shared" si="3"/>
        <v>6546.2976227835707</v>
      </c>
      <c r="Q16" s="217">
        <f t="shared" si="3"/>
        <v>7518.6546649611928</v>
      </c>
    </row>
    <row r="18" spans="2:17" ht="19.95" customHeight="1">
      <c r="B18" s="221" t="s">
        <v>545</v>
      </c>
      <c r="C18" s="220"/>
      <c r="D18" s="220"/>
      <c r="E18" s="220"/>
      <c r="F18" s="220"/>
      <c r="G18" s="220"/>
      <c r="H18" s="220"/>
      <c r="I18" s="220"/>
      <c r="J18" s="220"/>
      <c r="K18" s="220"/>
      <c r="L18" s="220"/>
      <c r="M18" s="220"/>
      <c r="N18" s="220"/>
      <c r="O18" s="220"/>
      <c r="P18" s="220"/>
      <c r="Q18" s="220"/>
    </row>
    <row r="19" spans="2:17">
      <c r="B19" t="s">
        <v>521</v>
      </c>
      <c r="C19" s="199">
        <f>+'3-Statement Model'!C47+'3-Statement Model'!C54</f>
        <v>127.92</v>
      </c>
      <c r="D19" s="199">
        <f>+'3-Statement Model'!D47+'3-Statement Model'!D54</f>
        <v>209.27</v>
      </c>
      <c r="E19" s="199">
        <f>+'3-Statement Model'!E47+'3-Statement Model'!E54</f>
        <v>170.59</v>
      </c>
      <c r="F19" s="199">
        <f>+'3-Statement Model'!F47+'3-Statement Model'!F54</f>
        <v>175.94</v>
      </c>
      <c r="G19" s="199">
        <f>+'3-Statement Model'!G47+'3-Statement Model'!G54</f>
        <v>130.32</v>
      </c>
      <c r="H19" s="199">
        <f>+'3-Statement Model'!H47+'3-Statement Model'!H54</f>
        <v>277.74569999999994</v>
      </c>
      <c r="I19" s="199">
        <f>+'3-Statement Model'!I47+'3-Statement Model'!I54</f>
        <v>319.40755499999989</v>
      </c>
      <c r="J19" s="199">
        <f>+'3-Statement Model'!J47+'3-Statement Model'!J54</f>
        <v>376.90091489999986</v>
      </c>
      <c r="K19" s="199">
        <f>+'3-Statement Model'!K47+'3-Statement Model'!K54</f>
        <v>444.74307958199984</v>
      </c>
      <c r="L19" s="199">
        <f>+'3-Statement Model'!L47+'3-Statement Model'!L54</f>
        <v>515.90197231511979</v>
      </c>
      <c r="M19" s="199">
        <f>+'3-Statement Model'!M47+'3-Statement Model'!M54</f>
        <v>588.12824843923659</v>
      </c>
      <c r="N19" s="199">
        <f>+'3-Statement Model'!N47+'3-Statement Model'!N54</f>
        <v>658.70363825194499</v>
      </c>
      <c r="O19" s="199">
        <f>+'3-Statement Model'!O47+'3-Statement Model'!O54</f>
        <v>731.16103845965904</v>
      </c>
      <c r="P19" s="199">
        <f>+'3-Statement Model'!P47+'3-Statement Model'!P54</f>
        <v>804.27714230562492</v>
      </c>
      <c r="Q19" s="199">
        <f>+'3-Statement Model'!Q47+'3-Statement Model'!Q54</f>
        <v>884.70485653618766</v>
      </c>
    </row>
    <row r="20" spans="2:17">
      <c r="B20" t="s">
        <v>522</v>
      </c>
      <c r="C20" s="199">
        <f>+'3-Statement Model'!C43</f>
        <v>2120.5100000000002</v>
      </c>
      <c r="D20" s="199">
        <f>+'3-Statement Model'!D43</f>
        <v>2317.9</v>
      </c>
      <c r="E20" s="199">
        <f>+'3-Statement Model'!E43</f>
        <v>2601.04</v>
      </c>
      <c r="F20" s="199">
        <f>+'3-Statement Model'!F43</f>
        <v>2744.3399999999997</v>
      </c>
      <c r="G20" s="199">
        <f>+'3-Statement Model'!G43</f>
        <v>3065.58</v>
      </c>
      <c r="H20" s="199">
        <f>+'3-Statement Model'!H43</f>
        <v>3505.1499748800002</v>
      </c>
      <c r="I20" s="199">
        <f>+'3-Statement Model'!I43</f>
        <v>3991.0271926320002</v>
      </c>
      <c r="J20" s="199">
        <f>+'3-Statement Model'!J43</f>
        <v>4564.6422772449596</v>
      </c>
      <c r="K20" s="199">
        <f>+'3-Statement Model'!K43</f>
        <v>5220.1604092683156</v>
      </c>
      <c r="L20" s="199">
        <f>+'3-Statement Model'!L43</f>
        <v>5980.3081650005961</v>
      </c>
      <c r="M20" s="199">
        <f>+'3-Statement Model'!M43</f>
        <v>6846.5777391859165</v>
      </c>
      <c r="N20" s="199">
        <f>+'3-Statement Model'!N43</f>
        <v>7816.4529761480799</v>
      </c>
      <c r="O20" s="199">
        <f>+'3-Statement Model'!O43</f>
        <v>8892.8168780846063</v>
      </c>
      <c r="P20" s="199">
        <f>+'3-Statement Model'!P43</f>
        <v>10076.595845792332</v>
      </c>
      <c r="Q20" s="199">
        <f>+'3-Statement Model'!Q43</f>
        <v>11378.75271027083</v>
      </c>
    </row>
    <row r="21" spans="2:17">
      <c r="B21" t="s">
        <v>202</v>
      </c>
      <c r="C21" s="199">
        <f>+'3-Statement Model'!C83</f>
        <v>2984.67</v>
      </c>
      <c r="D21" s="199">
        <f>+'3-Statement Model'!D83</f>
        <v>3321.6499999999996</v>
      </c>
      <c r="E21" s="199">
        <f>+'3-Statement Model'!E83</f>
        <v>3527.42</v>
      </c>
      <c r="F21" s="199">
        <f>+'3-Statement Model'!F83</f>
        <v>3756.2</v>
      </c>
      <c r="G21" s="199">
        <f>+'3-Statement Model'!G83</f>
        <v>4029.21</v>
      </c>
      <c r="H21" s="199">
        <f>+'3-Statement Model'!H83</f>
        <v>4661.9502940580824</v>
      </c>
      <c r="I21" s="199">
        <f>+'3-Statement Model'!I83</f>
        <v>5244.2775596867941</v>
      </c>
      <c r="J21" s="199">
        <f>+'3-Statement Model'!J83</f>
        <v>5950.9937103696157</v>
      </c>
      <c r="K21" s="199">
        <f>+'3-Statement Model'!K83</f>
        <v>6763.5711003554115</v>
      </c>
      <c r="L21" s="199">
        <f>+'3-Statement Model'!L83</f>
        <v>7688.4565666616272</v>
      </c>
      <c r="M21" s="199">
        <f>+'3-Statement Model'!M83</f>
        <v>8721.9349170794922</v>
      </c>
      <c r="N21" s="199">
        <f>+'3-Statement Model'!N83</f>
        <v>9855.1970153888833</v>
      </c>
      <c r="O21" s="199">
        <f>+'3-Statement Model'!O83</f>
        <v>11099.304761641899</v>
      </c>
      <c r="P21" s="199">
        <f>+'3-Statement Model'!P83</f>
        <v>12452.352517705356</v>
      </c>
      <c r="Q21" s="199">
        <f>+'3-Statement Model'!Q83</f>
        <v>13940.705049375158</v>
      </c>
    </row>
    <row r="22" spans="2:17">
      <c r="B22" t="s">
        <v>107</v>
      </c>
      <c r="C22" s="199">
        <f>+'3-Statement Model'!C16</f>
        <v>610.68999999999983</v>
      </c>
      <c r="D22" s="199">
        <f>+'3-Statement Model'!D16</f>
        <v>592.01000000000022</v>
      </c>
      <c r="E22" s="199">
        <f>+'3-Statement Model'!E16</f>
        <v>699.69000000000028</v>
      </c>
      <c r="F22" s="199">
        <f>+'3-Statement Model'!F16</f>
        <v>626.17999999999938</v>
      </c>
      <c r="G22" s="199">
        <f>+'3-Statement Model'!G16</f>
        <v>864.97999999999956</v>
      </c>
      <c r="H22" s="199">
        <f>+'3-Statement Model'!H16</f>
        <v>1055.4336599999997</v>
      </c>
      <c r="I22" s="199">
        <f>+'3-Statement Model'!I16</f>
        <v>1181.8079534999993</v>
      </c>
      <c r="J22" s="199">
        <f>+'3-Statement Model'!J16</f>
        <v>1394.5333851299993</v>
      </c>
      <c r="K22" s="199">
        <f>+'3-Statement Model'!K16</f>
        <v>1601.0750864951988</v>
      </c>
      <c r="L22" s="199">
        <f>+'3-Statement Model'!L16</f>
        <v>1857.2471003344299</v>
      </c>
      <c r="M22" s="199">
        <f>+'3-Statement Model'!M16</f>
        <v>2117.2616943812509</v>
      </c>
      <c r="N22" s="199">
        <f>+'3-Statement Model'!N16</f>
        <v>2371.3330977070018</v>
      </c>
      <c r="O22" s="199">
        <f>+'3-Statement Model'!O16</f>
        <v>2632.1797384547717</v>
      </c>
      <c r="P22" s="199">
        <f>+'3-Statement Model'!P16</f>
        <v>2895.3977123002487</v>
      </c>
      <c r="Q22" s="199">
        <f>+'3-Statement Model'!Q16</f>
        <v>3184.9374835302751</v>
      </c>
    </row>
    <row r="23" spans="2:17">
      <c r="C23" s="199"/>
      <c r="D23" s="199"/>
      <c r="E23" s="199"/>
      <c r="F23" s="199"/>
      <c r="G23" s="199"/>
      <c r="H23" s="199"/>
      <c r="I23" s="199"/>
      <c r="J23" s="199"/>
      <c r="K23" s="199"/>
      <c r="L23" s="199"/>
      <c r="M23" s="199"/>
      <c r="N23" s="199"/>
      <c r="O23" s="199"/>
      <c r="P23" s="199"/>
      <c r="Q23" s="199"/>
    </row>
    <row r="24" spans="2:17">
      <c r="B24" s="2" t="s">
        <v>523</v>
      </c>
      <c r="C24" s="216">
        <f>C19/C20</f>
        <v>6.0325110468707997E-2</v>
      </c>
      <c r="D24" s="216">
        <f t="shared" ref="D24:Q24" si="4">D19/D20</f>
        <v>9.0284309072867677E-2</v>
      </c>
      <c r="E24" s="216">
        <f t="shared" si="4"/>
        <v>6.5585304339802544E-2</v>
      </c>
      <c r="F24" s="216">
        <f t="shared" si="4"/>
        <v>6.4110132126485794E-2</v>
      </c>
      <c r="G24" s="216">
        <f t="shared" si="4"/>
        <v>4.2510715753625743E-2</v>
      </c>
      <c r="H24" s="216">
        <f t="shared" si="4"/>
        <v>7.9239319855210655E-2</v>
      </c>
      <c r="I24" s="216">
        <f t="shared" si="4"/>
        <v>8.0031415368372175E-2</v>
      </c>
      <c r="J24" s="216">
        <f t="shared" si="4"/>
        <v>8.2569649932673933E-2</v>
      </c>
      <c r="K24" s="216">
        <f t="shared" si="4"/>
        <v>8.5197205586319769E-2</v>
      </c>
      <c r="L24" s="216">
        <f t="shared" si="4"/>
        <v>8.6266787276014625E-2</v>
      </c>
      <c r="M24" s="216">
        <f t="shared" si="4"/>
        <v>8.59010546353874E-2</v>
      </c>
      <c r="N24" s="216">
        <f t="shared" si="4"/>
        <v>8.427142596034036E-2</v>
      </c>
      <c r="O24" s="216">
        <f t="shared" si="4"/>
        <v>8.2219284224948674E-2</v>
      </c>
      <c r="P24" s="216">
        <f t="shared" si="4"/>
        <v>7.9816354115409494E-2</v>
      </c>
      <c r="Q24" s="216">
        <f t="shared" si="4"/>
        <v>7.7750600532659822E-2</v>
      </c>
    </row>
    <row r="25" spans="2:17">
      <c r="B25" s="2" t="s">
        <v>754</v>
      </c>
      <c r="C25" s="216">
        <f t="shared" ref="C25:Q25" si="5">+C19/(C20+C19)</f>
        <v>5.6893032026792023E-2</v>
      </c>
      <c r="D25" s="216">
        <f t="shared" si="5"/>
        <v>8.2808042197398679E-2</v>
      </c>
      <c r="E25" s="216">
        <f t="shared" si="5"/>
        <v>6.154861940446596E-2</v>
      </c>
      <c r="F25" s="216">
        <f t="shared" si="5"/>
        <v>6.0247647485857522E-2</v>
      </c>
      <c r="G25" s="216">
        <f t="shared" si="5"/>
        <v>4.0777245846240491E-2</v>
      </c>
      <c r="H25" s="216">
        <f t="shared" si="5"/>
        <v>7.3421453793808503E-2</v>
      </c>
      <c r="I25" s="216">
        <f t="shared" si="5"/>
        <v>7.4101006905503225E-2</v>
      </c>
      <c r="J25" s="216">
        <f t="shared" si="5"/>
        <v>7.6271905403785353E-2</v>
      </c>
      <c r="K25" s="216">
        <f t="shared" si="5"/>
        <v>7.8508500710973247E-2</v>
      </c>
      <c r="L25" s="216">
        <f t="shared" si="5"/>
        <v>7.9415838067131012E-2</v>
      </c>
      <c r="M25" s="216">
        <f t="shared" si="5"/>
        <v>7.9105784333389717E-2</v>
      </c>
      <c r="N25" s="216">
        <f t="shared" si="5"/>
        <v>7.7721706892442621E-2</v>
      </c>
      <c r="O25" s="216">
        <f t="shared" si="5"/>
        <v>7.5972850810759246E-2</v>
      </c>
      <c r="P25" s="216">
        <f t="shared" si="5"/>
        <v>7.3916600550836639E-2</v>
      </c>
      <c r="Q25" s="216">
        <f t="shared" si="5"/>
        <v>7.2141551574392934E-2</v>
      </c>
    </row>
    <row r="26" spans="2:17">
      <c r="B26" s="2" t="s">
        <v>524</v>
      </c>
      <c r="C26" s="218">
        <f>C19/C21</f>
        <v>4.2859009538742977E-2</v>
      </c>
      <c r="D26" s="218">
        <f t="shared" ref="D26:Q26" si="6">D19/D21</f>
        <v>6.300182138395076E-2</v>
      </c>
      <c r="E26" s="218">
        <f t="shared" si="6"/>
        <v>4.8361125128280724E-2</v>
      </c>
      <c r="F26" s="218">
        <f t="shared" si="6"/>
        <v>4.6839891379585753E-2</v>
      </c>
      <c r="G26" s="218">
        <f t="shared" si="6"/>
        <v>3.2343809332350509E-2</v>
      </c>
      <c r="H26" s="218">
        <f t="shared" si="6"/>
        <v>5.9577147434197751E-2</v>
      </c>
      <c r="I26" s="218">
        <f t="shared" si="6"/>
        <v>6.090592104722161E-2</v>
      </c>
      <c r="J26" s="218">
        <f t="shared" si="6"/>
        <v>6.3334114140172829E-2</v>
      </c>
      <c r="K26" s="218">
        <f t="shared" si="6"/>
        <v>6.5755659692648086E-2</v>
      </c>
      <c r="L26" s="218">
        <f t="shared" si="6"/>
        <v>6.7100850195623521E-2</v>
      </c>
      <c r="M26" s="218">
        <f t="shared" si="6"/>
        <v>6.7430937519099163E-2</v>
      </c>
      <c r="N26" s="218">
        <f t="shared" si="6"/>
        <v>6.6838200923165683E-2</v>
      </c>
      <c r="O26" s="218">
        <f t="shared" si="6"/>
        <v>6.5874489813675483E-2</v>
      </c>
      <c r="P26" s="218">
        <f t="shared" si="6"/>
        <v>6.4588369238829754E-2</v>
      </c>
      <c r="Q26" s="218">
        <f t="shared" si="6"/>
        <v>6.3461987998651576E-2</v>
      </c>
    </row>
    <row r="27" spans="2:17">
      <c r="B27" s="2" t="s">
        <v>525</v>
      </c>
      <c r="C27" s="216">
        <f t="shared" ref="C27:Q27" si="7">C19/C22</f>
        <v>0.20946797884360319</v>
      </c>
      <c r="D27" s="216">
        <f t="shared" si="7"/>
        <v>0.35349065049576855</v>
      </c>
      <c r="E27" s="216">
        <f t="shared" si="7"/>
        <v>0.24380797210193075</v>
      </c>
      <c r="F27" s="216">
        <f t="shared" si="7"/>
        <v>0.28097352199048226</v>
      </c>
      <c r="G27" s="216">
        <f t="shared" si="7"/>
        <v>0.15066244306226739</v>
      </c>
      <c r="H27" s="216">
        <f t="shared" si="7"/>
        <v>0.26315789473684215</v>
      </c>
      <c r="I27" s="216">
        <f t="shared" si="7"/>
        <v>0.27027027027027034</v>
      </c>
      <c r="J27" s="216">
        <f t="shared" si="7"/>
        <v>0.27027027027027034</v>
      </c>
      <c r="K27" s="216">
        <f t="shared" si="7"/>
        <v>0.2777777777777779</v>
      </c>
      <c r="L27" s="216">
        <f t="shared" si="7"/>
        <v>0.27777777777777796</v>
      </c>
      <c r="M27" s="216">
        <f t="shared" si="7"/>
        <v>0.2777777777777779</v>
      </c>
      <c r="N27" s="216">
        <f t="shared" si="7"/>
        <v>0.27777777777777779</v>
      </c>
      <c r="O27" s="216">
        <f t="shared" si="7"/>
        <v>0.27777777777777785</v>
      </c>
      <c r="P27" s="216">
        <f t="shared" si="7"/>
        <v>0.2777777777777779</v>
      </c>
      <c r="Q27" s="216">
        <f t="shared" si="7"/>
        <v>0.27777777777777779</v>
      </c>
    </row>
    <row r="28" spans="2:17">
      <c r="B28" s="2" t="s">
        <v>526</v>
      </c>
      <c r="C28" s="216">
        <f t="shared" ref="C28:Q28" si="8">C21/C20</f>
        <v>1.4075246049299459</v>
      </c>
      <c r="D28" s="216">
        <f t="shared" si="8"/>
        <v>1.4330428405021784</v>
      </c>
      <c r="E28" s="216">
        <f t="shared" si="8"/>
        <v>1.3561575369852059</v>
      </c>
      <c r="F28" s="216">
        <f t="shared" si="8"/>
        <v>1.3687079589263722</v>
      </c>
      <c r="G28" s="216">
        <f t="shared" si="8"/>
        <v>1.3143385590981151</v>
      </c>
      <c r="H28" s="216">
        <f t="shared" si="8"/>
        <v>1.3300287655217051</v>
      </c>
      <c r="I28" s="216">
        <f t="shared" si="8"/>
        <v>1.3140169952658982</v>
      </c>
      <c r="J28" s="216">
        <f t="shared" si="8"/>
        <v>1.3037152418352056</v>
      </c>
      <c r="K28" s="216">
        <f t="shared" si="8"/>
        <v>1.2956634605225528</v>
      </c>
      <c r="L28" s="216">
        <f t="shared" si="8"/>
        <v>1.2856288262297033</v>
      </c>
      <c r="M28" s="216">
        <f t="shared" si="8"/>
        <v>1.2739116167717044</v>
      </c>
      <c r="N28" s="216">
        <f t="shared" si="8"/>
        <v>1.2608272633970976</v>
      </c>
      <c r="O28" s="216">
        <f t="shared" si="8"/>
        <v>1.2481202428664584</v>
      </c>
      <c r="P28" s="216">
        <f t="shared" si="8"/>
        <v>1.2357697687066675</v>
      </c>
      <c r="Q28" s="216">
        <f t="shared" si="8"/>
        <v>1.2251522995830488</v>
      </c>
    </row>
    <row r="30" spans="2:17" ht="19.95" customHeight="1">
      <c r="B30" s="221" t="s">
        <v>544</v>
      </c>
      <c r="C30" s="220"/>
      <c r="D30" s="220"/>
      <c r="E30" s="220"/>
      <c r="F30" s="220"/>
      <c r="G30" s="220"/>
      <c r="H30" s="220"/>
      <c r="I30" s="220"/>
      <c r="J30" s="220"/>
      <c r="K30" s="220"/>
      <c r="L30" s="220"/>
      <c r="M30" s="220"/>
      <c r="N30" s="220"/>
      <c r="O30" s="220"/>
      <c r="P30" s="220"/>
      <c r="Q30" s="220"/>
    </row>
    <row r="31" spans="2:17">
      <c r="B31" t="s">
        <v>527</v>
      </c>
      <c r="C31" s="199">
        <f>+'3-Statement Model'!C8</f>
        <v>3705.19</v>
      </c>
      <c r="D31" s="199">
        <f>+'3-Statement Model'!D8</f>
        <v>4381.93</v>
      </c>
      <c r="E31" s="199">
        <f>+'3-Statement Model'!E8</f>
        <v>4578.42</v>
      </c>
      <c r="F31" s="199">
        <f>+'3-Statement Model'!F8</f>
        <v>4635.07</v>
      </c>
      <c r="G31" s="199">
        <f>+'3-Statement Model'!G8</f>
        <v>4830.3599999999997</v>
      </c>
      <c r="H31" s="199">
        <f>+'3-Statement Model'!H8</f>
        <v>5554.9139999999989</v>
      </c>
      <c r="I31" s="199">
        <f>+'3-Statement Model'!I8</f>
        <v>6388.1510999999982</v>
      </c>
      <c r="J31" s="199">
        <f>+'3-Statement Model'!J8</f>
        <v>7538.0182979999972</v>
      </c>
      <c r="K31" s="199">
        <f>+'3-Statement Model'!K8</f>
        <v>8894.8615916399958</v>
      </c>
      <c r="L31" s="199">
        <f>+'3-Statement Model'!L8</f>
        <v>10318.039446302395</v>
      </c>
      <c r="M31" s="199">
        <f>+'3-Statement Model'!M8</f>
        <v>11762.564968784731</v>
      </c>
      <c r="N31" s="199">
        <f>+'3-Statement Model'!N8</f>
        <v>13174.0727650389</v>
      </c>
      <c r="O31" s="199">
        <f>+'3-Statement Model'!O8</f>
        <v>14623.22076919318</v>
      </c>
      <c r="P31" s="199">
        <f>+'3-Statement Model'!P8</f>
        <v>16085.542846112499</v>
      </c>
      <c r="Q31" s="199">
        <f>+'3-Statement Model'!Q8</f>
        <v>17694.097130723752</v>
      </c>
    </row>
    <row r="32" spans="2:17">
      <c r="B32" t="s">
        <v>82</v>
      </c>
      <c r="C32" s="199">
        <f>+'3-Statement Model'!C11</f>
        <v>2150.06</v>
      </c>
      <c r="D32" s="199">
        <f>+'3-Statement Model'!D11</f>
        <v>2574.8900000000003</v>
      </c>
      <c r="E32" s="199">
        <f>+'3-Statement Model'!E11</f>
        <v>2601.4700000000003</v>
      </c>
      <c r="F32" s="199">
        <f>+'3-Statement Model'!F11</f>
        <v>2669.5399999999995</v>
      </c>
      <c r="G32" s="199">
        <f>+'3-Statement Model'!G11</f>
        <v>2762.8999999999996</v>
      </c>
      <c r="H32" s="199">
        <f>+'3-Statement Model'!H11</f>
        <v>3277.3992599999992</v>
      </c>
      <c r="I32" s="199">
        <f>+'3-Statement Model'!I11</f>
        <v>3737.0683934999988</v>
      </c>
      <c r="J32" s="199">
        <f>+'3-Statement Model'!J11</f>
        <v>4409.7407043299982</v>
      </c>
      <c r="K32" s="199">
        <f>+'3-Statement Model'!K11</f>
        <v>5159.0197231511975</v>
      </c>
      <c r="L32" s="199">
        <f>+'3-Statement Model'!L11</f>
        <v>5984.4628788553882</v>
      </c>
      <c r="M32" s="199">
        <f>+'3-Statement Model'!M11</f>
        <v>6822.2876818951436</v>
      </c>
      <c r="N32" s="199">
        <f>+'3-Statement Model'!N11</f>
        <v>7640.9622037225618</v>
      </c>
      <c r="O32" s="199">
        <f>+'3-Statement Model'!O11</f>
        <v>8481.468046132044</v>
      </c>
      <c r="P32" s="199">
        <f>+'3-Statement Model'!P11</f>
        <v>9329.614850745249</v>
      </c>
      <c r="Q32" s="199">
        <f>+'3-Statement Model'!Q11</f>
        <v>10262.576335819776</v>
      </c>
    </row>
    <row r="33" spans="2:17">
      <c r="B33" t="s">
        <v>107</v>
      </c>
      <c r="C33" s="199">
        <f>+'3-Statement Model'!C16</f>
        <v>610.68999999999983</v>
      </c>
      <c r="D33" s="199">
        <f>+'3-Statement Model'!D16</f>
        <v>592.01000000000022</v>
      </c>
      <c r="E33" s="199">
        <f>+'3-Statement Model'!E16</f>
        <v>699.69000000000028</v>
      </c>
      <c r="F33" s="199">
        <f>+'3-Statement Model'!F16</f>
        <v>626.17999999999938</v>
      </c>
      <c r="G33" s="199">
        <f>+'3-Statement Model'!G16</f>
        <v>864.97999999999956</v>
      </c>
      <c r="H33" s="199">
        <f>+'3-Statement Model'!H16</f>
        <v>1055.4336599999997</v>
      </c>
      <c r="I33" s="199">
        <f>+'3-Statement Model'!I16</f>
        <v>1181.8079534999993</v>
      </c>
      <c r="J33" s="199">
        <f>+'3-Statement Model'!J16</f>
        <v>1394.5333851299993</v>
      </c>
      <c r="K33" s="199">
        <f>+'3-Statement Model'!K16</f>
        <v>1601.0750864951988</v>
      </c>
      <c r="L33" s="199">
        <f>+'3-Statement Model'!L16</f>
        <v>1857.2471003344299</v>
      </c>
      <c r="M33" s="199">
        <f>+'3-Statement Model'!M16</f>
        <v>2117.2616943812509</v>
      </c>
      <c r="N33" s="199">
        <f>+'3-Statement Model'!N16</f>
        <v>2371.3330977070018</v>
      </c>
      <c r="O33" s="199">
        <f>+'3-Statement Model'!O16</f>
        <v>2632.1797384547717</v>
      </c>
      <c r="P33" s="199">
        <f>+'3-Statement Model'!P16</f>
        <v>2895.3977123002487</v>
      </c>
      <c r="Q33" s="199">
        <f>+'3-Statement Model'!Q16</f>
        <v>3184.9374835302751</v>
      </c>
    </row>
    <row r="34" spans="2:17">
      <c r="B34" t="s">
        <v>109</v>
      </c>
      <c r="C34" s="199">
        <f>+'3-Statement Model'!C20</f>
        <v>495.32999999999981</v>
      </c>
      <c r="D34" s="199">
        <f>+'3-Statement Model'!D20</f>
        <v>459.1500000000002</v>
      </c>
      <c r="E34" s="199">
        <f>+'3-Statement Model'!E20</f>
        <v>551.70000000000027</v>
      </c>
      <c r="F34" s="199">
        <f>+'3-Statement Model'!F20</f>
        <v>460.7799999999994</v>
      </c>
      <c r="G34" s="199">
        <f>+'3-Statement Model'!G20</f>
        <v>695.60999999999956</v>
      </c>
      <c r="H34" s="199">
        <f>+'3-Statement Model'!H20</f>
        <v>888.78623999999968</v>
      </c>
      <c r="I34" s="199">
        <f>+'3-Statement Model'!I20</f>
        <v>990.16342049999935</v>
      </c>
      <c r="J34" s="199">
        <f>+'3-Statement Model'!J20</f>
        <v>1168.3928361899993</v>
      </c>
      <c r="K34" s="199">
        <f>+'3-Statement Model'!K20</f>
        <v>1334.2292387459988</v>
      </c>
      <c r="L34" s="199">
        <f>+'3-Statement Model'!L20</f>
        <v>1547.705916945358</v>
      </c>
      <c r="M34" s="199">
        <f>+'3-Statement Model'!M20</f>
        <v>1764.3847453177091</v>
      </c>
      <c r="N34" s="199">
        <f>+'3-Statement Model'!N20</f>
        <v>1976.1109147558348</v>
      </c>
      <c r="O34" s="199">
        <f>+'3-Statement Model'!O20</f>
        <v>2193.4831153789764</v>
      </c>
      <c r="P34" s="199">
        <f>+'3-Statement Model'!P20</f>
        <v>2412.8314269168736</v>
      </c>
      <c r="Q34" s="199">
        <f>+'3-Statement Model'!Q20</f>
        <v>2654.1145696085623</v>
      </c>
    </row>
    <row r="35" spans="2:17">
      <c r="B35" t="s">
        <v>528</v>
      </c>
      <c r="C35" s="199">
        <f>+'3-Statement Model'!C35</f>
        <v>382.73999999999984</v>
      </c>
      <c r="D35" s="199">
        <f>+'3-Statement Model'!D35</f>
        <v>346.2800000000002</v>
      </c>
      <c r="E35" s="199">
        <f>+'3-Statement Model'!E35</f>
        <v>433.36000000000024</v>
      </c>
      <c r="F35" s="199">
        <f>+'3-Statement Model'!F35</f>
        <v>299.53999999999945</v>
      </c>
      <c r="G35" s="199">
        <f>+'3-Statement Model'!G35</f>
        <v>489.03999999999962</v>
      </c>
      <c r="H35" s="199">
        <f>+'3-Statement Model'!H35</f>
        <v>686.82808574999967</v>
      </c>
      <c r="I35" s="199">
        <f>+'3-Statement Model'!I35</f>
        <v>759.18315273749954</v>
      </c>
      <c r="J35" s="199">
        <f>+'3-Statement Model'!J35</f>
        <v>896.27356970774952</v>
      </c>
      <c r="K35" s="199">
        <f>+'3-Statement Model'!K35</f>
        <v>1024.2470812864942</v>
      </c>
      <c r="L35" s="199">
        <f>+'3-Statement Model'!L35</f>
        <v>1187.7308683316878</v>
      </c>
      <c r="M35" s="199">
        <f>+'3-Statement Model'!M35</f>
        <v>1353.5462096645635</v>
      </c>
      <c r="N35" s="199">
        <f>+'3-Statement Model'!N35</f>
        <v>1515.4300577533807</v>
      </c>
      <c r="O35" s="199">
        <f>+'3-Statement Model'!O35</f>
        <v>1681.8185967758218</v>
      </c>
      <c r="P35" s="199">
        <f>+'3-Statement Model'!P35</f>
        <v>1849.6546370433216</v>
      </c>
      <c r="Q35" s="199">
        <f>+'3-Statement Model'!Q35</f>
        <v>2034.6201007476548</v>
      </c>
    </row>
    <row r="36" spans="2:17">
      <c r="B36" t="s">
        <v>529</v>
      </c>
      <c r="C36" s="199">
        <f>+'3-Statement Model'!C43</f>
        <v>2120.5100000000002</v>
      </c>
      <c r="D36" s="199">
        <f>+'3-Statement Model'!D43</f>
        <v>2317.9</v>
      </c>
      <c r="E36" s="199">
        <f>+'3-Statement Model'!E43</f>
        <v>2601.04</v>
      </c>
      <c r="F36" s="199">
        <f>+'3-Statement Model'!F43</f>
        <v>2744.3399999999997</v>
      </c>
      <c r="G36" s="199">
        <f>+'3-Statement Model'!G43</f>
        <v>3065.58</v>
      </c>
      <c r="H36" s="199">
        <f>+'3-Statement Model'!H43</f>
        <v>3505.1499748800002</v>
      </c>
      <c r="I36" s="199">
        <f>+'3-Statement Model'!I43</f>
        <v>3991.0271926320002</v>
      </c>
      <c r="J36" s="199">
        <f>+'3-Statement Model'!J43</f>
        <v>4564.6422772449596</v>
      </c>
      <c r="K36" s="199">
        <f>+'3-Statement Model'!K43</f>
        <v>5220.1604092683156</v>
      </c>
      <c r="L36" s="199">
        <f>+'3-Statement Model'!L43</f>
        <v>5980.3081650005961</v>
      </c>
      <c r="M36" s="199">
        <f>+'3-Statement Model'!M43</f>
        <v>6846.5777391859165</v>
      </c>
      <c r="N36" s="199">
        <f>+'3-Statement Model'!N43</f>
        <v>7816.4529761480799</v>
      </c>
      <c r="O36" s="199">
        <f>+'3-Statement Model'!O43</f>
        <v>8892.8168780846063</v>
      </c>
      <c r="P36" s="199">
        <f>+'3-Statement Model'!P43</f>
        <v>10076.595845792332</v>
      </c>
      <c r="Q36" s="199">
        <f>+'3-Statement Model'!Q43</f>
        <v>11378.75271027083</v>
      </c>
    </row>
    <row r="37" spans="2:17">
      <c r="B37" t="s">
        <v>202</v>
      </c>
      <c r="C37" s="199">
        <f>+'3-Statement Model'!C83</f>
        <v>2984.67</v>
      </c>
      <c r="D37" s="199">
        <f>+'3-Statement Model'!D83</f>
        <v>3321.6499999999996</v>
      </c>
      <c r="E37" s="199">
        <f>+'3-Statement Model'!E83</f>
        <v>3527.42</v>
      </c>
      <c r="F37" s="199">
        <f>+'3-Statement Model'!F83</f>
        <v>3756.2</v>
      </c>
      <c r="G37" s="199">
        <f>+'3-Statement Model'!G83</f>
        <v>4029.21</v>
      </c>
      <c r="H37" s="199">
        <f>+'3-Statement Model'!H83</f>
        <v>4661.9502940580824</v>
      </c>
      <c r="I37" s="199">
        <f>+'3-Statement Model'!I83</f>
        <v>5244.2775596867941</v>
      </c>
      <c r="J37" s="199">
        <f>+'3-Statement Model'!J83</f>
        <v>5950.9937103696157</v>
      </c>
      <c r="K37" s="199">
        <f>+'3-Statement Model'!K83</f>
        <v>6763.5711003554115</v>
      </c>
      <c r="L37" s="199">
        <f>+'3-Statement Model'!L83</f>
        <v>7688.4565666616272</v>
      </c>
      <c r="M37" s="199">
        <f>+'3-Statement Model'!M83</f>
        <v>8721.9349170794922</v>
      </c>
      <c r="N37" s="199">
        <f>+'3-Statement Model'!N83</f>
        <v>9855.1970153888833</v>
      </c>
      <c r="O37" s="199">
        <f>+'3-Statement Model'!O83</f>
        <v>11099.304761641899</v>
      </c>
      <c r="P37" s="199">
        <f>+'3-Statement Model'!P83</f>
        <v>12452.352517705356</v>
      </c>
      <c r="Q37" s="199">
        <f>+'3-Statement Model'!Q83</f>
        <v>13940.705049375158</v>
      </c>
    </row>
    <row r="38" spans="2:17">
      <c r="B38" t="s">
        <v>530</v>
      </c>
      <c r="C38" s="199">
        <f>+'3-Statement Model'!C83-'3-Statement Model'!C58</f>
        <v>2325.5500000000002</v>
      </c>
      <c r="D38" s="199">
        <f>+'3-Statement Model'!D83-'3-Statement Model'!D58</f>
        <v>2573.3999999999996</v>
      </c>
      <c r="E38" s="199">
        <f>+'3-Statement Model'!E83-'3-Statement Model'!E58</f>
        <v>2860.75</v>
      </c>
      <c r="F38" s="199">
        <f>+'3-Statement Model'!F83-'3-Statement Model'!F58</f>
        <v>3048.5099999999998</v>
      </c>
      <c r="G38" s="199">
        <f>+'3-Statement Model'!G83-'3-Statement Model'!G58</f>
        <v>3362.25</v>
      </c>
      <c r="H38" s="199">
        <f>+'3-Statement Model'!H83-'3-Statement Model'!H58</f>
        <v>3863.7782548800005</v>
      </c>
      <c r="I38" s="199">
        <f>+'3-Statement Model'!I83-'3-Statement Model'!I58</f>
        <v>4366.320214632</v>
      </c>
      <c r="J38" s="199">
        <f>+'3-Statement Model'!J83-'3-Statement Model'!J58</f>
        <v>4962.9326432049584</v>
      </c>
      <c r="K38" s="199">
        <f>+'3-Statement Model'!K83-'3-Statement Model'!K58</f>
        <v>5645.5876411011159</v>
      </c>
      <c r="L38" s="199">
        <f>+'3-Statement Model'!L83-'3-Statement Model'!L58</f>
        <v>6434.1989539266442</v>
      </c>
      <c r="M38" s="199">
        <f>+'3-Statement Model'!M83-'3-Statement Model'!M58</f>
        <v>7329.3590385616117</v>
      </c>
      <c r="N38" s="199">
        <f>+'3-Statement Model'!N83-'3-Statement Model'!N58</f>
        <v>8327.4644314488578</v>
      </c>
      <c r="O38" s="199">
        <f>+'3-Statement Model'!O83-'3-Statement Model'!O58</f>
        <v>9432.8112934684705</v>
      </c>
      <c r="P38" s="199">
        <f>+'3-Statement Model'!P83-'3-Statement Model'!P58</f>
        <v>10645.836702714583</v>
      </c>
      <c r="Q38" s="199">
        <f>+'3-Statement Model'!Q83-'3-Statement Model'!Q58</f>
        <v>11980.164652885309</v>
      </c>
    </row>
    <row r="39" spans="2:17">
      <c r="B39" s="2"/>
      <c r="C39" s="199"/>
      <c r="D39" s="199"/>
      <c r="E39" s="199"/>
      <c r="F39" s="199"/>
      <c r="G39" s="199"/>
      <c r="H39" s="199"/>
      <c r="I39" s="199"/>
      <c r="J39" s="199"/>
      <c r="K39" s="199"/>
      <c r="L39" s="199"/>
      <c r="M39" s="199"/>
      <c r="N39" s="199"/>
      <c r="O39" s="199"/>
      <c r="P39" s="199"/>
      <c r="Q39" s="199"/>
    </row>
    <row r="40" spans="2:17">
      <c r="B40" s="2" t="s">
        <v>260</v>
      </c>
      <c r="C40" s="218">
        <f>C32/C31</f>
        <v>0.58028333229874851</v>
      </c>
      <c r="D40" s="218">
        <f t="shared" ref="D40:Q40" si="9">D32/D31</f>
        <v>0.58761550275791719</v>
      </c>
      <c r="E40" s="218">
        <f t="shared" si="9"/>
        <v>0.56820256769802691</v>
      </c>
      <c r="F40" s="218">
        <f t="shared" si="9"/>
        <v>0.57594383687840733</v>
      </c>
      <c r="G40" s="218">
        <f t="shared" si="9"/>
        <v>0.57198635298404255</v>
      </c>
      <c r="H40" s="218">
        <f t="shared" si="9"/>
        <v>0.59</v>
      </c>
      <c r="I40" s="218">
        <f t="shared" si="9"/>
        <v>0.58499999999999996</v>
      </c>
      <c r="J40" s="218">
        <f t="shared" si="9"/>
        <v>0.58499999999999996</v>
      </c>
      <c r="K40" s="218">
        <f t="shared" si="9"/>
        <v>0.57999999999999996</v>
      </c>
      <c r="L40" s="218">
        <f t="shared" si="9"/>
        <v>0.57999999999999996</v>
      </c>
      <c r="M40" s="218">
        <f t="shared" si="9"/>
        <v>0.57999999999999996</v>
      </c>
      <c r="N40" s="218">
        <f t="shared" si="9"/>
        <v>0.57999999999999996</v>
      </c>
      <c r="O40" s="218">
        <f t="shared" si="9"/>
        <v>0.57999999999999996</v>
      </c>
      <c r="P40" s="218">
        <f t="shared" si="9"/>
        <v>0.57999999999999996</v>
      </c>
      <c r="Q40" s="218">
        <f t="shared" si="9"/>
        <v>0.57999999999999996</v>
      </c>
    </row>
    <row r="41" spans="2:17">
      <c r="B41" s="2" t="s">
        <v>342</v>
      </c>
      <c r="C41" s="218">
        <f>C33/C31</f>
        <v>0.16482015767072669</v>
      </c>
      <c r="D41" s="218">
        <f t="shared" ref="D41:Q41" si="10">D33/D31</f>
        <v>0.13510256895933986</v>
      </c>
      <c r="E41" s="218">
        <f t="shared" si="10"/>
        <v>0.15282346311609687</v>
      </c>
      <c r="F41" s="218">
        <f t="shared" si="10"/>
        <v>0.13509612584060207</v>
      </c>
      <c r="G41" s="218">
        <f t="shared" si="10"/>
        <v>0.17907153918134458</v>
      </c>
      <c r="H41" s="218">
        <f t="shared" si="10"/>
        <v>0.18999999999999997</v>
      </c>
      <c r="I41" s="218">
        <f t="shared" si="10"/>
        <v>0.18499999999999994</v>
      </c>
      <c r="J41" s="218">
        <f t="shared" si="10"/>
        <v>0.18499999999999997</v>
      </c>
      <c r="K41" s="218">
        <f t="shared" si="10"/>
        <v>0.17999999999999994</v>
      </c>
      <c r="L41" s="218">
        <f t="shared" si="10"/>
        <v>0.17999999999999988</v>
      </c>
      <c r="M41" s="218">
        <f t="shared" si="10"/>
        <v>0.17999999999999994</v>
      </c>
      <c r="N41" s="218">
        <f t="shared" si="10"/>
        <v>0.18</v>
      </c>
      <c r="O41" s="218">
        <f t="shared" si="10"/>
        <v>0.17999999999999997</v>
      </c>
      <c r="P41" s="218">
        <f t="shared" si="10"/>
        <v>0.17999999999999994</v>
      </c>
      <c r="Q41" s="218">
        <f t="shared" si="10"/>
        <v>0.18</v>
      </c>
    </row>
    <row r="42" spans="2:17">
      <c r="B42" s="2" t="s">
        <v>531</v>
      </c>
      <c r="C42" s="218">
        <f>C34/C31</f>
        <v>0.13368545202810106</v>
      </c>
      <c r="D42" s="218">
        <f t="shared" ref="D42:Q42" si="11">D34/D31</f>
        <v>0.10478259579682929</v>
      </c>
      <c r="E42" s="218">
        <f t="shared" si="11"/>
        <v>0.12050008518222449</v>
      </c>
      <c r="F42" s="218">
        <f t="shared" si="11"/>
        <v>9.9411659370840011E-2</v>
      </c>
      <c r="G42" s="218">
        <f t="shared" si="11"/>
        <v>0.14400790003229566</v>
      </c>
      <c r="H42" s="218">
        <f t="shared" si="11"/>
        <v>0.15999999999999998</v>
      </c>
      <c r="I42" s="218">
        <f t="shared" si="11"/>
        <v>0.15499999999999994</v>
      </c>
      <c r="J42" s="218">
        <f t="shared" si="11"/>
        <v>0.15499999999999997</v>
      </c>
      <c r="K42" s="218">
        <f t="shared" si="11"/>
        <v>0.14999999999999994</v>
      </c>
      <c r="L42" s="218">
        <f t="shared" si="11"/>
        <v>0.14999999999999988</v>
      </c>
      <c r="M42" s="218">
        <f t="shared" si="11"/>
        <v>0.14999999999999997</v>
      </c>
      <c r="N42" s="218">
        <f t="shared" si="11"/>
        <v>0.15</v>
      </c>
      <c r="O42" s="218">
        <f t="shared" si="11"/>
        <v>0.14999999999999997</v>
      </c>
      <c r="P42" s="218">
        <f t="shared" si="11"/>
        <v>0.14999999999999991</v>
      </c>
      <c r="Q42" s="218">
        <f t="shared" si="11"/>
        <v>0.14999999999999997</v>
      </c>
    </row>
    <row r="43" spans="2:17">
      <c r="B43" s="2" t="s">
        <v>86</v>
      </c>
      <c r="C43" s="218">
        <f>C35/C31</f>
        <v>0.10329834637360023</v>
      </c>
      <c r="D43" s="218">
        <f t="shared" ref="D43:Q43" si="12">D35/D31</f>
        <v>7.9024539415280523E-2</v>
      </c>
      <c r="E43" s="218">
        <f t="shared" si="12"/>
        <v>9.4652740465051316E-2</v>
      </c>
      <c r="F43" s="218">
        <f t="shared" si="12"/>
        <v>6.4624698224622162E-2</v>
      </c>
      <c r="G43" s="218">
        <f t="shared" si="12"/>
        <v>0.10124297153835318</v>
      </c>
      <c r="H43" s="218">
        <f t="shared" si="12"/>
        <v>0.12364333376718339</v>
      </c>
      <c r="I43" s="218">
        <f t="shared" si="12"/>
        <v>0.11884239130434779</v>
      </c>
      <c r="J43" s="218">
        <f t="shared" si="12"/>
        <v>0.11890042372881354</v>
      </c>
      <c r="K43" s="218">
        <f t="shared" si="12"/>
        <v>0.11515042372881353</v>
      </c>
      <c r="L43" s="218">
        <f t="shared" si="12"/>
        <v>0.11511206896551716</v>
      </c>
      <c r="M43" s="218">
        <f t="shared" si="12"/>
        <v>0.11507236842105259</v>
      </c>
      <c r="N43" s="218">
        <f t="shared" si="12"/>
        <v>0.11503124999999997</v>
      </c>
      <c r="O43" s="218">
        <f t="shared" si="12"/>
        <v>0.1150101351351351</v>
      </c>
      <c r="P43" s="218">
        <f t="shared" si="12"/>
        <v>0.11498863636363631</v>
      </c>
      <c r="Q43" s="218">
        <f t="shared" si="12"/>
        <v>0.11498863636363635</v>
      </c>
    </row>
    <row r="44" spans="2:17">
      <c r="B44" s="2" t="s">
        <v>532</v>
      </c>
      <c r="C44" s="218">
        <f>C35/C36</f>
        <v>0.18049431504685184</v>
      </c>
      <c r="D44" s="218">
        <f t="shared" ref="D44:Q44" si="13">D35/D36</f>
        <v>0.14939384787954621</v>
      </c>
      <c r="E44" s="218">
        <f t="shared" si="13"/>
        <v>0.16661027896533703</v>
      </c>
      <c r="F44" s="218">
        <f t="shared" si="13"/>
        <v>0.10914828337596635</v>
      </c>
      <c r="G44" s="218">
        <f t="shared" si="13"/>
        <v>0.1595260929416292</v>
      </c>
      <c r="H44" s="218">
        <f t="shared" si="13"/>
        <v>0.19594827344684829</v>
      </c>
      <c r="I44" s="218">
        <f t="shared" si="13"/>
        <v>0.19022249563697757</v>
      </c>
      <c r="J44" s="218">
        <f t="shared" si="13"/>
        <v>0.19635132728269461</v>
      </c>
      <c r="K44" s="218">
        <f t="shared" si="13"/>
        <v>0.19620988647551119</v>
      </c>
      <c r="L44" s="218">
        <f t="shared" si="13"/>
        <v>0.19860696732700386</v>
      </c>
      <c r="M44" s="218">
        <f t="shared" si="13"/>
        <v>0.19769675613520532</v>
      </c>
      <c r="N44" s="218">
        <f t="shared" si="13"/>
        <v>0.19387694935000802</v>
      </c>
      <c r="O44" s="218">
        <f t="shared" si="13"/>
        <v>0.18912101978850857</v>
      </c>
      <c r="P44" s="218">
        <f t="shared" si="13"/>
        <v>0.18355947438496098</v>
      </c>
      <c r="Q44" s="218">
        <f t="shared" si="13"/>
        <v>0.1788087106340874</v>
      </c>
    </row>
    <row r="45" spans="2:17">
      <c r="B45" s="2" t="s">
        <v>533</v>
      </c>
      <c r="C45" s="218">
        <f>C35/C37</f>
        <v>0.12823528229251469</v>
      </c>
      <c r="D45" s="218">
        <f t="shared" ref="D45:Q45" si="14">D35/D37</f>
        <v>0.10424939412641315</v>
      </c>
      <c r="E45" s="218">
        <f t="shared" si="14"/>
        <v>0.12285466431556215</v>
      </c>
      <c r="F45" s="218">
        <f t="shared" si="14"/>
        <v>7.9745487460731443E-2</v>
      </c>
      <c r="G45" s="218">
        <f t="shared" si="14"/>
        <v>0.12137366878370688</v>
      </c>
      <c r="H45" s="218">
        <f t="shared" si="14"/>
        <v>0.14732634250206414</v>
      </c>
      <c r="I45" s="218">
        <f t="shared" si="14"/>
        <v>0.14476410603691245</v>
      </c>
      <c r="J45" s="218">
        <f t="shared" si="14"/>
        <v>0.15060906015511183</v>
      </c>
      <c r="K45" s="218">
        <f t="shared" si="14"/>
        <v>0.15143584152352182</v>
      </c>
      <c r="L45" s="218">
        <f t="shared" si="14"/>
        <v>0.154482353907269</v>
      </c>
      <c r="M45" s="218">
        <f t="shared" si="14"/>
        <v>0.15518875370349514</v>
      </c>
      <c r="N45" s="218">
        <f t="shared" si="14"/>
        <v>0.15376963599885804</v>
      </c>
      <c r="O45" s="218">
        <f t="shared" si="14"/>
        <v>0.15152467950857793</v>
      </c>
      <c r="P45" s="218">
        <f t="shared" si="14"/>
        <v>0.14853857007448137</v>
      </c>
      <c r="Q45" s="218">
        <f t="shared" si="14"/>
        <v>0.14594814921780799</v>
      </c>
    </row>
    <row r="46" spans="2:17">
      <c r="B46" s="2" t="s">
        <v>534</v>
      </c>
      <c r="C46" s="218">
        <f>C34/C38</f>
        <v>0.21299477542946821</v>
      </c>
      <c r="D46" s="218">
        <f t="shared" ref="D46:Q46" si="15">D34/D38</f>
        <v>0.17842154348332956</v>
      </c>
      <c r="E46" s="218">
        <f t="shared" si="15"/>
        <v>0.19285152494975102</v>
      </c>
      <c r="F46" s="218">
        <f t="shared" si="15"/>
        <v>0.1511492499614564</v>
      </c>
      <c r="G46" s="218">
        <f t="shared" si="15"/>
        <v>0.20688824447914331</v>
      </c>
      <c r="H46" s="218">
        <f t="shared" si="15"/>
        <v>0.23003034371277686</v>
      </c>
      <c r="I46" s="218">
        <f t="shared" si="15"/>
        <v>0.22677297399807214</v>
      </c>
      <c r="J46" s="218">
        <f t="shared" si="15"/>
        <v>0.23542387539547094</v>
      </c>
      <c r="K46" s="218">
        <f t="shared" si="15"/>
        <v>0.23633133051243727</v>
      </c>
      <c r="L46" s="218">
        <f t="shared" si="15"/>
        <v>0.24054368353046163</v>
      </c>
      <c r="M46" s="218">
        <f t="shared" si="15"/>
        <v>0.2407283823912616</v>
      </c>
      <c r="N46" s="218">
        <f t="shared" si="15"/>
        <v>0.23730043292565828</v>
      </c>
      <c r="O46" s="218">
        <f t="shared" si="15"/>
        <v>0.23253758048756923</v>
      </c>
      <c r="P46" s="218">
        <f t="shared" si="15"/>
        <v>0.22664554175451757</v>
      </c>
      <c r="Q46" s="218">
        <f t="shared" si="15"/>
        <v>0.22154241168708344</v>
      </c>
    </row>
    <row r="48" spans="2:17" ht="19.95" customHeight="1">
      <c r="B48" s="221" t="s">
        <v>543</v>
      </c>
      <c r="C48" s="220"/>
      <c r="D48" s="220"/>
      <c r="E48" s="220"/>
      <c r="F48" s="220"/>
      <c r="G48" s="220"/>
      <c r="H48" s="220"/>
      <c r="I48" s="220"/>
      <c r="J48" s="220"/>
      <c r="K48" s="220"/>
      <c r="L48" s="220"/>
      <c r="M48" s="220"/>
      <c r="N48" s="220"/>
      <c r="O48" s="220"/>
      <c r="P48" s="220"/>
      <c r="Q48" s="220"/>
    </row>
    <row r="49" spans="2:17">
      <c r="B49" t="s">
        <v>109</v>
      </c>
      <c r="C49" s="199">
        <f>+'3-Statement Model'!C20</f>
        <v>495.32999999999981</v>
      </c>
      <c r="D49" s="199">
        <f>+'3-Statement Model'!D20</f>
        <v>459.1500000000002</v>
      </c>
      <c r="E49" s="199">
        <f>+'3-Statement Model'!E20</f>
        <v>551.70000000000027</v>
      </c>
      <c r="F49" s="199">
        <f>+'3-Statement Model'!F20</f>
        <v>460.7799999999994</v>
      </c>
      <c r="G49" s="199">
        <f>+'3-Statement Model'!G20</f>
        <v>695.60999999999956</v>
      </c>
      <c r="H49" s="199">
        <f>+'3-Statement Model'!H20</f>
        <v>888.78623999999968</v>
      </c>
      <c r="I49" s="199">
        <f>+'3-Statement Model'!I20</f>
        <v>990.16342049999935</v>
      </c>
      <c r="J49" s="199">
        <f>+'3-Statement Model'!J20</f>
        <v>1168.3928361899993</v>
      </c>
      <c r="K49" s="199">
        <f>+'3-Statement Model'!K20</f>
        <v>1334.2292387459988</v>
      </c>
      <c r="L49" s="199">
        <f>+'3-Statement Model'!L20</f>
        <v>1547.705916945358</v>
      </c>
      <c r="M49" s="199">
        <f>+'3-Statement Model'!M20</f>
        <v>1764.3847453177091</v>
      </c>
      <c r="N49" s="199">
        <f>+'3-Statement Model'!N20</f>
        <v>1976.1109147558348</v>
      </c>
      <c r="O49" s="199">
        <f>+'3-Statement Model'!O20</f>
        <v>2193.4831153789764</v>
      </c>
      <c r="P49" s="199">
        <f>+'3-Statement Model'!P20</f>
        <v>2412.8314269168736</v>
      </c>
      <c r="Q49" s="199">
        <f>+'3-Statement Model'!Q20</f>
        <v>2654.1145696085623</v>
      </c>
    </row>
    <row r="50" spans="2:17">
      <c r="B50" t="s">
        <v>107</v>
      </c>
      <c r="C50" s="199">
        <f>+'3-Statement Model'!C16</f>
        <v>610.68999999999983</v>
      </c>
      <c r="D50" s="199">
        <f>+'3-Statement Model'!D16</f>
        <v>592.01000000000022</v>
      </c>
      <c r="E50" s="199">
        <f>+'3-Statement Model'!E16</f>
        <v>699.69000000000028</v>
      </c>
      <c r="F50" s="199">
        <f>+'3-Statement Model'!F16</f>
        <v>626.17999999999938</v>
      </c>
      <c r="G50" s="199">
        <f>+'3-Statement Model'!G16</f>
        <v>864.97999999999956</v>
      </c>
      <c r="H50" s="199">
        <f>+'3-Statement Model'!H16</f>
        <v>1055.4336599999997</v>
      </c>
      <c r="I50" s="199">
        <f>+'3-Statement Model'!I16</f>
        <v>1181.8079534999993</v>
      </c>
      <c r="J50" s="199">
        <f>+'3-Statement Model'!J16</f>
        <v>1394.5333851299993</v>
      </c>
      <c r="K50" s="199">
        <f>+'3-Statement Model'!K16</f>
        <v>1601.0750864951988</v>
      </c>
      <c r="L50" s="199">
        <f>+'3-Statement Model'!L16</f>
        <v>1857.2471003344299</v>
      </c>
      <c r="M50" s="199">
        <f>+'3-Statement Model'!M16</f>
        <v>2117.2616943812509</v>
      </c>
      <c r="N50" s="199">
        <f>+'3-Statement Model'!N16</f>
        <v>2371.3330977070018</v>
      </c>
      <c r="O50" s="199">
        <f>+'3-Statement Model'!O16</f>
        <v>2632.1797384547717</v>
      </c>
      <c r="P50" s="199">
        <f>+'3-Statement Model'!P16</f>
        <v>2895.3977123002487</v>
      </c>
      <c r="Q50" s="199">
        <f>+'3-Statement Model'!Q16</f>
        <v>3184.9374835302751</v>
      </c>
    </row>
    <row r="51" spans="2:17">
      <c r="B51" t="s">
        <v>535</v>
      </c>
      <c r="C51" s="199">
        <f>+'3-Statement Model'!C24</f>
        <v>12.73</v>
      </c>
      <c r="D51" s="199">
        <f>+'3-Statement Model'!D24</f>
        <v>22.32</v>
      </c>
      <c r="E51" s="199">
        <f>+'3-Statement Model'!E24</f>
        <v>21.12</v>
      </c>
      <c r="F51" s="199">
        <f>+'3-Statement Model'!F24</f>
        <v>20.03</v>
      </c>
      <c r="G51" s="199">
        <f>+'3-Statement Model'!G24</f>
        <v>22.63</v>
      </c>
      <c r="H51" s="199">
        <f>+'3-Statement Model'!H24</f>
        <v>28.564598999999998</v>
      </c>
      <c r="I51" s="199">
        <f>+'3-Statement Model'!I24</f>
        <v>41.800727849999994</v>
      </c>
      <c r="J51" s="199">
        <f>+'3-Statement Model'!J24</f>
        <v>48.741592892999989</v>
      </c>
      <c r="K51" s="199">
        <f>+'3-Statement Model'!K24</f>
        <v>57.515079613739985</v>
      </c>
      <c r="L51" s="199">
        <f>+'3-Statement Model'!L24</f>
        <v>67.245153632798377</v>
      </c>
      <c r="M51" s="199">
        <f>+'3-Statement Model'!M24</f>
        <v>77.282115452804959</v>
      </c>
      <c r="N51" s="199">
        <f>+'3-Statement Model'!N24</f>
        <v>87.278232068382721</v>
      </c>
      <c r="O51" s="199">
        <f>+'3-Statement Model'!O24</f>
        <v>97.290527369812295</v>
      </c>
      <c r="P51" s="199">
        <f>+'3-Statement Model'!P24</f>
        <v>107.48067265356988</v>
      </c>
      <c r="Q51" s="199">
        <f>+'3-Statement Model'!Q24</f>
        <v>118.22873991892689</v>
      </c>
    </row>
    <row r="52" spans="2:17">
      <c r="B52" s="2"/>
      <c r="C52" s="199"/>
      <c r="D52" s="199"/>
      <c r="E52" s="199"/>
      <c r="F52" s="199"/>
      <c r="G52" s="199"/>
      <c r="H52" s="199"/>
      <c r="I52" s="199"/>
      <c r="J52" s="199"/>
      <c r="K52" s="199"/>
      <c r="L52" s="199"/>
      <c r="M52" s="199"/>
      <c r="N52" s="199"/>
      <c r="O52" s="199"/>
      <c r="P52" s="199"/>
      <c r="Q52" s="199"/>
    </row>
    <row r="53" spans="2:17">
      <c r="B53" s="2" t="s">
        <v>536</v>
      </c>
      <c r="C53" s="216">
        <f>C49/C51</f>
        <v>38.910447761194014</v>
      </c>
      <c r="D53" s="216">
        <f t="shared" ref="D53:Q53" si="16">D49/D51</f>
        <v>20.571236559139795</v>
      </c>
      <c r="E53" s="216">
        <f t="shared" si="16"/>
        <v>26.122159090909104</v>
      </c>
      <c r="F53" s="216">
        <f t="shared" si="16"/>
        <v>23.004493260109804</v>
      </c>
      <c r="G53" s="216">
        <f t="shared" si="16"/>
        <v>30.738400353513018</v>
      </c>
      <c r="H53" s="216">
        <f t="shared" si="16"/>
        <v>31.114955963498726</v>
      </c>
      <c r="I53" s="216">
        <f t="shared" si="16"/>
        <v>23.687707641196003</v>
      </c>
      <c r="J53" s="216">
        <f t="shared" si="16"/>
        <v>23.971166448230662</v>
      </c>
      <c r="K53" s="216">
        <f t="shared" si="16"/>
        <v>23.197903014416763</v>
      </c>
      <c r="L53" s="216">
        <f t="shared" si="16"/>
        <v>23.015873015872995</v>
      </c>
      <c r="M53" s="216">
        <f t="shared" si="16"/>
        <v>22.830440587449921</v>
      </c>
      <c r="N53" s="216">
        <f t="shared" si="16"/>
        <v>22.641509433962259</v>
      </c>
      <c r="O53" s="216">
        <f t="shared" si="16"/>
        <v>22.545700744752867</v>
      </c>
      <c r="P53" s="216">
        <f t="shared" si="16"/>
        <v>22.448979591836721</v>
      </c>
      <c r="Q53" s="216">
        <f t="shared" si="16"/>
        <v>22.448979591836729</v>
      </c>
    </row>
    <row r="54" spans="2:17">
      <c r="B54" s="2" t="s">
        <v>537</v>
      </c>
      <c r="C54" s="216">
        <f>C50/C51</f>
        <v>47.972505891594643</v>
      </c>
      <c r="D54" s="216">
        <f t="shared" ref="D54:Q54" si="17">D50/D51</f>
        <v>26.52374551971327</v>
      </c>
      <c r="E54" s="216">
        <f t="shared" si="17"/>
        <v>33.129261363636374</v>
      </c>
      <c r="F54" s="216">
        <f t="shared" si="17"/>
        <v>31.262106839740358</v>
      </c>
      <c r="G54" s="216">
        <f t="shared" si="17"/>
        <v>38.222713212549692</v>
      </c>
      <c r="H54" s="216">
        <f t="shared" si="17"/>
        <v>36.949010206654741</v>
      </c>
      <c r="I54" s="216">
        <f t="shared" si="17"/>
        <v>28.272425249169423</v>
      </c>
      <c r="J54" s="216">
        <f t="shared" si="17"/>
        <v>28.610747051114014</v>
      </c>
      <c r="K54" s="216">
        <f t="shared" si="17"/>
        <v>27.837483617300116</v>
      </c>
      <c r="L54" s="216">
        <f t="shared" si="17"/>
        <v>27.619047619047596</v>
      </c>
      <c r="M54" s="216">
        <f t="shared" si="17"/>
        <v>27.396528704939904</v>
      </c>
      <c r="N54" s="216">
        <f t="shared" si="17"/>
        <v>27.169811320754711</v>
      </c>
      <c r="O54" s="216">
        <f t="shared" si="17"/>
        <v>27.054840893703442</v>
      </c>
      <c r="P54" s="216">
        <f t="shared" si="17"/>
        <v>26.938775510204071</v>
      </c>
      <c r="Q54" s="216">
        <f t="shared" si="17"/>
        <v>26.938775510204078</v>
      </c>
    </row>
    <row r="56" spans="2:17" ht="19.95" customHeight="1">
      <c r="B56" s="221" t="s">
        <v>542</v>
      </c>
      <c r="C56" s="220"/>
      <c r="D56" s="220"/>
      <c r="E56" s="220"/>
      <c r="F56" s="220"/>
      <c r="G56" s="220"/>
      <c r="H56" s="220"/>
      <c r="I56" s="220"/>
      <c r="J56" s="220"/>
      <c r="K56" s="220"/>
      <c r="L56" s="220"/>
      <c r="M56" s="220"/>
      <c r="N56" s="220"/>
      <c r="O56" s="220"/>
      <c r="P56" s="220"/>
      <c r="Q56" s="220"/>
    </row>
    <row r="57" spans="2:17">
      <c r="B57" t="s">
        <v>103</v>
      </c>
      <c r="C57" s="199">
        <f>+'3-Statement Model'!C8</f>
        <v>3705.19</v>
      </c>
      <c r="D57" s="199">
        <f>+'3-Statement Model'!D8</f>
        <v>4381.93</v>
      </c>
      <c r="E57" s="199">
        <f>+'3-Statement Model'!E8</f>
        <v>4578.42</v>
      </c>
      <c r="F57" s="199">
        <f>+'3-Statement Model'!F8</f>
        <v>4635.07</v>
      </c>
      <c r="G57" s="199">
        <f>+'3-Statement Model'!G8</f>
        <v>4830.3599999999997</v>
      </c>
      <c r="H57" s="199">
        <f>+'3-Statement Model'!H8</f>
        <v>5554.9139999999989</v>
      </c>
      <c r="I57" s="199">
        <f>+'3-Statement Model'!I8</f>
        <v>6388.1510999999982</v>
      </c>
      <c r="J57" s="199">
        <f>+'3-Statement Model'!J8</f>
        <v>7538.0182979999972</v>
      </c>
      <c r="K57" s="199">
        <f>+'3-Statement Model'!K8</f>
        <v>8894.8615916399958</v>
      </c>
      <c r="L57" s="199">
        <f>+'3-Statement Model'!L8</f>
        <v>10318.039446302395</v>
      </c>
      <c r="M57" s="199">
        <f>+'3-Statement Model'!M8</f>
        <v>11762.564968784731</v>
      </c>
      <c r="N57" s="199">
        <f>+'3-Statement Model'!N8</f>
        <v>13174.0727650389</v>
      </c>
      <c r="O57" s="199">
        <f>+'3-Statement Model'!O8</f>
        <v>14623.22076919318</v>
      </c>
      <c r="P57" s="199">
        <f>+'3-Statement Model'!P8</f>
        <v>16085.542846112499</v>
      </c>
      <c r="Q57" s="199">
        <f>+'3-Statement Model'!Q8</f>
        <v>17694.097130723752</v>
      </c>
    </row>
    <row r="58" spans="2:17">
      <c r="B58" t="s">
        <v>104</v>
      </c>
      <c r="C58" s="199">
        <f>+'3-Statement Model'!C10</f>
        <v>1555.13</v>
      </c>
      <c r="D58" s="199">
        <f>+'3-Statement Model'!D10</f>
        <v>1807.04</v>
      </c>
      <c r="E58" s="199">
        <f>+'3-Statement Model'!E10</f>
        <v>1976.9499999999998</v>
      </c>
      <c r="F58" s="199">
        <f>+'3-Statement Model'!F10</f>
        <v>1965.5300000000002</v>
      </c>
      <c r="G58" s="199">
        <f>+'3-Statement Model'!G10</f>
        <v>2067.46</v>
      </c>
      <c r="H58" s="199">
        <f>+'3-Statement Model'!H10</f>
        <v>2277.5147399999996</v>
      </c>
      <c r="I58" s="199">
        <f>+'3-Statement Model'!I10</f>
        <v>2651.0827064999994</v>
      </c>
      <c r="J58" s="199">
        <f>+'3-Statement Model'!J10</f>
        <v>3128.2775936699991</v>
      </c>
      <c r="K58" s="199">
        <f>+'3-Statement Model'!K10</f>
        <v>3735.8418684887988</v>
      </c>
      <c r="L58" s="199">
        <f>+'3-Statement Model'!L10</f>
        <v>4333.5765674470067</v>
      </c>
      <c r="M58" s="199">
        <f>+'3-Statement Model'!M10</f>
        <v>4940.2772868895872</v>
      </c>
      <c r="N58" s="199">
        <f>+'3-Statement Model'!N10</f>
        <v>5533.1105613163381</v>
      </c>
      <c r="O58" s="199">
        <f>+'3-Statement Model'!O10</f>
        <v>6141.7527230611358</v>
      </c>
      <c r="P58" s="199">
        <f>+'3-Statement Model'!P10</f>
        <v>6755.9279953672503</v>
      </c>
      <c r="Q58" s="199">
        <f>+'3-Statement Model'!Q10</f>
        <v>7431.5207949039768</v>
      </c>
    </row>
    <row r="59" spans="2:17">
      <c r="B59" t="s">
        <v>196</v>
      </c>
      <c r="C59" s="199">
        <f>+'3-Statement Model'!C76</f>
        <v>465.88</v>
      </c>
      <c r="D59" s="199">
        <f>+'3-Statement Model'!D76</f>
        <v>564.67999999999995</v>
      </c>
      <c r="E59" s="199">
        <f>+'3-Statement Model'!E76</f>
        <v>532.19000000000005</v>
      </c>
      <c r="F59" s="199">
        <f>+'3-Statement Model'!F76</f>
        <v>618.13</v>
      </c>
      <c r="G59" s="199">
        <f>+'3-Statement Model'!G76</f>
        <v>551.46</v>
      </c>
      <c r="H59" s="199">
        <f>+'3-Statement Model'!H76</f>
        <v>654.41452602739719</v>
      </c>
      <c r="I59" s="199">
        <f>+'3-Statement Model'!I76</f>
        <v>752.57670493150658</v>
      </c>
      <c r="J59" s="199">
        <f>+'3-Statement Model'!J76</f>
        <v>929.34472167123261</v>
      </c>
      <c r="K59" s="199">
        <f>+'3-Statement Model'!K76</f>
        <v>1096.6267715720544</v>
      </c>
      <c r="L59" s="199">
        <f>+'3-Statement Model'!L76</f>
        <v>1272.0870550235829</v>
      </c>
      <c r="M59" s="199">
        <f>+'3-Statement Model'!M76</f>
        <v>1450.1792427268847</v>
      </c>
      <c r="N59" s="199">
        <f>+'3-Statement Model'!N76</f>
        <v>1624.2007518541109</v>
      </c>
      <c r="O59" s="199">
        <f>+'3-Statement Model'!O76</f>
        <v>1802.8628345580632</v>
      </c>
      <c r="P59" s="199">
        <f>+'3-Statement Model'!P76</f>
        <v>1983.1491180138698</v>
      </c>
      <c r="Q59" s="199">
        <f>+'3-Statement Model'!Q76</f>
        <v>2181.4640298152572</v>
      </c>
    </row>
    <row r="60" spans="2:17">
      <c r="B60" t="s">
        <v>197</v>
      </c>
      <c r="C60" s="199">
        <f>+'3-Statement Model'!C77</f>
        <v>513.29999999999995</v>
      </c>
      <c r="D60" s="199">
        <f>+'3-Statement Model'!D77</f>
        <v>601.16999999999996</v>
      </c>
      <c r="E60" s="199">
        <f>+'3-Statement Model'!E77</f>
        <v>619.42999999999995</v>
      </c>
      <c r="F60" s="199">
        <f>+'3-Statement Model'!F77</f>
        <v>570.17999999999995</v>
      </c>
      <c r="G60" s="199">
        <f>+'3-Statement Model'!G77</f>
        <v>628.47</v>
      </c>
      <c r="H60" s="199">
        <f>+'3-Statement Model'!H77</f>
        <v>700.07135342465745</v>
      </c>
      <c r="I60" s="199">
        <f>+'3-Statement Model'!I77</f>
        <v>805.08205643835595</v>
      </c>
      <c r="J60" s="199">
        <f>+'3-Statement Model'!J77</f>
        <v>949.99682659726</v>
      </c>
      <c r="K60" s="199">
        <f>+'3-Statement Model'!K77</f>
        <v>1120.9962553847665</v>
      </c>
      <c r="L60" s="199">
        <f>+'3-Statement Model'!L77</f>
        <v>1300.3556562463293</v>
      </c>
      <c r="M60" s="199">
        <f>+'3-Statement Model'!M77</f>
        <v>1482.4054481208154</v>
      </c>
      <c r="N60" s="199">
        <f>+'3-Statement Model'!N77</f>
        <v>1660.2941018953134</v>
      </c>
      <c r="O60" s="199">
        <f>+'3-Statement Model'!O77</f>
        <v>1842.9264531037982</v>
      </c>
      <c r="P60" s="199">
        <f>+'3-Statement Model'!P77</f>
        <v>2027.219098414178</v>
      </c>
      <c r="Q60" s="199">
        <f>+'3-Statement Model'!Q77</f>
        <v>2229.941008255596</v>
      </c>
    </row>
    <row r="61" spans="2:17">
      <c r="B61" t="s">
        <v>178</v>
      </c>
      <c r="C61" s="199">
        <f>+'3-Statement Model'!C55</f>
        <v>298.14</v>
      </c>
      <c r="D61" s="199">
        <f>+'3-Statement Model'!D55</f>
        <v>310.35000000000002</v>
      </c>
      <c r="E61" s="199">
        <f>+'3-Statement Model'!E55</f>
        <v>293.29000000000002</v>
      </c>
      <c r="F61" s="199">
        <f>+'3-Statement Model'!F55</f>
        <v>338.08</v>
      </c>
      <c r="G61" s="199">
        <f>+'3-Statement Model'!G55</f>
        <v>319.51</v>
      </c>
      <c r="H61" s="199">
        <f>+'3-Statement Model'!H55</f>
        <v>365.25461917808212</v>
      </c>
      <c r="I61" s="199">
        <f>+'3-Statement Model'!I55</f>
        <v>420.04281205479435</v>
      </c>
      <c r="J61" s="199">
        <f>+'3-Statement Model'!J55</f>
        <v>495.65051822465739</v>
      </c>
      <c r="K61" s="199">
        <f>+'3-Statement Model'!K55</f>
        <v>584.86761150509562</v>
      </c>
      <c r="L61" s="199">
        <f>+'3-Statement Model'!L55</f>
        <v>678.44642934591093</v>
      </c>
      <c r="M61" s="199">
        <f>+'3-Statement Model'!M55</f>
        <v>773.42892945433846</v>
      </c>
      <c r="N61" s="199">
        <f>+'3-Statement Model'!N55</f>
        <v>866.24040098885916</v>
      </c>
      <c r="O61" s="199">
        <f>+'3-Statement Model'!O55</f>
        <v>961.52684509763378</v>
      </c>
      <c r="P61" s="199">
        <f>+'3-Statement Model'!P55</f>
        <v>1057.6795296073972</v>
      </c>
      <c r="Q61" s="199">
        <f>+'3-Statement Model'!Q55</f>
        <v>1163.447482568137</v>
      </c>
    </row>
    <row r="62" spans="2:17">
      <c r="B62" t="s">
        <v>188</v>
      </c>
      <c r="C62" s="199">
        <f>+'3-Statement Model'!C65</f>
        <v>1138.75</v>
      </c>
      <c r="D62" s="199">
        <f>+'3-Statement Model'!D65</f>
        <v>1412.43</v>
      </c>
      <c r="E62" s="199">
        <f>+'3-Statement Model'!E65</f>
        <v>1603.99</v>
      </c>
      <c r="F62" s="199">
        <f>+'3-Statement Model'!F65</f>
        <v>1684.68</v>
      </c>
      <c r="G62" s="199">
        <f>+'3-Statement Model'!G65</f>
        <v>1535.11</v>
      </c>
      <c r="H62" s="199">
        <f>+'3-Statement Model'!H65</f>
        <v>1688.6210000000001</v>
      </c>
      <c r="I62" s="199">
        <f>+'3-Statement Model'!I65</f>
        <v>1857.4831000000001</v>
      </c>
      <c r="J62" s="199">
        <f>+'3-Statement Model'!J65</f>
        <v>2043.2314100000003</v>
      </c>
      <c r="K62" s="199">
        <f>+'3-Statement Model'!K65</f>
        <v>2247.5545510000006</v>
      </c>
      <c r="L62" s="199">
        <f>+'3-Statement Model'!L65</f>
        <v>2472.3100061000009</v>
      </c>
      <c r="M62" s="199">
        <f>+'3-Statement Model'!M65</f>
        <v>2719.5410067100011</v>
      </c>
      <c r="N62" s="199">
        <f>+'3-Statement Model'!N65</f>
        <v>2991.4951073810016</v>
      </c>
      <c r="O62" s="199">
        <f>+'3-Statement Model'!O65</f>
        <v>3290.6446181191022</v>
      </c>
      <c r="P62" s="199">
        <f>+'3-Statement Model'!P65</f>
        <v>3619.7090799310126</v>
      </c>
      <c r="Q62" s="199">
        <f>+'3-Statement Model'!Q65</f>
        <v>3981.6799879241144</v>
      </c>
    </row>
    <row r="63" spans="2:17">
      <c r="B63" t="s">
        <v>202</v>
      </c>
      <c r="C63" s="199">
        <f>+'3-Statement Model'!C83</f>
        <v>2984.67</v>
      </c>
      <c r="D63" s="199">
        <f>+'3-Statement Model'!D83</f>
        <v>3321.6499999999996</v>
      </c>
      <c r="E63" s="199">
        <f>+'3-Statement Model'!E83</f>
        <v>3527.42</v>
      </c>
      <c r="F63" s="199">
        <f>+'3-Statement Model'!F83</f>
        <v>3756.2</v>
      </c>
      <c r="G63" s="199">
        <f>+'3-Statement Model'!G83</f>
        <v>4029.21</v>
      </c>
      <c r="H63" s="199">
        <f>+'3-Statement Model'!H83</f>
        <v>4661.9502940580824</v>
      </c>
      <c r="I63" s="199">
        <f>+'3-Statement Model'!I83</f>
        <v>5244.2775596867941</v>
      </c>
      <c r="J63" s="199">
        <f>+'3-Statement Model'!J83</f>
        <v>5950.9937103696157</v>
      </c>
      <c r="K63" s="199">
        <f>+'3-Statement Model'!K83</f>
        <v>6763.5711003554115</v>
      </c>
      <c r="L63" s="199">
        <f>+'3-Statement Model'!L83</f>
        <v>7688.4565666616272</v>
      </c>
      <c r="M63" s="199">
        <f>+'3-Statement Model'!M83</f>
        <v>8721.9349170794922</v>
      </c>
      <c r="N63" s="199">
        <f>+'3-Statement Model'!N83</f>
        <v>9855.1970153888833</v>
      </c>
      <c r="O63" s="199">
        <f>+'3-Statement Model'!O83</f>
        <v>11099.304761641899</v>
      </c>
      <c r="P63" s="199">
        <f>+'3-Statement Model'!P83</f>
        <v>12452.352517705356</v>
      </c>
      <c r="Q63" s="199">
        <f>+'3-Statement Model'!Q83</f>
        <v>13940.705049375158</v>
      </c>
    </row>
    <row r="64" spans="2:17">
      <c r="B64" t="s">
        <v>538</v>
      </c>
      <c r="C64" s="199">
        <f>+'3-Statement Model'!C81-'3-Statement Model'!C58</f>
        <v>798.8000000000003</v>
      </c>
      <c r="D64" s="199">
        <f>+'3-Statement Model'!D81-'3-Statement Model'!D58</f>
        <v>961.98999999999955</v>
      </c>
      <c r="E64" s="199">
        <f>+'3-Statement Model'!E81-'3-Statement Model'!E58</f>
        <v>1113.29</v>
      </c>
      <c r="F64" s="199">
        <f>+'3-Statement Model'!F81-'3-Statement Model'!F58</f>
        <v>1142.81</v>
      </c>
      <c r="G64" s="199">
        <f>+'3-Statement Model'!G81-'3-Statement Model'!G58</f>
        <v>1347.3100000000006</v>
      </c>
      <c r="H64" s="199">
        <f>+'3-Statement Model'!H81-'3-Statement Model'!H58</f>
        <v>1695.3272548800003</v>
      </c>
      <c r="I64" s="199">
        <f>+'3-Statement Model'!I81-'3-Statement Model'!I58</f>
        <v>2029.0071146319997</v>
      </c>
      <c r="J64" s="199">
        <f>+'3-Statement Model'!J81-'3-Statement Model'!J58</f>
        <v>2439.871233204959</v>
      </c>
      <c r="K64" s="199">
        <f>+'3-Statement Model'!K81-'3-Statement Model'!K58</f>
        <v>2918.2030901011149</v>
      </c>
      <c r="L64" s="199">
        <f>+'3-Statement Model'!L81-'3-Statement Model'!L58</f>
        <v>3482.0589478266438</v>
      </c>
      <c r="M64" s="199">
        <f>+'3-Statement Model'!M81-'3-Statement Model'!M58</f>
        <v>4129.9880318516116</v>
      </c>
      <c r="N64" s="199">
        <f>+'3-Statement Model'!N81-'3-Statement Model'!N58</f>
        <v>4856.1393240678563</v>
      </c>
      <c r="O64" s="199">
        <f>+'3-Statement Model'!O81-'3-Statement Model'!O58</f>
        <v>5662.3366753493683</v>
      </c>
      <c r="P64" s="199">
        <f>+'3-Statement Model'!P81-'3-Statement Model'!P58</f>
        <v>6546.2976227835707</v>
      </c>
      <c r="Q64" s="199">
        <f>+'3-Statement Model'!Q81-'3-Statement Model'!Q58</f>
        <v>7518.6546649611928</v>
      </c>
    </row>
    <row r="65" spans="2:17">
      <c r="B65" s="2"/>
      <c r="C65" s="199"/>
      <c r="D65" s="199"/>
      <c r="E65" s="199"/>
      <c r="F65" s="199"/>
      <c r="G65" s="199"/>
      <c r="H65" s="199"/>
      <c r="I65" s="199"/>
      <c r="J65" s="199"/>
      <c r="K65" s="199"/>
      <c r="L65" s="199"/>
      <c r="M65" s="199"/>
      <c r="N65" s="199"/>
      <c r="O65" s="199"/>
      <c r="P65" s="199"/>
      <c r="Q65" s="199"/>
    </row>
    <row r="66" spans="2:17">
      <c r="B66" s="2" t="s">
        <v>548</v>
      </c>
      <c r="C66" s="219">
        <f>C59/C57*365</f>
        <v>45.894056715040257</v>
      </c>
      <c r="D66" s="219">
        <f t="shared" ref="D66:Q66" si="18">D59/D57*365</f>
        <v>47.035940784083721</v>
      </c>
      <c r="E66" s="219">
        <f t="shared" si="18"/>
        <v>42.427158277309644</v>
      </c>
      <c r="F66" s="219">
        <f t="shared" si="18"/>
        <v>48.676168860448719</v>
      </c>
      <c r="G66" s="219">
        <f t="shared" si="18"/>
        <v>41.670372394604136</v>
      </c>
      <c r="H66" s="219">
        <f t="shared" si="18"/>
        <v>43.000000000000007</v>
      </c>
      <c r="I66" s="219">
        <f t="shared" si="18"/>
        <v>42.999999999999993</v>
      </c>
      <c r="J66" s="219">
        <f t="shared" si="18"/>
        <v>45</v>
      </c>
      <c r="K66" s="219">
        <f t="shared" si="18"/>
        <v>45</v>
      </c>
      <c r="L66" s="219">
        <f t="shared" si="18"/>
        <v>45</v>
      </c>
      <c r="M66" s="219">
        <f t="shared" si="18"/>
        <v>45</v>
      </c>
      <c r="N66" s="219">
        <f t="shared" si="18"/>
        <v>45</v>
      </c>
      <c r="O66" s="219">
        <f t="shared" si="18"/>
        <v>45</v>
      </c>
      <c r="P66" s="219">
        <f t="shared" si="18"/>
        <v>45</v>
      </c>
      <c r="Q66" s="219">
        <f t="shared" si="18"/>
        <v>45</v>
      </c>
    </row>
    <row r="67" spans="2:17">
      <c r="B67" s="2" t="s">
        <v>46</v>
      </c>
      <c r="C67" s="219">
        <f>C60/C57*365</f>
        <v>50.565423095711687</v>
      </c>
      <c r="D67" s="219">
        <f t="shared" ref="D67:Q67" si="19">D60/D57*365</f>
        <v>50.075434796995836</v>
      </c>
      <c r="E67" s="219">
        <f t="shared" si="19"/>
        <v>49.382090328104454</v>
      </c>
      <c r="F67" s="219">
        <f t="shared" si="19"/>
        <v>44.900228044020906</v>
      </c>
      <c r="G67" s="219">
        <f t="shared" si="19"/>
        <v>47.489534941495052</v>
      </c>
      <c r="H67" s="219">
        <f t="shared" si="19"/>
        <v>46</v>
      </c>
      <c r="I67" s="219">
        <f t="shared" si="19"/>
        <v>46</v>
      </c>
      <c r="J67" s="219">
        <f t="shared" si="19"/>
        <v>46</v>
      </c>
      <c r="K67" s="219">
        <f t="shared" si="19"/>
        <v>45.999999999999993</v>
      </c>
      <c r="L67" s="219">
        <f t="shared" si="19"/>
        <v>46</v>
      </c>
      <c r="M67" s="219">
        <f t="shared" si="19"/>
        <v>46</v>
      </c>
      <c r="N67" s="219">
        <f t="shared" si="19"/>
        <v>46</v>
      </c>
      <c r="O67" s="219">
        <f t="shared" si="19"/>
        <v>46</v>
      </c>
      <c r="P67" s="219">
        <f t="shared" si="19"/>
        <v>46</v>
      </c>
      <c r="Q67" s="219">
        <f t="shared" si="19"/>
        <v>45.999999999999993</v>
      </c>
    </row>
    <row r="68" spans="2:17">
      <c r="B68" s="2" t="s">
        <v>549</v>
      </c>
      <c r="C68" s="219">
        <f>C61/C57*365</f>
        <v>29.369910854773977</v>
      </c>
      <c r="D68" s="219">
        <f t="shared" ref="D68:Q68" si="20">D61/D57*365</f>
        <v>25.851108986222965</v>
      </c>
      <c r="E68" s="219">
        <f t="shared" si="20"/>
        <v>23.381614181311459</v>
      </c>
      <c r="F68" s="219">
        <f t="shared" si="20"/>
        <v>26.622942048340153</v>
      </c>
      <c r="G68" s="219">
        <f t="shared" si="20"/>
        <v>24.14336612592022</v>
      </c>
      <c r="H68" s="219">
        <f t="shared" si="20"/>
        <v>24.000000000000004</v>
      </c>
      <c r="I68" s="219">
        <f t="shared" si="20"/>
        <v>23.999999999999996</v>
      </c>
      <c r="J68" s="219">
        <f t="shared" si="20"/>
        <v>24.000000000000004</v>
      </c>
      <c r="K68" s="219">
        <f t="shared" si="20"/>
        <v>24.000000000000004</v>
      </c>
      <c r="L68" s="219">
        <f t="shared" si="20"/>
        <v>24.000000000000004</v>
      </c>
      <c r="M68" s="219">
        <f t="shared" si="20"/>
        <v>23.999999999999996</v>
      </c>
      <c r="N68" s="219">
        <f t="shared" si="20"/>
        <v>23.999999999999996</v>
      </c>
      <c r="O68" s="219">
        <f t="shared" si="20"/>
        <v>24.000000000000004</v>
      </c>
      <c r="P68" s="219">
        <f t="shared" si="20"/>
        <v>23.999999999999996</v>
      </c>
      <c r="Q68" s="219">
        <f t="shared" si="20"/>
        <v>23.999999999999996</v>
      </c>
    </row>
    <row r="69" spans="2:17">
      <c r="B69" s="2" t="s">
        <v>366</v>
      </c>
      <c r="C69" s="219">
        <f>C64/C57*365</f>
        <v>78.69016163813464</v>
      </c>
      <c r="D69" s="219">
        <f t="shared" ref="D69:Q69" si="21">D64/D57*365</f>
        <v>80.130524677482256</v>
      </c>
      <c r="E69" s="219">
        <f t="shared" si="21"/>
        <v>88.753511036558464</v>
      </c>
      <c r="F69" s="219">
        <f t="shared" si="21"/>
        <v>89.993387370633016</v>
      </c>
      <c r="G69" s="219">
        <f t="shared" si="21"/>
        <v>101.80776381056489</v>
      </c>
      <c r="H69" s="219">
        <f t="shared" si="21"/>
        <v>111.39586464006467</v>
      </c>
      <c r="I69" s="219">
        <f t="shared" si="21"/>
        <v>115.93144639936273</v>
      </c>
      <c r="J69" s="219">
        <f t="shared" si="21"/>
        <v>118.14152804008097</v>
      </c>
      <c r="K69" s="219">
        <f t="shared" si="21"/>
        <v>119.74825205689572</v>
      </c>
      <c r="L69" s="219">
        <f t="shared" si="21"/>
        <v>123.17761746997266</v>
      </c>
      <c r="M69" s="219">
        <f t="shared" si="21"/>
        <v>128.15620025277383</v>
      </c>
      <c r="N69" s="219">
        <f t="shared" si="21"/>
        <v>134.54387909474508</v>
      </c>
      <c r="O69" s="219">
        <f t="shared" si="21"/>
        <v>141.33363088223075</v>
      </c>
      <c r="P69" s="219">
        <f t="shared" si="21"/>
        <v>148.54323880611</v>
      </c>
      <c r="Q69" s="219">
        <f t="shared" si="21"/>
        <v>155.09742782781839</v>
      </c>
    </row>
    <row r="70" spans="2:17">
      <c r="B70" s="2" t="s">
        <v>363</v>
      </c>
      <c r="C70" s="219">
        <f>C66+C67-C68</f>
        <v>67.089568955977967</v>
      </c>
      <c r="D70" s="219">
        <f t="shared" ref="D70:Q70" si="22">D66+D67-D68</f>
        <v>71.260266594856589</v>
      </c>
      <c r="E70" s="219">
        <f t="shared" si="22"/>
        <v>68.427634424102635</v>
      </c>
      <c r="F70" s="219">
        <f t="shared" si="22"/>
        <v>66.953454856129468</v>
      </c>
      <c r="G70" s="219">
        <f t="shared" si="22"/>
        <v>65.016541210178971</v>
      </c>
      <c r="H70" s="219">
        <f t="shared" si="22"/>
        <v>65</v>
      </c>
      <c r="I70" s="219">
        <f t="shared" si="22"/>
        <v>65</v>
      </c>
      <c r="J70" s="219">
        <f t="shared" si="22"/>
        <v>67</v>
      </c>
      <c r="K70" s="219">
        <f t="shared" si="22"/>
        <v>67</v>
      </c>
      <c r="L70" s="219">
        <f t="shared" si="22"/>
        <v>67</v>
      </c>
      <c r="M70" s="219">
        <f t="shared" si="22"/>
        <v>67</v>
      </c>
      <c r="N70" s="219">
        <f t="shared" si="22"/>
        <v>67</v>
      </c>
      <c r="O70" s="219">
        <f t="shared" si="22"/>
        <v>67</v>
      </c>
      <c r="P70" s="219">
        <f t="shared" si="22"/>
        <v>67</v>
      </c>
      <c r="Q70" s="219">
        <f t="shared" si="22"/>
        <v>67</v>
      </c>
    </row>
    <row r="71" spans="2:17">
      <c r="B71" s="2" t="s">
        <v>539</v>
      </c>
      <c r="C71" s="216">
        <f>C57/C63</f>
        <v>1.2414069227083731</v>
      </c>
      <c r="D71" s="216">
        <f t="shared" ref="D71:Q71" si="23">D57/D63</f>
        <v>1.31920280583445</v>
      </c>
      <c r="E71" s="216">
        <f t="shared" si="23"/>
        <v>1.2979514772836804</v>
      </c>
      <c r="F71" s="216">
        <f t="shared" si="23"/>
        <v>1.2339784888983547</v>
      </c>
      <c r="G71" s="216">
        <f t="shared" si="23"/>
        <v>1.1988355037339824</v>
      </c>
      <c r="H71" s="216">
        <f t="shared" si="23"/>
        <v>1.191542948683955</v>
      </c>
      <c r="I71" s="216">
        <f t="shared" si="23"/>
        <v>1.2181184209444322</v>
      </c>
      <c r="J71" s="216">
        <f t="shared" si="23"/>
        <v>1.2666822828034567</v>
      </c>
      <c r="K71" s="216">
        <f t="shared" si="23"/>
        <v>1.3151131938529617</v>
      </c>
      <c r="L71" s="216">
        <f t="shared" si="23"/>
        <v>1.3420170039124704</v>
      </c>
      <c r="M71" s="216">
        <f t="shared" si="23"/>
        <v>1.3486187503819831</v>
      </c>
      <c r="N71" s="216">
        <f t="shared" si="23"/>
        <v>1.3367640184633138</v>
      </c>
      <c r="O71" s="216">
        <f t="shared" si="23"/>
        <v>1.3174897962735095</v>
      </c>
      <c r="P71" s="216">
        <f t="shared" si="23"/>
        <v>1.2917673847765951</v>
      </c>
      <c r="Q71" s="216">
        <f t="shared" si="23"/>
        <v>1.2692397599730314</v>
      </c>
    </row>
    <row r="72" spans="2:17">
      <c r="B72" s="2" t="s">
        <v>47</v>
      </c>
      <c r="C72" s="216">
        <f>C58/C59</f>
        <v>3.3380484244869928</v>
      </c>
      <c r="D72" s="216">
        <f t="shared" ref="D72:Q72" si="24">D58/D59</f>
        <v>3.2001133385280163</v>
      </c>
      <c r="E72" s="216">
        <f t="shared" si="24"/>
        <v>3.7147447340235624</v>
      </c>
      <c r="F72" s="216">
        <f t="shared" si="24"/>
        <v>3.1798003656188829</v>
      </c>
      <c r="G72" s="216">
        <f t="shared" si="24"/>
        <v>3.7490661154027487</v>
      </c>
      <c r="H72" s="216">
        <f t="shared" si="24"/>
        <v>3.4802325581395346</v>
      </c>
      <c r="I72" s="216">
        <f t="shared" si="24"/>
        <v>3.5226744186046517</v>
      </c>
      <c r="J72" s="216">
        <f t="shared" si="24"/>
        <v>3.3661111111111111</v>
      </c>
      <c r="K72" s="216">
        <f t="shared" si="24"/>
        <v>3.4066666666666667</v>
      </c>
      <c r="L72" s="216">
        <f t="shared" si="24"/>
        <v>3.4066666666666672</v>
      </c>
      <c r="M72" s="216">
        <f t="shared" si="24"/>
        <v>3.4066666666666667</v>
      </c>
      <c r="N72" s="216">
        <f t="shared" si="24"/>
        <v>3.4066666666666667</v>
      </c>
      <c r="O72" s="216">
        <f t="shared" si="24"/>
        <v>3.4066666666666667</v>
      </c>
      <c r="P72" s="216">
        <f t="shared" si="24"/>
        <v>3.4066666666666667</v>
      </c>
      <c r="Q72" s="216">
        <f t="shared" si="24"/>
        <v>3.4066666666666672</v>
      </c>
    </row>
    <row r="73" spans="2:17">
      <c r="B73" s="2" t="s">
        <v>540</v>
      </c>
      <c r="C73" s="216">
        <f>C57/C60</f>
        <v>7.2183713228131703</v>
      </c>
      <c r="D73" s="216">
        <f t="shared" ref="D73:Q73" si="25">D57/D60</f>
        <v>7.289003110600996</v>
      </c>
      <c r="E73" s="216">
        <f t="shared" si="25"/>
        <v>7.3913436546502433</v>
      </c>
      <c r="F73" s="216">
        <f t="shared" si="25"/>
        <v>8.1291346592304183</v>
      </c>
      <c r="G73" s="216">
        <f t="shared" si="25"/>
        <v>7.6859038617595106</v>
      </c>
      <c r="H73" s="216">
        <f t="shared" si="25"/>
        <v>7.9347826086956514</v>
      </c>
      <c r="I73" s="216">
        <f t="shared" si="25"/>
        <v>7.9347826086956523</v>
      </c>
      <c r="J73" s="216">
        <f t="shared" si="25"/>
        <v>7.9347826086956514</v>
      </c>
      <c r="K73" s="216">
        <f t="shared" si="25"/>
        <v>7.9347826086956523</v>
      </c>
      <c r="L73" s="216">
        <f t="shared" si="25"/>
        <v>7.9347826086956514</v>
      </c>
      <c r="M73" s="216">
        <f t="shared" si="25"/>
        <v>7.9347826086956523</v>
      </c>
      <c r="N73" s="216">
        <f t="shared" si="25"/>
        <v>7.9347826086956523</v>
      </c>
      <c r="O73" s="216">
        <f t="shared" si="25"/>
        <v>7.9347826086956514</v>
      </c>
      <c r="P73" s="216">
        <f t="shared" si="25"/>
        <v>7.9347826086956523</v>
      </c>
      <c r="Q73" s="216">
        <f t="shared" si="25"/>
        <v>7.9347826086956532</v>
      </c>
    </row>
    <row r="74" spans="2:17">
      <c r="B74" s="2" t="s">
        <v>541</v>
      </c>
      <c r="C74" s="216">
        <f>C57/C62</f>
        <v>3.2537343578485181</v>
      </c>
      <c r="D74" s="216">
        <f t="shared" ref="D74:Q74" si="26">D57/D62</f>
        <v>3.1024050749417671</v>
      </c>
      <c r="E74" s="216">
        <f t="shared" si="26"/>
        <v>2.8543943540795143</v>
      </c>
      <c r="F74" s="216">
        <f t="shared" si="26"/>
        <v>2.7513058859842814</v>
      </c>
      <c r="G74" s="216">
        <f t="shared" si="26"/>
        <v>3.1465888437962102</v>
      </c>
      <c r="H74" s="216">
        <f t="shared" si="26"/>
        <v>3.2896156094233096</v>
      </c>
      <c r="I74" s="216">
        <f t="shared" si="26"/>
        <v>3.4391435916698234</v>
      </c>
      <c r="J74" s="216">
        <f t="shared" si="26"/>
        <v>3.6892631256094464</v>
      </c>
      <c r="K74" s="216">
        <f t="shared" si="26"/>
        <v>3.9575731711083142</v>
      </c>
      <c r="L74" s="216">
        <f t="shared" si="26"/>
        <v>4.1734407986233126</v>
      </c>
      <c r="M74" s="216">
        <f t="shared" si="26"/>
        <v>4.3252022822096148</v>
      </c>
      <c r="N74" s="216">
        <f t="shared" si="26"/>
        <v>4.4038423237043354</v>
      </c>
      <c r="O74" s="216">
        <f t="shared" si="26"/>
        <v>4.4438772539198288</v>
      </c>
      <c r="P74" s="216">
        <f t="shared" si="26"/>
        <v>4.4438772539198288</v>
      </c>
      <c r="Q74" s="216">
        <f t="shared" si="26"/>
        <v>4.4438772539198297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73E3-C0CE-4E2B-9E1C-15F6D9D8E7D3}">
  <dimension ref="A1:AC545"/>
  <sheetViews>
    <sheetView showGridLines="0" zoomScale="84" zoomScaleNormal="85" workbookViewId="0"/>
  </sheetViews>
  <sheetFormatPr defaultColWidth="8.77734375" defaultRowHeight="14.4"/>
  <cols>
    <col min="1" max="1" width="1.77734375" customWidth="1"/>
    <col min="2" max="2" width="37.109375" bestFit="1" customWidth="1"/>
    <col min="3" max="3" width="10.33203125" style="33" bestFit="1" customWidth="1"/>
    <col min="4" max="12" width="10.33203125" bestFit="1" customWidth="1"/>
    <col min="17" max="17" width="28.33203125" bestFit="1" customWidth="1"/>
  </cols>
  <sheetData>
    <row r="1" spans="1:14">
      <c r="C1"/>
    </row>
    <row r="2" spans="1:14">
      <c r="C2"/>
    </row>
    <row r="3" spans="1:14" ht="18">
      <c r="A3" s="83" t="s">
        <v>239</v>
      </c>
      <c r="B3" s="61" t="s">
        <v>268</v>
      </c>
      <c r="C3" s="81"/>
      <c r="D3" s="81"/>
      <c r="E3" s="81"/>
      <c r="F3" s="81"/>
      <c r="G3" s="81"/>
      <c r="H3" s="81"/>
      <c r="I3" s="81"/>
      <c r="J3" s="81"/>
      <c r="K3" s="81"/>
      <c r="L3" s="81"/>
      <c r="M3" s="81"/>
      <c r="N3" s="81"/>
    </row>
    <row r="4" spans="1:14">
      <c r="C4"/>
    </row>
    <row r="5" spans="1:14">
      <c r="B5" s="2" t="s">
        <v>269</v>
      </c>
      <c r="C5"/>
    </row>
    <row r="6" spans="1:14">
      <c r="B6" s="2"/>
      <c r="C6"/>
    </row>
    <row r="7" spans="1:14">
      <c r="C7" t="s">
        <v>274</v>
      </c>
    </row>
    <row r="8" spans="1:14">
      <c r="B8" t="s">
        <v>270</v>
      </c>
      <c r="C8" s="69">
        <v>0.88</v>
      </c>
    </row>
    <row r="9" spans="1:14">
      <c r="B9" t="s">
        <v>271</v>
      </c>
      <c r="C9" s="406">
        <v>0.12</v>
      </c>
    </row>
    <row r="10" spans="1:14">
      <c r="B10" t="s">
        <v>272</v>
      </c>
      <c r="C10" s="406"/>
    </row>
    <row r="11" spans="1:14">
      <c r="B11" t="s">
        <v>273</v>
      </c>
      <c r="C11" s="406"/>
    </row>
    <row r="12" spans="1:14">
      <c r="C12"/>
    </row>
    <row r="13" spans="1:14">
      <c r="C13"/>
    </row>
    <row r="14" spans="1:14">
      <c r="C14"/>
    </row>
    <row r="15" spans="1:14">
      <c r="B15" s="2" t="s">
        <v>275</v>
      </c>
      <c r="C15"/>
    </row>
    <row r="16" spans="1:14">
      <c r="B16" s="71" t="s">
        <v>276</v>
      </c>
      <c r="C16"/>
      <c r="D16" t="s">
        <v>288</v>
      </c>
    </row>
    <row r="17" spans="2:4">
      <c r="B17" s="71"/>
      <c r="C17" s="33">
        <v>2024</v>
      </c>
      <c r="D17" t="s">
        <v>278</v>
      </c>
    </row>
    <row r="18" spans="2:4">
      <c r="B18" s="71"/>
      <c r="C18" s="33">
        <v>2029</v>
      </c>
      <c r="D18" t="s">
        <v>279</v>
      </c>
    </row>
    <row r="19" spans="2:4">
      <c r="B19" s="71"/>
      <c r="C19" s="33" t="s">
        <v>277</v>
      </c>
      <c r="D19" s="5">
        <v>0.13539999999999999</v>
      </c>
    </row>
    <row r="20" spans="2:4">
      <c r="B20" s="71" t="s">
        <v>280</v>
      </c>
      <c r="D20" t="s">
        <v>287</v>
      </c>
    </row>
    <row r="21" spans="2:4">
      <c r="B21" s="71"/>
      <c r="C21" s="33">
        <v>2019</v>
      </c>
      <c r="D21" t="s">
        <v>281</v>
      </c>
    </row>
    <row r="22" spans="2:4">
      <c r="B22" s="71"/>
      <c r="C22" s="33">
        <v>2027</v>
      </c>
      <c r="D22" t="s">
        <v>282</v>
      </c>
    </row>
    <row r="23" spans="2:4">
      <c r="B23" s="71"/>
      <c r="C23" s="33" t="s">
        <v>277</v>
      </c>
      <c r="D23" s="5">
        <v>8.5999999999999993E-2</v>
      </c>
    </row>
    <row r="24" spans="2:4">
      <c r="B24" s="71"/>
    </row>
    <row r="25" spans="2:4">
      <c r="B25" s="71" t="s">
        <v>283</v>
      </c>
      <c r="D25" t="s">
        <v>284</v>
      </c>
    </row>
    <row r="26" spans="2:4">
      <c r="B26" s="71"/>
      <c r="C26" s="33">
        <v>2023</v>
      </c>
      <c r="D26" t="s">
        <v>285</v>
      </c>
    </row>
    <row r="27" spans="2:4">
      <c r="B27" s="71"/>
      <c r="C27" s="33">
        <v>2030</v>
      </c>
      <c r="D27" t="s">
        <v>286</v>
      </c>
    </row>
    <row r="28" spans="2:4">
      <c r="B28" s="71"/>
      <c r="C28" s="33" t="s">
        <v>277</v>
      </c>
      <c r="D28" s="5">
        <v>9.0999999999999998E-2</v>
      </c>
    </row>
    <row r="29" spans="2:4">
      <c r="B29" s="71"/>
    </row>
    <row r="30" spans="2:4">
      <c r="B30" s="71" t="s">
        <v>290</v>
      </c>
      <c r="D30" t="s">
        <v>289</v>
      </c>
    </row>
    <row r="31" spans="2:4">
      <c r="B31" s="71"/>
      <c r="C31" s="33">
        <v>2023</v>
      </c>
      <c r="D31" t="s">
        <v>285</v>
      </c>
    </row>
    <row r="32" spans="2:4">
      <c r="B32" s="71"/>
      <c r="C32" s="33">
        <v>2030</v>
      </c>
      <c r="D32" t="s">
        <v>286</v>
      </c>
    </row>
    <row r="33" spans="2:24">
      <c r="B33" s="71"/>
      <c r="C33" s="33" t="s">
        <v>277</v>
      </c>
      <c r="D33" s="5">
        <v>8.8999999999999996E-2</v>
      </c>
    </row>
    <row r="34" spans="2:24">
      <c r="B34" s="71"/>
    </row>
    <row r="35" spans="2:24">
      <c r="B35" s="71"/>
    </row>
    <row r="36" spans="2:24">
      <c r="B36" s="71" t="s">
        <v>291</v>
      </c>
      <c r="D36" t="s">
        <v>292</v>
      </c>
    </row>
    <row r="37" spans="2:24">
      <c r="C37" s="33" t="s">
        <v>277</v>
      </c>
      <c r="D37" s="5">
        <v>0.09</v>
      </c>
    </row>
    <row r="42" spans="2:24">
      <c r="M42" s="84"/>
      <c r="N42" s="37"/>
      <c r="O42" s="37"/>
      <c r="P42" s="37"/>
      <c r="Q42" s="37"/>
      <c r="R42" s="37"/>
      <c r="S42" s="37"/>
      <c r="T42" s="37"/>
      <c r="U42" s="37"/>
      <c r="V42" s="37"/>
      <c r="W42" s="37"/>
      <c r="X42" s="74"/>
    </row>
    <row r="43" spans="2:24">
      <c r="M43" s="75"/>
      <c r="X43" s="76"/>
    </row>
    <row r="44" spans="2:24">
      <c r="M44" s="75"/>
      <c r="X44" s="76"/>
    </row>
    <row r="45" spans="2:24">
      <c r="M45" s="75"/>
      <c r="X45" s="76"/>
    </row>
    <row r="46" spans="2:24">
      <c r="M46" s="75"/>
      <c r="X46" s="76"/>
    </row>
    <row r="47" spans="2:24">
      <c r="M47" s="75"/>
      <c r="X47" s="76"/>
    </row>
    <row r="48" spans="2:24">
      <c r="M48" s="75"/>
      <c r="X48" s="76"/>
    </row>
    <row r="49" spans="2:24">
      <c r="M49" s="75"/>
      <c r="X49" s="76"/>
    </row>
    <row r="50" spans="2:24">
      <c r="M50" s="75"/>
      <c r="X50" s="76"/>
    </row>
    <row r="51" spans="2:24">
      <c r="M51" s="75"/>
      <c r="X51" s="76"/>
    </row>
    <row r="52" spans="2:24">
      <c r="B52" t="s">
        <v>300</v>
      </c>
      <c r="M52" s="75"/>
      <c r="X52" s="76"/>
    </row>
    <row r="53" spans="2:24">
      <c r="B53" s="3" t="s">
        <v>293</v>
      </c>
      <c r="M53" s="75"/>
      <c r="X53" s="76"/>
    </row>
    <row r="54" spans="2:24">
      <c r="B54" s="72" t="s">
        <v>294</v>
      </c>
      <c r="C54" s="73"/>
      <c r="D54" s="37"/>
      <c r="E54" s="37"/>
      <c r="F54" s="37"/>
      <c r="G54" s="37"/>
      <c r="H54" s="37"/>
      <c r="I54" s="74"/>
      <c r="M54" s="75"/>
      <c r="X54" s="76"/>
    </row>
    <row r="55" spans="2:24">
      <c r="B55" s="75" t="s">
        <v>295</v>
      </c>
      <c r="I55" s="76"/>
      <c r="M55" s="75"/>
      <c r="X55" s="76"/>
    </row>
    <row r="56" spans="2:24">
      <c r="B56" s="77" t="s">
        <v>296</v>
      </c>
      <c r="I56" s="76"/>
      <c r="M56" s="85"/>
      <c r="N56" s="66"/>
      <c r="O56" s="66"/>
      <c r="P56" s="66"/>
      <c r="Q56" s="66"/>
      <c r="R56" s="66"/>
      <c r="S56" s="66"/>
      <c r="T56" s="66"/>
      <c r="U56" s="66"/>
      <c r="V56" s="66"/>
      <c r="W56" s="66"/>
      <c r="X56" s="80"/>
    </row>
    <row r="57" spans="2:24">
      <c r="B57" s="77" t="s">
        <v>297</v>
      </c>
      <c r="I57" s="76"/>
    </row>
    <row r="58" spans="2:24">
      <c r="B58" s="77" t="s">
        <v>298</v>
      </c>
      <c r="I58" s="76"/>
      <c r="M58" s="62"/>
    </row>
    <row r="59" spans="2:24">
      <c r="B59" s="78" t="s">
        <v>299</v>
      </c>
      <c r="C59" s="79"/>
      <c r="D59" s="66"/>
      <c r="E59" s="66"/>
      <c r="F59" s="66"/>
      <c r="G59" s="66"/>
      <c r="H59" s="66"/>
      <c r="I59" s="80"/>
    </row>
    <row r="61" spans="2:24">
      <c r="B61" t="s">
        <v>302</v>
      </c>
    </row>
    <row r="62" spans="2:24">
      <c r="B62" t="s">
        <v>303</v>
      </c>
    </row>
    <row r="63" spans="2:24">
      <c r="B63" t="s">
        <v>304</v>
      </c>
    </row>
    <row r="64" spans="2:24">
      <c r="B64" t="s">
        <v>305</v>
      </c>
    </row>
    <row r="65" spans="2:21">
      <c r="B65" s="2" t="s">
        <v>306</v>
      </c>
    </row>
    <row r="66" spans="2:21">
      <c r="B66" s="2"/>
    </row>
    <row r="67" spans="2:21">
      <c r="B67" t="s">
        <v>349</v>
      </c>
      <c r="C67" s="97">
        <v>42064</v>
      </c>
      <c r="D67" s="98">
        <v>42430</v>
      </c>
      <c r="E67" s="97">
        <v>42795</v>
      </c>
      <c r="F67" s="97">
        <v>43160</v>
      </c>
      <c r="G67" s="97">
        <v>43525</v>
      </c>
      <c r="H67" s="97">
        <v>43891</v>
      </c>
      <c r="I67" s="97">
        <v>44256</v>
      </c>
      <c r="J67" s="97">
        <v>44621</v>
      </c>
      <c r="K67" s="97">
        <v>44986</v>
      </c>
      <c r="L67" s="97">
        <v>45352</v>
      </c>
      <c r="M67" s="97">
        <v>45717</v>
      </c>
      <c r="N67" s="97">
        <v>46082</v>
      </c>
      <c r="O67" s="99" t="s">
        <v>301</v>
      </c>
      <c r="Q67" s="407" t="s">
        <v>277</v>
      </c>
      <c r="R67" s="407"/>
      <c r="S67" s="407"/>
      <c r="T67" s="407"/>
    </row>
    <row r="68" spans="2:21">
      <c r="B68" t="s">
        <v>103</v>
      </c>
      <c r="C68" s="86">
        <v>2187</v>
      </c>
      <c r="D68" s="87">
        <v>2413</v>
      </c>
      <c r="E68" s="87">
        <f>+Schedules!C11</f>
        <v>2549.63</v>
      </c>
      <c r="F68" s="87">
        <f>+Schedules!D11</f>
        <v>2710.6</v>
      </c>
      <c r="G68" s="87">
        <f>+Schedules!E11</f>
        <v>2956.2</v>
      </c>
      <c r="H68" s="87">
        <f>+Schedules!F11</f>
        <v>2808.01</v>
      </c>
      <c r="I68" s="87">
        <f>+Schedules!G11</f>
        <v>2780.9</v>
      </c>
      <c r="J68" s="87">
        <f>+Schedules!H11</f>
        <v>3705.19</v>
      </c>
      <c r="K68" s="87">
        <f>+Schedules!I11</f>
        <v>4381.93</v>
      </c>
      <c r="L68" s="87">
        <f>+Schedules!J11</f>
        <v>4578.42</v>
      </c>
      <c r="M68" s="87">
        <f>+Schedules!K11</f>
        <v>4635.07</v>
      </c>
      <c r="N68" s="87">
        <f>+Schedules!L11</f>
        <v>4830.3599999999997</v>
      </c>
      <c r="O68" s="87">
        <v>5056</v>
      </c>
      <c r="Q68" s="89">
        <v>10</v>
      </c>
      <c r="R68" s="89">
        <v>7</v>
      </c>
      <c r="S68" s="89">
        <v>5</v>
      </c>
      <c r="T68" s="89">
        <v>3</v>
      </c>
      <c r="U68" s="90" t="s">
        <v>301</v>
      </c>
    </row>
    <row r="69" spans="2:21">
      <c r="B69" t="s">
        <v>350</v>
      </c>
      <c r="D69" s="23">
        <f>+D68/C68-1</f>
        <v>0.10333790580704161</v>
      </c>
      <c r="E69" s="23">
        <f t="shared" ref="E69:O69" si="0">+E68/D68-1</f>
        <v>5.6622461665976065E-2</v>
      </c>
      <c r="F69" s="23">
        <f t="shared" si="0"/>
        <v>6.313465091013204E-2</v>
      </c>
      <c r="G69" s="23">
        <f t="shared" si="0"/>
        <v>9.0607245628274047E-2</v>
      </c>
      <c r="H69" s="23">
        <f t="shared" si="0"/>
        <v>-5.0128543400311032E-2</v>
      </c>
      <c r="I69" s="23">
        <f t="shared" si="0"/>
        <v>-9.6545240223503415E-3</v>
      </c>
      <c r="J69" s="23">
        <f t="shared" si="0"/>
        <v>0.33237081520371103</v>
      </c>
      <c r="K69" s="23">
        <f t="shared" si="0"/>
        <v>0.18264650395796167</v>
      </c>
      <c r="L69" s="23">
        <f t="shared" si="0"/>
        <v>4.4840971900509619E-2</v>
      </c>
      <c r="M69" s="23">
        <f t="shared" si="0"/>
        <v>1.2373264139157181E-2</v>
      </c>
      <c r="N69" s="23">
        <f t="shared" si="0"/>
        <v>4.2133128518015983E-2</v>
      </c>
      <c r="O69" s="23">
        <f t="shared" si="0"/>
        <v>4.6712874402736082E-2</v>
      </c>
      <c r="Q69" s="91">
        <f>+_xlfn.RRI(Q68,D68,N68)</f>
        <v>7.1870251463195478E-2</v>
      </c>
      <c r="R69" s="91">
        <f>+_xlfn.RRI(R68,G68,N68)</f>
        <v>7.2663911439756923E-2</v>
      </c>
      <c r="S69" s="91">
        <f>+_xlfn.RRI(S68,I68,N68)</f>
        <v>0.1167573653213323</v>
      </c>
      <c r="T69" s="91">
        <f>+_xlfn.RRI(T68,K68,N68)</f>
        <v>3.3010385844934653E-2</v>
      </c>
      <c r="U69" s="92">
        <v>0.09</v>
      </c>
    </row>
    <row r="70" spans="2:21">
      <c r="D70" s="23"/>
      <c r="E70" s="23"/>
      <c r="F70" s="23"/>
      <c r="G70" s="23"/>
      <c r="H70" s="23"/>
      <c r="I70" s="23"/>
      <c r="J70" s="23"/>
      <c r="K70" s="23"/>
      <c r="L70" s="23"/>
      <c r="M70" s="23"/>
      <c r="N70" s="23"/>
      <c r="O70" s="23"/>
      <c r="Q70" s="106"/>
      <c r="R70" s="106"/>
      <c r="S70" s="106"/>
      <c r="T70" s="106"/>
      <c r="U70" s="107"/>
    </row>
    <row r="71" spans="2:21">
      <c r="B71" s="2" t="s">
        <v>324</v>
      </c>
    </row>
    <row r="72" spans="2:21">
      <c r="B72" s="84" t="s">
        <v>307</v>
      </c>
      <c r="C72" s="73"/>
      <c r="D72" s="74"/>
    </row>
    <row r="73" spans="2:21">
      <c r="B73" s="85" t="s">
        <v>326</v>
      </c>
      <c r="C73" s="79"/>
      <c r="D73" s="80"/>
    </row>
    <row r="82" spans="1:16" ht="18">
      <c r="A82" s="83" t="s">
        <v>239</v>
      </c>
      <c r="B82" s="61" t="s">
        <v>260</v>
      </c>
      <c r="C82" s="97"/>
      <c r="D82" s="98"/>
      <c r="E82" s="97"/>
      <c r="F82" s="97"/>
      <c r="G82" s="97"/>
      <c r="H82" s="97"/>
      <c r="I82" s="97"/>
      <c r="J82" s="97"/>
      <c r="K82" s="97"/>
      <c r="L82" s="97"/>
      <c r="M82" s="97"/>
      <c r="N82" s="97"/>
      <c r="O82" s="99"/>
    </row>
    <row r="84" spans="1:16">
      <c r="C84" s="97">
        <v>42795</v>
      </c>
      <c r="D84" s="98">
        <v>43160</v>
      </c>
      <c r="E84" s="97">
        <v>43525</v>
      </c>
      <c r="F84" s="97">
        <v>43891</v>
      </c>
      <c r="G84" s="97">
        <v>44256</v>
      </c>
      <c r="H84" s="97">
        <v>44621</v>
      </c>
      <c r="I84" s="97">
        <v>44986</v>
      </c>
      <c r="J84" s="97">
        <v>45352</v>
      </c>
      <c r="K84" s="97">
        <v>45717</v>
      </c>
      <c r="L84" s="97">
        <v>46082</v>
      </c>
      <c r="O84" s="97" t="s">
        <v>310</v>
      </c>
      <c r="P84" s="97" t="s">
        <v>311</v>
      </c>
    </row>
    <row r="85" spans="1:16">
      <c r="B85" t="s">
        <v>309</v>
      </c>
      <c r="C85" s="94">
        <f>+'Historical Data'!C12</f>
        <v>0.63938689143130578</v>
      </c>
      <c r="D85" s="94">
        <f>+'Historical Data'!D12</f>
        <v>0.60882092525640075</v>
      </c>
      <c r="E85" s="94">
        <f>+'Historical Data'!E12</f>
        <v>0.61221838847168664</v>
      </c>
      <c r="F85" s="94">
        <f>+'Historical Data'!F12</f>
        <v>0.60787888932019474</v>
      </c>
      <c r="G85" s="94">
        <f>+'Historical Data'!G12</f>
        <v>0.55160199935272758</v>
      </c>
      <c r="H85" s="94">
        <f>+'Historical Data'!H12</f>
        <v>0.58028333229874851</v>
      </c>
      <c r="I85" s="94">
        <f>+'Historical Data'!I12</f>
        <v>0.58761550275791719</v>
      </c>
      <c r="J85" s="94">
        <f>+'Historical Data'!J12</f>
        <v>0.56820256769802691</v>
      </c>
      <c r="K85" s="94">
        <f>+'Historical Data'!K12</f>
        <v>0.57594383687840733</v>
      </c>
      <c r="L85" s="94">
        <f>+'Historical Data'!L12</f>
        <v>0.57198635298404255</v>
      </c>
      <c r="O85" s="96">
        <f>MEDIAN(C85:L85)</f>
        <v>0.58394941752833285</v>
      </c>
      <c r="P85" s="96">
        <f>AVERAGE(C85:L85)</f>
        <v>0.59039386864494581</v>
      </c>
    </row>
    <row r="86" spans="1:16">
      <c r="B86" t="s">
        <v>308</v>
      </c>
      <c r="C86" s="23"/>
      <c r="D86" s="23"/>
      <c r="E86" s="23"/>
      <c r="F86" s="23"/>
      <c r="G86" s="23"/>
      <c r="H86" s="23"/>
      <c r="I86" s="23"/>
      <c r="J86" s="23"/>
      <c r="K86" s="23"/>
      <c r="L86" s="23"/>
    </row>
    <row r="88" spans="1:16" ht="15.6">
      <c r="B88" s="21" t="s">
        <v>312</v>
      </c>
    </row>
    <row r="90" spans="1:16" ht="15.6">
      <c r="B90" s="21" t="s">
        <v>313</v>
      </c>
    </row>
    <row r="91" spans="1:16">
      <c r="B91" t="s">
        <v>314</v>
      </c>
      <c r="C91" s="101">
        <v>0.44800000000000001</v>
      </c>
    </row>
    <row r="94" spans="1:16" ht="15.6">
      <c r="B94" s="21" t="s">
        <v>315</v>
      </c>
    </row>
    <row r="111" spans="2:2">
      <c r="B111" s="2" t="s">
        <v>316</v>
      </c>
    </row>
    <row r="113" spans="2:3">
      <c r="B113" s="2" t="s">
        <v>318</v>
      </c>
      <c r="C113" t="s">
        <v>317</v>
      </c>
    </row>
    <row r="134" spans="2:4">
      <c r="B134" s="2" t="s">
        <v>319</v>
      </c>
    </row>
    <row r="136" spans="2:4">
      <c r="B136" s="82" t="s">
        <v>320</v>
      </c>
      <c r="C136" s="33" t="s">
        <v>321</v>
      </c>
      <c r="D136" s="33" t="s">
        <v>322</v>
      </c>
    </row>
    <row r="137" spans="2:4">
      <c r="B137" t="s">
        <v>6</v>
      </c>
      <c r="C137" s="103">
        <v>58402</v>
      </c>
      <c r="D137" s="25">
        <v>65047</v>
      </c>
    </row>
    <row r="138" spans="2:4">
      <c r="B138" t="s">
        <v>323</v>
      </c>
      <c r="C138" s="103">
        <v>24508</v>
      </c>
      <c r="D138" s="25">
        <v>27297</v>
      </c>
    </row>
    <row r="139" spans="2:4">
      <c r="B139" s="36" t="s">
        <v>260</v>
      </c>
      <c r="C139" s="105">
        <f>(C137-C138)/C137</f>
        <v>0.58035683709462005</v>
      </c>
      <c r="D139" s="105">
        <f>(D137-D138)/D137</f>
        <v>0.58034959337094716</v>
      </c>
    </row>
    <row r="141" spans="2:4">
      <c r="B141" s="82" t="s">
        <v>324</v>
      </c>
    </row>
    <row r="160" spans="1:15" ht="18">
      <c r="A160" s="83" t="s">
        <v>239</v>
      </c>
      <c r="B160" s="61" t="s">
        <v>338</v>
      </c>
      <c r="C160" s="97"/>
      <c r="D160" s="98"/>
      <c r="E160" s="97"/>
      <c r="F160" s="97"/>
      <c r="G160" s="97"/>
      <c r="H160" s="97"/>
      <c r="I160" s="97"/>
      <c r="J160" s="97"/>
      <c r="K160" s="97"/>
      <c r="L160" s="97"/>
      <c r="M160" s="97"/>
      <c r="N160" s="97"/>
      <c r="O160" s="99"/>
    </row>
    <row r="162" spans="2:15">
      <c r="C162" s="38">
        <v>42825</v>
      </c>
      <c r="D162" s="38">
        <v>43190</v>
      </c>
      <c r="E162" s="38">
        <v>43555</v>
      </c>
      <c r="F162" s="38">
        <v>43921</v>
      </c>
      <c r="G162" s="38">
        <v>44286</v>
      </c>
      <c r="H162" s="38">
        <v>44651</v>
      </c>
      <c r="I162" s="38">
        <v>45016</v>
      </c>
      <c r="J162" s="38">
        <v>45382</v>
      </c>
      <c r="K162" s="38">
        <v>45747</v>
      </c>
      <c r="L162" s="38">
        <v>46112</v>
      </c>
      <c r="N162" s="38" t="s">
        <v>310</v>
      </c>
      <c r="O162" s="38" t="s">
        <v>311</v>
      </c>
    </row>
    <row r="163" spans="2:15">
      <c r="B163" t="s">
        <v>214</v>
      </c>
      <c r="C163" s="58">
        <v>2549.63</v>
      </c>
      <c r="D163" s="58">
        <v>2710.6</v>
      </c>
      <c r="E163" s="58">
        <v>2956.2</v>
      </c>
      <c r="F163" s="58">
        <v>2808.01</v>
      </c>
      <c r="G163" s="58">
        <v>2780.9</v>
      </c>
      <c r="H163" s="58">
        <v>3705.19</v>
      </c>
      <c r="I163" s="58">
        <v>4381.93</v>
      </c>
      <c r="J163" s="58">
        <v>4578.42</v>
      </c>
      <c r="K163" s="58">
        <v>4635.07</v>
      </c>
      <c r="L163" s="58">
        <v>4830.3599999999997</v>
      </c>
    </row>
    <row r="164" spans="2:15">
      <c r="B164" t="s">
        <v>341</v>
      </c>
      <c r="C164" s="58"/>
      <c r="D164" s="59">
        <f>+D163/C163-1</f>
        <v>6.313465091013204E-2</v>
      </c>
      <c r="E164" s="59">
        <f t="shared" ref="E164:L164" si="1">+E163/D163-1</f>
        <v>9.0607245628274047E-2</v>
      </c>
      <c r="F164" s="59">
        <f t="shared" si="1"/>
        <v>-5.0128543400311032E-2</v>
      </c>
      <c r="G164" s="59">
        <f t="shared" si="1"/>
        <v>-9.6545240223503415E-3</v>
      </c>
      <c r="H164" s="59">
        <f t="shared" si="1"/>
        <v>0.33237081520371103</v>
      </c>
      <c r="I164" s="59">
        <f t="shared" si="1"/>
        <v>0.18264650395796167</v>
      </c>
      <c r="J164" s="59">
        <f t="shared" si="1"/>
        <v>4.4840971900509619E-2</v>
      </c>
      <c r="K164" s="59">
        <f t="shared" si="1"/>
        <v>1.2373264139157181E-2</v>
      </c>
      <c r="L164" s="59">
        <f t="shared" si="1"/>
        <v>4.2133128518015983E-2</v>
      </c>
    </row>
    <row r="165" spans="2:15">
      <c r="C165" s="46"/>
      <c r="D165" s="46"/>
      <c r="E165" s="46"/>
      <c r="F165" s="46"/>
      <c r="G165" s="46"/>
      <c r="H165" s="46"/>
      <c r="I165" s="46"/>
      <c r="J165" s="46"/>
      <c r="K165" s="46"/>
      <c r="L165" s="46"/>
    </row>
    <row r="166" spans="2:15">
      <c r="B166" s="25" t="s">
        <v>106</v>
      </c>
      <c r="C166" s="103">
        <v>1133.8699999999999</v>
      </c>
      <c r="D166" s="25">
        <v>1193.9099999999999</v>
      </c>
      <c r="E166" s="25">
        <v>1360.35</v>
      </c>
      <c r="F166" s="25">
        <v>1291.03</v>
      </c>
      <c r="G166" s="25">
        <v>1025.1300000000001</v>
      </c>
      <c r="H166" s="25">
        <v>1539.3700000000001</v>
      </c>
      <c r="I166" s="25">
        <v>1982.88</v>
      </c>
      <c r="J166" s="25">
        <v>1901.78</v>
      </c>
      <c r="K166" s="25">
        <v>2043.3600000000001</v>
      </c>
      <c r="L166" s="25">
        <v>1897.92</v>
      </c>
      <c r="N166" s="121" t="s">
        <v>310</v>
      </c>
      <c r="O166" s="121" t="s">
        <v>311</v>
      </c>
    </row>
    <row r="167" spans="2:15">
      <c r="B167" s="25" t="s">
        <v>263</v>
      </c>
      <c r="C167" s="94">
        <f>+C166/C163</f>
        <v>0.44471942987806068</v>
      </c>
      <c r="D167" s="59">
        <f t="shared" ref="D167:L167" si="2">+D166/D163</f>
        <v>0.4404596768243193</v>
      </c>
      <c r="E167" s="59">
        <f t="shared" si="2"/>
        <v>0.4601684595088289</v>
      </c>
      <c r="F167" s="59">
        <f t="shared" si="2"/>
        <v>0.45976688117207554</v>
      </c>
      <c r="G167" s="59">
        <f t="shared" si="2"/>
        <v>0.3686324571181992</v>
      </c>
      <c r="H167" s="59">
        <f t="shared" si="2"/>
        <v>0.41546317462802179</v>
      </c>
      <c r="I167" s="59">
        <f t="shared" si="2"/>
        <v>0.45251293379857732</v>
      </c>
      <c r="J167" s="59">
        <f t="shared" si="2"/>
        <v>0.41537910458193</v>
      </c>
      <c r="K167" s="59">
        <f t="shared" si="2"/>
        <v>0.44084771103780529</v>
      </c>
      <c r="L167" s="59">
        <f t="shared" si="2"/>
        <v>0.39291481380269799</v>
      </c>
      <c r="N167" s="96">
        <f>+MEDIAN(C167:L167)</f>
        <v>0.4406536939310623</v>
      </c>
      <c r="O167" s="96">
        <f>AVERAGE(C167:L167)</f>
        <v>0.42908646423505159</v>
      </c>
    </row>
    <row r="169" spans="2:15">
      <c r="B169" s="42" t="s">
        <v>107</v>
      </c>
      <c r="C169" s="103">
        <v>496.33000000000038</v>
      </c>
      <c r="D169" s="25">
        <v>456.3599999999999</v>
      </c>
      <c r="E169" s="25">
        <v>449.49</v>
      </c>
      <c r="F169" s="25">
        <v>415.90000000000009</v>
      </c>
      <c r="G169" s="25">
        <v>508.81999999999994</v>
      </c>
      <c r="H169" s="25">
        <v>610.68999999999983</v>
      </c>
      <c r="I169" s="25">
        <v>592.01000000000022</v>
      </c>
      <c r="J169" s="25">
        <v>699.69000000000028</v>
      </c>
      <c r="K169" s="25">
        <v>626.17999999999938</v>
      </c>
      <c r="L169" s="25">
        <v>864.97999999999956</v>
      </c>
      <c r="N169" s="38" t="s">
        <v>310</v>
      </c>
      <c r="O169" s="38" t="s">
        <v>311</v>
      </c>
    </row>
    <row r="170" spans="2:15">
      <c r="B170" s="2" t="s">
        <v>342</v>
      </c>
      <c r="C170" s="94">
        <f>+C169/C163</f>
        <v>0.19466746155324513</v>
      </c>
      <c r="D170" s="94">
        <f t="shared" ref="D170:L170" si="3">+D169/D163</f>
        <v>0.16836124843208142</v>
      </c>
      <c r="E170" s="94">
        <f t="shared" si="3"/>
        <v>0.15204992896285774</v>
      </c>
      <c r="F170" s="94">
        <f t="shared" si="3"/>
        <v>0.14811200814811915</v>
      </c>
      <c r="G170" s="94">
        <f t="shared" si="3"/>
        <v>0.18296954223452835</v>
      </c>
      <c r="H170" s="94">
        <f t="shared" si="3"/>
        <v>0.16482015767072669</v>
      </c>
      <c r="I170" s="94">
        <f t="shared" si="3"/>
        <v>0.13510256895933986</v>
      </c>
      <c r="J170" s="94">
        <f t="shared" si="3"/>
        <v>0.15282346311609687</v>
      </c>
      <c r="K170" s="94">
        <f t="shared" si="3"/>
        <v>0.13509612584060207</v>
      </c>
      <c r="L170" s="94">
        <f t="shared" si="3"/>
        <v>0.17907153918134458</v>
      </c>
      <c r="N170" s="96">
        <f>+MEDIAN(C170:L170)</f>
        <v>0.15882181039341178</v>
      </c>
      <c r="O170" s="96">
        <f>AVERAGE(C170:L170)</f>
        <v>0.16130740440989419</v>
      </c>
    </row>
    <row r="171" spans="2:15">
      <c r="B171" s="2"/>
    </row>
    <row r="173" spans="2:15">
      <c r="B173" s="2" t="s">
        <v>343</v>
      </c>
      <c r="J173" s="2" t="s">
        <v>344</v>
      </c>
    </row>
    <row r="174" spans="2:15">
      <c r="B174" s="70" t="s">
        <v>340</v>
      </c>
    </row>
    <row r="208" spans="2:2">
      <c r="B208" s="2" t="s">
        <v>319</v>
      </c>
    </row>
    <row r="210" spans="1:15">
      <c r="B210" s="82" t="s">
        <v>342</v>
      </c>
      <c r="C210" s="33" t="s">
        <v>321</v>
      </c>
      <c r="D210" s="33" t="s">
        <v>322</v>
      </c>
    </row>
    <row r="211" spans="1:15">
      <c r="B211" t="s">
        <v>345</v>
      </c>
      <c r="C211" s="94">
        <v>0.191</v>
      </c>
      <c r="D211" s="23">
        <v>0.187</v>
      </c>
    </row>
    <row r="212" spans="1:15">
      <c r="B212" t="s">
        <v>347</v>
      </c>
      <c r="C212" s="94">
        <v>0.17100000000000001</v>
      </c>
      <c r="D212" s="94">
        <v>0.17</v>
      </c>
      <c r="E212" t="s">
        <v>348</v>
      </c>
    </row>
    <row r="213" spans="1:15">
      <c r="B213" t="s">
        <v>346</v>
      </c>
      <c r="C213" s="94">
        <v>0.182</v>
      </c>
      <c r="D213" s="94">
        <v>0.17599999999999999</v>
      </c>
      <c r="E213" t="s">
        <v>348</v>
      </c>
    </row>
    <row r="214" spans="1:15">
      <c r="B214" s="36" t="s">
        <v>310</v>
      </c>
      <c r="C214" s="105">
        <f>MEDIAN(C211:C213)</f>
        <v>0.182</v>
      </c>
      <c r="D214" s="105">
        <f>MEDIAN(D211:D213)</f>
        <v>0.17599999999999999</v>
      </c>
    </row>
    <row r="216" spans="1:15" ht="18">
      <c r="A216" s="83" t="s">
        <v>239</v>
      </c>
      <c r="B216" s="61" t="s">
        <v>237</v>
      </c>
      <c r="C216" s="97"/>
      <c r="D216" s="98"/>
      <c r="E216" s="97"/>
      <c r="F216" s="97"/>
      <c r="G216" s="97"/>
      <c r="H216" s="97"/>
      <c r="I216" s="97"/>
      <c r="J216" s="97"/>
      <c r="K216" s="97"/>
      <c r="L216" s="97"/>
      <c r="M216" s="97"/>
      <c r="N216" s="97"/>
      <c r="O216" s="99"/>
    </row>
    <row r="218" spans="1:15">
      <c r="B218" s="38" t="s">
        <v>349</v>
      </c>
      <c r="C218" s="38">
        <v>42825</v>
      </c>
      <c r="D218" s="38">
        <v>43190</v>
      </c>
      <c r="E218" s="38">
        <v>43555</v>
      </c>
      <c r="F218" s="38">
        <v>43921</v>
      </c>
      <c r="G218" s="38">
        <v>44286</v>
      </c>
      <c r="H218" s="38">
        <v>44651</v>
      </c>
      <c r="I218" s="38">
        <v>45016</v>
      </c>
      <c r="J218" s="38">
        <v>45382</v>
      </c>
      <c r="K218" s="38">
        <v>45747</v>
      </c>
      <c r="L218" s="38">
        <v>46112</v>
      </c>
    </row>
    <row r="219" spans="1:15">
      <c r="B219" t="s">
        <v>195</v>
      </c>
      <c r="C219" s="58">
        <v>0</v>
      </c>
      <c r="D219" s="58">
        <v>0</v>
      </c>
      <c r="E219" s="58">
        <v>0</v>
      </c>
      <c r="F219" s="58">
        <v>9.8000000000000007</v>
      </c>
      <c r="G219" s="58">
        <v>4.97</v>
      </c>
      <c r="H219" s="58">
        <v>0</v>
      </c>
      <c r="I219" s="58">
        <v>0</v>
      </c>
      <c r="J219" s="58">
        <v>0</v>
      </c>
      <c r="K219" s="58">
        <v>0</v>
      </c>
      <c r="L219" s="58">
        <v>0</v>
      </c>
    </row>
    <row r="220" spans="1:15">
      <c r="B220" t="s">
        <v>196</v>
      </c>
      <c r="C220" s="58">
        <v>372.02</v>
      </c>
      <c r="D220" s="58">
        <v>378.47</v>
      </c>
      <c r="E220" s="58">
        <v>405.8</v>
      </c>
      <c r="F220" s="58">
        <v>512.72</v>
      </c>
      <c r="G220" s="58">
        <v>373.08</v>
      </c>
      <c r="H220" s="58">
        <v>465.88</v>
      </c>
      <c r="I220" s="58">
        <v>564.67999999999995</v>
      </c>
      <c r="J220" s="58">
        <v>532.19000000000005</v>
      </c>
      <c r="K220" s="58">
        <v>618.13</v>
      </c>
      <c r="L220" s="58">
        <v>551.46</v>
      </c>
    </row>
    <row r="221" spans="1:15">
      <c r="B221" t="s">
        <v>197</v>
      </c>
      <c r="C221" s="58">
        <v>338.92</v>
      </c>
      <c r="D221" s="58">
        <v>450.67</v>
      </c>
      <c r="E221" s="58">
        <v>475.05</v>
      </c>
      <c r="F221" s="58">
        <v>396.69</v>
      </c>
      <c r="G221" s="58">
        <v>431.67</v>
      </c>
      <c r="H221" s="58">
        <v>513.29999999999995</v>
      </c>
      <c r="I221" s="58">
        <v>601.16999999999996</v>
      </c>
      <c r="J221" s="58">
        <v>619.42999999999995</v>
      </c>
      <c r="K221" s="58">
        <v>570.17999999999995</v>
      </c>
      <c r="L221" s="58">
        <v>628.47</v>
      </c>
    </row>
    <row r="222" spans="1:15">
      <c r="B222" t="s">
        <v>198</v>
      </c>
      <c r="C222" s="58">
        <v>51.96</v>
      </c>
      <c r="D222" s="58">
        <v>82.47</v>
      </c>
      <c r="E222" s="58">
        <v>252.38</v>
      </c>
      <c r="F222" s="58">
        <v>225.17</v>
      </c>
      <c r="G222" s="58">
        <v>442.75</v>
      </c>
      <c r="H222" s="58">
        <v>424.38</v>
      </c>
      <c r="I222" s="58">
        <v>393.78</v>
      </c>
      <c r="J222" s="58">
        <v>514.11</v>
      </c>
      <c r="K222" s="58">
        <v>582.86</v>
      </c>
      <c r="L222" s="58">
        <v>755.12</v>
      </c>
    </row>
    <row r="223" spans="1:15">
      <c r="B223" t="s">
        <v>199</v>
      </c>
      <c r="C223" s="58">
        <v>3.03</v>
      </c>
      <c r="D223" s="58">
        <v>6.58</v>
      </c>
      <c r="E223" s="58">
        <v>4.97</v>
      </c>
      <c r="F223" s="58">
        <v>3.87</v>
      </c>
      <c r="G223" s="58">
        <v>12.9</v>
      </c>
      <c r="H223" s="58">
        <v>16.03</v>
      </c>
      <c r="I223" s="58">
        <v>9.9700000000000006</v>
      </c>
      <c r="J223" s="58">
        <v>59.36</v>
      </c>
      <c r="K223" s="58">
        <v>6.9</v>
      </c>
      <c r="L223" s="58">
        <v>5.77</v>
      </c>
    </row>
    <row r="224" spans="1:15">
      <c r="B224" t="s">
        <v>238</v>
      </c>
      <c r="C224" s="58">
        <v>67.620000000000246</v>
      </c>
      <c r="D224" s="58">
        <v>44.680000000000021</v>
      </c>
      <c r="E224" s="58">
        <v>41.480000000000274</v>
      </c>
      <c r="F224" s="58">
        <v>48.729999999999634</v>
      </c>
      <c r="G224" s="58">
        <v>32.219999999999871</v>
      </c>
      <c r="H224" s="58">
        <v>38.330000000000382</v>
      </c>
      <c r="I224" s="58">
        <v>140.63999999999973</v>
      </c>
      <c r="J224" s="58">
        <v>54.870000000000054</v>
      </c>
      <c r="K224" s="58">
        <v>72.429999999999609</v>
      </c>
      <c r="L224" s="58">
        <v>73.4500000000005</v>
      </c>
    </row>
    <row r="225" spans="1:15">
      <c r="B225" s="2" t="s">
        <v>201</v>
      </c>
      <c r="C225" s="123">
        <f>SUM(C219:C224)</f>
        <v>833.5500000000003</v>
      </c>
      <c r="D225" s="123">
        <f t="shared" ref="D225:L225" si="4">SUM(D219:D224)</f>
        <v>962.87000000000023</v>
      </c>
      <c r="E225" s="123">
        <f t="shared" si="4"/>
        <v>1179.6800000000003</v>
      </c>
      <c r="F225" s="123">
        <f t="shared" si="4"/>
        <v>1196.9799999999996</v>
      </c>
      <c r="G225" s="123">
        <f t="shared" si="4"/>
        <v>1297.5899999999999</v>
      </c>
      <c r="H225" s="123">
        <f t="shared" si="4"/>
        <v>1457.9200000000003</v>
      </c>
      <c r="I225" s="123">
        <f t="shared" si="4"/>
        <v>1710.2399999999996</v>
      </c>
      <c r="J225" s="123">
        <f t="shared" si="4"/>
        <v>1779.96</v>
      </c>
      <c r="K225" s="123">
        <f t="shared" si="4"/>
        <v>1850.4999999999998</v>
      </c>
      <c r="L225" s="123">
        <f t="shared" si="4"/>
        <v>2014.2700000000007</v>
      </c>
    </row>
    <row r="227" spans="1:15">
      <c r="B227" s="38" t="s">
        <v>349</v>
      </c>
      <c r="C227" s="38">
        <v>42825</v>
      </c>
      <c r="D227" s="38">
        <v>43190</v>
      </c>
      <c r="E227" s="38">
        <v>43555</v>
      </c>
      <c r="F227" s="38">
        <v>43921</v>
      </c>
      <c r="G227" s="38">
        <v>44286</v>
      </c>
      <c r="H227" s="38">
        <v>44651</v>
      </c>
      <c r="I227" s="38">
        <v>45016</v>
      </c>
      <c r="J227" s="38">
        <v>45382</v>
      </c>
      <c r="K227" s="38">
        <v>45747</v>
      </c>
      <c r="L227" s="38">
        <v>46112</v>
      </c>
      <c r="N227" s="38" t="s">
        <v>310</v>
      </c>
      <c r="O227" s="38" t="s">
        <v>311</v>
      </c>
    </row>
    <row r="228" spans="1:15">
      <c r="B228" t="s">
        <v>195</v>
      </c>
      <c r="C228" s="59">
        <f>+C219/C$225</f>
        <v>0</v>
      </c>
      <c r="D228" s="59">
        <f t="shared" ref="D228:L228" si="5">+D219/D$225</f>
        <v>0</v>
      </c>
      <c r="E228" s="59">
        <f t="shared" si="5"/>
        <v>0</v>
      </c>
      <c r="F228" s="59">
        <f t="shared" si="5"/>
        <v>8.1872712994369191E-3</v>
      </c>
      <c r="G228" s="59">
        <f t="shared" si="5"/>
        <v>3.8301774828720936E-3</v>
      </c>
      <c r="H228" s="59">
        <f t="shared" si="5"/>
        <v>0</v>
      </c>
      <c r="I228" s="59">
        <f t="shared" si="5"/>
        <v>0</v>
      </c>
      <c r="J228" s="59">
        <f t="shared" si="5"/>
        <v>0</v>
      </c>
      <c r="K228" s="59">
        <f t="shared" si="5"/>
        <v>0</v>
      </c>
      <c r="L228" s="59">
        <f t="shared" si="5"/>
        <v>0</v>
      </c>
      <c r="N228" s="95">
        <f>+MEDIAN(C228:L228)</f>
        <v>0</v>
      </c>
      <c r="O228" s="95">
        <f>AVERAGE(C228:L228)</f>
        <v>1.2017448782309012E-3</v>
      </c>
    </row>
    <row r="229" spans="1:15">
      <c r="B229" t="s">
        <v>196</v>
      </c>
      <c r="C229" s="59">
        <f t="shared" ref="C229:L233" si="6">+C220/C$225</f>
        <v>0.44630795993041789</v>
      </c>
      <c r="D229" s="59">
        <f t="shared" si="6"/>
        <v>0.39306448430213831</v>
      </c>
      <c r="E229" s="59">
        <f t="shared" si="6"/>
        <v>0.34399159093991583</v>
      </c>
      <c r="F229" s="59">
        <f t="shared" si="6"/>
        <v>0.42834466741298954</v>
      </c>
      <c r="G229" s="59">
        <f t="shared" si="6"/>
        <v>0.2875176288349941</v>
      </c>
      <c r="H229" s="59">
        <f t="shared" si="6"/>
        <v>0.31955114135206314</v>
      </c>
      <c r="I229" s="59">
        <f t="shared" si="6"/>
        <v>0.33017588174759105</v>
      </c>
      <c r="J229" s="59">
        <f t="shared" si="6"/>
        <v>0.29898986494078522</v>
      </c>
      <c r="K229" s="59">
        <f t="shared" si="6"/>
        <v>0.33403404485274252</v>
      </c>
      <c r="L229" s="59">
        <f t="shared" si="6"/>
        <v>0.2737766039309526</v>
      </c>
      <c r="N229" s="95">
        <f t="shared" ref="N229:N233" si="7">+MEDIAN(C229:L229)</f>
        <v>0.33210496330016681</v>
      </c>
      <c r="O229" s="95">
        <f t="shared" ref="O229:O233" si="8">AVERAGE(C229:L229)</f>
        <v>0.34557538682445904</v>
      </c>
    </row>
    <row r="230" spans="1:15">
      <c r="B230" t="s">
        <v>197</v>
      </c>
      <c r="C230" s="59">
        <f t="shared" si="6"/>
        <v>0.4065982844460439</v>
      </c>
      <c r="D230" s="59">
        <f t="shared" si="6"/>
        <v>0.46804864623469411</v>
      </c>
      <c r="E230" s="59">
        <f t="shared" si="6"/>
        <v>0.40269395090193943</v>
      </c>
      <c r="F230" s="59">
        <f t="shared" si="6"/>
        <v>0.33140904609935012</v>
      </c>
      <c r="G230" s="59">
        <f t="shared" si="6"/>
        <v>0.33267056620350038</v>
      </c>
      <c r="H230" s="59">
        <f t="shared" si="6"/>
        <v>0.35207693151887609</v>
      </c>
      <c r="I230" s="59">
        <f t="shared" si="6"/>
        <v>0.3515120684816167</v>
      </c>
      <c r="J230" s="59">
        <f t="shared" si="6"/>
        <v>0.34800220229668077</v>
      </c>
      <c r="K230" s="59">
        <f t="shared" si="6"/>
        <v>0.30812212915428266</v>
      </c>
      <c r="L230" s="59">
        <f t="shared" si="6"/>
        <v>0.31200881709006234</v>
      </c>
      <c r="N230" s="95">
        <f t="shared" si="7"/>
        <v>0.34975713538914877</v>
      </c>
      <c r="O230" s="95">
        <f t="shared" si="8"/>
        <v>0.36131426424270469</v>
      </c>
    </row>
    <row r="231" spans="1:15">
      <c r="B231" t="s">
        <v>198</v>
      </c>
      <c r="C231" s="59">
        <f t="shared" si="6"/>
        <v>6.2335792693899564E-2</v>
      </c>
      <c r="D231" s="59">
        <f t="shared" si="6"/>
        <v>8.565019161465201E-2</v>
      </c>
      <c r="E231" s="59">
        <f t="shared" si="6"/>
        <v>0.21393937338939367</v>
      </c>
      <c r="F231" s="59">
        <f t="shared" si="6"/>
        <v>0.18811508964226642</v>
      </c>
      <c r="G231" s="59">
        <f t="shared" si="6"/>
        <v>0.3412094729459999</v>
      </c>
      <c r="H231" s="59">
        <f t="shared" si="6"/>
        <v>0.29108593064091304</v>
      </c>
      <c r="I231" s="59">
        <f t="shared" si="6"/>
        <v>0.23024838619141177</v>
      </c>
      <c r="J231" s="59">
        <f t="shared" si="6"/>
        <v>0.28883233331086094</v>
      </c>
      <c r="K231" s="59">
        <f t="shared" si="6"/>
        <v>0.31497433126182117</v>
      </c>
      <c r="L231" s="59">
        <f t="shared" si="6"/>
        <v>0.37488519413981231</v>
      </c>
      <c r="N231" s="95">
        <f t="shared" si="7"/>
        <v>0.25954035975113637</v>
      </c>
      <c r="O231" s="95">
        <f t="shared" si="8"/>
        <v>0.23912760958310303</v>
      </c>
    </row>
    <row r="232" spans="1:15">
      <c r="B232" t="s">
        <v>199</v>
      </c>
      <c r="C232" s="59">
        <f t="shared" si="6"/>
        <v>3.6350548857297087E-3</v>
      </c>
      <c r="D232" s="59">
        <f t="shared" si="6"/>
        <v>6.8337366414988505E-3</v>
      </c>
      <c r="E232" s="59">
        <f t="shared" si="6"/>
        <v>4.2130069171300681E-3</v>
      </c>
      <c r="F232" s="59">
        <f t="shared" si="6"/>
        <v>3.2331367274307018E-3</v>
      </c>
      <c r="G232" s="59">
        <f t="shared" si="6"/>
        <v>9.9415069474949724E-3</v>
      </c>
      <c r="H232" s="59">
        <f t="shared" si="6"/>
        <v>1.0995116330114133E-2</v>
      </c>
      <c r="I232" s="59">
        <f t="shared" si="6"/>
        <v>5.8295911684909741E-3</v>
      </c>
      <c r="J232" s="59">
        <f t="shared" si="6"/>
        <v>3.3349064023910649E-2</v>
      </c>
      <c r="K232" s="59">
        <f t="shared" si="6"/>
        <v>3.7287219670359369E-3</v>
      </c>
      <c r="L232" s="59">
        <f t="shared" si="6"/>
        <v>2.8645613547339721E-3</v>
      </c>
      <c r="N232" s="95">
        <f t="shared" si="7"/>
        <v>5.0212990428105207E-3</v>
      </c>
      <c r="O232" s="95">
        <f t="shared" si="8"/>
        <v>8.4623496963569956E-3</v>
      </c>
    </row>
    <row r="233" spans="1:15">
      <c r="B233" t="s">
        <v>238</v>
      </c>
      <c r="C233" s="59">
        <f t="shared" si="6"/>
        <v>8.1122908043908856E-2</v>
      </c>
      <c r="D233" s="59">
        <f t="shared" si="6"/>
        <v>4.6402941207016532E-2</v>
      </c>
      <c r="E233" s="59">
        <f t="shared" si="6"/>
        <v>3.5162077851621003E-2</v>
      </c>
      <c r="F233" s="59">
        <f t="shared" si="6"/>
        <v>4.0710788818526335E-2</v>
      </c>
      <c r="G233" s="59">
        <f t="shared" si="6"/>
        <v>2.4830647585138504E-2</v>
      </c>
      <c r="H233" s="59">
        <f t="shared" si="6"/>
        <v>2.629088015803362E-2</v>
      </c>
      <c r="I233" s="59">
        <f t="shared" si="6"/>
        <v>8.2234072410889564E-2</v>
      </c>
      <c r="J233" s="59">
        <f t="shared" si="6"/>
        <v>3.0826535427762453E-2</v>
      </c>
      <c r="K233" s="59">
        <f t="shared" si="6"/>
        <v>3.91407727641176E-2</v>
      </c>
      <c r="L233" s="59">
        <f t="shared" si="6"/>
        <v>3.6464823484438767E-2</v>
      </c>
      <c r="N233" s="95">
        <f t="shared" si="7"/>
        <v>3.7802798124278184E-2</v>
      </c>
      <c r="O233" s="95">
        <f t="shared" si="8"/>
        <v>4.431864477514532E-2</v>
      </c>
    </row>
    <row r="234" spans="1:15">
      <c r="B234" s="2" t="s">
        <v>201</v>
      </c>
      <c r="C234" s="104">
        <f>SUM(C228:C233)</f>
        <v>0.99999999999999989</v>
      </c>
      <c r="D234" s="104">
        <f t="shared" ref="D234" si="9">SUM(D228:D233)</f>
        <v>0.99999999999999989</v>
      </c>
      <c r="E234" s="104">
        <f t="shared" ref="E234" si="10">SUM(E228:E233)</f>
        <v>1</v>
      </c>
      <c r="F234" s="104">
        <f t="shared" ref="F234" si="11">SUM(F228:F233)</f>
        <v>1.0000000000000002</v>
      </c>
      <c r="G234" s="104">
        <f t="shared" ref="G234" si="12">SUM(G228:G233)</f>
        <v>1</v>
      </c>
      <c r="H234" s="104">
        <f t="shared" ref="H234" si="13">SUM(H228:H233)</f>
        <v>1</v>
      </c>
      <c r="I234" s="104">
        <f t="shared" ref="I234" si="14">SUM(I228:I233)</f>
        <v>1</v>
      </c>
      <c r="J234" s="104">
        <f t="shared" ref="J234" si="15">SUM(J228:J233)</f>
        <v>1</v>
      </c>
      <c r="K234" s="104">
        <f t="shared" ref="K234" si="16">SUM(K228:K233)</f>
        <v>0.99999999999999989</v>
      </c>
      <c r="L234" s="104">
        <f t="shared" ref="L234" si="17">SUM(L228:L233)</f>
        <v>1</v>
      </c>
      <c r="N234" s="104"/>
      <c r="O234" s="104"/>
    </row>
    <row r="236" spans="1:15">
      <c r="A236" t="s">
        <v>239</v>
      </c>
      <c r="B236" s="2" t="s">
        <v>45</v>
      </c>
    </row>
    <row r="238" spans="1:15">
      <c r="B238" s="38" t="s">
        <v>349</v>
      </c>
      <c r="C238" s="38">
        <v>42825</v>
      </c>
      <c r="D238" s="38">
        <v>43190</v>
      </c>
      <c r="E238" s="38">
        <v>43555</v>
      </c>
      <c r="F238" s="38">
        <v>43921</v>
      </c>
      <c r="G238" s="38">
        <v>44286</v>
      </c>
      <c r="H238" s="38">
        <v>44651</v>
      </c>
      <c r="I238" s="38">
        <v>45016</v>
      </c>
      <c r="J238" s="38">
        <v>45382</v>
      </c>
      <c r="K238" s="38">
        <v>45747</v>
      </c>
      <c r="L238" s="38">
        <v>46112</v>
      </c>
    </row>
    <row r="239" spans="1:15">
      <c r="B239" t="s">
        <v>103</v>
      </c>
      <c r="C239" s="86">
        <v>2549.63</v>
      </c>
      <c r="D239" s="87">
        <v>2710.6</v>
      </c>
      <c r="E239" s="87">
        <v>2956.2</v>
      </c>
      <c r="F239" s="87">
        <v>2808.01</v>
      </c>
      <c r="G239" s="87">
        <v>2780.9</v>
      </c>
      <c r="H239" s="87">
        <v>3705.19</v>
      </c>
      <c r="I239" s="87">
        <v>4381.93</v>
      </c>
      <c r="J239" s="87">
        <v>4578.42</v>
      </c>
      <c r="K239" s="87">
        <v>4635.07</v>
      </c>
      <c r="L239" s="87">
        <v>4830.3599999999997</v>
      </c>
      <c r="N239" s="38" t="s">
        <v>310</v>
      </c>
      <c r="O239" s="38" t="s">
        <v>311</v>
      </c>
    </row>
    <row r="240" spans="1:15">
      <c r="B240" t="s">
        <v>350</v>
      </c>
      <c r="D240" s="23">
        <f>+D239/C239-1</f>
        <v>6.313465091013204E-2</v>
      </c>
      <c r="E240" s="23">
        <f t="shared" ref="E240:L240" si="18">+E239/D239-1</f>
        <v>9.0607245628274047E-2</v>
      </c>
      <c r="F240" s="23">
        <f t="shared" si="18"/>
        <v>-5.0128543400311032E-2</v>
      </c>
      <c r="G240" s="23">
        <f t="shared" si="18"/>
        <v>-9.6545240223503415E-3</v>
      </c>
      <c r="H240" s="23">
        <f t="shared" si="18"/>
        <v>0.33237081520371103</v>
      </c>
      <c r="I240" s="23">
        <f t="shared" si="18"/>
        <v>0.18264650395796167</v>
      </c>
      <c r="J240" s="23">
        <f t="shared" si="18"/>
        <v>4.4840971900509619E-2</v>
      </c>
      <c r="K240" s="23">
        <f t="shared" si="18"/>
        <v>1.2373264139157181E-2</v>
      </c>
      <c r="L240" s="23">
        <f t="shared" si="18"/>
        <v>4.2133128518015983E-2</v>
      </c>
      <c r="N240" s="95">
        <f>+MEDIAN(D240:L240)</f>
        <v>4.4840971900509619E-2</v>
      </c>
      <c r="O240" s="95">
        <f>AVERAGE(D240:L240)</f>
        <v>7.870261253723336E-2</v>
      </c>
    </row>
    <row r="242" spans="2:15">
      <c r="B242" t="s">
        <v>45</v>
      </c>
      <c r="C242" s="50">
        <f>+C220</f>
        <v>372.02</v>
      </c>
      <c r="D242" s="50">
        <f t="shared" ref="D242:L242" si="19">+D220</f>
        <v>378.47</v>
      </c>
      <c r="E242" s="50">
        <f t="shared" si="19"/>
        <v>405.8</v>
      </c>
      <c r="F242" s="50">
        <f t="shared" si="19"/>
        <v>512.72</v>
      </c>
      <c r="G242" s="50">
        <f t="shared" si="19"/>
        <v>373.08</v>
      </c>
      <c r="H242" s="50">
        <f t="shared" si="19"/>
        <v>465.88</v>
      </c>
      <c r="I242" s="50">
        <f t="shared" si="19"/>
        <v>564.67999999999995</v>
      </c>
      <c r="J242" s="50">
        <f t="shared" si="19"/>
        <v>532.19000000000005</v>
      </c>
      <c r="K242" s="50">
        <f t="shared" si="19"/>
        <v>618.13</v>
      </c>
      <c r="L242" s="50">
        <f t="shared" si="19"/>
        <v>551.46</v>
      </c>
      <c r="N242" s="38" t="s">
        <v>310</v>
      </c>
      <c r="O242" s="38" t="s">
        <v>311</v>
      </c>
    </row>
    <row r="243" spans="2:15">
      <c r="B243" t="s">
        <v>341</v>
      </c>
      <c r="D243" s="23">
        <f>+D242/C242-1</f>
        <v>1.7337777538842136E-2</v>
      </c>
      <c r="E243" s="23">
        <f t="shared" ref="E243:L243" si="20">+E242/D242-1</f>
        <v>7.2211800142679694E-2</v>
      </c>
      <c r="F243" s="23">
        <f t="shared" si="20"/>
        <v>0.26347954657466732</v>
      </c>
      <c r="G243" s="23">
        <f t="shared" si="20"/>
        <v>-0.27235138087065069</v>
      </c>
      <c r="H243" s="23">
        <f t="shared" si="20"/>
        <v>0.24874021657553347</v>
      </c>
      <c r="I243" s="23">
        <f t="shared" si="20"/>
        <v>0.21207177814029343</v>
      </c>
      <c r="J243" s="23">
        <f t="shared" si="20"/>
        <v>-5.7537012113054953E-2</v>
      </c>
      <c r="K243" s="23">
        <f t="shared" si="20"/>
        <v>0.16148368064037277</v>
      </c>
      <c r="L243" s="23">
        <f t="shared" si="20"/>
        <v>-0.10785757041399047</v>
      </c>
      <c r="N243" s="95">
        <f>+MEDIAN(D243:L243)</f>
        <v>7.2211800142679694E-2</v>
      </c>
      <c r="O243" s="95">
        <f>AVERAGE(D243:L243)</f>
        <v>5.9730981801632527E-2</v>
      </c>
    </row>
    <row r="245" spans="2:15">
      <c r="B245" t="s">
        <v>351</v>
      </c>
      <c r="D245" s="100">
        <f>(D242+C242)/2</f>
        <v>375.245</v>
      </c>
      <c r="E245" s="100">
        <f t="shared" ref="E245:L245" si="21">(E242+D242)/2</f>
        <v>392.13499999999999</v>
      </c>
      <c r="F245" s="100">
        <f t="shared" si="21"/>
        <v>459.26</v>
      </c>
      <c r="G245" s="100">
        <f t="shared" si="21"/>
        <v>442.9</v>
      </c>
      <c r="H245" s="100">
        <f t="shared" si="21"/>
        <v>419.48</v>
      </c>
      <c r="I245" s="100">
        <f t="shared" si="21"/>
        <v>515.28</v>
      </c>
      <c r="J245" s="100">
        <f t="shared" si="21"/>
        <v>548.43499999999995</v>
      </c>
      <c r="K245" s="100">
        <f t="shared" si="21"/>
        <v>575.16000000000008</v>
      </c>
      <c r="L245" s="100">
        <f t="shared" si="21"/>
        <v>584.79500000000007</v>
      </c>
    </row>
    <row r="246" spans="2:15">
      <c r="B246" t="s">
        <v>352</v>
      </c>
      <c r="D246" s="23">
        <f>+D245/D239</f>
        <v>0.13843613960008855</v>
      </c>
      <c r="E246" s="23">
        <f t="shared" ref="E246:L246" si="22">+E245/E239</f>
        <v>0.13264833231851703</v>
      </c>
      <c r="F246" s="23">
        <f t="shared" si="22"/>
        <v>0.16355354859847362</v>
      </c>
      <c r="G246" s="23">
        <f t="shared" si="22"/>
        <v>0.15926498615556114</v>
      </c>
      <c r="H246" s="23">
        <f t="shared" si="22"/>
        <v>0.11321416715472081</v>
      </c>
      <c r="I246" s="23">
        <f t="shared" si="22"/>
        <v>0.1175920199546775</v>
      </c>
      <c r="J246" s="23">
        <f t="shared" si="22"/>
        <v>0.11978695707252719</v>
      </c>
      <c r="K246" s="23">
        <f t="shared" si="22"/>
        <v>0.12408874083886545</v>
      </c>
      <c r="L246" s="23">
        <f t="shared" si="22"/>
        <v>0.12106654576470494</v>
      </c>
      <c r="N246" s="95">
        <f>+MEDIAN(D246:L246)</f>
        <v>0.12408874083886545</v>
      </c>
      <c r="O246" s="95">
        <f>AVERAGE(D246:L246)</f>
        <v>0.13218349305090402</v>
      </c>
    </row>
    <row r="247" spans="2:15">
      <c r="B247" t="s">
        <v>259</v>
      </c>
      <c r="C247" s="103">
        <f>+'Historical Data'!C10</f>
        <v>919.43</v>
      </c>
      <c r="D247" s="103">
        <f>+'Historical Data'!D10</f>
        <v>1060.3300000000002</v>
      </c>
      <c r="E247" s="103">
        <f>+'Historical Data'!E10</f>
        <v>1146.3599999999999</v>
      </c>
      <c r="F247" s="103">
        <f>+'Historical Data'!F10</f>
        <v>1101.0800000000002</v>
      </c>
      <c r="G247" s="103">
        <f>+'Historical Data'!G10</f>
        <v>1246.95</v>
      </c>
      <c r="H247" s="103">
        <f>+'Historical Data'!H10</f>
        <v>1555.13</v>
      </c>
      <c r="I247" s="103">
        <f>+'Historical Data'!I10</f>
        <v>1807.04</v>
      </c>
      <c r="J247" s="103">
        <f>+'Historical Data'!J10</f>
        <v>1976.9499999999998</v>
      </c>
      <c r="K247" s="103">
        <f>+'Historical Data'!K10</f>
        <v>1965.5300000000002</v>
      </c>
      <c r="L247" s="103">
        <f>+'Historical Data'!L10</f>
        <v>2067.46</v>
      </c>
    </row>
    <row r="249" spans="2:15">
      <c r="B249" t="s">
        <v>354</v>
      </c>
      <c r="D249" s="125">
        <f>+D239/D245</f>
        <v>7.2235472824421372</v>
      </c>
      <c r="E249" s="125">
        <f t="shared" ref="E249:L249" si="23">+E239/E245</f>
        <v>7.5387302842133446</v>
      </c>
      <c r="F249" s="125">
        <f t="shared" si="23"/>
        <v>6.1142054609589342</v>
      </c>
      <c r="G249" s="125">
        <f t="shared" si="23"/>
        <v>6.278843982840371</v>
      </c>
      <c r="H249" s="125">
        <f t="shared" si="23"/>
        <v>8.8328168208257836</v>
      </c>
      <c r="I249" s="125">
        <f t="shared" si="23"/>
        <v>8.5039784195000792</v>
      </c>
      <c r="J249" s="125">
        <f t="shared" si="23"/>
        <v>8.3481542935808264</v>
      </c>
      <c r="K249" s="125">
        <f t="shared" si="23"/>
        <v>8.0587488698796843</v>
      </c>
      <c r="L249" s="125">
        <f t="shared" si="23"/>
        <v>8.2599201429560765</v>
      </c>
    </row>
    <row r="250" spans="2:15">
      <c r="B250" t="s">
        <v>353</v>
      </c>
      <c r="D250" s="125">
        <f t="shared" ref="D250:K250" si="24">+D247/D245</f>
        <v>2.8257005423123562</v>
      </c>
      <c r="E250" s="125">
        <f t="shared" si="24"/>
        <v>2.9233809784895506</v>
      </c>
      <c r="F250" s="125">
        <f t="shared" si="24"/>
        <v>2.3975090362757485</v>
      </c>
      <c r="G250" s="125">
        <f t="shared" si="24"/>
        <v>2.8154210882817794</v>
      </c>
      <c r="H250" s="125">
        <f t="shared" si="24"/>
        <v>3.7072804424525603</v>
      </c>
      <c r="I250" s="125">
        <f t="shared" si="24"/>
        <v>3.5069088650830618</v>
      </c>
      <c r="J250" s="125">
        <f t="shared" si="24"/>
        <v>3.6047115884288932</v>
      </c>
      <c r="K250" s="125">
        <f t="shared" si="24"/>
        <v>3.4173621253216493</v>
      </c>
      <c r="L250" s="125">
        <f>+L247/L245</f>
        <v>3.5353585444471989</v>
      </c>
      <c r="M250" s="24"/>
      <c r="N250" s="125">
        <f t="shared" ref="N250" si="25">+MEDIAN(D250:L250)</f>
        <v>3.4173621253216493</v>
      </c>
      <c r="O250" s="125">
        <f t="shared" ref="O250" si="26">AVERAGE(D250:L250)</f>
        <v>3.1926259123436442</v>
      </c>
    </row>
    <row r="252" spans="2:15">
      <c r="B252" t="s">
        <v>356</v>
      </c>
      <c r="D252" s="124">
        <f>$B$254/D249</f>
        <v>50.529190954032323</v>
      </c>
      <c r="E252" s="124">
        <f t="shared" ref="E252:L253" si="27">$B$254/E249</f>
        <v>48.41664129625871</v>
      </c>
      <c r="F252" s="124">
        <f t="shared" si="27"/>
        <v>59.697045238442882</v>
      </c>
      <c r="G252" s="124">
        <f t="shared" si="27"/>
        <v>58.13171994677981</v>
      </c>
      <c r="H252" s="124">
        <f t="shared" si="27"/>
        <v>41.3231710114731</v>
      </c>
      <c r="I252" s="124">
        <f t="shared" si="27"/>
        <v>42.921087283457283</v>
      </c>
      <c r="J252" s="124">
        <f t="shared" si="27"/>
        <v>43.722239331472423</v>
      </c>
      <c r="K252" s="124">
        <f t="shared" si="27"/>
        <v>45.292390406185888</v>
      </c>
      <c r="L252" s="124">
        <f t="shared" si="27"/>
        <v>44.189289204117301</v>
      </c>
      <c r="N252" s="124">
        <f t="shared" ref="N252:N253" si="28">+MEDIAN(D252:L252)</f>
        <v>45.292390406185888</v>
      </c>
      <c r="O252" s="124">
        <f t="shared" ref="O252:O253" si="29">AVERAGE(D252:L252)</f>
        <v>48.246974963579966</v>
      </c>
    </row>
    <row r="253" spans="2:15">
      <c r="B253" t="s">
        <v>357</v>
      </c>
      <c r="D253" s="124">
        <f>$B$254/D250</f>
        <v>129.17150792677751</v>
      </c>
      <c r="E253" s="124">
        <f t="shared" si="27"/>
        <v>124.85543372064623</v>
      </c>
      <c r="F253" s="124">
        <f t="shared" si="27"/>
        <v>152.24134486140875</v>
      </c>
      <c r="G253" s="124">
        <f t="shared" si="27"/>
        <v>129.64312923533421</v>
      </c>
      <c r="H253" s="124">
        <f t="shared" si="27"/>
        <v>98.454920167445806</v>
      </c>
      <c r="I253" s="124">
        <f t="shared" si="27"/>
        <v>104.08026385691517</v>
      </c>
      <c r="J253" s="124">
        <f t="shared" si="27"/>
        <v>101.25636713118693</v>
      </c>
      <c r="K253" s="124">
        <f t="shared" si="27"/>
        <v>106.80752774060942</v>
      </c>
      <c r="L253" s="124">
        <f t="shared" si="27"/>
        <v>103.24271086260437</v>
      </c>
      <c r="N253" s="124">
        <f t="shared" si="28"/>
        <v>106.80752774060942</v>
      </c>
      <c r="O253" s="124">
        <f t="shared" si="29"/>
        <v>116.63924505588095</v>
      </c>
    </row>
    <row r="254" spans="2:15">
      <c r="B254" s="126">
        <v>365</v>
      </c>
    </row>
    <row r="256" spans="2:15">
      <c r="B256" s="2" t="s">
        <v>372</v>
      </c>
    </row>
    <row r="257" spans="2:15">
      <c r="B257" s="38" t="s">
        <v>349</v>
      </c>
      <c r="C257" s="38">
        <v>42825</v>
      </c>
      <c r="D257" s="38">
        <v>43190</v>
      </c>
      <c r="E257" s="38">
        <v>43555</v>
      </c>
      <c r="F257" s="38">
        <v>43921</v>
      </c>
      <c r="G257" s="38">
        <v>44286</v>
      </c>
      <c r="H257" s="38">
        <v>44651</v>
      </c>
      <c r="I257" s="38">
        <v>45016</v>
      </c>
      <c r="J257" s="38">
        <v>45382</v>
      </c>
      <c r="K257" s="38">
        <v>45747</v>
      </c>
      <c r="L257" s="38">
        <v>46112</v>
      </c>
    </row>
    <row r="258" spans="2:15">
      <c r="B258" s="29" t="s">
        <v>358</v>
      </c>
      <c r="C258" s="135"/>
      <c r="D258" s="136">
        <f>+D253</f>
        <v>129.17150792677751</v>
      </c>
      <c r="E258" s="136">
        <f t="shared" ref="E258:L258" si="30">+E253</f>
        <v>124.85543372064623</v>
      </c>
      <c r="F258" s="136">
        <f t="shared" si="30"/>
        <v>152.24134486140875</v>
      </c>
      <c r="G258" s="136">
        <f t="shared" si="30"/>
        <v>129.64312923533421</v>
      </c>
      <c r="H258" s="136">
        <f t="shared" si="30"/>
        <v>98.454920167445806</v>
      </c>
      <c r="I258" s="136">
        <f t="shared" si="30"/>
        <v>104.08026385691517</v>
      </c>
      <c r="J258" s="136">
        <f t="shared" si="30"/>
        <v>101.25636713118693</v>
      </c>
      <c r="K258" s="136">
        <f t="shared" si="30"/>
        <v>106.80752774060942</v>
      </c>
      <c r="L258" s="136">
        <f t="shared" si="30"/>
        <v>103.24271086260437</v>
      </c>
    </row>
    <row r="259" spans="2:15">
      <c r="B259" s="29" t="s">
        <v>364</v>
      </c>
      <c r="C259" s="135"/>
      <c r="D259" s="136">
        <v>148</v>
      </c>
      <c r="E259" s="136">
        <v>142</v>
      </c>
      <c r="F259" s="136">
        <v>200</v>
      </c>
      <c r="G259" s="136">
        <v>125</v>
      </c>
      <c r="H259" s="136">
        <v>119</v>
      </c>
      <c r="I259" s="136">
        <v>147</v>
      </c>
      <c r="J259" s="136">
        <v>113</v>
      </c>
      <c r="K259" s="136">
        <v>103</v>
      </c>
      <c r="L259" s="136">
        <v>97</v>
      </c>
    </row>
    <row r="260" spans="2:15">
      <c r="B260" s="29" t="s">
        <v>360</v>
      </c>
      <c r="C260" s="135"/>
      <c r="D260" s="136">
        <v>164</v>
      </c>
      <c r="E260" s="136">
        <v>174</v>
      </c>
      <c r="F260" s="136">
        <v>149</v>
      </c>
      <c r="G260" s="136">
        <v>142</v>
      </c>
      <c r="H260" s="136">
        <v>123</v>
      </c>
      <c r="I260" s="136">
        <v>88</v>
      </c>
      <c r="J260" s="136">
        <v>103</v>
      </c>
      <c r="K260" s="136">
        <v>134</v>
      </c>
      <c r="L260" s="136">
        <v>116</v>
      </c>
    </row>
    <row r="261" spans="2:15">
      <c r="B261" s="29" t="s">
        <v>361</v>
      </c>
      <c r="C261" s="135"/>
      <c r="D261" s="136">
        <v>113</v>
      </c>
      <c r="E261" s="136">
        <v>122</v>
      </c>
      <c r="F261" s="136">
        <v>125</v>
      </c>
      <c r="G261" s="136">
        <v>94</v>
      </c>
      <c r="H261" s="136">
        <v>97</v>
      </c>
      <c r="I261" s="136">
        <v>119</v>
      </c>
      <c r="J261" s="136">
        <v>114</v>
      </c>
      <c r="K261" s="136">
        <v>77</v>
      </c>
      <c r="L261" s="136">
        <v>84</v>
      </c>
    </row>
    <row r="263" spans="2:15">
      <c r="B263" s="137" t="s">
        <v>310</v>
      </c>
      <c r="C263" s="138"/>
      <c r="D263" s="141">
        <f t="shared" ref="D263:L263" si="31">MEDIAN(D258:D261)</f>
        <v>138.58575396338875</v>
      </c>
      <c r="E263" s="141">
        <f t="shared" si="31"/>
        <v>133.42771686032313</v>
      </c>
      <c r="F263" s="141">
        <f t="shared" si="31"/>
        <v>150.62067243070436</v>
      </c>
      <c r="G263" s="141">
        <f t="shared" si="31"/>
        <v>127.32156461766711</v>
      </c>
      <c r="H263" s="141">
        <f t="shared" si="31"/>
        <v>108.7274600837229</v>
      </c>
      <c r="I263" s="141">
        <f t="shared" si="31"/>
        <v>111.54013192845758</v>
      </c>
      <c r="J263" s="141">
        <f t="shared" si="31"/>
        <v>108</v>
      </c>
      <c r="K263" s="141">
        <f t="shared" si="31"/>
        <v>104.90376387030472</v>
      </c>
      <c r="L263" s="143">
        <f t="shared" si="31"/>
        <v>100.12135543130219</v>
      </c>
      <c r="N263" s="124">
        <f>MEDIAN(D263:L263)</f>
        <v>111.54013192845758</v>
      </c>
      <c r="O263" s="124">
        <f>AVERAGE(D263:L263)</f>
        <v>120.36093546509677</v>
      </c>
    </row>
    <row r="264" spans="2:15">
      <c r="B264" s="139" t="s">
        <v>311</v>
      </c>
      <c r="C264" s="140"/>
      <c r="D264" s="142">
        <f t="shared" ref="D264:L264" si="32">AVERAGE(D258:D261)</f>
        <v>138.54287698169438</v>
      </c>
      <c r="E264" s="142">
        <f t="shared" si="32"/>
        <v>140.71385843016157</v>
      </c>
      <c r="F264" s="142">
        <f t="shared" si="32"/>
        <v>156.56033621535218</v>
      </c>
      <c r="G264" s="142">
        <f t="shared" si="32"/>
        <v>122.66078230883355</v>
      </c>
      <c r="H264" s="142">
        <f t="shared" si="32"/>
        <v>109.36373004186146</v>
      </c>
      <c r="I264" s="142">
        <f t="shared" si="32"/>
        <v>114.52006596422879</v>
      </c>
      <c r="J264" s="142">
        <f t="shared" si="32"/>
        <v>107.81409178279674</v>
      </c>
      <c r="K264" s="142">
        <f t="shared" si="32"/>
        <v>105.20188193515236</v>
      </c>
      <c r="L264" s="144">
        <f t="shared" si="32"/>
        <v>100.0606777156511</v>
      </c>
      <c r="O264" s="124"/>
    </row>
    <row r="265" spans="2:15">
      <c r="E265" s="124"/>
      <c r="F265" s="124"/>
      <c r="G265" s="124"/>
      <c r="H265" s="124"/>
      <c r="I265" s="124"/>
      <c r="J265" s="124"/>
      <c r="K265" s="124"/>
      <c r="L265" s="124"/>
      <c r="N265" s="124"/>
      <c r="O265" s="124"/>
    </row>
    <row r="266" spans="2:15">
      <c r="B266" s="2" t="s">
        <v>319</v>
      </c>
    </row>
    <row r="267" spans="2:15">
      <c r="F267" s="146" t="s">
        <v>373</v>
      </c>
    </row>
    <row r="268" spans="2:15">
      <c r="B268" s="82" t="s">
        <v>368</v>
      </c>
      <c r="C268" s="33" t="s">
        <v>321</v>
      </c>
      <c r="D268" s="33" t="s">
        <v>322</v>
      </c>
    </row>
    <row r="269" spans="2:15">
      <c r="B269" t="s">
        <v>369</v>
      </c>
      <c r="C269" s="124">
        <v>42</v>
      </c>
      <c r="D269" s="124">
        <v>42</v>
      </c>
    </row>
    <row r="270" spans="2:15">
      <c r="B270" t="s">
        <v>370</v>
      </c>
      <c r="C270" s="124">
        <v>46</v>
      </c>
      <c r="D270" s="124">
        <v>46</v>
      </c>
    </row>
    <row r="271" spans="2:15">
      <c r="B271" t="s">
        <v>371</v>
      </c>
      <c r="C271" s="124">
        <v>43</v>
      </c>
      <c r="D271" s="124">
        <v>43</v>
      </c>
    </row>
    <row r="272" spans="2:15">
      <c r="B272" s="36" t="s">
        <v>310</v>
      </c>
      <c r="C272" s="145">
        <f>MEDIAN(C269:C271)</f>
        <v>43</v>
      </c>
      <c r="D272" s="145">
        <f>MEDIAN(D269:D271)</f>
        <v>43</v>
      </c>
    </row>
    <row r="274" spans="2:2">
      <c r="B274" s="146" t="s">
        <v>324</v>
      </c>
    </row>
    <row r="289" spans="1:15">
      <c r="A289" t="s">
        <v>239</v>
      </c>
      <c r="B289" s="2" t="s">
        <v>374</v>
      </c>
    </row>
    <row r="290" spans="1:15">
      <c r="B290" s="38" t="s">
        <v>349</v>
      </c>
      <c r="C290" s="38">
        <v>42825</v>
      </c>
      <c r="D290" s="38">
        <v>43190</v>
      </c>
      <c r="E290" s="38">
        <v>43555</v>
      </c>
      <c r="F290" s="38">
        <v>43921</v>
      </c>
      <c r="G290" s="38">
        <v>44286</v>
      </c>
      <c r="H290" s="38">
        <v>44651</v>
      </c>
      <c r="I290" s="38">
        <v>45016</v>
      </c>
      <c r="J290" s="38">
        <v>45382</v>
      </c>
      <c r="K290" s="38">
        <v>45747</v>
      </c>
      <c r="L290" s="38">
        <v>46112</v>
      </c>
      <c r="N290" s="2" t="s">
        <v>310</v>
      </c>
      <c r="O290" s="2" t="s">
        <v>311</v>
      </c>
    </row>
    <row r="291" spans="1:15">
      <c r="B291" t="s">
        <v>103</v>
      </c>
      <c r="C291" s="86">
        <v>2549.63</v>
      </c>
      <c r="D291" s="87">
        <v>2710.6</v>
      </c>
      <c r="E291" s="87">
        <v>2956.2</v>
      </c>
      <c r="F291" s="87">
        <v>2808.01</v>
      </c>
      <c r="G291" s="87">
        <v>2780.9</v>
      </c>
      <c r="H291" s="87">
        <v>3705.19</v>
      </c>
      <c r="I291" s="87">
        <v>4381.93</v>
      </c>
      <c r="J291" s="87">
        <v>4578.42</v>
      </c>
      <c r="K291" s="87">
        <v>4635.07</v>
      </c>
      <c r="L291" s="87">
        <v>4830.3599999999997</v>
      </c>
    </row>
    <row r="292" spans="1:15">
      <c r="B292" t="s">
        <v>350</v>
      </c>
      <c r="D292" s="23">
        <f>+D291/C291-1</f>
        <v>6.313465091013204E-2</v>
      </c>
      <c r="E292" s="23">
        <f t="shared" ref="E292" si="33">+E291/D291-1</f>
        <v>9.0607245628274047E-2</v>
      </c>
      <c r="F292" s="23">
        <f t="shared" ref="F292" si="34">+F291/E291-1</f>
        <v>-5.0128543400311032E-2</v>
      </c>
      <c r="G292" s="23">
        <f t="shared" ref="G292" si="35">+G291/F291-1</f>
        <v>-9.6545240223503415E-3</v>
      </c>
      <c r="H292" s="23">
        <f t="shared" ref="H292" si="36">+H291/G291-1</f>
        <v>0.33237081520371103</v>
      </c>
      <c r="I292" s="23">
        <f t="shared" ref="I292" si="37">+I291/H291-1</f>
        <v>0.18264650395796167</v>
      </c>
      <c r="J292" s="23">
        <f t="shared" ref="J292" si="38">+J291/I291-1</f>
        <v>4.4840971900509619E-2</v>
      </c>
      <c r="K292" s="23">
        <f t="shared" ref="K292" si="39">+K291/J291-1</f>
        <v>1.2373264139157181E-2</v>
      </c>
      <c r="L292" s="23">
        <f t="shared" ref="L292" si="40">+L291/K291-1</f>
        <v>4.2133128518015983E-2</v>
      </c>
      <c r="N292" s="95">
        <f>+MEDIAN(D292:L292)</f>
        <v>4.4840971900509619E-2</v>
      </c>
      <c r="O292" s="95">
        <f>AVERAGE(D292:L292)</f>
        <v>7.870261253723336E-2</v>
      </c>
    </row>
    <row r="294" spans="1:15">
      <c r="B294" t="s">
        <v>197</v>
      </c>
      <c r="C294" s="50">
        <f>+C221</f>
        <v>338.92</v>
      </c>
      <c r="D294" s="50">
        <f t="shared" ref="D294:L294" si="41">+D221</f>
        <v>450.67</v>
      </c>
      <c r="E294" s="50">
        <f t="shared" si="41"/>
        <v>475.05</v>
      </c>
      <c r="F294" s="50">
        <f t="shared" si="41"/>
        <v>396.69</v>
      </c>
      <c r="G294" s="50">
        <f t="shared" si="41"/>
        <v>431.67</v>
      </c>
      <c r="H294" s="50">
        <f t="shared" si="41"/>
        <v>513.29999999999995</v>
      </c>
      <c r="I294" s="50">
        <f t="shared" si="41"/>
        <v>601.16999999999996</v>
      </c>
      <c r="J294" s="50">
        <f t="shared" si="41"/>
        <v>619.42999999999995</v>
      </c>
      <c r="K294" s="50">
        <f t="shared" si="41"/>
        <v>570.17999999999995</v>
      </c>
      <c r="L294" s="50">
        <f t="shared" si="41"/>
        <v>628.47</v>
      </c>
    </row>
    <row r="295" spans="1:15">
      <c r="D295" s="23">
        <f>+D294/C294-1</f>
        <v>0.32972382863212557</v>
      </c>
      <c r="E295" s="23">
        <f t="shared" ref="E295:L295" si="42">+E294/D294-1</f>
        <v>5.4097233008631562E-2</v>
      </c>
      <c r="F295" s="23">
        <f t="shared" si="42"/>
        <v>-0.16495105778339125</v>
      </c>
      <c r="G295" s="23">
        <f t="shared" si="42"/>
        <v>8.8179686909173549E-2</v>
      </c>
      <c r="H295" s="23">
        <f t="shared" si="42"/>
        <v>0.18910278685106663</v>
      </c>
      <c r="I295" s="23">
        <f t="shared" si="42"/>
        <v>0.17118644067796618</v>
      </c>
      <c r="J295" s="23">
        <f t="shared" si="42"/>
        <v>3.0374103830863142E-2</v>
      </c>
      <c r="K295" s="23">
        <f t="shared" si="42"/>
        <v>-7.9508580469140999E-2</v>
      </c>
      <c r="L295" s="23">
        <f t="shared" si="42"/>
        <v>0.10223087446069679</v>
      </c>
      <c r="N295" s="95">
        <f>+MEDIAN(D295:L295)</f>
        <v>8.8179686909173549E-2</v>
      </c>
      <c r="O295" s="95">
        <f>AVERAGE(D295:L295)</f>
        <v>8.0048368457554572E-2</v>
      </c>
    </row>
    <row r="297" spans="1:15">
      <c r="B297" t="s">
        <v>375</v>
      </c>
      <c r="D297" s="93">
        <f>+(D294+C294)/2</f>
        <v>394.79500000000002</v>
      </c>
      <c r="E297" s="93">
        <f t="shared" ref="E297:L297" si="43">+(E294+D294)/2</f>
        <v>462.86</v>
      </c>
      <c r="F297" s="93">
        <f t="shared" si="43"/>
        <v>435.87</v>
      </c>
      <c r="G297" s="93">
        <f t="shared" si="43"/>
        <v>414.18</v>
      </c>
      <c r="H297" s="93">
        <f t="shared" si="43"/>
        <v>472.48500000000001</v>
      </c>
      <c r="I297" s="93">
        <f t="shared" si="43"/>
        <v>557.2349999999999</v>
      </c>
      <c r="J297" s="93">
        <f t="shared" si="43"/>
        <v>610.29999999999995</v>
      </c>
      <c r="K297" s="93">
        <f t="shared" si="43"/>
        <v>594.80499999999995</v>
      </c>
      <c r="L297" s="93">
        <f t="shared" si="43"/>
        <v>599.32500000000005</v>
      </c>
    </row>
    <row r="298" spans="1:15">
      <c r="B298" t="s">
        <v>376</v>
      </c>
      <c r="D298" s="62">
        <f>+D297/D291</f>
        <v>0.14564856489338154</v>
      </c>
      <c r="E298" s="62">
        <f t="shared" ref="E298:L298" si="44">+E297/E291</f>
        <v>0.15657262702117586</v>
      </c>
      <c r="F298" s="62">
        <f t="shared" si="44"/>
        <v>0.15522380618302639</v>
      </c>
      <c r="G298" s="62">
        <f t="shared" si="44"/>
        <v>0.14893739436872955</v>
      </c>
      <c r="H298" s="62">
        <f t="shared" si="44"/>
        <v>0.12751977631376529</v>
      </c>
      <c r="I298" s="62">
        <f t="shared" si="44"/>
        <v>0.1271665681560408</v>
      </c>
      <c r="J298" s="62">
        <f t="shared" si="44"/>
        <v>0.13329926044355911</v>
      </c>
      <c r="K298" s="62">
        <f t="shared" si="44"/>
        <v>0.1283270802814197</v>
      </c>
      <c r="L298" s="62">
        <f t="shared" si="44"/>
        <v>0.12407460313517006</v>
      </c>
      <c r="N298" s="95">
        <f>+MEDIAN(D298:L298)</f>
        <v>0.13329926044355911</v>
      </c>
      <c r="O298" s="95">
        <f>AVERAGE(D298:L298)</f>
        <v>0.13852996453291869</v>
      </c>
    </row>
    <row r="300" spans="1:15">
      <c r="B300" t="s">
        <v>377</v>
      </c>
      <c r="D300" s="125">
        <f>+D291/D297</f>
        <v>6.8658417659798117</v>
      </c>
      <c r="E300" s="125">
        <f t="shared" ref="E300:L300" si="45">+E291/E297</f>
        <v>6.3868124270837825</v>
      </c>
      <c r="F300" s="125">
        <f t="shared" si="45"/>
        <v>6.4423107807373761</v>
      </c>
      <c r="G300" s="125">
        <f t="shared" si="45"/>
        <v>6.7142305277898497</v>
      </c>
      <c r="H300" s="125">
        <f t="shared" si="45"/>
        <v>7.841920907542038</v>
      </c>
      <c r="I300" s="125">
        <f t="shared" si="45"/>
        <v>7.8637020287670394</v>
      </c>
      <c r="J300" s="125">
        <f t="shared" si="45"/>
        <v>7.5019170899557599</v>
      </c>
      <c r="K300" s="125">
        <f t="shared" si="45"/>
        <v>7.7925874866552904</v>
      </c>
      <c r="L300" s="125">
        <f t="shared" si="45"/>
        <v>8.0596671255162047</v>
      </c>
      <c r="N300" s="125">
        <f>+MEDIAN(D249:L249)</f>
        <v>8.0587488698796843</v>
      </c>
      <c r="O300" s="125">
        <f>AVERAGE(D249:L249)</f>
        <v>7.6843272841330252</v>
      </c>
    </row>
    <row r="302" spans="1:15">
      <c r="B302" t="s">
        <v>378</v>
      </c>
      <c r="D302" s="126">
        <f>+$B$303/D300</f>
        <v>53.161726186084266</v>
      </c>
      <c r="E302" s="126">
        <f t="shared" ref="E302:L302" si="46">+$B$303/E300</f>
        <v>57.14900886272919</v>
      </c>
      <c r="F302" s="126">
        <f t="shared" si="46"/>
        <v>56.65668925680464</v>
      </c>
      <c r="G302" s="126">
        <f t="shared" si="46"/>
        <v>54.362148944586288</v>
      </c>
      <c r="H302" s="126">
        <f t="shared" si="46"/>
        <v>46.544718354524335</v>
      </c>
      <c r="I302" s="126">
        <f t="shared" si="46"/>
        <v>46.415797376954892</v>
      </c>
      <c r="J302" s="126">
        <f t="shared" si="46"/>
        <v>48.654230061899078</v>
      </c>
      <c r="K302" s="126">
        <f t="shared" si="46"/>
        <v>46.839384302718187</v>
      </c>
      <c r="L302" s="126">
        <f t="shared" si="46"/>
        <v>45.287230144337073</v>
      </c>
      <c r="N302" s="124">
        <f>MEDIAN(D302:L302)</f>
        <v>48.654230061899078</v>
      </c>
      <c r="O302" s="124">
        <f>AVERAGE(D302:L302)</f>
        <v>50.563437054515333</v>
      </c>
    </row>
    <row r="303" spans="1:15">
      <c r="B303" s="126">
        <v>365</v>
      </c>
    </row>
    <row r="305" spans="2:15">
      <c r="B305" s="2" t="s">
        <v>379</v>
      </c>
    </row>
    <row r="306" spans="2:15">
      <c r="B306" s="38" t="s">
        <v>349</v>
      </c>
      <c r="C306" s="38">
        <v>42825</v>
      </c>
      <c r="D306" s="38">
        <v>43190</v>
      </c>
      <c r="E306" s="38">
        <v>43555</v>
      </c>
      <c r="F306" s="38">
        <v>43921</v>
      </c>
      <c r="G306" s="38">
        <v>44286</v>
      </c>
      <c r="H306" s="38">
        <v>44651</v>
      </c>
      <c r="I306" s="38">
        <v>45016</v>
      </c>
      <c r="J306" s="38">
        <v>45382</v>
      </c>
      <c r="K306" s="38">
        <v>45747</v>
      </c>
      <c r="L306" s="38">
        <v>46112</v>
      </c>
    </row>
    <row r="307" spans="2:15">
      <c r="B307" s="29" t="s">
        <v>358</v>
      </c>
      <c r="C307" s="135"/>
      <c r="D307" s="136">
        <f>+D302</f>
        <v>53.161726186084266</v>
      </c>
      <c r="E307" s="136">
        <f t="shared" ref="E307:L307" si="47">+E302</f>
        <v>57.14900886272919</v>
      </c>
      <c r="F307" s="136">
        <f t="shared" si="47"/>
        <v>56.65668925680464</v>
      </c>
      <c r="G307" s="136">
        <f t="shared" si="47"/>
        <v>54.362148944586288</v>
      </c>
      <c r="H307" s="136">
        <f t="shared" si="47"/>
        <v>46.544718354524335</v>
      </c>
      <c r="I307" s="136">
        <f t="shared" si="47"/>
        <v>46.415797376954892</v>
      </c>
      <c r="J307" s="136">
        <f t="shared" si="47"/>
        <v>48.654230061899078</v>
      </c>
      <c r="K307" s="136">
        <f t="shared" si="47"/>
        <v>46.839384302718187</v>
      </c>
      <c r="L307" s="136">
        <f t="shared" si="47"/>
        <v>45.287230144337073</v>
      </c>
    </row>
    <row r="308" spans="2:15">
      <c r="B308" s="29" t="s">
        <v>364</v>
      </c>
      <c r="C308" s="135"/>
      <c r="D308" s="136">
        <v>107</v>
      </c>
      <c r="E308" s="136">
        <v>89</v>
      </c>
      <c r="F308" s="136">
        <v>63</v>
      </c>
      <c r="G308" s="136">
        <v>49</v>
      </c>
      <c r="H308" s="136">
        <v>41</v>
      </c>
      <c r="I308" s="136">
        <v>40</v>
      </c>
      <c r="J308" s="136">
        <v>47</v>
      </c>
      <c r="K308" s="136">
        <v>51</v>
      </c>
      <c r="L308" s="136">
        <v>39</v>
      </c>
    </row>
    <row r="309" spans="2:15">
      <c r="B309" s="29" t="s">
        <v>360</v>
      </c>
      <c r="C309" s="135"/>
      <c r="D309" s="136">
        <v>127</v>
      </c>
      <c r="E309" s="136">
        <v>123</v>
      </c>
      <c r="F309" s="136">
        <v>112</v>
      </c>
      <c r="G309" s="136">
        <v>119</v>
      </c>
      <c r="H309" s="136">
        <v>109</v>
      </c>
      <c r="I309" s="136">
        <v>97</v>
      </c>
      <c r="J309" s="136">
        <v>97</v>
      </c>
      <c r="K309" s="136">
        <v>117</v>
      </c>
      <c r="L309" s="136">
        <v>109</v>
      </c>
    </row>
    <row r="310" spans="2:15">
      <c r="B310" s="29" t="s">
        <v>361</v>
      </c>
      <c r="C310" s="135"/>
      <c r="D310" s="136">
        <v>70</v>
      </c>
      <c r="E310" s="136">
        <v>74</v>
      </c>
      <c r="F310" s="136">
        <v>64</v>
      </c>
      <c r="G310" s="136">
        <v>67</v>
      </c>
      <c r="H310" s="136">
        <v>58</v>
      </c>
      <c r="I310" s="136">
        <v>58</v>
      </c>
      <c r="J310" s="136">
        <v>71</v>
      </c>
      <c r="K310" s="136">
        <v>67</v>
      </c>
      <c r="L310" s="136">
        <v>60</v>
      </c>
    </row>
    <row r="312" spans="2:15">
      <c r="B312" s="137" t="s">
        <v>310</v>
      </c>
      <c r="C312" s="138"/>
      <c r="D312" s="141">
        <f t="shared" ref="D312:L312" si="48">MEDIAN(D307:D310)</f>
        <v>88.5</v>
      </c>
      <c r="E312" s="141">
        <f t="shared" si="48"/>
        <v>81.5</v>
      </c>
      <c r="F312" s="141">
        <f t="shared" si="48"/>
        <v>63.5</v>
      </c>
      <c r="G312" s="141">
        <f t="shared" si="48"/>
        <v>60.681074472293147</v>
      </c>
      <c r="H312" s="141">
        <f t="shared" si="48"/>
        <v>52.272359177262167</v>
      </c>
      <c r="I312" s="141">
        <f t="shared" si="48"/>
        <v>52.207898688477442</v>
      </c>
      <c r="J312" s="141">
        <f t="shared" si="48"/>
        <v>59.827115030949543</v>
      </c>
      <c r="K312" s="141">
        <f t="shared" si="48"/>
        <v>59</v>
      </c>
      <c r="L312" s="143">
        <f t="shared" si="48"/>
        <v>52.643615072168537</v>
      </c>
      <c r="N312" s="124">
        <f>MEDIAN(D312:L312)</f>
        <v>59.827115030949543</v>
      </c>
      <c r="O312" s="124">
        <f>AVERAGE(D312:L312)</f>
        <v>63.348006937905652</v>
      </c>
    </row>
    <row r="313" spans="2:15">
      <c r="B313" s="139" t="s">
        <v>311</v>
      </c>
      <c r="C313" s="140"/>
      <c r="D313" s="142">
        <f t="shared" ref="D313:L313" si="49">AVERAGE(D307:D310)</f>
        <v>89.290431546521063</v>
      </c>
      <c r="E313" s="142">
        <f t="shared" si="49"/>
        <v>85.787252215682301</v>
      </c>
      <c r="F313" s="142">
        <f t="shared" si="49"/>
        <v>73.914172314201153</v>
      </c>
      <c r="G313" s="142">
        <f t="shared" si="49"/>
        <v>72.340537236146574</v>
      </c>
      <c r="H313" s="142">
        <f t="shared" si="49"/>
        <v>63.63617958863108</v>
      </c>
      <c r="I313" s="142">
        <f t="shared" si="49"/>
        <v>60.353949344238721</v>
      </c>
      <c r="J313" s="142">
        <f t="shared" si="49"/>
        <v>65.913557515474764</v>
      </c>
      <c r="K313" s="142">
        <f t="shared" si="49"/>
        <v>70.45984607567955</v>
      </c>
      <c r="L313" s="144">
        <f t="shared" si="49"/>
        <v>63.321807536084265</v>
      </c>
      <c r="O313" s="124"/>
    </row>
    <row r="315" spans="2:15">
      <c r="B315" s="2" t="s">
        <v>319</v>
      </c>
    </row>
    <row r="317" spans="2:15">
      <c r="B317" s="82" t="s">
        <v>380</v>
      </c>
      <c r="C317" s="33" t="s">
        <v>321</v>
      </c>
      <c r="D317" s="33" t="s">
        <v>322</v>
      </c>
    </row>
    <row r="318" spans="2:15">
      <c r="B318" t="s">
        <v>381</v>
      </c>
      <c r="C318" s="124">
        <v>47</v>
      </c>
      <c r="D318" s="124">
        <v>47</v>
      </c>
    </row>
    <row r="319" spans="2:15">
      <c r="B319" t="s">
        <v>382</v>
      </c>
      <c r="C319" s="124">
        <v>47</v>
      </c>
      <c r="D319" s="124">
        <v>50</v>
      </c>
    </row>
    <row r="320" spans="2:15">
      <c r="B320" t="s">
        <v>383</v>
      </c>
      <c r="C320" s="124">
        <v>48</v>
      </c>
      <c r="D320" s="124">
        <v>47</v>
      </c>
    </row>
    <row r="321" spans="2:4">
      <c r="B321" s="36" t="s">
        <v>310</v>
      </c>
      <c r="C321" s="145">
        <f>MEDIAN(C318:C320)</f>
        <v>47</v>
      </c>
      <c r="D321" s="145">
        <f>MEDIAN(D318:D320)</f>
        <v>47</v>
      </c>
    </row>
    <row r="322" spans="2:4">
      <c r="B322" s="2"/>
      <c r="C322" s="147"/>
      <c r="D322" s="147"/>
    </row>
    <row r="345" spans="2:11">
      <c r="K345" s="26"/>
    </row>
    <row r="347" spans="2:11">
      <c r="B347" s="146" t="s">
        <v>384</v>
      </c>
    </row>
    <row r="364" spans="1:15">
      <c r="A364" t="s">
        <v>239</v>
      </c>
      <c r="B364" s="2" t="s">
        <v>188</v>
      </c>
      <c r="C364"/>
    </row>
    <row r="365" spans="1:15">
      <c r="B365" s="38" t="s">
        <v>349</v>
      </c>
      <c r="C365" s="38">
        <v>42825</v>
      </c>
      <c r="D365" s="38">
        <v>43190</v>
      </c>
      <c r="E365" s="38">
        <v>43555</v>
      </c>
      <c r="F365" s="38">
        <v>43921</v>
      </c>
      <c r="G365" s="38">
        <v>44286</v>
      </c>
      <c r="H365" s="38">
        <v>44651</v>
      </c>
      <c r="I365" s="38">
        <v>45016</v>
      </c>
      <c r="J365" s="38">
        <v>45382</v>
      </c>
      <c r="K365" s="38">
        <v>45747</v>
      </c>
      <c r="L365" s="38">
        <v>46112</v>
      </c>
      <c r="N365" s="38" t="s">
        <v>310</v>
      </c>
      <c r="O365" s="38" t="s">
        <v>311</v>
      </c>
    </row>
    <row r="366" spans="1:15">
      <c r="B366" t="s">
        <v>188</v>
      </c>
      <c r="C366" s="103">
        <f>+'Historical Data'!C64</f>
        <v>1162.68</v>
      </c>
      <c r="D366" s="103">
        <f>+'Historical Data'!D64</f>
        <v>1131.07</v>
      </c>
      <c r="E366" s="103">
        <f>+'Historical Data'!E64</f>
        <v>1067.1099999999999</v>
      </c>
      <c r="F366" s="103">
        <f>+'Historical Data'!F64</f>
        <v>1184.49</v>
      </c>
      <c r="G366" s="103">
        <f>+'Historical Data'!G64</f>
        <v>1181.19</v>
      </c>
      <c r="H366" s="103">
        <f>+'Historical Data'!H64</f>
        <v>1138.75</v>
      </c>
      <c r="I366" s="103">
        <f>+'Historical Data'!I64</f>
        <v>1412.43</v>
      </c>
      <c r="J366" s="103">
        <f>+'Historical Data'!J64</f>
        <v>1603.99</v>
      </c>
      <c r="K366" s="103">
        <f>+'Historical Data'!K64</f>
        <v>1684.68</v>
      </c>
      <c r="L366" s="103">
        <f>+'Historical Data'!L64</f>
        <v>1535.11</v>
      </c>
    </row>
    <row r="367" spans="1:15">
      <c r="B367" t="s">
        <v>186</v>
      </c>
      <c r="C367" s="103">
        <f>+'Historical Data'!C65</f>
        <v>3.13</v>
      </c>
      <c r="D367" s="103">
        <f>+'Historical Data'!D65</f>
        <v>2.56</v>
      </c>
      <c r="E367" s="103">
        <f>+'Historical Data'!E65</f>
        <v>2.27</v>
      </c>
      <c r="F367" s="103">
        <f>+'Historical Data'!F65</f>
        <v>1.82</v>
      </c>
      <c r="G367" s="103">
        <f>+'Historical Data'!G65</f>
        <v>2.79</v>
      </c>
      <c r="H367" s="103">
        <f>+'Historical Data'!H65</f>
        <v>2.39</v>
      </c>
      <c r="I367" s="103">
        <f>+'Historical Data'!I65</f>
        <v>1.45</v>
      </c>
      <c r="J367" s="103">
        <f>+'Historical Data'!J65</f>
        <v>1.03</v>
      </c>
      <c r="K367" s="103">
        <f>+'Historical Data'!K65</f>
        <v>0.79</v>
      </c>
      <c r="L367" s="103">
        <f>+'Historical Data'!L65</f>
        <v>0.61</v>
      </c>
    </row>
    <row r="368" spans="1:15">
      <c r="B368" s="148" t="s">
        <v>385</v>
      </c>
      <c r="C368" s="149">
        <f>SUM(C366:C367)</f>
        <v>1165.8100000000002</v>
      </c>
      <c r="D368" s="149">
        <f t="shared" ref="D368:L368" si="50">SUM(D366:D367)</f>
        <v>1133.6299999999999</v>
      </c>
      <c r="E368" s="149">
        <f t="shared" si="50"/>
        <v>1069.3799999999999</v>
      </c>
      <c r="F368" s="149">
        <f t="shared" si="50"/>
        <v>1186.31</v>
      </c>
      <c r="G368" s="149">
        <f t="shared" si="50"/>
        <v>1183.98</v>
      </c>
      <c r="H368" s="149">
        <f t="shared" si="50"/>
        <v>1141.1400000000001</v>
      </c>
      <c r="I368" s="149">
        <f t="shared" si="50"/>
        <v>1413.88</v>
      </c>
      <c r="J368" s="149">
        <f t="shared" si="50"/>
        <v>1605.02</v>
      </c>
      <c r="K368" s="149">
        <f t="shared" si="50"/>
        <v>1685.47</v>
      </c>
      <c r="L368" s="149">
        <f t="shared" si="50"/>
        <v>1535.7199999999998</v>
      </c>
    </row>
    <row r="370" spans="2:15">
      <c r="B370" s="2" t="s">
        <v>387</v>
      </c>
      <c r="C370" s="103">
        <f>+'Historical Data'!C71</f>
        <v>1206.57</v>
      </c>
      <c r="D370" s="103">
        <f>+'Historical Data'!D71</f>
        <v>1177.4199999999996</v>
      </c>
      <c r="E370" s="103">
        <f>+'Historical Data'!E71</f>
        <v>1193.5499999999997</v>
      </c>
      <c r="F370" s="103">
        <f>+'Historical Data'!F71</f>
        <v>1241.6199999999999</v>
      </c>
      <c r="G370" s="103">
        <f>+'Historical Data'!G71</f>
        <v>1225.45</v>
      </c>
      <c r="H370" s="103">
        <f>+'Historical Data'!H71</f>
        <v>1526.75</v>
      </c>
      <c r="I370" s="103">
        <f>+'Historical Data'!I71</f>
        <v>1611.4100000000003</v>
      </c>
      <c r="J370" s="103">
        <f>+'Historical Data'!J71</f>
        <v>1747.46</v>
      </c>
      <c r="K370" s="103">
        <f>+'Historical Data'!K71</f>
        <v>1905.6999999999998</v>
      </c>
      <c r="L370" s="103">
        <f>+'Historical Data'!L71</f>
        <v>2014.9399999999996</v>
      </c>
    </row>
    <row r="371" spans="2:15">
      <c r="B371" t="s">
        <v>386</v>
      </c>
      <c r="C371" s="94">
        <f>+C368/C370</f>
        <v>0.96621828820540889</v>
      </c>
      <c r="D371" s="94">
        <f t="shared" ref="D371:L371" si="51">+D368/D370</f>
        <v>0.96280851352958186</v>
      </c>
      <c r="E371" s="94">
        <f t="shared" si="51"/>
        <v>0.89596581626241056</v>
      </c>
      <c r="F371" s="94">
        <f t="shared" si="51"/>
        <v>0.95545335932088726</v>
      </c>
      <c r="G371" s="94">
        <f t="shared" si="51"/>
        <v>0.96615937002733687</v>
      </c>
      <c r="H371" s="94">
        <f t="shared" si="51"/>
        <v>0.74743081709513681</v>
      </c>
      <c r="I371" s="94">
        <f t="shared" si="51"/>
        <v>0.87741791350432219</v>
      </c>
      <c r="J371" s="94">
        <f t="shared" si="51"/>
        <v>0.91848740457578426</v>
      </c>
      <c r="K371" s="94">
        <f t="shared" si="51"/>
        <v>0.88443616518864465</v>
      </c>
      <c r="L371" s="94">
        <f t="shared" si="51"/>
        <v>0.76216661538308839</v>
      </c>
      <c r="N371" s="95">
        <f>MEDIAN(C371:L371)</f>
        <v>0.90722661041909736</v>
      </c>
      <c r="O371" s="95">
        <f>AVERAGE(C371:L371)</f>
        <v>0.89365442630926017</v>
      </c>
    </row>
    <row r="373" spans="2:15">
      <c r="B373" t="s">
        <v>123</v>
      </c>
      <c r="C373" s="86">
        <f>+C239</f>
        <v>2549.63</v>
      </c>
      <c r="D373" s="86">
        <f t="shared" ref="D373:L373" si="52">+D239</f>
        <v>2710.6</v>
      </c>
      <c r="E373" s="86">
        <f t="shared" si="52"/>
        <v>2956.2</v>
      </c>
      <c r="F373" s="86">
        <f t="shared" si="52"/>
        <v>2808.01</v>
      </c>
      <c r="G373" s="86">
        <f t="shared" si="52"/>
        <v>2780.9</v>
      </c>
      <c r="H373" s="86">
        <f t="shared" si="52"/>
        <v>3705.19</v>
      </c>
      <c r="I373" s="86">
        <f t="shared" si="52"/>
        <v>4381.93</v>
      </c>
      <c r="J373" s="86">
        <f t="shared" si="52"/>
        <v>4578.42</v>
      </c>
      <c r="K373" s="86">
        <f t="shared" si="52"/>
        <v>4635.07</v>
      </c>
      <c r="L373" s="86">
        <f t="shared" si="52"/>
        <v>4830.3599999999997</v>
      </c>
    </row>
    <row r="375" spans="2:15">
      <c r="B375" t="s">
        <v>388</v>
      </c>
      <c r="C375" s="94">
        <f>+C368/C373</f>
        <v>0.4572467377619498</v>
      </c>
      <c r="D375" s="94">
        <f t="shared" ref="D375:L375" si="53">+D368/D373</f>
        <v>0.41822105806832433</v>
      </c>
      <c r="E375" s="94">
        <f t="shared" si="53"/>
        <v>0.3617414248021108</v>
      </c>
      <c r="F375" s="94">
        <f t="shared" si="53"/>
        <v>0.42247356668957725</v>
      </c>
      <c r="G375" s="94">
        <f t="shared" si="53"/>
        <v>0.42575425222050417</v>
      </c>
      <c r="H375" s="94">
        <f t="shared" si="53"/>
        <v>0.30798420593815706</v>
      </c>
      <c r="I375" s="94">
        <f t="shared" si="53"/>
        <v>0.32266147565114001</v>
      </c>
      <c r="J375" s="94">
        <f t="shared" si="53"/>
        <v>0.35056198426531421</v>
      </c>
      <c r="K375" s="94">
        <f t="shared" si="53"/>
        <v>0.3636342061716436</v>
      </c>
      <c r="L375" s="94">
        <f t="shared" si="53"/>
        <v>0.3179307546435462</v>
      </c>
      <c r="N375" s="95">
        <f>MEDIAN(C375:L375)</f>
        <v>0.36268781548687723</v>
      </c>
      <c r="O375" s="95">
        <f>AVERAGE(C375:L375)</f>
        <v>0.37482096662122666</v>
      </c>
    </row>
    <row r="377" spans="2:15">
      <c r="B377" t="s">
        <v>389</v>
      </c>
      <c r="D377" s="100">
        <f>+D368-C368</f>
        <v>-32.180000000000291</v>
      </c>
      <c r="E377" s="100">
        <f t="shared" ref="E377:L377" si="54">+E368-D368</f>
        <v>-64.25</v>
      </c>
      <c r="F377" s="100">
        <f t="shared" si="54"/>
        <v>116.93000000000006</v>
      </c>
      <c r="G377" s="100">
        <f t="shared" si="54"/>
        <v>-2.3299999999999272</v>
      </c>
      <c r="H377" s="100">
        <f t="shared" si="54"/>
        <v>-42.839999999999918</v>
      </c>
      <c r="I377" s="100">
        <f t="shared" si="54"/>
        <v>272.74</v>
      </c>
      <c r="J377" s="100">
        <f t="shared" si="54"/>
        <v>191.13999999999987</v>
      </c>
      <c r="K377" s="100">
        <f t="shared" si="54"/>
        <v>80.450000000000045</v>
      </c>
      <c r="L377" s="100">
        <f t="shared" si="54"/>
        <v>-149.75000000000023</v>
      </c>
    </row>
    <row r="378" spans="2:15">
      <c r="B378" t="s">
        <v>390</v>
      </c>
      <c r="D378" s="87">
        <f>+D373-C373</f>
        <v>160.9699999999998</v>
      </c>
      <c r="E378" s="87">
        <f t="shared" ref="E378:L378" si="55">+E373-D373</f>
        <v>245.59999999999991</v>
      </c>
      <c r="F378" s="87">
        <f t="shared" si="55"/>
        <v>-148.1899999999996</v>
      </c>
      <c r="G378" s="87">
        <f t="shared" si="55"/>
        <v>-27.110000000000127</v>
      </c>
      <c r="H378" s="87">
        <f t="shared" si="55"/>
        <v>924.29</v>
      </c>
      <c r="I378" s="87">
        <f t="shared" si="55"/>
        <v>676.74000000000024</v>
      </c>
      <c r="J378" s="87">
        <f t="shared" si="55"/>
        <v>196.48999999999978</v>
      </c>
      <c r="K378" s="87">
        <f t="shared" si="55"/>
        <v>56.649999999999636</v>
      </c>
      <c r="L378" s="87">
        <f t="shared" si="55"/>
        <v>195.28999999999996</v>
      </c>
    </row>
    <row r="380" spans="2:15">
      <c r="B380" t="s">
        <v>391</v>
      </c>
      <c r="D380" s="125">
        <f>+D378/D377</f>
        <v>-5.002175264139165</v>
      </c>
      <c r="E380" s="125">
        <f t="shared" ref="E380:L380" si="56">+E378/E377</f>
        <v>-3.8225680933852124</v>
      </c>
      <c r="F380" s="125">
        <f t="shared" si="56"/>
        <v>-1.2673394338493074</v>
      </c>
      <c r="G380" s="125">
        <f t="shared" si="56"/>
        <v>11.635193133047629</v>
      </c>
      <c r="H380" s="125">
        <f t="shared" si="56"/>
        <v>-21.575396825396865</v>
      </c>
      <c r="I380" s="125">
        <f t="shared" si="56"/>
        <v>2.4812642076703093</v>
      </c>
      <c r="J380" s="125">
        <f t="shared" si="56"/>
        <v>1.0279899550068008</v>
      </c>
      <c r="K380" s="125">
        <f t="shared" si="56"/>
        <v>0.70416407706649597</v>
      </c>
      <c r="L380" s="125">
        <f t="shared" si="56"/>
        <v>-1.3041068447412332</v>
      </c>
      <c r="N380" s="125">
        <f t="shared" ref="N380:N381" si="57">MEDIAN(C380:L380)</f>
        <v>-1.2673394338493074</v>
      </c>
      <c r="O380" s="125">
        <f t="shared" ref="O380:O381" si="58">AVERAGE(C380:L380)</f>
        <v>-1.9025527876356161</v>
      </c>
    </row>
    <row r="381" spans="2:15">
      <c r="B381" t="s">
        <v>392</v>
      </c>
      <c r="C381" s="125">
        <f>+C373/C370</f>
        <v>2.113122321953969</v>
      </c>
      <c r="D381" s="125">
        <f t="shared" ref="D381:L381" si="59">+D373/D370</f>
        <v>2.3021521632042949</v>
      </c>
      <c r="E381" s="125">
        <f t="shared" si="59"/>
        <v>2.4768128691717988</v>
      </c>
      <c r="F381" s="125">
        <f t="shared" si="59"/>
        <v>2.2615695623459677</v>
      </c>
      <c r="G381" s="125">
        <f t="shared" si="59"/>
        <v>2.2692888326737117</v>
      </c>
      <c r="H381" s="125">
        <f t="shared" si="59"/>
        <v>2.426847879482561</v>
      </c>
      <c r="I381" s="125">
        <f t="shared" si="59"/>
        <v>2.7193141410317669</v>
      </c>
      <c r="J381" s="125">
        <f t="shared" si="59"/>
        <v>2.620042804985522</v>
      </c>
      <c r="K381" s="125">
        <f t="shared" si="59"/>
        <v>2.4322138846618042</v>
      </c>
      <c r="L381" s="125">
        <f t="shared" si="59"/>
        <v>2.3972723753560903</v>
      </c>
      <c r="N381" s="125">
        <f t="shared" si="57"/>
        <v>2.4120601274193256</v>
      </c>
      <c r="O381" s="125">
        <f t="shared" si="58"/>
        <v>2.4018636834867486</v>
      </c>
    </row>
    <row r="383" spans="2:15">
      <c r="B383" t="s">
        <v>389</v>
      </c>
      <c r="D383" s="100">
        <f>+D377</f>
        <v>-32.180000000000291</v>
      </c>
      <c r="E383" s="100">
        <f t="shared" ref="E383:L383" si="60">+E377</f>
        <v>-64.25</v>
      </c>
      <c r="F383" s="100">
        <f t="shared" si="60"/>
        <v>116.93000000000006</v>
      </c>
      <c r="G383" s="100">
        <f t="shared" si="60"/>
        <v>-2.3299999999999272</v>
      </c>
      <c r="H383" s="100">
        <f t="shared" si="60"/>
        <v>-42.839999999999918</v>
      </c>
      <c r="I383" s="100">
        <f t="shared" si="60"/>
        <v>272.74</v>
      </c>
      <c r="J383" s="100">
        <f t="shared" si="60"/>
        <v>191.13999999999987</v>
      </c>
      <c r="K383" s="100">
        <f t="shared" si="60"/>
        <v>80.450000000000045</v>
      </c>
      <c r="L383" s="100">
        <f t="shared" si="60"/>
        <v>-149.75000000000023</v>
      </c>
    </row>
    <row r="384" spans="2:15">
      <c r="B384" t="s">
        <v>393</v>
      </c>
      <c r="D384" s="33">
        <f>+'Historical Data'!D19</f>
        <v>88.53</v>
      </c>
      <c r="E384" s="33">
        <f>+'Historical Data'!E19</f>
        <v>89.06</v>
      </c>
      <c r="F384" s="33">
        <f>+'Historical Data'!F19</f>
        <v>108.09</v>
      </c>
      <c r="G384" s="33">
        <f>+'Historical Data'!G19</f>
        <v>106.67</v>
      </c>
      <c r="H384" s="33">
        <f>+'Historical Data'!H19</f>
        <v>115.36</v>
      </c>
      <c r="I384" s="33">
        <f>+'Historical Data'!I19</f>
        <v>132.86000000000001</v>
      </c>
      <c r="J384" s="33">
        <f>+'Historical Data'!J19</f>
        <v>147.99</v>
      </c>
      <c r="K384" s="33">
        <f>+'Historical Data'!K19</f>
        <v>165.4</v>
      </c>
      <c r="L384" s="33">
        <f>+'Historical Data'!L19</f>
        <v>169.37</v>
      </c>
    </row>
    <row r="386" spans="2:12">
      <c r="B386" t="s">
        <v>394</v>
      </c>
      <c r="D386" s="25">
        <f>+IF(D383&gt;0,D384,0)</f>
        <v>0</v>
      </c>
      <c r="E386" s="25">
        <f t="shared" ref="E386:L386" si="61">+IF(E383&gt;0,E384,0)</f>
        <v>0</v>
      </c>
      <c r="F386" s="25">
        <f t="shared" si="61"/>
        <v>108.09</v>
      </c>
      <c r="G386" s="25">
        <f t="shared" si="61"/>
        <v>0</v>
      </c>
      <c r="H386" s="25">
        <f t="shared" si="61"/>
        <v>0</v>
      </c>
      <c r="I386" s="25">
        <f t="shared" si="61"/>
        <v>132.86000000000001</v>
      </c>
      <c r="J386" s="25">
        <f t="shared" si="61"/>
        <v>147.99</v>
      </c>
      <c r="K386" s="25">
        <f t="shared" si="61"/>
        <v>165.4</v>
      </c>
      <c r="L386" s="25">
        <f t="shared" si="61"/>
        <v>0</v>
      </c>
    </row>
    <row r="387" spans="2:12">
      <c r="B387" t="s">
        <v>395</v>
      </c>
      <c r="D387" s="25">
        <f>+IF(D383&gt;D384,(D383-D384),0)</f>
        <v>0</v>
      </c>
      <c r="E387" s="25">
        <f t="shared" ref="E387:L387" si="62">+IF(E383&gt;E384,(E383-E384),0)</f>
        <v>0</v>
      </c>
      <c r="F387" s="25">
        <f t="shared" si="62"/>
        <v>8.8400000000000603</v>
      </c>
      <c r="G387" s="25">
        <f t="shared" si="62"/>
        <v>0</v>
      </c>
      <c r="H387" s="25">
        <f t="shared" si="62"/>
        <v>0</v>
      </c>
      <c r="I387" s="25">
        <f t="shared" si="62"/>
        <v>139.88</v>
      </c>
      <c r="J387" s="25">
        <f t="shared" si="62"/>
        <v>43.149999999999864</v>
      </c>
      <c r="K387" s="25">
        <f t="shared" si="62"/>
        <v>0</v>
      </c>
      <c r="L387" s="25">
        <f t="shared" si="62"/>
        <v>0</v>
      </c>
    </row>
    <row r="389" spans="2:12">
      <c r="B389" t="s">
        <v>397</v>
      </c>
      <c r="C389">
        <v>-147</v>
      </c>
      <c r="D389">
        <v>-153</v>
      </c>
      <c r="E389">
        <v>-124</v>
      </c>
      <c r="F389">
        <v>-124</v>
      </c>
      <c r="G389">
        <v>-113</v>
      </c>
      <c r="H389">
        <v>-269</v>
      </c>
      <c r="I389">
        <v>-232</v>
      </c>
      <c r="J389">
        <v>-300</v>
      </c>
      <c r="K389">
        <v>-221</v>
      </c>
      <c r="L389">
        <v>-127</v>
      </c>
    </row>
    <row r="390" spans="2:12">
      <c r="B390" t="s">
        <v>398</v>
      </c>
      <c r="C390">
        <v>4</v>
      </c>
      <c r="D390">
        <v>14</v>
      </c>
      <c r="E390">
        <v>10</v>
      </c>
      <c r="F390">
        <v>3</v>
      </c>
      <c r="G390">
        <v>11</v>
      </c>
      <c r="H390">
        <v>5</v>
      </c>
      <c r="I390">
        <v>23</v>
      </c>
      <c r="J390">
        <v>22</v>
      </c>
      <c r="K390">
        <v>25</v>
      </c>
      <c r="L390">
        <v>27</v>
      </c>
    </row>
    <row r="391" spans="2:12">
      <c r="B391" s="2" t="s">
        <v>396</v>
      </c>
      <c r="C391" s="88">
        <f>-(C389+C390)</f>
        <v>143</v>
      </c>
      <c r="D391" s="88">
        <f t="shared" ref="D391:L391" si="63">-(D389+D390)</f>
        <v>139</v>
      </c>
      <c r="E391" s="88">
        <f t="shared" si="63"/>
        <v>114</v>
      </c>
      <c r="F391" s="88">
        <f t="shared" si="63"/>
        <v>121</v>
      </c>
      <c r="G391" s="88">
        <f t="shared" si="63"/>
        <v>102</v>
      </c>
      <c r="H391" s="88">
        <f t="shared" si="63"/>
        <v>264</v>
      </c>
      <c r="I391" s="88">
        <f t="shared" si="63"/>
        <v>209</v>
      </c>
      <c r="J391" s="88">
        <f t="shared" si="63"/>
        <v>278</v>
      </c>
      <c r="K391" s="88">
        <f t="shared" si="63"/>
        <v>196</v>
      </c>
      <c r="L391" s="88">
        <f t="shared" si="63"/>
        <v>100</v>
      </c>
    </row>
    <row r="393" spans="2:12">
      <c r="B393" t="s">
        <v>390</v>
      </c>
      <c r="D393" s="87">
        <f>+D378</f>
        <v>160.9699999999998</v>
      </c>
      <c r="E393" s="87">
        <f t="shared" ref="E393:L393" si="64">+E378</f>
        <v>245.59999999999991</v>
      </c>
      <c r="F393" s="87">
        <f t="shared" si="64"/>
        <v>-148.1899999999996</v>
      </c>
      <c r="G393" s="87">
        <f t="shared" si="64"/>
        <v>-27.110000000000127</v>
      </c>
      <c r="H393" s="87">
        <f t="shared" si="64"/>
        <v>924.29</v>
      </c>
      <c r="I393" s="87">
        <f t="shared" si="64"/>
        <v>676.74000000000024</v>
      </c>
      <c r="J393" s="87">
        <f t="shared" si="64"/>
        <v>196.48999999999978</v>
      </c>
      <c r="K393" s="87">
        <f t="shared" si="64"/>
        <v>56.649999999999636</v>
      </c>
      <c r="L393" s="87">
        <f t="shared" si="64"/>
        <v>195.28999999999996</v>
      </c>
    </row>
    <row r="394" spans="2:12">
      <c r="B394" t="s">
        <v>399</v>
      </c>
      <c r="D394">
        <f>+D391-C391</f>
        <v>-4</v>
      </c>
      <c r="E394">
        <f t="shared" ref="E394:L394" si="65">+E391-D391</f>
        <v>-25</v>
      </c>
      <c r="F394">
        <f t="shared" si="65"/>
        <v>7</v>
      </c>
      <c r="G394">
        <f t="shared" si="65"/>
        <v>-19</v>
      </c>
      <c r="H394">
        <f t="shared" si="65"/>
        <v>162</v>
      </c>
      <c r="I394">
        <f t="shared" si="65"/>
        <v>-55</v>
      </c>
      <c r="J394">
        <f t="shared" si="65"/>
        <v>69</v>
      </c>
      <c r="K394">
        <f t="shared" si="65"/>
        <v>-82</v>
      </c>
      <c r="L394">
        <f t="shared" si="65"/>
        <v>-96</v>
      </c>
    </row>
    <row r="396" spans="2:12">
      <c r="B396" s="2" t="s">
        <v>367</v>
      </c>
    </row>
    <row r="398" spans="2:12">
      <c r="B398" s="82" t="s">
        <v>400</v>
      </c>
      <c r="C398" s="33" t="s">
        <v>321</v>
      </c>
      <c r="D398" s="33" t="s">
        <v>322</v>
      </c>
    </row>
    <row r="399" spans="2:12">
      <c r="B399" t="s">
        <v>345</v>
      </c>
      <c r="C399" s="102">
        <v>130</v>
      </c>
      <c r="D399" s="24">
        <v>130</v>
      </c>
    </row>
    <row r="400" spans="2:12">
      <c r="B400" t="s">
        <v>347</v>
      </c>
      <c r="C400" s="102">
        <v>423</v>
      </c>
      <c r="D400" s="102">
        <v>300</v>
      </c>
    </row>
    <row r="401" spans="2:4">
      <c r="B401" t="s">
        <v>346</v>
      </c>
      <c r="C401" s="102">
        <v>157</v>
      </c>
      <c r="D401" s="102">
        <v>158</v>
      </c>
    </row>
    <row r="402" spans="2:4">
      <c r="B402" s="36" t="s">
        <v>310</v>
      </c>
      <c r="C402" s="122">
        <f>MEDIAN(C399:C401)</f>
        <v>157</v>
      </c>
      <c r="D402" s="122">
        <f>MEDIAN(D399:D401)</f>
        <v>158</v>
      </c>
    </row>
    <row r="403" spans="2:4">
      <c r="B403" s="2" t="s">
        <v>311</v>
      </c>
      <c r="C403" s="150">
        <f>AVERAGE(C399:C401)</f>
        <v>236.66666666666666</v>
      </c>
      <c r="D403" s="150">
        <f>AVERAGE(D399:D401)</f>
        <v>196</v>
      </c>
    </row>
    <row r="418" spans="1:15">
      <c r="A418" t="s">
        <v>239</v>
      </c>
      <c r="B418" s="2" t="s">
        <v>401</v>
      </c>
    </row>
    <row r="419" spans="1:15">
      <c r="B419" s="38" t="s">
        <v>349</v>
      </c>
      <c r="C419" s="38">
        <v>42825</v>
      </c>
      <c r="D419" s="38">
        <v>43190</v>
      </c>
      <c r="E419" s="38">
        <v>43555</v>
      </c>
      <c r="F419" s="38">
        <v>43921</v>
      </c>
      <c r="G419" s="38">
        <v>44286</v>
      </c>
      <c r="H419" s="38">
        <v>44651</v>
      </c>
      <c r="I419" s="38">
        <v>45016</v>
      </c>
      <c r="J419" s="38">
        <v>45382</v>
      </c>
      <c r="K419" s="38">
        <v>45747</v>
      </c>
      <c r="L419" s="38">
        <v>46112</v>
      </c>
      <c r="N419" s="2" t="s">
        <v>310</v>
      </c>
      <c r="O419" s="2" t="s">
        <v>311</v>
      </c>
    </row>
    <row r="420" spans="1:15">
      <c r="B420" s="25" t="s">
        <v>402</v>
      </c>
      <c r="C420" s="103">
        <v>1162.68</v>
      </c>
      <c r="D420" s="25">
        <v>1131.07</v>
      </c>
      <c r="E420" s="25">
        <v>1067.1099999999999</v>
      </c>
      <c r="F420" s="25">
        <v>1184.49</v>
      </c>
      <c r="G420" s="25">
        <v>1181.19</v>
      </c>
      <c r="H420" s="25">
        <v>1138.75</v>
      </c>
      <c r="I420" s="25">
        <v>1412.43</v>
      </c>
      <c r="J420" s="25">
        <v>1603.99</v>
      </c>
      <c r="K420" s="25">
        <v>1684.68</v>
      </c>
      <c r="L420" s="25">
        <v>1535.11</v>
      </c>
    </row>
    <row r="421" spans="1:15">
      <c r="B421" t="s">
        <v>401</v>
      </c>
      <c r="C421" s="103">
        <f>+'Historical Data'!C66</f>
        <v>8.26</v>
      </c>
      <c r="D421" s="103">
        <f>+'Historical Data'!D66</f>
        <v>17.600000000000001</v>
      </c>
      <c r="E421" s="103">
        <f>+'Historical Data'!E66</f>
        <v>93.39</v>
      </c>
      <c r="F421" s="103">
        <f>+'Historical Data'!F66</f>
        <v>25.68</v>
      </c>
      <c r="G421" s="103">
        <f>+'Historical Data'!G66</f>
        <v>14.9</v>
      </c>
      <c r="H421" s="103">
        <f>+'Historical Data'!H66</f>
        <v>263.36</v>
      </c>
      <c r="I421" s="103">
        <f>+'Historical Data'!I66</f>
        <v>81.709999999999994</v>
      </c>
      <c r="J421" s="103">
        <f>+'Historical Data'!J66</f>
        <v>67.930000000000007</v>
      </c>
      <c r="K421" s="103">
        <f>+'Historical Data'!K66</f>
        <v>108.74</v>
      </c>
      <c r="L421" s="103">
        <f>+'Historical Data'!L66</f>
        <v>119.25</v>
      </c>
    </row>
    <row r="422" spans="1:15">
      <c r="B422" t="s">
        <v>403</v>
      </c>
      <c r="C422" s="152">
        <f>+C421/C420</f>
        <v>7.1042763271063399E-3</v>
      </c>
      <c r="D422" s="152">
        <f t="shared" ref="D422:L422" si="66">+D421/D420</f>
        <v>1.5560486972512756E-2</v>
      </c>
      <c r="E422" s="152">
        <f t="shared" si="66"/>
        <v>8.7516750850427802E-2</v>
      </c>
      <c r="F422" s="152">
        <f t="shared" si="66"/>
        <v>2.1680216802168022E-2</v>
      </c>
      <c r="G422" s="152">
        <f t="shared" si="66"/>
        <v>1.261439734505033E-2</v>
      </c>
      <c r="H422" s="152">
        <f t="shared" si="66"/>
        <v>0.23127113062568608</v>
      </c>
      <c r="I422" s="152">
        <f t="shared" si="66"/>
        <v>5.7850654545711991E-2</v>
      </c>
      <c r="J422" s="152">
        <f t="shared" si="66"/>
        <v>4.2350638096247485E-2</v>
      </c>
      <c r="K422" s="152">
        <f t="shared" si="66"/>
        <v>6.4546382695823537E-2</v>
      </c>
      <c r="L422" s="152">
        <f t="shared" si="66"/>
        <v>7.7681729648038253E-2</v>
      </c>
      <c r="N422" t="s">
        <v>404</v>
      </c>
    </row>
    <row r="430" spans="1:15">
      <c r="A430" t="s">
        <v>239</v>
      </c>
      <c r="B430" s="2" t="s">
        <v>405</v>
      </c>
    </row>
    <row r="431" spans="1:15">
      <c r="B431" s="38" t="s">
        <v>349</v>
      </c>
      <c r="C431" s="38">
        <v>42825</v>
      </c>
      <c r="D431" s="38">
        <v>43190</v>
      </c>
      <c r="E431" s="38">
        <v>43555</v>
      </c>
      <c r="F431" s="38">
        <v>43921</v>
      </c>
      <c r="G431" s="38">
        <v>44286</v>
      </c>
      <c r="H431" s="38">
        <v>44651</v>
      </c>
      <c r="I431" s="38">
        <v>45016</v>
      </c>
      <c r="J431" s="38">
        <v>45382</v>
      </c>
      <c r="K431" s="38">
        <v>45747</v>
      </c>
      <c r="L431" s="38">
        <v>46112</v>
      </c>
    </row>
    <row r="432" spans="1:15">
      <c r="B432" t="s">
        <v>406</v>
      </c>
      <c r="C432" s="25">
        <v>1661.83</v>
      </c>
      <c r="D432" s="25">
        <v>1694.81</v>
      </c>
      <c r="E432" s="25">
        <v>1675.86</v>
      </c>
      <c r="F432" s="25">
        <v>1877.6</v>
      </c>
      <c r="G432" s="25">
        <v>1935.81</v>
      </c>
      <c r="H432" s="25">
        <v>1976.13</v>
      </c>
      <c r="I432" s="25">
        <v>2286.7600000000002</v>
      </c>
      <c r="J432" s="25">
        <v>2545.27</v>
      </c>
      <c r="K432" s="25">
        <v>2642.79</v>
      </c>
      <c r="L432" s="25"/>
    </row>
    <row r="433" spans="2:15">
      <c r="B433" t="s">
        <v>408</v>
      </c>
      <c r="C433" s="25">
        <v>38.090000000000003</v>
      </c>
      <c r="D433" s="25">
        <v>51.99</v>
      </c>
      <c r="E433" s="25">
        <v>47.48</v>
      </c>
      <c r="F433" s="25">
        <v>50.13</v>
      </c>
      <c r="G433" s="25">
        <v>90.69</v>
      </c>
      <c r="H433" s="25">
        <v>90.92</v>
      </c>
      <c r="I433" s="25">
        <v>108.03</v>
      </c>
      <c r="J433" s="25">
        <v>107.86</v>
      </c>
      <c r="K433" s="25">
        <v>116.05</v>
      </c>
      <c r="L433" s="25"/>
    </row>
    <row r="434" spans="2:15">
      <c r="B434" t="s">
        <v>409</v>
      </c>
      <c r="C434" s="25">
        <v>11.48</v>
      </c>
      <c r="D434" s="25">
        <v>11.48</v>
      </c>
      <c r="E434" s="25">
        <v>8.4499999999999993</v>
      </c>
      <c r="F434" s="25">
        <v>8.4499999999999993</v>
      </c>
      <c r="G434" s="25">
        <v>8.4499999999999993</v>
      </c>
      <c r="H434" s="25">
        <v>8.4499999999999993</v>
      </c>
      <c r="I434" s="25">
        <v>32.68</v>
      </c>
      <c r="J434" s="25">
        <v>32.68</v>
      </c>
      <c r="K434" s="25">
        <v>31.94</v>
      </c>
      <c r="L434" s="25">
        <v>32.549999999999997</v>
      </c>
    </row>
    <row r="435" spans="2:15">
      <c r="B435" s="36" t="s">
        <v>410</v>
      </c>
      <c r="C435" s="153">
        <f>+C432-C433-C434</f>
        <v>1612.26</v>
      </c>
      <c r="D435" s="153">
        <f t="shared" ref="D435:L435" si="67">+D432-D433-D434</f>
        <v>1631.34</v>
      </c>
      <c r="E435" s="153">
        <f t="shared" si="67"/>
        <v>1619.9299999999998</v>
      </c>
      <c r="F435" s="153">
        <f t="shared" si="67"/>
        <v>1819.0199999999998</v>
      </c>
      <c r="G435" s="153">
        <f t="shared" si="67"/>
        <v>1836.6699999999998</v>
      </c>
      <c r="H435" s="153">
        <f t="shared" si="67"/>
        <v>1876.76</v>
      </c>
      <c r="I435" s="153">
        <f t="shared" si="67"/>
        <v>2146.0500000000002</v>
      </c>
      <c r="J435" s="153">
        <f t="shared" si="67"/>
        <v>2404.73</v>
      </c>
      <c r="K435" s="153">
        <f t="shared" si="67"/>
        <v>2494.7999999999997</v>
      </c>
      <c r="L435" s="153">
        <f t="shared" si="67"/>
        <v>-32.549999999999997</v>
      </c>
    </row>
    <row r="436" spans="2:15">
      <c r="B436" t="s">
        <v>407</v>
      </c>
      <c r="C436" s="25">
        <v>484.54</v>
      </c>
      <c r="D436" s="25">
        <v>549.70000000000005</v>
      </c>
      <c r="E436" s="25">
        <v>598.03</v>
      </c>
      <c r="F436" s="25">
        <v>682.84</v>
      </c>
      <c r="G436" s="25">
        <v>743.38</v>
      </c>
      <c r="H436" s="25">
        <v>826.54</v>
      </c>
      <c r="I436" s="25">
        <v>840.2</v>
      </c>
      <c r="J436" s="25">
        <v>907.57</v>
      </c>
      <c r="K436" s="25">
        <v>925.38</v>
      </c>
      <c r="L436" s="25"/>
    </row>
    <row r="437" spans="2:15">
      <c r="B437" s="36" t="s">
        <v>415</v>
      </c>
      <c r="C437" s="153">
        <f>+C435-C436</f>
        <v>1127.72</v>
      </c>
      <c r="D437" s="153">
        <f t="shared" ref="D437:K437" si="68">+D435-D436</f>
        <v>1081.6399999999999</v>
      </c>
      <c r="E437" s="153">
        <f t="shared" si="68"/>
        <v>1021.8999999999999</v>
      </c>
      <c r="F437" s="153">
        <f t="shared" si="68"/>
        <v>1136.1799999999998</v>
      </c>
      <c r="G437" s="153">
        <f t="shared" si="68"/>
        <v>1093.29</v>
      </c>
      <c r="H437" s="153">
        <f t="shared" si="68"/>
        <v>1050.22</v>
      </c>
      <c r="I437" s="153">
        <f t="shared" si="68"/>
        <v>1305.8500000000001</v>
      </c>
      <c r="J437" s="153">
        <f t="shared" si="68"/>
        <v>1497.1599999999999</v>
      </c>
      <c r="K437" s="153">
        <f t="shared" si="68"/>
        <v>1569.4199999999996</v>
      </c>
      <c r="L437" s="153"/>
    </row>
    <row r="438" spans="2:15">
      <c r="C438" s="103"/>
      <c r="D438" s="25"/>
      <c r="E438" s="25"/>
      <c r="F438" s="25"/>
      <c r="G438" s="25"/>
      <c r="H438" s="25"/>
      <c r="I438" s="25"/>
      <c r="J438" s="25"/>
      <c r="K438" s="25"/>
      <c r="L438" s="25"/>
    </row>
    <row r="439" spans="2:15">
      <c r="B439" t="s">
        <v>411</v>
      </c>
      <c r="C439" s="103">
        <f>+'Historical Data'!C19</f>
        <v>81.39</v>
      </c>
      <c r="D439" s="103">
        <f>+'Historical Data'!D19</f>
        <v>88.53</v>
      </c>
      <c r="E439" s="103">
        <f>+'Historical Data'!E19</f>
        <v>89.06</v>
      </c>
      <c r="F439" s="103">
        <f>+'Historical Data'!F19</f>
        <v>108.09</v>
      </c>
      <c r="G439" s="103">
        <f>+'Historical Data'!G19</f>
        <v>106.67</v>
      </c>
      <c r="H439" s="103">
        <f>+'Historical Data'!H19</f>
        <v>115.36</v>
      </c>
      <c r="I439" s="103">
        <f>+'Historical Data'!I19</f>
        <v>132.86000000000001</v>
      </c>
      <c r="J439" s="103">
        <f>+'Historical Data'!J19</f>
        <v>147.99</v>
      </c>
      <c r="K439" s="103">
        <f>+'Historical Data'!K19</f>
        <v>165.4</v>
      </c>
      <c r="L439" s="103">
        <f>+'Historical Data'!L19</f>
        <v>169.37</v>
      </c>
    </row>
    <row r="440" spans="2:15">
      <c r="C440" s="103"/>
      <c r="D440" s="25"/>
      <c r="E440" s="25"/>
      <c r="F440" s="25"/>
      <c r="G440" s="25"/>
      <c r="H440" s="25"/>
      <c r="I440" s="25"/>
      <c r="J440" s="25"/>
      <c r="K440" s="25"/>
      <c r="L440" s="25"/>
    </row>
    <row r="441" spans="2:15">
      <c r="B441" t="s">
        <v>412</v>
      </c>
      <c r="C441" s="103">
        <f>+C435/C439</f>
        <v>19.809067453004054</v>
      </c>
      <c r="D441" s="103">
        <f t="shared" ref="D441:L441" si="69">+D435/D439</f>
        <v>18.426973907150117</v>
      </c>
      <c r="E441" s="103">
        <f t="shared" si="69"/>
        <v>18.189198293285422</v>
      </c>
      <c r="F441" s="103">
        <f t="shared" si="69"/>
        <v>16.828753816264221</v>
      </c>
      <c r="G441" s="103">
        <f t="shared" si="69"/>
        <v>17.218243179900625</v>
      </c>
      <c r="H441" s="103">
        <f t="shared" si="69"/>
        <v>16.268723994452149</v>
      </c>
      <c r="I441" s="103">
        <f t="shared" si="69"/>
        <v>16.152717145867829</v>
      </c>
      <c r="J441" s="103">
        <f t="shared" si="69"/>
        <v>16.249273599567537</v>
      </c>
      <c r="K441" s="103">
        <f t="shared" si="69"/>
        <v>15.083434099153566</v>
      </c>
      <c r="L441" s="103">
        <f t="shared" si="69"/>
        <v>-0.19218279506406091</v>
      </c>
      <c r="N441" s="25">
        <f>MEDIAN(C441:L441)</f>
        <v>16.548738905358185</v>
      </c>
      <c r="O441" s="25">
        <f>AVERAGE(C441:K441)</f>
        <v>17.136265054293947</v>
      </c>
    </row>
    <row r="442" spans="2:15">
      <c r="B442" t="s">
        <v>413</v>
      </c>
      <c r="C442" s="103">
        <f>+C436/C439</f>
        <v>5.9533112175942993</v>
      </c>
      <c r="D442" s="103">
        <f t="shared" ref="D442:L442" si="70">+D436/D439</f>
        <v>6.2091946232915403</v>
      </c>
      <c r="E442" s="103">
        <f t="shared" si="70"/>
        <v>6.7149112957556696</v>
      </c>
      <c r="F442" s="103">
        <f t="shared" si="70"/>
        <v>6.3173281524655378</v>
      </c>
      <c r="G442" s="103">
        <f t="shared" si="70"/>
        <v>6.9689697196962594</v>
      </c>
      <c r="H442" s="103">
        <f t="shared" si="70"/>
        <v>7.1648751733703184</v>
      </c>
      <c r="I442" s="103">
        <f t="shared" si="70"/>
        <v>6.323950022580159</v>
      </c>
      <c r="J442" s="103">
        <f t="shared" si="70"/>
        <v>6.1326440975741603</v>
      </c>
      <c r="K442" s="103">
        <f t="shared" si="70"/>
        <v>5.5948004836759369</v>
      </c>
      <c r="L442" s="103">
        <f t="shared" si="70"/>
        <v>0</v>
      </c>
      <c r="N442" s="25">
        <f t="shared" ref="N442" si="71">MEDIAN(C442:L442)</f>
        <v>6.263261387878539</v>
      </c>
      <c r="O442" s="25">
        <f t="shared" ref="O442" si="72">AVERAGE(C442:L442)</f>
        <v>5.7379984786003879</v>
      </c>
    </row>
    <row r="443" spans="2:15">
      <c r="B443" t="s">
        <v>414</v>
      </c>
      <c r="C443" s="152">
        <f>+C436/C435</f>
        <v>0.30053465321970402</v>
      </c>
      <c r="D443" s="152">
        <f t="shared" ref="D443:L443" si="73">+D436/D435</f>
        <v>0.33696225189108348</v>
      </c>
      <c r="E443" s="152">
        <f t="shared" si="73"/>
        <v>0.36917027278956499</v>
      </c>
      <c r="F443" s="152">
        <f t="shared" si="73"/>
        <v>0.3753889456960342</v>
      </c>
      <c r="G443" s="152">
        <f t="shared" si="73"/>
        <v>0.40474336707192909</v>
      </c>
      <c r="H443" s="152">
        <f t="shared" si="73"/>
        <v>0.44040793708305803</v>
      </c>
      <c r="I443" s="152">
        <f t="shared" si="73"/>
        <v>0.39150998345798094</v>
      </c>
      <c r="J443" s="152">
        <f t="shared" si="73"/>
        <v>0.37741035376112914</v>
      </c>
      <c r="K443" s="152">
        <f t="shared" si="73"/>
        <v>0.37092352092352099</v>
      </c>
      <c r="L443" s="152">
        <f t="shared" si="73"/>
        <v>0</v>
      </c>
      <c r="N443" s="62">
        <f>MEDIAN(C443:K443)</f>
        <v>0.3753889456960342</v>
      </c>
      <c r="O443" s="62">
        <f>AVERAGE(C443:K443)</f>
        <v>0.37411680954377835</v>
      </c>
    </row>
    <row r="445" spans="2:15">
      <c r="B445" t="s">
        <v>416</v>
      </c>
      <c r="C445" s="152">
        <f>+C439/C437</f>
        <v>7.2172170396907029E-2</v>
      </c>
      <c r="D445" s="152">
        <f t="shared" ref="D445:K445" si="74">+D439/D437</f>
        <v>8.1847934617802612E-2</v>
      </c>
      <c r="E445" s="152">
        <f t="shared" si="74"/>
        <v>8.7151384675604279E-2</v>
      </c>
      <c r="F445" s="152">
        <f t="shared" si="74"/>
        <v>9.5134573747117548E-2</v>
      </c>
      <c r="G445" s="152">
        <f t="shared" si="74"/>
        <v>9.7567891410330287E-2</v>
      </c>
      <c r="H445" s="152">
        <f t="shared" si="74"/>
        <v>0.1098436518062882</v>
      </c>
      <c r="I445" s="152">
        <f t="shared" si="74"/>
        <v>0.10174216027874565</v>
      </c>
      <c r="J445" s="152">
        <f t="shared" si="74"/>
        <v>9.8847150605145762E-2</v>
      </c>
      <c r="K445" s="152">
        <f t="shared" si="74"/>
        <v>0.10538925208038641</v>
      </c>
      <c r="L445" s="151"/>
    </row>
    <row r="446" spans="2:15">
      <c r="B446" t="s">
        <v>417</v>
      </c>
      <c r="C446" s="152">
        <f>+C439/C435</f>
        <v>5.0481932194559188E-2</v>
      </c>
      <c r="D446" s="152">
        <f t="shared" ref="D446:K446" si="75">+D439/D435</f>
        <v>5.4268270256353675E-2</v>
      </c>
      <c r="E446" s="152">
        <f t="shared" si="75"/>
        <v>5.4977684220923133E-2</v>
      </c>
      <c r="F446" s="152">
        <f t="shared" si="75"/>
        <v>5.9422106408945484E-2</v>
      </c>
      <c r="G446" s="152">
        <f t="shared" si="75"/>
        <v>5.8077934522804867E-2</v>
      </c>
      <c r="H446" s="152">
        <f t="shared" si="75"/>
        <v>6.1467635712611095E-2</v>
      </c>
      <c r="I446" s="152">
        <f t="shared" si="75"/>
        <v>6.190908879103469E-2</v>
      </c>
      <c r="J446" s="152">
        <f t="shared" si="75"/>
        <v>6.1541212526978084E-2</v>
      </c>
      <c r="K446" s="152">
        <f t="shared" si="75"/>
        <v>6.6297899631232976E-2</v>
      </c>
    </row>
    <row r="447" spans="2:15">
      <c r="B447" t="s">
        <v>418</v>
      </c>
      <c r="C447" s="152">
        <f>+C439/C373</f>
        <v>3.192227891890196E-2</v>
      </c>
      <c r="D447" s="152">
        <f t="shared" ref="D447:K447" si="76">+D439/D373</f>
        <v>3.266066553530584E-2</v>
      </c>
      <c r="E447" s="152">
        <f t="shared" si="76"/>
        <v>3.012651376767472E-2</v>
      </c>
      <c r="F447" s="152">
        <f t="shared" si="76"/>
        <v>3.849345265864438E-2</v>
      </c>
      <c r="G447" s="152">
        <f t="shared" si="76"/>
        <v>3.8358085511884639E-2</v>
      </c>
      <c r="H447" s="152">
        <f t="shared" si="76"/>
        <v>3.1134705642625615E-2</v>
      </c>
      <c r="I447" s="152">
        <f t="shared" si="76"/>
        <v>3.0319973162510585E-2</v>
      </c>
      <c r="J447" s="152">
        <f t="shared" si="76"/>
        <v>3.2323377933872383E-2</v>
      </c>
      <c r="K447" s="152">
        <f t="shared" si="76"/>
        <v>3.5684466469762054E-2</v>
      </c>
      <c r="N447" s="170">
        <f>MEDIAN(C447:K447)</f>
        <v>3.2323377933872383E-2</v>
      </c>
      <c r="O447" s="170">
        <f>AVERAGE(C447:K447)</f>
        <v>3.3447057733464687E-2</v>
      </c>
    </row>
    <row r="449" spans="1:15">
      <c r="A449" t="s">
        <v>239</v>
      </c>
      <c r="B449" s="2" t="s">
        <v>231</v>
      </c>
    </row>
    <row r="450" spans="1:15">
      <c r="B450" s="38" t="s">
        <v>349</v>
      </c>
      <c r="C450" s="38">
        <v>42825</v>
      </c>
      <c r="D450" s="38">
        <v>43190</v>
      </c>
      <c r="E450" s="38">
        <v>43555</v>
      </c>
      <c r="F450" s="38">
        <v>43921</v>
      </c>
      <c r="G450" s="38">
        <v>44286</v>
      </c>
      <c r="H450" s="38">
        <v>44651</v>
      </c>
      <c r="I450" s="38">
        <v>45016</v>
      </c>
      <c r="J450" s="38">
        <v>45382</v>
      </c>
      <c r="K450" s="38">
        <v>45747</v>
      </c>
      <c r="L450" s="38">
        <v>46112</v>
      </c>
      <c r="N450" s="38" t="s">
        <v>310</v>
      </c>
      <c r="O450" s="38" t="s">
        <v>311</v>
      </c>
    </row>
    <row r="451" spans="1:15">
      <c r="B451" t="s">
        <v>178</v>
      </c>
      <c r="C451" s="33">
        <f>+'Historical Data'!C54</f>
        <v>267.72000000000003</v>
      </c>
      <c r="D451" s="33">
        <f>+'Historical Data'!D54</f>
        <v>257.75</v>
      </c>
      <c r="E451" s="33">
        <f>+'Historical Data'!E54</f>
        <v>309.07</v>
      </c>
      <c r="F451" s="33">
        <f>+'Historical Data'!F54</f>
        <v>239.31</v>
      </c>
      <c r="G451" s="33">
        <f>+'Historical Data'!G54</f>
        <v>207.24</v>
      </c>
      <c r="H451" s="33">
        <f>+'Historical Data'!H54</f>
        <v>298.14</v>
      </c>
      <c r="I451" s="33">
        <f>+'Historical Data'!I54</f>
        <v>310.35000000000002</v>
      </c>
      <c r="J451" s="33">
        <f>+'Historical Data'!J54</f>
        <v>293.29000000000002</v>
      </c>
      <c r="K451" s="33">
        <f>+'Historical Data'!K54</f>
        <v>338.08</v>
      </c>
      <c r="L451" s="33">
        <f>+'Historical Data'!L54</f>
        <v>319.51</v>
      </c>
      <c r="N451">
        <f>MEDIAN(C451:L451)</f>
        <v>295.71500000000003</v>
      </c>
      <c r="O451">
        <f>AVERAGE(C451:L451)</f>
        <v>284.04599999999999</v>
      </c>
    </row>
    <row r="452" spans="1:15">
      <c r="B452" s="34" t="s">
        <v>341</v>
      </c>
      <c r="C452" s="154"/>
      <c r="D452" s="68">
        <f>+D451/C451-1</f>
        <v>-3.7240400418347641E-2</v>
      </c>
      <c r="E452" s="68">
        <f t="shared" ref="E452:L452" si="77">+E451/D451-1</f>
        <v>0.19910766246362743</v>
      </c>
      <c r="F452" s="68">
        <f t="shared" si="77"/>
        <v>-0.2257093862231857</v>
      </c>
      <c r="G452" s="68">
        <f t="shared" si="77"/>
        <v>-0.13401027955371692</v>
      </c>
      <c r="H452" s="68">
        <f t="shared" si="77"/>
        <v>0.43862188766647359</v>
      </c>
      <c r="I452" s="68">
        <f t="shared" si="77"/>
        <v>4.0953914268464509E-2</v>
      </c>
      <c r="J452" s="68">
        <f t="shared" si="77"/>
        <v>-5.4970194941195483E-2</v>
      </c>
      <c r="K452" s="68">
        <f t="shared" si="77"/>
        <v>0.15271574209826433</v>
      </c>
      <c r="L452" s="68">
        <f t="shared" si="77"/>
        <v>-5.4927827733080914E-2</v>
      </c>
    </row>
    <row r="453" spans="1:15">
      <c r="B453" s="34"/>
      <c r="C453" s="154"/>
      <c r="D453" s="68"/>
      <c r="E453" s="68"/>
      <c r="F453" s="68"/>
      <c r="G453" s="68"/>
      <c r="H453" s="68"/>
      <c r="I453" s="68"/>
      <c r="J453" s="68"/>
      <c r="K453" s="68"/>
      <c r="L453" s="68"/>
    </row>
    <row r="454" spans="1:15">
      <c r="B454" t="s">
        <v>424</v>
      </c>
      <c r="D454" s="24">
        <f>+(D451+C451)/2</f>
        <v>262.73500000000001</v>
      </c>
      <c r="E454" s="24">
        <f t="shared" ref="E454:L454" si="78">+(E451+D451)/2</f>
        <v>283.40999999999997</v>
      </c>
      <c r="F454" s="24">
        <f t="shared" si="78"/>
        <v>274.19</v>
      </c>
      <c r="G454" s="24">
        <f t="shared" si="78"/>
        <v>223.27500000000001</v>
      </c>
      <c r="H454" s="24">
        <f t="shared" si="78"/>
        <v>252.69</v>
      </c>
      <c r="I454" s="24">
        <f t="shared" si="78"/>
        <v>304.245</v>
      </c>
      <c r="J454" s="24">
        <f t="shared" si="78"/>
        <v>301.82000000000005</v>
      </c>
      <c r="K454" s="24">
        <f t="shared" si="78"/>
        <v>315.685</v>
      </c>
      <c r="L454" s="24">
        <f t="shared" si="78"/>
        <v>328.79499999999996</v>
      </c>
    </row>
    <row r="455" spans="1:15">
      <c r="B455" t="s">
        <v>259</v>
      </c>
      <c r="C455" s="50">
        <f>+C247</f>
        <v>919.43</v>
      </c>
      <c r="D455" s="50">
        <f t="shared" ref="D455:L455" si="79">+D247</f>
        <v>1060.3300000000002</v>
      </c>
      <c r="E455" s="50">
        <f t="shared" si="79"/>
        <v>1146.3599999999999</v>
      </c>
      <c r="F455" s="50">
        <f t="shared" si="79"/>
        <v>1101.0800000000002</v>
      </c>
      <c r="G455" s="50">
        <f t="shared" si="79"/>
        <v>1246.95</v>
      </c>
      <c r="H455" s="50">
        <f t="shared" si="79"/>
        <v>1555.13</v>
      </c>
      <c r="I455" s="50">
        <f t="shared" si="79"/>
        <v>1807.04</v>
      </c>
      <c r="J455" s="50">
        <f t="shared" si="79"/>
        <v>1976.9499999999998</v>
      </c>
      <c r="K455" s="50">
        <f t="shared" si="79"/>
        <v>1965.5300000000002</v>
      </c>
      <c r="L455" s="50">
        <f t="shared" si="79"/>
        <v>2067.46</v>
      </c>
    </row>
    <row r="457" spans="1:15">
      <c r="B457" t="s">
        <v>419</v>
      </c>
      <c r="C457" s="94"/>
      <c r="D457" s="94">
        <f>+D451/D455</f>
        <v>0.24308470004621199</v>
      </c>
      <c r="E457" s="94">
        <f t="shared" ref="E457:L457" si="80">+E451/E455</f>
        <v>0.26960989566977217</v>
      </c>
      <c r="F457" s="94">
        <f t="shared" si="80"/>
        <v>0.21734115595597048</v>
      </c>
      <c r="G457" s="94">
        <f t="shared" si="80"/>
        <v>0.16619752195356671</v>
      </c>
      <c r="H457" s="94">
        <f t="shared" si="80"/>
        <v>0.19171387601036566</v>
      </c>
      <c r="I457" s="94">
        <f t="shared" si="80"/>
        <v>0.17174495307242785</v>
      </c>
      <c r="J457" s="94">
        <f t="shared" si="80"/>
        <v>0.14835478894256307</v>
      </c>
      <c r="K457" s="94">
        <f t="shared" si="80"/>
        <v>0.17200449751466523</v>
      </c>
      <c r="L457" s="94">
        <f t="shared" si="80"/>
        <v>0.1545422886053418</v>
      </c>
      <c r="N457" s="23">
        <f>MEDIAN(C457:L457)</f>
        <v>0.17200449751466523</v>
      </c>
      <c r="O457" s="23">
        <f>AVERAGE(C457:L457)</f>
        <v>0.19273263086343168</v>
      </c>
    </row>
    <row r="459" spans="1:15">
      <c r="B459" s="2" t="s">
        <v>425</v>
      </c>
      <c r="C459" s="155"/>
      <c r="D459" s="155">
        <f t="shared" ref="D459:L459" si="81">+$B$460*D$457</f>
        <v>88.725915516867374</v>
      </c>
      <c r="E459" s="155">
        <f t="shared" si="81"/>
        <v>98.407611919466845</v>
      </c>
      <c r="F459" s="155">
        <f t="shared" si="81"/>
        <v>79.329521923929221</v>
      </c>
      <c r="G459" s="155">
        <f t="shared" si="81"/>
        <v>60.662095513051852</v>
      </c>
      <c r="H459" s="155">
        <f t="shared" si="81"/>
        <v>69.975564743783465</v>
      </c>
      <c r="I459" s="155">
        <f t="shared" si="81"/>
        <v>62.686907871436162</v>
      </c>
      <c r="J459" s="155">
        <f t="shared" si="81"/>
        <v>54.149497964035518</v>
      </c>
      <c r="K459" s="155">
        <f t="shared" si="81"/>
        <v>62.781641592852807</v>
      </c>
      <c r="L459" s="155">
        <f t="shared" si="81"/>
        <v>56.407935340949756</v>
      </c>
      <c r="N459" s="155">
        <f>MEDIAN(C459:L459)</f>
        <v>62.781641592852807</v>
      </c>
      <c r="O459" s="155">
        <f>AVERAGE(C459:L459)</f>
        <v>70.347410265152547</v>
      </c>
    </row>
    <row r="460" spans="1:15">
      <c r="B460" s="126">
        <v>365</v>
      </c>
    </row>
    <row r="462" spans="1:15">
      <c r="B462" t="s">
        <v>103</v>
      </c>
      <c r="C462" s="86">
        <f>+C373</f>
        <v>2549.63</v>
      </c>
      <c r="D462" s="86">
        <f t="shared" ref="D462:L462" si="82">+D373</f>
        <v>2710.6</v>
      </c>
      <c r="E462" s="86">
        <f t="shared" si="82"/>
        <v>2956.2</v>
      </c>
      <c r="F462" s="86">
        <f t="shared" si="82"/>
        <v>2808.01</v>
      </c>
      <c r="G462" s="86">
        <f t="shared" si="82"/>
        <v>2780.9</v>
      </c>
      <c r="H462" s="86">
        <f t="shared" si="82"/>
        <v>3705.19</v>
      </c>
      <c r="I462" s="86">
        <f t="shared" si="82"/>
        <v>4381.93</v>
      </c>
      <c r="J462" s="86">
        <f t="shared" si="82"/>
        <v>4578.42</v>
      </c>
      <c r="K462" s="86">
        <f t="shared" si="82"/>
        <v>4635.07</v>
      </c>
      <c r="L462" s="86">
        <f t="shared" si="82"/>
        <v>4830.3599999999997</v>
      </c>
    </row>
    <row r="463" spans="1:15">
      <c r="B463" t="s">
        <v>421</v>
      </c>
      <c r="C463" s="94">
        <f>+C451/C462</f>
        <v>0.10500347109188393</v>
      </c>
      <c r="D463" s="94">
        <f t="shared" ref="D463:L463" si="83">+D451/D462</f>
        <v>9.5089648048402572E-2</v>
      </c>
      <c r="E463" s="94">
        <f t="shared" si="83"/>
        <v>0.10454975982680469</v>
      </c>
      <c r="F463" s="94">
        <f t="shared" si="83"/>
        <v>8.5224055469887927E-2</v>
      </c>
      <c r="G463" s="94">
        <f t="shared" si="83"/>
        <v>7.452263655651048E-2</v>
      </c>
      <c r="H463" s="94">
        <f t="shared" si="83"/>
        <v>8.0465509191161577E-2</v>
      </c>
      <c r="I463" s="94">
        <f t="shared" si="83"/>
        <v>7.0824956126638264E-2</v>
      </c>
      <c r="J463" s="94">
        <f t="shared" si="83"/>
        <v>6.4059216935099889E-2</v>
      </c>
      <c r="K463" s="94">
        <f t="shared" si="83"/>
        <v>7.2939567255726451E-2</v>
      </c>
      <c r="L463" s="94">
        <f t="shared" si="83"/>
        <v>6.6146208564164991E-2</v>
      </c>
      <c r="N463" s="23">
        <f t="shared" ref="N463:N464" si="84">MEDIAN(C463:L463)</f>
        <v>7.7494072873836028E-2</v>
      </c>
      <c r="O463" s="23">
        <f t="shared" ref="O463:O464" si="85">AVERAGE(C463:L463)</f>
        <v>8.1882502906628088E-2</v>
      </c>
    </row>
    <row r="464" spans="1:15">
      <c r="B464" t="s">
        <v>422</v>
      </c>
      <c r="C464" s="94">
        <f>+C294/C291</f>
        <v>0.13292909167212497</v>
      </c>
      <c r="D464" s="94">
        <f t="shared" ref="D464:L464" si="86">+D294/D291</f>
        <v>0.16626208219582381</v>
      </c>
      <c r="E464" s="94">
        <f t="shared" si="86"/>
        <v>0.16069616399431705</v>
      </c>
      <c r="F464" s="94">
        <f t="shared" si="86"/>
        <v>0.1412708644199985</v>
      </c>
      <c r="G464" s="94">
        <f t="shared" si="86"/>
        <v>0.15522672516091912</v>
      </c>
      <c r="H464" s="94">
        <f t="shared" si="86"/>
        <v>0.13853540574167586</v>
      </c>
      <c r="I464" s="94">
        <f t="shared" si="86"/>
        <v>0.13719297204656394</v>
      </c>
      <c r="J464" s="94">
        <f t="shared" si="86"/>
        <v>0.13529339815919028</v>
      </c>
      <c r="K464" s="94">
        <f t="shared" si="86"/>
        <v>0.12301432340827646</v>
      </c>
      <c r="L464" s="94">
        <f t="shared" si="86"/>
        <v>0.13010831490820562</v>
      </c>
      <c r="N464" s="23">
        <f t="shared" si="84"/>
        <v>0.13786418889411989</v>
      </c>
      <c r="O464" s="23">
        <f t="shared" si="85"/>
        <v>0.14205293417070958</v>
      </c>
    </row>
    <row r="465" spans="2:29">
      <c r="C465" s="94"/>
      <c r="D465" s="94"/>
      <c r="E465" s="94"/>
      <c r="F465" s="94"/>
      <c r="G465" s="94"/>
      <c r="H465" s="94"/>
      <c r="I465" s="94"/>
      <c r="J465" s="94"/>
      <c r="K465" s="94"/>
      <c r="L465" s="94"/>
      <c r="N465" s="23"/>
      <c r="O465" s="23"/>
    </row>
    <row r="466" spans="2:29">
      <c r="B466" s="2" t="s">
        <v>426</v>
      </c>
      <c r="C466" s="156">
        <f>+$B$460/(C462/C451)</f>
        <v>38.326266948537636</v>
      </c>
      <c r="D466" s="156">
        <f t="shared" ref="D466:L466" si="87">+$B$460/(D462/D451)</f>
        <v>34.707721537666934</v>
      </c>
      <c r="E466" s="156">
        <f t="shared" si="87"/>
        <v>38.160662336783716</v>
      </c>
      <c r="F466" s="156">
        <f t="shared" si="87"/>
        <v>31.106780246509089</v>
      </c>
      <c r="G466" s="156">
        <f t="shared" si="87"/>
        <v>27.200762343126328</v>
      </c>
      <c r="H466" s="156">
        <f t="shared" si="87"/>
        <v>29.369910854773977</v>
      </c>
      <c r="I466" s="156">
        <f t="shared" si="87"/>
        <v>25.851108986222968</v>
      </c>
      <c r="J466" s="156">
        <f t="shared" si="87"/>
        <v>23.381614181311459</v>
      </c>
      <c r="K466" s="156">
        <f t="shared" si="87"/>
        <v>26.622942048340153</v>
      </c>
      <c r="L466" s="156">
        <f t="shared" si="87"/>
        <v>24.14336612592022</v>
      </c>
      <c r="N466" s="155">
        <f>MEDIAN(C466:L466)</f>
        <v>28.285336598950153</v>
      </c>
      <c r="O466" s="155">
        <f>AVERAGE(C466:L466)</f>
        <v>29.88711356091925</v>
      </c>
    </row>
    <row r="468" spans="2:29" ht="15" thickBot="1">
      <c r="B468" s="38" t="s">
        <v>423</v>
      </c>
      <c r="C468" s="38">
        <v>42825</v>
      </c>
      <c r="D468" s="38">
        <v>43190</v>
      </c>
      <c r="E468" s="38">
        <v>43555</v>
      </c>
      <c r="F468" s="38">
        <v>43921</v>
      </c>
      <c r="G468" s="38">
        <v>44286</v>
      </c>
      <c r="H468" s="38">
        <v>44651</v>
      </c>
      <c r="I468" s="38">
        <v>45016</v>
      </c>
      <c r="J468" s="38">
        <v>45382</v>
      </c>
      <c r="K468" s="38">
        <v>45747</v>
      </c>
      <c r="L468" s="38">
        <v>46112</v>
      </c>
      <c r="Q468" t="s">
        <v>365</v>
      </c>
      <c r="R468" s="127">
        <v>42064</v>
      </c>
      <c r="S468" s="127">
        <v>42430</v>
      </c>
      <c r="T468" s="127">
        <v>42795</v>
      </c>
      <c r="U468" s="127">
        <v>43160</v>
      </c>
      <c r="V468" s="127">
        <v>43525</v>
      </c>
      <c r="W468" s="127">
        <v>43891</v>
      </c>
      <c r="X468" s="127">
        <v>44256</v>
      </c>
      <c r="Y468" s="127">
        <v>44621</v>
      </c>
      <c r="Z468" s="127">
        <v>44986</v>
      </c>
      <c r="AA468" s="127">
        <v>45352</v>
      </c>
      <c r="AB468" s="127">
        <v>45717</v>
      </c>
      <c r="AC468" s="127">
        <v>46082</v>
      </c>
    </row>
    <row r="469" spans="2:29">
      <c r="B469" s="29" t="s">
        <v>358</v>
      </c>
      <c r="C469" s="135"/>
      <c r="D469" s="136">
        <f>+D459</f>
        <v>88.725915516867374</v>
      </c>
      <c r="E469" s="136">
        <f t="shared" ref="E469:L469" si="88">+E459</f>
        <v>98.407611919466845</v>
      </c>
      <c r="F469" s="136">
        <f t="shared" si="88"/>
        <v>79.329521923929221</v>
      </c>
      <c r="G469" s="136">
        <f t="shared" si="88"/>
        <v>60.662095513051852</v>
      </c>
      <c r="H469" s="136">
        <f t="shared" si="88"/>
        <v>69.975564743783465</v>
      </c>
      <c r="I469" s="136">
        <f t="shared" si="88"/>
        <v>62.686907871436162</v>
      </c>
      <c r="J469" s="136">
        <f t="shared" si="88"/>
        <v>54.149497964035518</v>
      </c>
      <c r="K469" s="136">
        <f t="shared" si="88"/>
        <v>62.781641592852807</v>
      </c>
      <c r="L469" s="136">
        <f t="shared" si="88"/>
        <v>56.407935340949756</v>
      </c>
      <c r="Q469" s="128" t="s">
        <v>46</v>
      </c>
      <c r="R469" s="129">
        <v>62</v>
      </c>
      <c r="S469" s="129">
        <v>69</v>
      </c>
      <c r="T469" s="129">
        <v>90</v>
      </c>
      <c r="U469" s="129">
        <v>107</v>
      </c>
      <c r="V469" s="129">
        <v>89</v>
      </c>
      <c r="W469" s="129">
        <v>63</v>
      </c>
      <c r="X469" s="129">
        <v>49</v>
      </c>
      <c r="Y469" s="129">
        <v>41</v>
      </c>
      <c r="Z469" s="129">
        <v>40</v>
      </c>
      <c r="AA469" s="129">
        <v>47</v>
      </c>
      <c r="AB469" s="129">
        <v>51</v>
      </c>
      <c r="AC469" s="129">
        <v>39</v>
      </c>
    </row>
    <row r="470" spans="2:29">
      <c r="B470" s="29" t="s">
        <v>364</v>
      </c>
      <c r="C470" s="135"/>
      <c r="D470" s="136">
        <v>133</v>
      </c>
      <c r="E470" s="136">
        <v>113</v>
      </c>
      <c r="F470" s="136">
        <v>105</v>
      </c>
      <c r="G470" s="136">
        <v>94</v>
      </c>
      <c r="H470" s="136">
        <v>114</v>
      </c>
      <c r="I470" s="136">
        <v>141</v>
      </c>
      <c r="J470" s="136">
        <v>93</v>
      </c>
      <c r="K470" s="136">
        <v>102</v>
      </c>
      <c r="L470" s="136">
        <v>92</v>
      </c>
      <c r="Q470" s="130" t="s">
        <v>355</v>
      </c>
      <c r="R470" s="131">
        <v>55</v>
      </c>
      <c r="S470" s="131">
        <v>50</v>
      </c>
      <c r="T470" s="131">
        <v>114</v>
      </c>
      <c r="U470" s="131">
        <v>148</v>
      </c>
      <c r="V470" s="131">
        <v>142</v>
      </c>
      <c r="W470" s="131">
        <v>200</v>
      </c>
      <c r="X470" s="131">
        <v>125</v>
      </c>
      <c r="Y470" s="131">
        <v>119</v>
      </c>
      <c r="Z470" s="131">
        <v>147</v>
      </c>
      <c r="AA470" s="131">
        <v>113</v>
      </c>
      <c r="AB470" s="131">
        <v>103</v>
      </c>
      <c r="AC470" s="131">
        <v>97</v>
      </c>
    </row>
    <row r="471" spans="2:29" ht="15" thickBot="1">
      <c r="B471" s="29" t="s">
        <v>360</v>
      </c>
      <c r="C471" s="135"/>
      <c r="D471" s="136">
        <v>177</v>
      </c>
      <c r="E471" s="136">
        <v>192</v>
      </c>
      <c r="F471" s="136">
        <v>159</v>
      </c>
      <c r="G471" s="136">
        <v>134</v>
      </c>
      <c r="H471" s="136">
        <v>105</v>
      </c>
      <c r="I471" s="136">
        <v>106</v>
      </c>
      <c r="J471" s="136">
        <v>106</v>
      </c>
      <c r="K471" s="136">
        <v>160</v>
      </c>
      <c r="L471" s="136">
        <v>131</v>
      </c>
      <c r="Q471" s="128" t="s">
        <v>362</v>
      </c>
      <c r="R471" s="129">
        <v>84</v>
      </c>
      <c r="S471" s="129">
        <v>72</v>
      </c>
      <c r="T471" s="129">
        <v>84</v>
      </c>
      <c r="U471" s="129">
        <v>133</v>
      </c>
      <c r="V471" s="129">
        <v>113</v>
      </c>
      <c r="W471" s="129">
        <v>105</v>
      </c>
      <c r="X471" s="129">
        <v>94</v>
      </c>
      <c r="Y471" s="129">
        <v>114</v>
      </c>
      <c r="Z471" s="129">
        <v>141</v>
      </c>
      <c r="AA471" s="129">
        <v>93</v>
      </c>
      <c r="AB471" s="129">
        <v>102</v>
      </c>
      <c r="AC471" s="129">
        <v>92</v>
      </c>
    </row>
    <row r="472" spans="2:29">
      <c r="B472" s="29" t="s">
        <v>361</v>
      </c>
      <c r="C472" s="135"/>
      <c r="D472" s="136">
        <v>99</v>
      </c>
      <c r="E472" s="136">
        <v>101</v>
      </c>
      <c r="F472" s="136">
        <v>119</v>
      </c>
      <c r="G472" s="136">
        <v>147</v>
      </c>
      <c r="H472" s="136">
        <v>135</v>
      </c>
      <c r="I472" s="136">
        <v>153</v>
      </c>
      <c r="J472" s="136">
        <v>184</v>
      </c>
      <c r="K472" s="136">
        <v>122</v>
      </c>
      <c r="L472" s="136">
        <v>129</v>
      </c>
      <c r="Q472" s="132" t="s">
        <v>363</v>
      </c>
      <c r="R472" s="133">
        <v>33</v>
      </c>
      <c r="S472" s="133">
        <v>46</v>
      </c>
      <c r="T472" s="133">
        <v>119</v>
      </c>
      <c r="U472" s="133">
        <v>123</v>
      </c>
      <c r="V472" s="133">
        <v>118</v>
      </c>
      <c r="W472" s="133">
        <v>158</v>
      </c>
      <c r="X472" s="133">
        <v>80</v>
      </c>
      <c r="Y472" s="133">
        <v>47</v>
      </c>
      <c r="Z472" s="133">
        <v>45</v>
      </c>
      <c r="AA472" s="133">
        <v>67</v>
      </c>
      <c r="AB472" s="133">
        <v>52</v>
      </c>
      <c r="AC472" s="133">
        <v>44</v>
      </c>
    </row>
    <row r="474" spans="2:29">
      <c r="B474" s="137" t="s">
        <v>310</v>
      </c>
      <c r="C474" s="138"/>
      <c r="D474" s="141">
        <f t="shared" ref="D474:L474" si="89">MEDIAN(D469:D472)</f>
        <v>116</v>
      </c>
      <c r="E474" s="141">
        <f t="shared" si="89"/>
        <v>107</v>
      </c>
      <c r="F474" s="141">
        <f t="shared" si="89"/>
        <v>112</v>
      </c>
      <c r="G474" s="141">
        <f t="shared" si="89"/>
        <v>114</v>
      </c>
      <c r="H474" s="141">
        <f t="shared" si="89"/>
        <v>109.5</v>
      </c>
      <c r="I474" s="141">
        <f t="shared" si="89"/>
        <v>123.5</v>
      </c>
      <c r="J474" s="141">
        <f t="shared" si="89"/>
        <v>99.5</v>
      </c>
      <c r="K474" s="141">
        <f t="shared" si="89"/>
        <v>112</v>
      </c>
      <c r="L474" s="143">
        <f t="shared" si="89"/>
        <v>110.5</v>
      </c>
      <c r="N474" s="124">
        <f>MEDIAN(D474:L474)</f>
        <v>112</v>
      </c>
      <c r="O474" s="124">
        <f>AVERAGE(D474:L474)</f>
        <v>111.55555555555556</v>
      </c>
    </row>
    <row r="475" spans="2:29" ht="15" thickBot="1">
      <c r="B475" s="139" t="s">
        <v>311</v>
      </c>
      <c r="C475" s="140"/>
      <c r="D475" s="142">
        <f t="shared" ref="D475:L475" si="90">AVERAGE(D469:D472)</f>
        <v>124.43147887921684</v>
      </c>
      <c r="E475" s="142">
        <f t="shared" si="90"/>
        <v>126.10190297986671</v>
      </c>
      <c r="F475" s="142">
        <f t="shared" si="90"/>
        <v>115.58238048098231</v>
      </c>
      <c r="G475" s="142">
        <f t="shared" si="90"/>
        <v>108.91552387826296</v>
      </c>
      <c r="H475" s="142">
        <f t="shared" si="90"/>
        <v>105.99389118594587</v>
      </c>
      <c r="I475" s="142">
        <f t="shared" si="90"/>
        <v>115.67172696785904</v>
      </c>
      <c r="J475" s="142">
        <f t="shared" si="90"/>
        <v>109.28737449100888</v>
      </c>
      <c r="K475" s="142">
        <f t="shared" si="90"/>
        <v>111.6954103982132</v>
      </c>
      <c r="L475" s="144">
        <f t="shared" si="90"/>
        <v>102.10198383523743</v>
      </c>
      <c r="O475" s="124"/>
      <c r="Q475" t="s">
        <v>360</v>
      </c>
      <c r="R475" s="127">
        <v>42064</v>
      </c>
      <c r="S475" s="127">
        <v>42430</v>
      </c>
      <c r="T475" s="127">
        <v>42795</v>
      </c>
      <c r="U475" s="127">
        <v>43160</v>
      </c>
      <c r="V475" s="127">
        <v>43525</v>
      </c>
      <c r="W475" s="127">
        <v>43891</v>
      </c>
      <c r="X475" s="127">
        <v>44256</v>
      </c>
      <c r="Y475" s="127">
        <v>44621</v>
      </c>
      <c r="Z475" s="127">
        <v>44986</v>
      </c>
      <c r="AA475" s="127">
        <v>45352</v>
      </c>
      <c r="AB475" s="127">
        <v>45717</v>
      </c>
      <c r="AC475" s="127">
        <v>46082</v>
      </c>
    </row>
    <row r="476" spans="2:29">
      <c r="Q476" s="128" t="s">
        <v>46</v>
      </c>
      <c r="R476" s="129">
        <v>71</v>
      </c>
      <c r="S476" s="129">
        <v>72</v>
      </c>
      <c r="T476" s="129">
        <v>103</v>
      </c>
      <c r="U476" s="129">
        <v>127</v>
      </c>
      <c r="V476" s="129">
        <v>123</v>
      </c>
      <c r="W476" s="129">
        <v>112</v>
      </c>
      <c r="X476" s="129">
        <v>119</v>
      </c>
      <c r="Y476" s="129">
        <v>109</v>
      </c>
      <c r="Z476" s="129">
        <v>97</v>
      </c>
      <c r="AA476" s="129">
        <v>97</v>
      </c>
      <c r="AB476" s="129">
        <v>117</v>
      </c>
      <c r="AC476" s="129">
        <v>109</v>
      </c>
    </row>
    <row r="477" spans="2:29">
      <c r="B477" s="2" t="s">
        <v>319</v>
      </c>
      <c r="Q477" s="130" t="s">
        <v>355</v>
      </c>
      <c r="R477" s="131">
        <v>130</v>
      </c>
      <c r="S477" s="131">
        <v>145</v>
      </c>
      <c r="T477" s="131">
        <v>179</v>
      </c>
      <c r="U477" s="131">
        <v>164</v>
      </c>
      <c r="V477" s="131">
        <v>174</v>
      </c>
      <c r="W477" s="131">
        <v>149</v>
      </c>
      <c r="X477" s="131">
        <v>142</v>
      </c>
      <c r="Y477" s="131">
        <v>123</v>
      </c>
      <c r="Z477" s="131">
        <v>88</v>
      </c>
      <c r="AA477" s="131">
        <v>103</v>
      </c>
      <c r="AB477" s="131">
        <v>134</v>
      </c>
      <c r="AC477" s="131">
        <v>116</v>
      </c>
    </row>
    <row r="478" spans="2:29" ht="15" thickBot="1">
      <c r="Q478" s="128" t="s">
        <v>362</v>
      </c>
      <c r="R478" s="129">
        <v>93</v>
      </c>
      <c r="S478" s="129">
        <v>92</v>
      </c>
      <c r="T478" s="129">
        <v>150</v>
      </c>
      <c r="U478" s="129">
        <v>177</v>
      </c>
      <c r="V478" s="129">
        <v>192</v>
      </c>
      <c r="W478" s="129">
        <v>159</v>
      </c>
      <c r="X478" s="129">
        <v>134</v>
      </c>
      <c r="Y478" s="129">
        <v>105</v>
      </c>
      <c r="Z478" s="129">
        <v>106</v>
      </c>
      <c r="AA478" s="129">
        <v>106</v>
      </c>
      <c r="AB478" s="129">
        <v>160</v>
      </c>
      <c r="AC478" s="129">
        <v>131</v>
      </c>
    </row>
    <row r="479" spans="2:29">
      <c r="B479" s="82" t="s">
        <v>420</v>
      </c>
      <c r="C479" s="33" t="s">
        <v>321</v>
      </c>
      <c r="D479" s="33" t="s">
        <v>322</v>
      </c>
      <c r="Q479" s="132" t="s">
        <v>363</v>
      </c>
      <c r="R479" s="133">
        <v>108</v>
      </c>
      <c r="S479" s="133">
        <v>125</v>
      </c>
      <c r="T479" s="133">
        <v>132</v>
      </c>
      <c r="U479" s="133">
        <v>114</v>
      </c>
      <c r="V479" s="133">
        <v>105</v>
      </c>
      <c r="W479" s="133">
        <v>102</v>
      </c>
      <c r="X479" s="133">
        <v>126</v>
      </c>
      <c r="Y479" s="133">
        <v>127</v>
      </c>
      <c r="Z479" s="133">
        <v>80</v>
      </c>
      <c r="AA479" s="133">
        <v>93</v>
      </c>
      <c r="AB479" s="133">
        <v>91</v>
      </c>
      <c r="AC479" s="133">
        <v>94</v>
      </c>
    </row>
    <row r="480" spans="2:29" ht="15" thickBot="1">
      <c r="B480" t="s">
        <v>427</v>
      </c>
      <c r="C480" s="124">
        <v>24</v>
      </c>
      <c r="D480" s="124">
        <v>24</v>
      </c>
      <c r="Q480" s="128" t="s">
        <v>366</v>
      </c>
      <c r="R480" s="129">
        <v>25</v>
      </c>
      <c r="S480" s="129">
        <v>29</v>
      </c>
      <c r="T480" s="129">
        <v>35</v>
      </c>
      <c r="U480" s="129">
        <v>36</v>
      </c>
      <c r="V480" s="129">
        <v>20</v>
      </c>
      <c r="W480" s="129">
        <v>39</v>
      </c>
      <c r="X480" s="129">
        <v>76</v>
      </c>
      <c r="Y480" s="129">
        <v>100</v>
      </c>
      <c r="Z480" s="129">
        <v>83</v>
      </c>
      <c r="AA480" s="129">
        <v>128</v>
      </c>
      <c r="AB480" s="129">
        <v>95</v>
      </c>
      <c r="AC480" s="129">
        <v>92</v>
      </c>
    </row>
    <row r="481" spans="1:29">
      <c r="B481" t="s">
        <v>429</v>
      </c>
      <c r="C481" s="124">
        <v>24</v>
      </c>
      <c r="D481" s="124">
        <v>24</v>
      </c>
      <c r="Q481" s="132" t="s">
        <v>359</v>
      </c>
      <c r="R481" s="134">
        <v>0.09</v>
      </c>
      <c r="S481" s="134">
        <v>0.11</v>
      </c>
      <c r="T481" s="134">
        <v>0.14000000000000001</v>
      </c>
      <c r="U481" s="134">
        <v>0.16</v>
      </c>
      <c r="V481" s="134">
        <v>0.09</v>
      </c>
      <c r="W481" s="134">
        <v>0.11</v>
      </c>
      <c r="X481" s="134">
        <v>0.12</v>
      </c>
      <c r="Y481" s="134">
        <v>0.1</v>
      </c>
      <c r="Z481" s="134">
        <v>-0.06</v>
      </c>
      <c r="AA481" s="134">
        <v>0.01</v>
      </c>
      <c r="AB481" s="134">
        <v>0.02</v>
      </c>
      <c r="AC481" s="134">
        <v>0.03</v>
      </c>
    </row>
    <row r="482" spans="1:29">
      <c r="B482" t="s">
        <v>428</v>
      </c>
      <c r="C482" s="124">
        <v>29</v>
      </c>
      <c r="D482" s="124">
        <v>28</v>
      </c>
    </row>
    <row r="483" spans="1:29">
      <c r="B483" s="36" t="s">
        <v>310</v>
      </c>
      <c r="C483" s="145">
        <f>MEDIAN(C480:C482)</f>
        <v>24</v>
      </c>
      <c r="D483" s="145">
        <f>MEDIAN(D480:D482)</f>
        <v>24</v>
      </c>
    </row>
    <row r="484" spans="1:29" ht="15" thickBot="1">
      <c r="Q484" t="s">
        <v>361</v>
      </c>
      <c r="R484" s="127">
        <v>42064</v>
      </c>
      <c r="S484" s="127">
        <v>42430</v>
      </c>
      <c r="T484" s="127">
        <v>42795</v>
      </c>
      <c r="U484" s="127">
        <v>43160</v>
      </c>
      <c r="V484" s="127">
        <v>43525</v>
      </c>
      <c r="W484" s="127">
        <v>43891</v>
      </c>
      <c r="X484" s="127">
        <v>44256</v>
      </c>
      <c r="Y484" s="127">
        <v>44621</v>
      </c>
      <c r="Z484" s="127">
        <v>44986</v>
      </c>
      <c r="AA484" s="127">
        <v>45352</v>
      </c>
      <c r="AB484" s="127">
        <v>45717</v>
      </c>
      <c r="AC484" s="127">
        <v>46082</v>
      </c>
    </row>
    <row r="485" spans="1:29">
      <c r="B485" s="2" t="s">
        <v>430</v>
      </c>
      <c r="Q485" s="128" t="s">
        <v>46</v>
      </c>
      <c r="R485" s="129">
        <v>50</v>
      </c>
      <c r="S485" s="129">
        <v>56</v>
      </c>
      <c r="T485" s="129">
        <v>58</v>
      </c>
      <c r="U485" s="129">
        <v>70</v>
      </c>
      <c r="V485" s="129">
        <v>74</v>
      </c>
      <c r="W485" s="129">
        <v>64</v>
      </c>
      <c r="X485" s="129">
        <v>67</v>
      </c>
      <c r="Y485" s="129">
        <v>58</v>
      </c>
      <c r="Z485" s="129">
        <v>58</v>
      </c>
      <c r="AA485" s="129">
        <v>71</v>
      </c>
      <c r="AB485" s="129">
        <v>67</v>
      </c>
      <c r="AC485" s="129">
        <v>60</v>
      </c>
    </row>
    <row r="486" spans="1:29">
      <c r="Q486" s="130" t="s">
        <v>355</v>
      </c>
      <c r="R486" s="131">
        <v>123</v>
      </c>
      <c r="S486" s="131">
        <v>103</v>
      </c>
      <c r="T486" s="131">
        <v>90</v>
      </c>
      <c r="U486" s="131">
        <v>113</v>
      </c>
      <c r="V486" s="131">
        <v>122</v>
      </c>
      <c r="W486" s="131">
        <v>125</v>
      </c>
      <c r="X486" s="131">
        <v>94</v>
      </c>
      <c r="Y486" s="131">
        <v>97</v>
      </c>
      <c r="Z486" s="131">
        <v>119</v>
      </c>
      <c r="AA486" s="131">
        <v>114</v>
      </c>
      <c r="AB486" s="131">
        <v>77</v>
      </c>
      <c r="AC486" s="131">
        <v>84</v>
      </c>
    </row>
    <row r="487" spans="1:29" ht="15" thickBot="1">
      <c r="Q487" s="128" t="s">
        <v>362</v>
      </c>
      <c r="R487" s="129">
        <v>124</v>
      </c>
      <c r="S487" s="129">
        <v>118</v>
      </c>
      <c r="T487" s="129">
        <v>86</v>
      </c>
      <c r="U487" s="129">
        <v>99</v>
      </c>
      <c r="V487" s="129">
        <v>101</v>
      </c>
      <c r="W487" s="129">
        <v>119</v>
      </c>
      <c r="X487" s="129">
        <v>147</v>
      </c>
      <c r="Y487" s="129">
        <v>135</v>
      </c>
      <c r="Z487" s="129">
        <v>153</v>
      </c>
      <c r="AA487" s="129">
        <v>184</v>
      </c>
      <c r="AB487" s="129">
        <v>122</v>
      </c>
      <c r="AC487" s="129">
        <v>129</v>
      </c>
    </row>
    <row r="488" spans="1:29">
      <c r="Q488" s="132" t="s">
        <v>363</v>
      </c>
      <c r="R488" s="133">
        <v>49</v>
      </c>
      <c r="S488" s="133">
        <v>41</v>
      </c>
      <c r="T488" s="133">
        <v>63</v>
      </c>
      <c r="U488" s="133">
        <v>84</v>
      </c>
      <c r="V488" s="133">
        <v>96</v>
      </c>
      <c r="W488" s="133">
        <v>71</v>
      </c>
      <c r="X488" s="133">
        <v>15</v>
      </c>
      <c r="Y488" s="133">
        <v>20</v>
      </c>
      <c r="Z488" s="133">
        <v>23</v>
      </c>
      <c r="AA488" s="133">
        <v>1</v>
      </c>
      <c r="AB488" s="133">
        <v>22</v>
      </c>
      <c r="AC488" s="133">
        <v>15</v>
      </c>
    </row>
    <row r="489" spans="1:29" ht="15" thickBot="1">
      <c r="Q489" s="128" t="s">
        <v>366</v>
      </c>
      <c r="R489" s="129">
        <v>-8</v>
      </c>
      <c r="S489" s="129">
        <v>2</v>
      </c>
      <c r="T489" s="129">
        <v>13</v>
      </c>
      <c r="U489" s="129">
        <v>42</v>
      </c>
      <c r="V489" s="129">
        <v>41</v>
      </c>
      <c r="W489" s="129">
        <v>50</v>
      </c>
      <c r="X489" s="129">
        <v>32</v>
      </c>
      <c r="Y489" s="129">
        <v>31</v>
      </c>
      <c r="Z489" s="129">
        <v>39</v>
      </c>
      <c r="AA489" s="129">
        <v>35</v>
      </c>
      <c r="AB489" s="129">
        <v>29</v>
      </c>
      <c r="AC489" s="129">
        <v>23</v>
      </c>
    </row>
    <row r="490" spans="1:29">
      <c r="Q490" s="132" t="s">
        <v>359</v>
      </c>
      <c r="R490" s="134">
        <v>0.09</v>
      </c>
      <c r="S490" s="134">
        <v>0.1</v>
      </c>
      <c r="T490" s="134">
        <v>0.13</v>
      </c>
      <c r="U490" s="134">
        <v>0.12</v>
      </c>
      <c r="V490" s="134">
        <v>7.0000000000000007E-2</v>
      </c>
      <c r="W490" s="134">
        <v>0.03</v>
      </c>
      <c r="X490" s="134">
        <v>0.05</v>
      </c>
      <c r="Y490" s="134">
        <v>0.13</v>
      </c>
      <c r="Z490" s="134">
        <v>0.1</v>
      </c>
      <c r="AA490" s="134">
        <v>0.01</v>
      </c>
      <c r="AB490" s="134">
        <v>0.02</v>
      </c>
      <c r="AC490" s="134">
        <v>0.06</v>
      </c>
    </row>
    <row r="496" spans="1:29">
      <c r="A496" t="s">
        <v>239</v>
      </c>
      <c r="B496" s="2" t="s">
        <v>431</v>
      </c>
    </row>
    <row r="497" spans="1:15">
      <c r="B497" t="s">
        <v>432</v>
      </c>
    </row>
    <row r="499" spans="1:15">
      <c r="A499" t="s">
        <v>239</v>
      </c>
      <c r="B499" s="2" t="s">
        <v>91</v>
      </c>
    </row>
    <row r="500" spans="1:15">
      <c r="B500" s="38" t="s">
        <v>349</v>
      </c>
      <c r="C500" s="38">
        <v>42825</v>
      </c>
      <c r="D500" s="38">
        <v>43190</v>
      </c>
      <c r="E500" s="38">
        <v>43555</v>
      </c>
      <c r="F500" s="38">
        <v>43921</v>
      </c>
      <c r="G500" s="38">
        <v>44286</v>
      </c>
      <c r="H500" s="38">
        <v>44651</v>
      </c>
      <c r="I500" s="38">
        <v>45016</v>
      </c>
      <c r="J500" s="38">
        <v>45382</v>
      </c>
      <c r="K500" s="38">
        <v>45747</v>
      </c>
      <c r="L500" s="38">
        <v>46112</v>
      </c>
      <c r="N500" s="38" t="s">
        <v>310</v>
      </c>
      <c r="O500" s="38" t="s">
        <v>311</v>
      </c>
    </row>
    <row r="501" spans="1:15">
      <c r="B501" t="s">
        <v>433</v>
      </c>
      <c r="C501" s="33">
        <f>'Historical Data'!C46</f>
        <v>115.5</v>
      </c>
      <c r="D501" s="33">
        <f>'Historical Data'!D46</f>
        <v>59.42</v>
      </c>
      <c r="E501" s="33">
        <f>'Historical Data'!E46</f>
        <v>31.45</v>
      </c>
      <c r="F501" s="33">
        <f>'Historical Data'!F46</f>
        <v>21.51</v>
      </c>
      <c r="G501" s="33">
        <f>'Historical Data'!G46</f>
        <v>31.31</v>
      </c>
      <c r="H501" s="33">
        <f>'Historical Data'!H46</f>
        <v>23.8</v>
      </c>
      <c r="I501" s="33">
        <f>'Historical Data'!I46</f>
        <v>51.78</v>
      </c>
      <c r="J501" s="33">
        <f>'Historical Data'!J46</f>
        <v>63.45</v>
      </c>
      <c r="K501" s="33">
        <f>'Historical Data'!K46</f>
        <v>71.38</v>
      </c>
      <c r="L501" s="33">
        <f>'Historical Data'!L46</f>
        <v>49.14</v>
      </c>
      <c r="N501">
        <f>MEDIAN(C501:L501)</f>
        <v>50.46</v>
      </c>
      <c r="O501">
        <f>AVERAGE(C501:L501)</f>
        <v>51.874000000000002</v>
      </c>
    </row>
    <row r="502" spans="1:15">
      <c r="B502" s="34" t="s">
        <v>341</v>
      </c>
      <c r="C502" s="154"/>
      <c r="D502" s="68">
        <f>+D501/C501-1</f>
        <v>-0.4855411255411255</v>
      </c>
      <c r="E502" s="68">
        <f t="shared" ref="E502" si="91">+E501/D501-1</f>
        <v>-0.47071693032648942</v>
      </c>
      <c r="F502" s="68">
        <f t="shared" ref="F502" si="92">+F501/E501-1</f>
        <v>-0.31605723370429251</v>
      </c>
      <c r="G502" s="68">
        <f t="shared" ref="G502" si="93">+G501/F501-1</f>
        <v>0.45560204556020434</v>
      </c>
      <c r="H502" s="68">
        <f t="shared" ref="H502" si="94">+H501/G501-1</f>
        <v>-0.23985946981794948</v>
      </c>
      <c r="I502" s="68">
        <f t="shared" ref="I502" si="95">+I501/H501-1</f>
        <v>1.1756302521008402</v>
      </c>
      <c r="J502" s="68">
        <f t="shared" ref="J502" si="96">+J501/I501-1</f>
        <v>0.22537659327925841</v>
      </c>
      <c r="K502" s="68">
        <f t="shared" ref="K502" si="97">+K501/J501-1</f>
        <v>0.1249802994483844</v>
      </c>
      <c r="L502" s="68">
        <f t="shared" ref="L502" si="98">+L501/K501-1</f>
        <v>-0.3115718688708321</v>
      </c>
    </row>
    <row r="503" spans="1:15">
      <c r="B503" s="34" t="s">
        <v>434</v>
      </c>
      <c r="C503" s="154">
        <f>'Historical Data'!C53</f>
        <v>55.08</v>
      </c>
      <c r="D503" s="154">
        <f>'Historical Data'!D53</f>
        <v>75.67</v>
      </c>
      <c r="E503" s="154">
        <f>'Historical Data'!E53</f>
        <v>63.49</v>
      </c>
      <c r="F503" s="154">
        <f>'Historical Data'!F53</f>
        <v>95.63</v>
      </c>
      <c r="G503" s="154">
        <f>'Historical Data'!G53</f>
        <v>65.75</v>
      </c>
      <c r="H503" s="154">
        <f>'Historical Data'!H53</f>
        <v>104.12</v>
      </c>
      <c r="I503" s="154">
        <f>'Historical Data'!I53</f>
        <v>157.49</v>
      </c>
      <c r="J503" s="154">
        <f>'Historical Data'!J53</f>
        <v>107.14</v>
      </c>
      <c r="K503" s="154">
        <f>'Historical Data'!K53</f>
        <v>104.56</v>
      </c>
      <c r="L503" s="154">
        <f>'Historical Data'!L53</f>
        <v>81.180000000000007</v>
      </c>
    </row>
    <row r="504" spans="1:15">
      <c r="B504" s="34" t="s">
        <v>341</v>
      </c>
      <c r="C504" s="154"/>
      <c r="D504" s="68">
        <f>+D503/C503-1</f>
        <v>0.3738198983297023</v>
      </c>
      <c r="E504" s="68">
        <f t="shared" ref="E504" si="99">+E503/D503-1</f>
        <v>-0.1609620721554117</v>
      </c>
      <c r="F504" s="68">
        <f t="shared" ref="F504" si="100">+F503/E503-1</f>
        <v>0.50622145219719639</v>
      </c>
      <c r="G504" s="68">
        <f t="shared" ref="G504" si="101">+G503/F503-1</f>
        <v>-0.31245425075813027</v>
      </c>
      <c r="H504" s="68">
        <f t="shared" ref="H504" si="102">+H503/G503-1</f>
        <v>0.58357414448669198</v>
      </c>
      <c r="I504" s="68">
        <f t="shared" ref="I504" si="103">+I503/H503-1</f>
        <v>0.51258163657318478</v>
      </c>
      <c r="J504" s="68">
        <f t="shared" ref="J504" si="104">+J503/I503-1</f>
        <v>-0.3197028382754461</v>
      </c>
      <c r="K504" s="68">
        <f t="shared" ref="K504" si="105">+K503/J503-1</f>
        <v>-2.4080642150457354E-2</v>
      </c>
      <c r="L504" s="68">
        <f t="shared" ref="L504" si="106">+L503/K503-1</f>
        <v>-0.22360367253251712</v>
      </c>
    </row>
    <row r="505" spans="1:15">
      <c r="B505" s="157" t="s">
        <v>435</v>
      </c>
      <c r="C505" s="158">
        <f>C503+C501</f>
        <v>170.57999999999998</v>
      </c>
      <c r="D505" s="158">
        <f t="shared" ref="D505:L505" si="107">D503+D501</f>
        <v>135.09</v>
      </c>
      <c r="E505" s="158">
        <f t="shared" si="107"/>
        <v>94.94</v>
      </c>
      <c r="F505" s="158">
        <f t="shared" si="107"/>
        <v>117.14</v>
      </c>
      <c r="G505" s="158">
        <f t="shared" si="107"/>
        <v>97.06</v>
      </c>
      <c r="H505" s="158">
        <f t="shared" si="107"/>
        <v>127.92</v>
      </c>
      <c r="I505" s="158">
        <f t="shared" si="107"/>
        <v>209.27</v>
      </c>
      <c r="J505" s="158">
        <f t="shared" si="107"/>
        <v>170.59</v>
      </c>
      <c r="K505" s="158">
        <f t="shared" si="107"/>
        <v>175.94</v>
      </c>
      <c r="L505" s="158">
        <f t="shared" si="107"/>
        <v>130.32</v>
      </c>
    </row>
    <row r="506" spans="1:15">
      <c r="B506" s="34" t="s">
        <v>341</v>
      </c>
      <c r="C506" s="154"/>
      <c r="D506" s="68">
        <f>+D505/C505-1</f>
        <v>-0.20805487161449165</v>
      </c>
      <c r="E506" s="68">
        <f t="shared" ref="E506" si="108">+E505/D505-1</f>
        <v>-0.29720926789547708</v>
      </c>
      <c r="F506" s="68">
        <f t="shared" ref="F506" si="109">+F505/E505-1</f>
        <v>0.23383189382768066</v>
      </c>
      <c r="G506" s="68">
        <f t="shared" ref="G506" si="110">+G505/F505-1</f>
        <v>-0.17141881509305101</v>
      </c>
      <c r="H506" s="68">
        <f t="shared" ref="H506" si="111">+H505/G505-1</f>
        <v>0.31794766124046969</v>
      </c>
      <c r="I506" s="68">
        <f t="shared" ref="I506" si="112">+I505/H505-1</f>
        <v>0.63594434021263302</v>
      </c>
      <c r="J506" s="68">
        <f t="shared" ref="J506" si="113">+J505/I505-1</f>
        <v>-0.18483299087303484</v>
      </c>
      <c r="K506" s="68">
        <f t="shared" ref="K506" si="114">+K505/J505-1</f>
        <v>3.1361744533677127E-2</v>
      </c>
      <c r="L506" s="68">
        <f t="shared" ref="L506" si="115">+L505/K505-1</f>
        <v>-0.25929294077526432</v>
      </c>
    </row>
    <row r="507" spans="1:15">
      <c r="B507" s="34"/>
      <c r="C507" s="154"/>
      <c r="D507" s="68"/>
      <c r="E507" s="68"/>
      <c r="F507" s="68"/>
      <c r="G507" s="68"/>
      <c r="H507" s="68"/>
      <c r="I507" s="68"/>
      <c r="J507" s="68"/>
      <c r="K507" s="68"/>
      <c r="L507" s="68"/>
    </row>
    <row r="508" spans="1:15">
      <c r="B508" s="163" t="s">
        <v>436</v>
      </c>
      <c r="C508" s="164">
        <f>C501/C505</f>
        <v>0.67710165318325721</v>
      </c>
      <c r="D508" s="164">
        <f t="shared" ref="D508:L508" si="116">D501/D505</f>
        <v>0.43985491154045453</v>
      </c>
      <c r="E508" s="164">
        <f t="shared" si="116"/>
        <v>0.33126184958921423</v>
      </c>
      <c r="F508" s="164">
        <f t="shared" si="116"/>
        <v>0.18362642991292472</v>
      </c>
      <c r="G508" s="164">
        <f t="shared" si="116"/>
        <v>0.3225839686791675</v>
      </c>
      <c r="H508" s="164">
        <f t="shared" si="116"/>
        <v>0.18605378361475922</v>
      </c>
      <c r="I508" s="164">
        <f t="shared" si="116"/>
        <v>0.24743154776126536</v>
      </c>
      <c r="J508" s="164">
        <f t="shared" si="116"/>
        <v>0.37194442816108803</v>
      </c>
      <c r="K508" s="164">
        <f t="shared" si="116"/>
        <v>0.40570649084915311</v>
      </c>
      <c r="L508" s="164">
        <f t="shared" si="116"/>
        <v>0.3770718232044199</v>
      </c>
      <c r="M508" s="161"/>
      <c r="N508" s="165">
        <f t="shared" ref="N508:N509" si="117">MEDIAN(C508:L508)</f>
        <v>0.35160313887515116</v>
      </c>
      <c r="O508" s="165">
        <f t="shared" ref="O508:O509" si="118">AVERAGE(C508:L508)</f>
        <v>0.35426368864957036</v>
      </c>
    </row>
    <row r="509" spans="1:15">
      <c r="B509" s="163" t="s">
        <v>437</v>
      </c>
      <c r="C509" s="164">
        <f>C503/C505</f>
        <v>0.3228983468167429</v>
      </c>
      <c r="D509" s="164">
        <f t="shared" ref="D509:L509" si="119">D503/D505</f>
        <v>0.56014508845954547</v>
      </c>
      <c r="E509" s="164">
        <f t="shared" si="119"/>
        <v>0.66873815041078577</v>
      </c>
      <c r="F509" s="164">
        <f t="shared" si="119"/>
        <v>0.81637357008707523</v>
      </c>
      <c r="G509" s="164">
        <f t="shared" si="119"/>
        <v>0.6774160313208325</v>
      </c>
      <c r="H509" s="164">
        <f t="shared" si="119"/>
        <v>0.81394621638524078</v>
      </c>
      <c r="I509" s="164">
        <f t="shared" si="119"/>
        <v>0.7525684522387347</v>
      </c>
      <c r="J509" s="164">
        <f t="shared" si="119"/>
        <v>0.62805557183891203</v>
      </c>
      <c r="K509" s="164">
        <f t="shared" si="119"/>
        <v>0.59429350915084689</v>
      </c>
      <c r="L509" s="164">
        <f t="shared" si="119"/>
        <v>0.62292817679558021</v>
      </c>
      <c r="M509" s="161"/>
      <c r="N509" s="165">
        <f t="shared" si="117"/>
        <v>0.64839686112484896</v>
      </c>
      <c r="O509" s="165">
        <f t="shared" si="118"/>
        <v>0.64573631135042964</v>
      </c>
    </row>
    <row r="511" spans="1:15">
      <c r="B511" t="s">
        <v>103</v>
      </c>
      <c r="C511" s="86">
        <f>C462</f>
        <v>2549.63</v>
      </c>
      <c r="D511" s="86">
        <f t="shared" ref="D511:L511" si="120">D462</f>
        <v>2710.6</v>
      </c>
      <c r="E511" s="86">
        <f t="shared" si="120"/>
        <v>2956.2</v>
      </c>
      <c r="F511" s="86">
        <f t="shared" si="120"/>
        <v>2808.01</v>
      </c>
      <c r="G511" s="86">
        <f t="shared" si="120"/>
        <v>2780.9</v>
      </c>
      <c r="H511" s="86">
        <f t="shared" si="120"/>
        <v>3705.19</v>
      </c>
      <c r="I511" s="86">
        <f t="shared" si="120"/>
        <v>4381.93</v>
      </c>
      <c r="J511" s="86">
        <f t="shared" si="120"/>
        <v>4578.42</v>
      </c>
      <c r="K511" s="86">
        <f t="shared" si="120"/>
        <v>4635.07</v>
      </c>
      <c r="L511" s="86">
        <f t="shared" si="120"/>
        <v>4830.3599999999997</v>
      </c>
    </row>
    <row r="513" spans="2:15">
      <c r="B513" s="161" t="s">
        <v>438</v>
      </c>
      <c r="C513" s="165">
        <f>C501/C511</f>
        <v>4.5300690688452834E-2</v>
      </c>
      <c r="D513" s="165">
        <f t="shared" ref="D513:L513" si="121">D501/D511</f>
        <v>2.192134582749207E-2</v>
      </c>
      <c r="E513" s="165">
        <f t="shared" si="121"/>
        <v>1.0638657736283067E-2</v>
      </c>
      <c r="F513" s="165">
        <f t="shared" si="121"/>
        <v>7.6602291302381399E-3</v>
      </c>
      <c r="G513" s="165">
        <f t="shared" si="121"/>
        <v>1.1258944945880828E-2</v>
      </c>
      <c r="H513" s="165">
        <f t="shared" si="121"/>
        <v>6.4234222806387794E-3</v>
      </c>
      <c r="I513" s="165">
        <f t="shared" si="121"/>
        <v>1.1816710901360815E-2</v>
      </c>
      <c r="J513" s="165">
        <f t="shared" si="121"/>
        <v>1.385849266777622E-2</v>
      </c>
      <c r="K513" s="165">
        <f t="shared" si="121"/>
        <v>1.5399983171775183E-2</v>
      </c>
      <c r="L513" s="165">
        <f t="shared" si="121"/>
        <v>1.0173154795915833E-2</v>
      </c>
      <c r="M513" s="161"/>
      <c r="N513" s="165">
        <f t="shared" ref="N513:N514" si="122">MEDIAN(C513:L513)</f>
        <v>1.1537827923620823E-2</v>
      </c>
      <c r="O513" s="165">
        <f t="shared" ref="O513:O514" si="123">AVERAGE(C513:L513)</f>
        <v>1.5445163214581375E-2</v>
      </c>
    </row>
    <row r="514" spans="2:15">
      <c r="B514" s="161" t="s">
        <v>439</v>
      </c>
      <c r="C514" s="165">
        <f>C503/C511</f>
        <v>2.1603134572467375E-2</v>
      </c>
      <c r="D514" s="165">
        <f t="shared" ref="D514:L514" si="124">D503/D511</f>
        <v>2.7916328488157605E-2</v>
      </c>
      <c r="E514" s="165">
        <f t="shared" si="124"/>
        <v>2.1476896015154592E-2</v>
      </c>
      <c r="F514" s="165">
        <f t="shared" si="124"/>
        <v>3.4056146523694715E-2</v>
      </c>
      <c r="G514" s="165">
        <f t="shared" si="124"/>
        <v>2.3643424790535439E-2</v>
      </c>
      <c r="H514" s="165">
        <f t="shared" si="124"/>
        <v>2.8101123019332343E-2</v>
      </c>
      <c r="I514" s="165">
        <f t="shared" si="124"/>
        <v>3.5940784083725662E-2</v>
      </c>
      <c r="J514" s="165">
        <f t="shared" si="124"/>
        <v>2.3401085964153572E-2</v>
      </c>
      <c r="K514" s="165">
        <f t="shared" si="124"/>
        <v>2.2558451112928177E-2</v>
      </c>
      <c r="L514" s="165">
        <f t="shared" si="124"/>
        <v>1.6806200780066085E-2</v>
      </c>
      <c r="M514" s="161"/>
      <c r="N514" s="165">
        <f t="shared" si="122"/>
        <v>2.3522255377344505E-2</v>
      </c>
      <c r="O514" s="165">
        <f t="shared" si="123"/>
        <v>2.5550357535021558E-2</v>
      </c>
    </row>
    <row r="515" spans="2:15">
      <c r="C515" s="101"/>
      <c r="D515" s="101"/>
      <c r="E515" s="101"/>
      <c r="F515" s="101"/>
      <c r="G515" s="101"/>
      <c r="H515" s="101"/>
      <c r="I515" s="101"/>
      <c r="J515" s="101"/>
      <c r="K515" s="101"/>
      <c r="L515" s="101"/>
    </row>
    <row r="516" spans="2:15">
      <c r="B516" s="161" t="s">
        <v>440</v>
      </c>
      <c r="C516" s="162">
        <f>C505/'Historical Data'!C42</f>
        <v>0.14515964327047448</v>
      </c>
      <c r="D516" s="162">
        <f>D505/'Historical Data'!D42</f>
        <v>9.9991117822089984E-2</v>
      </c>
      <c r="E516" s="162">
        <f>E505/'Historical Data'!E42</f>
        <v>6.0283192583656102E-2</v>
      </c>
      <c r="F516" s="162">
        <f>F505/'Historical Data'!F42</f>
        <v>6.8332293046019593E-2</v>
      </c>
      <c r="G516" s="162">
        <f>G505/'Historical Data'!G42</f>
        <v>5.203452527743526E-2</v>
      </c>
      <c r="H516" s="162">
        <f>H505/'Historical Data'!H42</f>
        <v>6.0325110468707997E-2</v>
      </c>
      <c r="I516" s="162">
        <f>I505/'Historical Data'!I42</f>
        <v>9.0284309072867677E-2</v>
      </c>
      <c r="J516" s="162">
        <f>J505/'Historical Data'!J42</f>
        <v>6.5585304339802544E-2</v>
      </c>
      <c r="K516" s="162">
        <f>K505/'Historical Data'!K42</f>
        <v>6.4110132126485794E-2</v>
      </c>
      <c r="L516" s="162">
        <f>L505/'Historical Data'!L42</f>
        <v>4.2510715753625743E-2</v>
      </c>
      <c r="M516" s="161"/>
      <c r="N516" s="162">
        <f t="shared" ref="N516:N519" si="125">MEDIAN(C516:L516)</f>
        <v>6.4847718233144169E-2</v>
      </c>
      <c r="O516" s="162">
        <f t="shared" ref="O516:O519" si="126">AVERAGE(C516:L516)</f>
        <v>7.4861634376116509E-2</v>
      </c>
    </row>
    <row r="517" spans="2:15">
      <c r="B517" s="161" t="s">
        <v>441</v>
      </c>
      <c r="C517" s="162">
        <f>C505/('Historical Data'!C42+'Assumptions Working'!C505)</f>
        <v>0.12675930742364566</v>
      </c>
      <c r="D517" s="162">
        <f>D505/('Historical Data'!D42+'Assumptions Working'!D505)</f>
        <v>9.0901750206916057E-2</v>
      </c>
      <c r="E517" s="162">
        <f>E505/('Historical Data'!E42+'Assumptions Working'!E505)</f>
        <v>5.6855746658362474E-2</v>
      </c>
      <c r="F517" s="162">
        <f>F505/('Historical Data'!F42+'Assumptions Working'!F505)</f>
        <v>6.3961647036982427E-2</v>
      </c>
      <c r="G517" s="162">
        <f>G505/('Historical Data'!G42+'Assumptions Working'!G505)</f>
        <v>4.9460853258321613E-2</v>
      </c>
      <c r="H517" s="162">
        <f>H505/('Historical Data'!H42+'Assumptions Working'!H505)</f>
        <v>5.6893032026792023E-2</v>
      </c>
      <c r="I517" s="162">
        <f>I505/('Historical Data'!I42+'Assumptions Working'!I505)</f>
        <v>8.2808042197398679E-2</v>
      </c>
      <c r="J517" s="162">
        <f>J505/('Historical Data'!J42+'Assumptions Working'!J505)</f>
        <v>6.154861940446596E-2</v>
      </c>
      <c r="K517" s="162">
        <f>K505/('Historical Data'!K42+'Assumptions Working'!K505)</f>
        <v>6.0247647485857522E-2</v>
      </c>
      <c r="L517" s="162">
        <f>L505/('Historical Data'!L42+'Assumptions Working'!L505)</f>
        <v>4.0777245846240491E-2</v>
      </c>
      <c r="M517" s="161"/>
      <c r="N517" s="162">
        <f t="shared" si="125"/>
        <v>6.0898133445161741E-2</v>
      </c>
      <c r="O517" s="162">
        <f t="shared" si="126"/>
        <v>6.9021389154498305E-2</v>
      </c>
    </row>
    <row r="518" spans="2:15">
      <c r="B518" s="161" t="s">
        <v>442</v>
      </c>
      <c r="C518" s="162">
        <f>C505/'Historical Data'!C82</f>
        <v>8.3612728663019803E-2</v>
      </c>
      <c r="D518" s="162">
        <f>D505/'Historical Data'!D82</f>
        <v>6.3117614902653385E-2</v>
      </c>
      <c r="E518" s="162">
        <f>E505/'Historical Data'!E82</f>
        <v>4.0004550759934768E-2</v>
      </c>
      <c r="F518" s="162">
        <f>F505/'Historical Data'!F82</f>
        <v>4.8035758221930625E-2</v>
      </c>
      <c r="G518" s="162">
        <f>G505/'Historical Data'!G82</f>
        <v>3.8469465406810829E-2</v>
      </c>
      <c r="H518" s="162">
        <f>H505/'Historical Data'!H82</f>
        <v>4.2859009538742977E-2</v>
      </c>
      <c r="I518" s="162">
        <f>I505/'Historical Data'!I82</f>
        <v>6.300182138395076E-2</v>
      </c>
      <c r="J518" s="162">
        <f>J505/'Historical Data'!J82</f>
        <v>4.8361125128280724E-2</v>
      </c>
      <c r="K518" s="162">
        <f>K505/'Historical Data'!K82</f>
        <v>4.6839891379585753E-2</v>
      </c>
      <c r="L518" s="162">
        <f>L505/'Historical Data'!L82</f>
        <v>3.2343809332350509E-2</v>
      </c>
      <c r="M518" s="161"/>
      <c r="N518" s="162">
        <f t="shared" si="125"/>
        <v>4.7437824800758185E-2</v>
      </c>
      <c r="O518" s="162">
        <f t="shared" si="126"/>
        <v>5.0664577471726022E-2</v>
      </c>
    </row>
    <row r="519" spans="2:15">
      <c r="B519" s="161" t="s">
        <v>443</v>
      </c>
      <c r="C519" s="162">
        <f>C505/'Historical Data'!C16</f>
        <v>0.34368263050792791</v>
      </c>
      <c r="D519" s="162">
        <f>D505/'Historical Data'!D16</f>
        <v>0.29601630291874842</v>
      </c>
      <c r="E519" s="162">
        <f>E505/'Historical Data'!E16</f>
        <v>0.21121715722263007</v>
      </c>
      <c r="F519" s="162">
        <f>F505/'Historical Data'!F16</f>
        <v>0.28165424380860776</v>
      </c>
      <c r="G519" s="162">
        <f>G505/'Historical Data'!G16</f>
        <v>0.19075508038206049</v>
      </c>
      <c r="H519" s="162">
        <f>H505/'Historical Data'!H16</f>
        <v>0.20946797884360319</v>
      </c>
      <c r="I519" s="162">
        <f>I505/'Historical Data'!I16</f>
        <v>0.35349065049576855</v>
      </c>
      <c r="J519" s="162">
        <f>J505/'Historical Data'!J16</f>
        <v>0.24380797210193075</v>
      </c>
      <c r="K519" s="162">
        <f>K505/'Historical Data'!K16</f>
        <v>0.28097352199048226</v>
      </c>
      <c r="L519" s="162">
        <f>L505/'Historical Data'!L16</f>
        <v>0.15066244306226739</v>
      </c>
      <c r="M519" s="161"/>
      <c r="N519" s="162">
        <f t="shared" si="125"/>
        <v>0.26239074704620652</v>
      </c>
      <c r="O519" s="162">
        <f t="shared" si="126"/>
        <v>0.25617279813340266</v>
      </c>
    </row>
    <row r="520" spans="2:15">
      <c r="C520" s="160"/>
      <c r="D520" s="160"/>
      <c r="E520" s="160"/>
      <c r="F520" s="160"/>
      <c r="G520" s="160"/>
      <c r="H520" s="160"/>
      <c r="I520" s="160"/>
      <c r="J520" s="160"/>
      <c r="K520" s="160"/>
      <c r="L520" s="160"/>
    </row>
    <row r="521" spans="2:15">
      <c r="B521" t="s">
        <v>444</v>
      </c>
      <c r="C521" s="160"/>
      <c r="D521" s="160"/>
      <c r="E521" s="160"/>
      <c r="F521" s="160"/>
      <c r="G521" s="160"/>
      <c r="H521" s="160"/>
      <c r="I521" s="160"/>
      <c r="J521" s="160"/>
      <c r="K521" s="160"/>
      <c r="L521" s="160"/>
    </row>
    <row r="522" spans="2:15">
      <c r="B522" t="s">
        <v>445</v>
      </c>
      <c r="C522" s="160"/>
      <c r="D522" s="160"/>
      <c r="E522" s="160"/>
      <c r="F522" s="160"/>
      <c r="G522" s="160"/>
      <c r="H522" s="160"/>
      <c r="I522" s="160"/>
      <c r="J522" s="160"/>
      <c r="K522" s="160"/>
      <c r="L522" s="160"/>
    </row>
    <row r="523" spans="2:15">
      <c r="C523" s="160"/>
      <c r="D523" s="160"/>
      <c r="E523" s="160"/>
      <c r="F523" s="160"/>
      <c r="G523" s="160"/>
      <c r="H523" s="160"/>
      <c r="I523" s="160"/>
      <c r="J523" s="160"/>
      <c r="K523" s="160"/>
      <c r="L523" s="160"/>
    </row>
    <row r="524" spans="2:15">
      <c r="C524" s="160"/>
      <c r="D524" s="160"/>
      <c r="E524" s="160"/>
      <c r="F524" s="160"/>
      <c r="G524" s="160"/>
      <c r="H524" s="160"/>
      <c r="I524" s="160"/>
      <c r="J524" s="160"/>
      <c r="K524" s="160"/>
      <c r="L524" s="160"/>
    </row>
    <row r="525" spans="2:15">
      <c r="B525" s="160"/>
      <c r="C525" s="160"/>
      <c r="D525" s="160"/>
      <c r="E525" s="160"/>
      <c r="F525" s="160"/>
      <c r="G525" s="160"/>
      <c r="H525" s="160"/>
    </row>
    <row r="526" spans="2:15">
      <c r="C526"/>
    </row>
    <row r="527" spans="2:15">
      <c r="C527"/>
    </row>
    <row r="528" spans="2:15">
      <c r="C528"/>
    </row>
    <row r="529" spans="1:15">
      <c r="C529"/>
    </row>
    <row r="530" spans="1:15">
      <c r="A530" t="s">
        <v>239</v>
      </c>
      <c r="B530" s="2" t="s">
        <v>446</v>
      </c>
      <c r="C530"/>
    </row>
    <row r="531" spans="1:15">
      <c r="B531" s="38" t="s">
        <v>349</v>
      </c>
      <c r="C531" s="38">
        <v>42825</v>
      </c>
      <c r="D531" s="38">
        <v>43190</v>
      </c>
      <c r="E531" s="38">
        <v>43555</v>
      </c>
      <c r="F531" s="38">
        <v>43921</v>
      </c>
      <c r="G531" s="38">
        <v>44286</v>
      </c>
      <c r="H531" s="38">
        <v>44651</v>
      </c>
      <c r="I531" s="38">
        <v>45016</v>
      </c>
      <c r="J531" s="38">
        <v>45382</v>
      </c>
      <c r="K531" s="38">
        <v>45747</v>
      </c>
      <c r="L531" s="38">
        <v>46112</v>
      </c>
      <c r="N531" s="38" t="s">
        <v>310</v>
      </c>
      <c r="O531" s="38" t="s">
        <v>311</v>
      </c>
    </row>
    <row r="532" spans="1:15">
      <c r="B532" t="s">
        <v>446</v>
      </c>
      <c r="C532" s="166">
        <f>'Historical Data'!C24</f>
        <v>34</v>
      </c>
      <c r="D532" s="166">
        <f>'Historical Data'!D24</f>
        <v>24.1</v>
      </c>
      <c r="E532" s="166">
        <f>'Historical Data'!E24</f>
        <v>15.59</v>
      </c>
      <c r="F532" s="166">
        <f>'Historical Data'!F24</f>
        <v>19.510000000000002</v>
      </c>
      <c r="G532" s="166">
        <f>'Historical Data'!G24</f>
        <v>10.71</v>
      </c>
      <c r="H532" s="166">
        <f>'Historical Data'!H24</f>
        <v>12.73</v>
      </c>
      <c r="I532" s="166">
        <f>'Historical Data'!I24</f>
        <v>22.32</v>
      </c>
      <c r="J532" s="166">
        <f>'Historical Data'!J24</f>
        <v>21.12</v>
      </c>
      <c r="K532" s="166">
        <f>'Historical Data'!K24</f>
        <v>20.03</v>
      </c>
      <c r="L532" s="166">
        <f>'Historical Data'!L24</f>
        <v>22.63</v>
      </c>
      <c r="N532" s="166">
        <f>MEDIAN(C532:L532)</f>
        <v>20.575000000000003</v>
      </c>
      <c r="O532" s="166">
        <f>AVERAGE(C532:L532)</f>
        <v>20.274000000000001</v>
      </c>
    </row>
    <row r="533" spans="1:15">
      <c r="B533" t="s">
        <v>447</v>
      </c>
      <c r="C533" s="95">
        <f t="shared" ref="C533:L533" si="127">C532/C505</f>
        <v>0.19931996717082895</v>
      </c>
      <c r="D533" s="95">
        <f t="shared" si="127"/>
        <v>0.17839958546154416</v>
      </c>
      <c r="E533" s="95">
        <f t="shared" si="127"/>
        <v>0.16420897408889826</v>
      </c>
      <c r="F533" s="95">
        <f t="shared" si="127"/>
        <v>0.16655284275226226</v>
      </c>
      <c r="G533" s="95">
        <f t="shared" si="127"/>
        <v>0.11034411704100557</v>
      </c>
      <c r="H533" s="95">
        <f t="shared" si="127"/>
        <v>9.9515322076297694E-2</v>
      </c>
      <c r="I533" s="95">
        <f t="shared" si="127"/>
        <v>0.10665647249964161</v>
      </c>
      <c r="J533" s="95">
        <f t="shared" si="127"/>
        <v>0.12380561580397445</v>
      </c>
      <c r="K533" s="95">
        <f t="shared" si="127"/>
        <v>0.11384562919176992</v>
      </c>
      <c r="L533" s="95">
        <f t="shared" si="127"/>
        <v>0.17364947820748927</v>
      </c>
      <c r="N533" s="195">
        <f>MEDIAN(C533:L533)</f>
        <v>0.14400729494643635</v>
      </c>
      <c r="O533" s="195">
        <f>AVERAGE(C533:L533)</f>
        <v>0.14362980042937121</v>
      </c>
    </row>
    <row r="534" spans="1:15">
      <c r="C534"/>
    </row>
    <row r="535" spans="1:15">
      <c r="A535" t="s">
        <v>239</v>
      </c>
      <c r="B535" s="2" t="s">
        <v>448</v>
      </c>
      <c r="C535"/>
    </row>
    <row r="536" spans="1:15">
      <c r="B536" s="38" t="s">
        <v>349</v>
      </c>
      <c r="C536" s="38">
        <v>42825</v>
      </c>
      <c r="D536" s="38">
        <v>43190</v>
      </c>
      <c r="E536" s="38">
        <v>43555</v>
      </c>
      <c r="F536" s="38">
        <v>43921</v>
      </c>
      <c r="G536" s="38">
        <v>44286</v>
      </c>
      <c r="H536" s="38">
        <v>44651</v>
      </c>
      <c r="I536" s="38">
        <v>45016</v>
      </c>
      <c r="J536" s="38">
        <v>45382</v>
      </c>
      <c r="K536" s="38">
        <v>45747</v>
      </c>
      <c r="L536" s="38">
        <v>46112</v>
      </c>
      <c r="N536" s="38" t="s">
        <v>310</v>
      </c>
      <c r="O536" s="38" t="s">
        <v>311</v>
      </c>
    </row>
    <row r="537" spans="1:15">
      <c r="B537" t="s">
        <v>448</v>
      </c>
      <c r="C537" s="166">
        <v>49</v>
      </c>
      <c r="D537" s="166">
        <v>47</v>
      </c>
      <c r="E537" s="166">
        <v>57</v>
      </c>
      <c r="F537" s="166">
        <v>115</v>
      </c>
      <c r="G537" s="166">
        <v>159</v>
      </c>
      <c r="H537" s="166">
        <v>127</v>
      </c>
      <c r="I537" s="166">
        <v>143</v>
      </c>
      <c r="J537" s="166">
        <v>143</v>
      </c>
      <c r="K537" s="166">
        <v>175</v>
      </c>
      <c r="L537" s="166">
        <v>191</v>
      </c>
      <c r="N537" s="166">
        <f>MEDIAN(C537:L537)</f>
        <v>135</v>
      </c>
      <c r="O537" s="166">
        <f>AVERAGE(C537:L537)</f>
        <v>120.6</v>
      </c>
    </row>
    <row r="538" spans="1:15">
      <c r="B538" t="s">
        <v>113</v>
      </c>
      <c r="C538" s="166">
        <f>'Historical Data'!C33</f>
        <v>253.8100000000004</v>
      </c>
      <c r="D538" s="166">
        <f>'Historical Data'!D33</f>
        <v>228.59999999999988</v>
      </c>
      <c r="E538" s="166">
        <f>'Historical Data'!E33</f>
        <v>228.75000000000009</v>
      </c>
      <c r="F538" s="166">
        <f>'Historical Data'!F33</f>
        <v>253.53000000000003</v>
      </c>
      <c r="G538" s="166">
        <f>'Historical Data'!G33</f>
        <v>308.89999999999998</v>
      </c>
      <c r="H538" s="166">
        <f>'Historical Data'!H33</f>
        <v>382.73999999999984</v>
      </c>
      <c r="I538" s="166">
        <f>'Historical Data'!I33</f>
        <v>346.2800000000002</v>
      </c>
      <c r="J538" s="166">
        <f>'Historical Data'!J33</f>
        <v>433.36000000000024</v>
      </c>
      <c r="K538" s="166">
        <f>'Historical Data'!K33</f>
        <v>299.53999999999945</v>
      </c>
      <c r="L538" s="166">
        <f>'Historical Data'!L33</f>
        <v>489.03999999999962</v>
      </c>
      <c r="N538" s="166"/>
      <c r="O538" s="166"/>
    </row>
    <row r="539" spans="1:15">
      <c r="B539" t="s">
        <v>449</v>
      </c>
      <c r="C539" s="95">
        <f>C537/C538</f>
        <v>0.19305779914108948</v>
      </c>
      <c r="D539" s="95">
        <f t="shared" ref="D539:L539" si="128">D537/D538</f>
        <v>0.20559930008748917</v>
      </c>
      <c r="E539" s="95">
        <f t="shared" si="128"/>
        <v>0.24918032786885236</v>
      </c>
      <c r="F539" s="95">
        <f t="shared" si="128"/>
        <v>0.45359523527787632</v>
      </c>
      <c r="G539" s="95">
        <f t="shared" si="128"/>
        <v>0.51472968598251867</v>
      </c>
      <c r="H539" s="95">
        <f t="shared" si="128"/>
        <v>0.33181794429638933</v>
      </c>
      <c r="I539" s="95">
        <f t="shared" si="128"/>
        <v>0.41296060991105438</v>
      </c>
      <c r="J539" s="95">
        <f t="shared" si="128"/>
        <v>0.32997969355731938</v>
      </c>
      <c r="K539" s="95">
        <f t="shared" si="128"/>
        <v>0.58422915136542808</v>
      </c>
      <c r="L539" s="95">
        <f t="shared" si="128"/>
        <v>0.39056109929658134</v>
      </c>
      <c r="N539" s="195">
        <f>MEDIAN(C539:L539)</f>
        <v>0.36118952179648534</v>
      </c>
      <c r="O539" s="195">
        <f>AVERAGE(C539:L539)</f>
        <v>0.36657108467845989</v>
      </c>
    </row>
    <row r="541" spans="1:15">
      <c r="A541" t="s">
        <v>239</v>
      </c>
      <c r="B541" s="2" t="s">
        <v>488</v>
      </c>
    </row>
    <row r="542" spans="1:15">
      <c r="B542" s="38" t="s">
        <v>349</v>
      </c>
      <c r="C542" s="38">
        <v>42825</v>
      </c>
      <c r="D542" s="38">
        <v>43190</v>
      </c>
      <c r="E542" s="38">
        <v>43555</v>
      </c>
      <c r="F542" s="38">
        <v>43921</v>
      </c>
      <c r="G542" s="38">
        <v>44286</v>
      </c>
      <c r="H542" s="38">
        <v>44651</v>
      </c>
      <c r="I542" s="38">
        <v>45016</v>
      </c>
      <c r="J542" s="38">
        <v>45382</v>
      </c>
      <c r="K542" s="38">
        <v>45747</v>
      </c>
      <c r="L542" s="38">
        <v>46112</v>
      </c>
    </row>
    <row r="543" spans="1:15">
      <c r="B543" t="s">
        <v>488</v>
      </c>
      <c r="C543" s="33">
        <f>+'Historical Data'!C25</f>
        <v>0</v>
      </c>
      <c r="D543" s="33">
        <f>+'Historical Data'!D25</f>
        <v>-0.75</v>
      </c>
      <c r="E543" s="33">
        <f>+'Historical Data'!E25</f>
        <v>4.84</v>
      </c>
      <c r="F543" s="33">
        <f>+'Historical Data'!F25</f>
        <v>0</v>
      </c>
      <c r="G543" s="33">
        <f>+'Historical Data'!G25</f>
        <v>0</v>
      </c>
      <c r="H543" s="33">
        <f>+'Historical Data'!H25</f>
        <v>0</v>
      </c>
      <c r="I543" s="33">
        <f>+'Historical Data'!I25</f>
        <v>7.91</v>
      </c>
      <c r="J543" s="33">
        <f>+'Historical Data'!J25</f>
        <v>0</v>
      </c>
      <c r="K543" s="33">
        <f>+'Historical Data'!K25</f>
        <v>0</v>
      </c>
      <c r="L543" s="33">
        <f>+'Historical Data'!L25</f>
        <v>44.02</v>
      </c>
      <c r="N543" s="103">
        <f>MEDIAN(C543:L543)</f>
        <v>0</v>
      </c>
      <c r="O543" s="103">
        <f>AVERAGE(C543:L543)</f>
        <v>5.6020000000000003</v>
      </c>
    </row>
    <row r="545" spans="2:2">
      <c r="B545" t="s">
        <v>489</v>
      </c>
    </row>
  </sheetData>
  <mergeCells count="2">
    <mergeCell ref="C9:C11"/>
    <mergeCell ref="Q67:T67"/>
  </mergeCells>
  <pageMargins left="0.7" right="0.7" top="0.75" bottom="0.75" header="0.3" footer="0.3"/>
  <ignoredErrors>
    <ignoredError sqref="C219:L225" formulaRange="1"/>
    <ignoredError sqref="D503 E503:L503 D505:L505" formula="1"/>
  </ignoredError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04644-1002-4A57-A47D-CF1556C0BB9E}">
  <dimension ref="A1"/>
  <sheetViews>
    <sheetView showGridLines="0" workbookViewId="0"/>
  </sheetViews>
  <sheetFormatPr defaultRowHeight="14.4"/>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F941-0964-4387-9CD2-9FDF655B8E90}">
  <dimension ref="A1:K10"/>
  <sheetViews>
    <sheetView showGridLines="0" zoomScale="85" zoomScaleNormal="85" workbookViewId="0">
      <selection activeCell="B5" sqref="B5:K5"/>
    </sheetView>
  </sheetViews>
  <sheetFormatPr defaultColWidth="8.77734375" defaultRowHeight="15.6"/>
  <cols>
    <col min="1" max="1" width="54.6640625" style="52" bestFit="1" customWidth="1"/>
    <col min="2" max="16384" width="8.77734375" style="52"/>
  </cols>
  <sheetData>
    <row r="1" spans="1:11">
      <c r="A1" s="52" t="s">
        <v>117</v>
      </c>
      <c r="B1" s="52" t="s">
        <v>162</v>
      </c>
      <c r="C1" s="52" t="s">
        <v>161</v>
      </c>
      <c r="D1" s="52" t="s">
        <v>160</v>
      </c>
      <c r="E1" s="52" t="s">
        <v>159</v>
      </c>
      <c r="F1" s="52" t="s">
        <v>158</v>
      </c>
      <c r="G1" s="52" t="s">
        <v>157</v>
      </c>
      <c r="H1" s="52" t="s">
        <v>156</v>
      </c>
      <c r="I1" s="52" t="s">
        <v>155</v>
      </c>
      <c r="J1" s="52" t="s">
        <v>154</v>
      </c>
      <c r="K1" s="52" t="s">
        <v>153</v>
      </c>
    </row>
    <row r="2" spans="1:11">
      <c r="A2" s="53" t="s">
        <v>241</v>
      </c>
      <c r="B2" s="52">
        <v>396.3</v>
      </c>
      <c r="C2" s="52">
        <v>355.32</v>
      </c>
      <c r="D2" s="52">
        <v>358.03</v>
      </c>
      <c r="E2" s="52">
        <v>312.45</v>
      </c>
      <c r="F2" s="52">
        <v>412.74</v>
      </c>
      <c r="G2" s="52">
        <v>510.17</v>
      </c>
      <c r="H2" s="52">
        <v>462.46</v>
      </c>
      <c r="I2" s="52">
        <v>575.62</v>
      </c>
      <c r="J2" s="52">
        <v>435.97</v>
      </c>
      <c r="K2" s="52">
        <v>682.84</v>
      </c>
    </row>
    <row r="3" spans="1:11">
      <c r="A3" s="52" t="s">
        <v>242</v>
      </c>
      <c r="B3" s="52">
        <v>337.68</v>
      </c>
      <c r="C3" s="52">
        <v>238.17</v>
      </c>
      <c r="D3" s="52">
        <v>317.36</v>
      </c>
      <c r="E3" s="52">
        <v>224.43</v>
      </c>
      <c r="F3" s="52">
        <v>508.76</v>
      </c>
      <c r="G3" s="52">
        <v>425.52</v>
      </c>
      <c r="H3" s="52">
        <v>295.5</v>
      </c>
      <c r="I3" s="52">
        <v>601.65</v>
      </c>
      <c r="J3" s="52">
        <v>500.99</v>
      </c>
      <c r="K3" s="52">
        <v>666.73</v>
      </c>
    </row>
    <row r="4" spans="1:11">
      <c r="A4" s="52" t="s">
        <v>243</v>
      </c>
      <c r="B4" s="52">
        <v>-139.71</v>
      </c>
      <c r="C4" s="52">
        <v>-136.79</v>
      </c>
      <c r="D4" s="52">
        <v>-260.86</v>
      </c>
      <c r="E4" s="52">
        <v>-90.06</v>
      </c>
      <c r="F4" s="52">
        <v>-295.54000000000002</v>
      </c>
      <c r="G4" s="52">
        <v>-297.91000000000003</v>
      </c>
      <c r="H4" s="52">
        <v>-183.7</v>
      </c>
      <c r="I4" s="52">
        <v>-297.60000000000002</v>
      </c>
      <c r="J4" s="52">
        <v>-372.05</v>
      </c>
      <c r="K4" s="52">
        <v>-336.37</v>
      </c>
    </row>
    <row r="5" spans="1:11">
      <c r="A5" s="52" t="s">
        <v>244</v>
      </c>
      <c r="B5" s="52">
        <v>-167.88</v>
      </c>
      <c r="C5" s="52">
        <v>-71.84</v>
      </c>
      <c r="D5" s="52">
        <v>-114.14</v>
      </c>
      <c r="E5" s="52">
        <v>-140.37</v>
      </c>
      <c r="F5" s="52">
        <v>-204.51</v>
      </c>
      <c r="G5" s="52">
        <v>-120.13</v>
      </c>
      <c r="H5" s="52">
        <v>-134.79</v>
      </c>
      <c r="I5" s="52">
        <v>-216.26</v>
      </c>
      <c r="J5" s="52">
        <v>-208.55</v>
      </c>
      <c r="K5" s="52">
        <v>-293.29000000000002</v>
      </c>
    </row>
    <row r="6" spans="1:11">
      <c r="A6" s="52" t="s">
        <v>245</v>
      </c>
      <c r="B6" s="52">
        <v>0</v>
      </c>
      <c r="C6" s="52">
        <v>0</v>
      </c>
      <c r="D6" s="52">
        <v>0</v>
      </c>
      <c r="E6" s="52">
        <v>0</v>
      </c>
      <c r="F6" s="52">
        <v>0</v>
      </c>
      <c r="G6" s="52">
        <v>0</v>
      </c>
      <c r="H6" s="52">
        <v>0</v>
      </c>
      <c r="I6" s="52">
        <v>0</v>
      </c>
      <c r="J6" s="52">
        <v>0</v>
      </c>
      <c r="K6" s="52">
        <v>0</v>
      </c>
    </row>
    <row r="7" spans="1:11">
      <c r="A7" s="52" t="s">
        <v>246</v>
      </c>
      <c r="B7" s="52">
        <v>0</v>
      </c>
      <c r="C7" s="52">
        <v>0.3</v>
      </c>
      <c r="D7" s="52">
        <v>0</v>
      </c>
      <c r="E7" s="52">
        <v>0</v>
      </c>
      <c r="F7" s="52">
        <v>0</v>
      </c>
      <c r="G7" s="52">
        <v>0</v>
      </c>
      <c r="H7" s="52">
        <v>1.22</v>
      </c>
      <c r="I7" s="52">
        <v>0</v>
      </c>
      <c r="J7" s="52">
        <v>0.16</v>
      </c>
      <c r="K7" s="52">
        <v>0</v>
      </c>
    </row>
    <row r="8" spans="1:11">
      <c r="A8" s="52" t="s">
        <v>247</v>
      </c>
      <c r="B8" s="52">
        <v>30.09</v>
      </c>
      <c r="C8" s="52">
        <v>29.84</v>
      </c>
      <c r="D8" s="52">
        <v>-57.64</v>
      </c>
      <c r="E8" s="52">
        <v>-6</v>
      </c>
      <c r="F8" s="52">
        <v>8.7100000000000009</v>
      </c>
      <c r="G8" s="52">
        <v>7.48</v>
      </c>
      <c r="H8" s="52">
        <v>-21.77</v>
      </c>
      <c r="I8" s="52">
        <v>87.79</v>
      </c>
      <c r="J8" s="52">
        <v>-79.45</v>
      </c>
      <c r="K8" s="52">
        <v>37.07</v>
      </c>
    </row>
    <row r="9" spans="1:11">
      <c r="A9" s="52" t="s">
        <v>248</v>
      </c>
      <c r="B9" s="52">
        <v>19.75</v>
      </c>
      <c r="C9" s="52">
        <v>49.92</v>
      </c>
      <c r="D9" s="52">
        <v>79.760000000000005</v>
      </c>
      <c r="E9" s="52">
        <v>22.12</v>
      </c>
      <c r="F9" s="52">
        <v>16.11</v>
      </c>
      <c r="G9" s="52">
        <v>24.82</v>
      </c>
      <c r="H9" s="52">
        <v>32.299999999999997</v>
      </c>
      <c r="I9" s="52">
        <v>10.53</v>
      </c>
      <c r="J9" s="52">
        <v>98.32</v>
      </c>
      <c r="K9" s="52">
        <v>18.87</v>
      </c>
    </row>
    <row r="10" spans="1:11">
      <c r="A10" s="52" t="s">
        <v>249</v>
      </c>
      <c r="B10" s="52">
        <v>49.84</v>
      </c>
      <c r="C10" s="52">
        <v>79.760000000000005</v>
      </c>
      <c r="D10" s="52">
        <v>22.12</v>
      </c>
      <c r="E10" s="52">
        <v>16.12</v>
      </c>
      <c r="F10" s="52">
        <v>24.82</v>
      </c>
      <c r="G10" s="52">
        <v>32.299999999999997</v>
      </c>
      <c r="H10" s="52">
        <v>10.53</v>
      </c>
      <c r="I10" s="52">
        <v>98.32</v>
      </c>
      <c r="J10" s="52">
        <v>18.87</v>
      </c>
      <c r="K10" s="52">
        <v>55.94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609B2-A9BF-4E69-BB56-B8F04829EAC4}">
  <dimension ref="A1:K53"/>
  <sheetViews>
    <sheetView showGridLines="0" topLeftCell="A20" zoomScale="85" zoomScaleNormal="85" workbookViewId="0">
      <selection activeCell="D32" sqref="D28:D32"/>
    </sheetView>
  </sheetViews>
  <sheetFormatPr defaultColWidth="8.77734375" defaultRowHeight="14.4"/>
  <cols>
    <col min="1" max="1" width="46.44140625" bestFit="1" customWidth="1"/>
    <col min="2" max="11" width="8.77734375" bestFit="1" customWidth="1"/>
  </cols>
  <sheetData>
    <row r="1" spans="1:11">
      <c r="A1" t="s">
        <v>117</v>
      </c>
      <c r="B1" t="s">
        <v>162</v>
      </c>
      <c r="C1" t="s">
        <v>161</v>
      </c>
      <c r="D1" t="s">
        <v>160</v>
      </c>
      <c r="E1" t="s">
        <v>159</v>
      </c>
      <c r="F1" t="s">
        <v>158</v>
      </c>
      <c r="G1" t="s">
        <v>157</v>
      </c>
      <c r="H1" t="s">
        <v>156</v>
      </c>
      <c r="I1" t="s">
        <v>155</v>
      </c>
      <c r="J1" t="s">
        <v>154</v>
      </c>
      <c r="K1" t="s">
        <v>153</v>
      </c>
    </row>
    <row r="2" spans="1:11">
      <c r="A2" t="s">
        <v>163</v>
      </c>
      <c r="B2" t="s">
        <v>164</v>
      </c>
      <c r="C2" t="s">
        <v>164</v>
      </c>
      <c r="D2" t="s">
        <v>164</v>
      </c>
      <c r="E2" t="s">
        <v>164</v>
      </c>
      <c r="F2" t="s">
        <v>164</v>
      </c>
      <c r="G2" t="s">
        <v>164</v>
      </c>
      <c r="H2" t="s">
        <v>164</v>
      </c>
      <c r="I2" t="s">
        <v>164</v>
      </c>
      <c r="J2" t="s">
        <v>164</v>
      </c>
      <c r="K2" t="s">
        <v>164</v>
      </c>
    </row>
    <row r="3" spans="1:11">
      <c r="A3" t="s">
        <v>165</v>
      </c>
      <c r="B3" t="s">
        <v>164</v>
      </c>
      <c r="C3" t="s">
        <v>164</v>
      </c>
      <c r="D3" t="s">
        <v>164</v>
      </c>
      <c r="E3" t="s">
        <v>164</v>
      </c>
      <c r="F3" t="s">
        <v>164</v>
      </c>
      <c r="G3" t="s">
        <v>164</v>
      </c>
      <c r="H3" t="s">
        <v>164</v>
      </c>
      <c r="I3" t="s">
        <v>164</v>
      </c>
      <c r="J3" t="s">
        <v>164</v>
      </c>
      <c r="K3" t="s">
        <v>164</v>
      </c>
    </row>
    <row r="4" spans="1:11">
      <c r="A4" t="s">
        <v>24</v>
      </c>
      <c r="B4">
        <v>15.89</v>
      </c>
      <c r="C4">
        <v>15.9</v>
      </c>
      <c r="D4">
        <v>15.9</v>
      </c>
      <c r="E4">
        <v>15.9</v>
      </c>
      <c r="F4">
        <v>15.91</v>
      </c>
      <c r="G4">
        <v>15.92</v>
      </c>
      <c r="H4">
        <v>15.92</v>
      </c>
      <c r="I4">
        <v>15.93</v>
      </c>
      <c r="J4">
        <v>15.93</v>
      </c>
      <c r="K4">
        <v>15.93</v>
      </c>
    </row>
    <row r="5" spans="1:11">
      <c r="A5" t="s">
        <v>166</v>
      </c>
      <c r="B5">
        <v>15.89</v>
      </c>
      <c r="C5">
        <v>15.9</v>
      </c>
      <c r="D5">
        <v>15.9</v>
      </c>
      <c r="E5">
        <v>15.9</v>
      </c>
      <c r="F5">
        <v>15.91</v>
      </c>
      <c r="G5">
        <v>15.92</v>
      </c>
      <c r="H5">
        <v>15.92</v>
      </c>
      <c r="I5">
        <v>15.93</v>
      </c>
      <c r="J5">
        <v>15.93</v>
      </c>
      <c r="K5">
        <v>15.93</v>
      </c>
    </row>
    <row r="6" spans="1:11">
      <c r="A6" t="s">
        <v>167</v>
      </c>
      <c r="B6" s="40">
        <v>1159.23</v>
      </c>
      <c r="C6" s="40">
        <v>1335.12</v>
      </c>
      <c r="D6" s="40">
        <v>1559</v>
      </c>
      <c r="E6" s="40">
        <v>1698.37</v>
      </c>
      <c r="F6" s="40">
        <v>1849.39</v>
      </c>
      <c r="G6" s="40">
        <v>2104.59</v>
      </c>
      <c r="H6" s="40">
        <v>2301.98</v>
      </c>
      <c r="I6" s="40">
        <v>2585.11</v>
      </c>
      <c r="J6" s="40">
        <v>2728.41</v>
      </c>
      <c r="K6" s="40">
        <v>3049.65</v>
      </c>
    </row>
    <row r="7" spans="1:11">
      <c r="A7" t="s">
        <v>168</v>
      </c>
      <c r="B7" s="40">
        <v>1159.23</v>
      </c>
      <c r="C7" s="40">
        <v>1335.12</v>
      </c>
      <c r="D7" s="40">
        <v>1559</v>
      </c>
      <c r="E7" s="40">
        <v>1698.37</v>
      </c>
      <c r="F7" s="40">
        <v>1849.39</v>
      </c>
      <c r="G7" s="40">
        <v>2104.59</v>
      </c>
      <c r="H7" s="40">
        <v>2301.98</v>
      </c>
      <c r="I7" s="40">
        <v>2585.11</v>
      </c>
      <c r="J7" s="40">
        <v>2728.41</v>
      </c>
      <c r="K7" s="40">
        <v>3049.65</v>
      </c>
    </row>
    <row r="8" spans="1:11">
      <c r="A8" t="s">
        <v>169</v>
      </c>
      <c r="B8" s="40">
        <v>1175.1199999999999</v>
      </c>
      <c r="C8" s="40">
        <v>1351.02</v>
      </c>
      <c r="D8" s="40">
        <v>1574.9</v>
      </c>
      <c r="E8" s="40">
        <v>1714.27</v>
      </c>
      <c r="F8" s="40">
        <v>1868.86</v>
      </c>
      <c r="G8" s="40">
        <v>2122.38</v>
      </c>
      <c r="H8" s="40">
        <v>2326.7800000000002</v>
      </c>
      <c r="I8" s="40">
        <v>2616.5300000000002</v>
      </c>
      <c r="J8" s="40">
        <v>2744.34</v>
      </c>
      <c r="K8" s="40">
        <v>3065.58</v>
      </c>
    </row>
    <row r="9" spans="1:11">
      <c r="A9" t="s">
        <v>144</v>
      </c>
      <c r="B9">
        <v>76.02</v>
      </c>
      <c r="C9">
        <v>66.09</v>
      </c>
      <c r="D9">
        <v>65.91</v>
      </c>
      <c r="E9">
        <v>63.74</v>
      </c>
      <c r="F9">
        <v>64.599999999999994</v>
      </c>
      <c r="G9">
        <v>64.78</v>
      </c>
      <c r="H9">
        <v>77.64</v>
      </c>
      <c r="I9">
        <v>59.08</v>
      </c>
      <c r="J9">
        <v>65.75</v>
      </c>
      <c r="K9">
        <v>64.900000000000006</v>
      </c>
    </row>
    <row r="10" spans="1:11">
      <c r="A10" t="s">
        <v>170</v>
      </c>
      <c r="B10" t="s">
        <v>164</v>
      </c>
      <c r="C10" t="s">
        <v>164</v>
      </c>
      <c r="D10" t="s">
        <v>164</v>
      </c>
      <c r="E10" t="s">
        <v>164</v>
      </c>
      <c r="F10" t="s">
        <v>164</v>
      </c>
      <c r="G10" t="s">
        <v>164</v>
      </c>
      <c r="H10" t="s">
        <v>164</v>
      </c>
      <c r="I10" t="s">
        <v>164</v>
      </c>
      <c r="J10" t="s">
        <v>164</v>
      </c>
      <c r="K10" t="s">
        <v>164</v>
      </c>
    </row>
    <row r="11" spans="1:11">
      <c r="A11" t="s">
        <v>171</v>
      </c>
      <c r="B11">
        <v>115.5</v>
      </c>
      <c r="C11">
        <v>59.42</v>
      </c>
      <c r="D11">
        <v>31.45</v>
      </c>
      <c r="E11">
        <v>21.51</v>
      </c>
      <c r="F11">
        <v>31.31</v>
      </c>
      <c r="G11">
        <v>23.8</v>
      </c>
      <c r="H11">
        <v>51.78</v>
      </c>
      <c r="I11">
        <v>63.45</v>
      </c>
      <c r="J11">
        <v>71.38</v>
      </c>
      <c r="K11">
        <v>49.14</v>
      </c>
    </row>
    <row r="12" spans="1:11">
      <c r="A12" t="s">
        <v>172</v>
      </c>
      <c r="B12">
        <v>109.15</v>
      </c>
      <c r="C12">
        <v>109.85</v>
      </c>
      <c r="D12">
        <v>107.28</v>
      </c>
      <c r="E12">
        <v>73.05</v>
      </c>
      <c r="F12">
        <v>68.709999999999994</v>
      </c>
      <c r="G12">
        <v>73.319999999999993</v>
      </c>
      <c r="H12">
        <v>76.5</v>
      </c>
      <c r="I12">
        <v>83.86</v>
      </c>
      <c r="J12">
        <v>89.13</v>
      </c>
      <c r="K12">
        <v>101.46</v>
      </c>
    </row>
    <row r="13" spans="1:11">
      <c r="A13" t="s">
        <v>173</v>
      </c>
      <c r="B13">
        <v>0</v>
      </c>
      <c r="C13">
        <v>2.61</v>
      </c>
      <c r="D13">
        <v>2.59</v>
      </c>
      <c r="E13">
        <v>25.42</v>
      </c>
      <c r="F13">
        <v>16.920000000000002</v>
      </c>
      <c r="G13">
        <v>25.19</v>
      </c>
      <c r="H13">
        <v>28.45</v>
      </c>
      <c r="I13">
        <v>49.13</v>
      </c>
      <c r="J13">
        <v>72.87</v>
      </c>
      <c r="K13">
        <v>73.209999999999994</v>
      </c>
    </row>
    <row r="14" spans="1:11">
      <c r="A14" t="s">
        <v>174</v>
      </c>
      <c r="B14">
        <v>10.31</v>
      </c>
      <c r="C14">
        <v>5.24</v>
      </c>
      <c r="D14">
        <v>4.53</v>
      </c>
      <c r="E14">
        <v>23.81</v>
      </c>
      <c r="F14">
        <v>16.64</v>
      </c>
      <c r="G14">
        <v>17.95</v>
      </c>
      <c r="H14">
        <v>21.13</v>
      </c>
      <c r="I14">
        <v>4.1900000000000004</v>
      </c>
      <c r="J14">
        <v>5.04</v>
      </c>
      <c r="K14">
        <v>7.96</v>
      </c>
    </row>
    <row r="15" spans="1:11">
      <c r="A15" t="s">
        <v>175</v>
      </c>
      <c r="B15">
        <v>234.96</v>
      </c>
      <c r="C15">
        <v>177.12</v>
      </c>
      <c r="D15">
        <v>145.85</v>
      </c>
      <c r="E15">
        <v>143.79</v>
      </c>
      <c r="F15">
        <v>133.58000000000001</v>
      </c>
      <c r="G15">
        <v>140.26</v>
      </c>
      <c r="H15">
        <v>177.86</v>
      </c>
      <c r="I15">
        <v>200.63</v>
      </c>
      <c r="J15">
        <v>238.42</v>
      </c>
      <c r="K15">
        <v>231.77</v>
      </c>
    </row>
    <row r="16" spans="1:11">
      <c r="A16" t="s">
        <v>176</v>
      </c>
      <c r="B16" t="s">
        <v>164</v>
      </c>
      <c r="C16" t="s">
        <v>164</v>
      </c>
      <c r="D16" t="s">
        <v>164</v>
      </c>
      <c r="E16" t="s">
        <v>164</v>
      </c>
      <c r="F16" t="s">
        <v>164</v>
      </c>
      <c r="G16" t="s">
        <v>164</v>
      </c>
      <c r="H16" t="s">
        <v>164</v>
      </c>
      <c r="I16" t="s">
        <v>164</v>
      </c>
      <c r="J16" t="s">
        <v>164</v>
      </c>
      <c r="K16" t="s">
        <v>164</v>
      </c>
    </row>
    <row r="17" spans="1:11">
      <c r="A17" t="s">
        <v>177</v>
      </c>
      <c r="B17">
        <v>55.08</v>
      </c>
      <c r="C17">
        <v>75.67</v>
      </c>
      <c r="D17">
        <v>63.49</v>
      </c>
      <c r="E17">
        <v>95.63</v>
      </c>
      <c r="F17">
        <v>65.75</v>
      </c>
      <c r="G17">
        <v>104.12</v>
      </c>
      <c r="H17">
        <v>157.49</v>
      </c>
      <c r="I17">
        <v>107.14</v>
      </c>
      <c r="J17">
        <v>104.56</v>
      </c>
      <c r="K17">
        <v>81.180000000000007</v>
      </c>
    </row>
    <row r="18" spans="1:11">
      <c r="A18" t="s">
        <v>178</v>
      </c>
      <c r="B18">
        <v>267.72000000000003</v>
      </c>
      <c r="C18">
        <v>257.75</v>
      </c>
      <c r="D18">
        <v>309.07</v>
      </c>
      <c r="E18">
        <v>239.31</v>
      </c>
      <c r="F18">
        <v>207.24</v>
      </c>
      <c r="G18">
        <v>298.14</v>
      </c>
      <c r="H18">
        <v>310.35000000000002</v>
      </c>
      <c r="I18">
        <v>293.29000000000002</v>
      </c>
      <c r="J18">
        <v>338.08</v>
      </c>
      <c r="K18">
        <v>319.51</v>
      </c>
    </row>
    <row r="19" spans="1:11">
      <c r="A19" t="s">
        <v>179</v>
      </c>
      <c r="B19">
        <v>220.97</v>
      </c>
      <c r="C19">
        <v>199.96</v>
      </c>
      <c r="D19">
        <v>198.51</v>
      </c>
      <c r="E19">
        <v>176.88</v>
      </c>
      <c r="F19">
        <v>180.36</v>
      </c>
      <c r="G19">
        <v>248.89</v>
      </c>
      <c r="H19">
        <v>272.25</v>
      </c>
      <c r="I19">
        <v>238.48</v>
      </c>
      <c r="J19">
        <v>235.2</v>
      </c>
      <c r="K19">
        <v>237.01</v>
      </c>
    </row>
    <row r="20" spans="1:11">
      <c r="A20" t="s">
        <v>180</v>
      </c>
      <c r="B20">
        <v>10.25</v>
      </c>
      <c r="C20">
        <v>12.68</v>
      </c>
      <c r="D20">
        <v>15.5</v>
      </c>
      <c r="E20">
        <v>4.9800000000000004</v>
      </c>
      <c r="F20">
        <v>6.21</v>
      </c>
      <c r="G20">
        <v>7.97</v>
      </c>
      <c r="H20">
        <v>8.16</v>
      </c>
      <c r="I20">
        <v>27.76</v>
      </c>
      <c r="J20">
        <v>29.85</v>
      </c>
      <c r="K20">
        <v>29.26</v>
      </c>
    </row>
    <row r="21" spans="1:11">
      <c r="A21" t="s">
        <v>181</v>
      </c>
      <c r="B21">
        <v>554.02</v>
      </c>
      <c r="C21">
        <v>546.05999999999995</v>
      </c>
      <c r="D21">
        <v>586.57000000000005</v>
      </c>
      <c r="E21">
        <v>516.79999999999995</v>
      </c>
      <c r="F21">
        <v>459.56</v>
      </c>
      <c r="G21">
        <v>659.12</v>
      </c>
      <c r="H21">
        <v>748.25</v>
      </c>
      <c r="I21">
        <v>666.67</v>
      </c>
      <c r="J21">
        <v>707.69</v>
      </c>
      <c r="K21">
        <v>666.96</v>
      </c>
    </row>
    <row r="22" spans="1:11">
      <c r="A22" t="s">
        <v>182</v>
      </c>
      <c r="B22" s="40">
        <v>2040.12</v>
      </c>
      <c r="C22" s="40">
        <v>2140.29</v>
      </c>
      <c r="D22" s="40">
        <v>2373.23</v>
      </c>
      <c r="E22" s="40">
        <v>2438.6</v>
      </c>
      <c r="F22" s="40">
        <v>2526.6</v>
      </c>
      <c r="G22" s="40">
        <v>2986.54</v>
      </c>
      <c r="H22" s="40">
        <v>3330.53</v>
      </c>
      <c r="I22" s="40">
        <v>3542.91</v>
      </c>
      <c r="J22" s="40">
        <v>3756.2</v>
      </c>
      <c r="K22" s="40">
        <v>4029.21</v>
      </c>
    </row>
    <row r="23" spans="1:11">
      <c r="A23" t="s">
        <v>183</v>
      </c>
      <c r="B23" t="s">
        <v>164</v>
      </c>
      <c r="C23" t="s">
        <v>164</v>
      </c>
      <c r="D23" t="s">
        <v>164</v>
      </c>
      <c r="E23" t="s">
        <v>164</v>
      </c>
      <c r="F23" t="s">
        <v>164</v>
      </c>
      <c r="G23" t="s">
        <v>164</v>
      </c>
      <c r="H23" t="s">
        <v>164</v>
      </c>
      <c r="I23" t="s">
        <v>164</v>
      </c>
      <c r="J23" t="s">
        <v>164</v>
      </c>
      <c r="K23" t="s">
        <v>164</v>
      </c>
    </row>
    <row r="24" spans="1:11">
      <c r="A24" t="s">
        <v>184</v>
      </c>
      <c r="B24" t="s">
        <v>164</v>
      </c>
      <c r="C24" t="s">
        <v>164</v>
      </c>
      <c r="D24" t="s">
        <v>164</v>
      </c>
      <c r="E24" t="s">
        <v>164</v>
      </c>
      <c r="F24" t="s">
        <v>164</v>
      </c>
      <c r="G24" t="s">
        <v>164</v>
      </c>
      <c r="H24" t="s">
        <v>164</v>
      </c>
      <c r="I24" t="s">
        <v>164</v>
      </c>
      <c r="J24" t="s">
        <v>164</v>
      </c>
      <c r="K24" t="s">
        <v>164</v>
      </c>
    </row>
    <row r="25" spans="1:11">
      <c r="A25" t="s">
        <v>185</v>
      </c>
      <c r="B25" s="40">
        <v>1162.68</v>
      </c>
      <c r="C25" s="40">
        <v>1131.07</v>
      </c>
      <c r="D25" s="40">
        <v>1067.1099999999999</v>
      </c>
      <c r="E25" s="40">
        <v>1184.49</v>
      </c>
      <c r="F25" s="40">
        <v>1181.19</v>
      </c>
      <c r="G25" s="40">
        <v>1138.75</v>
      </c>
      <c r="H25" s="40">
        <v>1412.43</v>
      </c>
      <c r="I25" s="40">
        <v>1603.99</v>
      </c>
      <c r="J25" s="40">
        <v>1684.68</v>
      </c>
      <c r="K25" s="40">
        <v>1535.11</v>
      </c>
    </row>
    <row r="26" spans="1:11">
      <c r="A26" t="s">
        <v>186</v>
      </c>
      <c r="B26">
        <v>3.13</v>
      </c>
      <c r="C26">
        <v>2.56</v>
      </c>
      <c r="D26">
        <v>2.27</v>
      </c>
      <c r="E26">
        <v>1.82</v>
      </c>
      <c r="F26">
        <v>2.79</v>
      </c>
      <c r="G26">
        <v>2.39</v>
      </c>
      <c r="H26">
        <v>1.45</v>
      </c>
      <c r="I26">
        <v>1.03</v>
      </c>
      <c r="J26">
        <v>0.79</v>
      </c>
      <c r="K26">
        <v>0.61</v>
      </c>
    </row>
    <row r="27" spans="1:11">
      <c r="A27" t="s">
        <v>187</v>
      </c>
      <c r="B27">
        <v>8.26</v>
      </c>
      <c r="C27">
        <v>17.600000000000001</v>
      </c>
      <c r="D27">
        <v>93.39</v>
      </c>
      <c r="E27">
        <v>25.68</v>
      </c>
      <c r="F27">
        <v>14.9</v>
      </c>
      <c r="G27">
        <v>263.36</v>
      </c>
      <c r="H27">
        <v>81.709999999999994</v>
      </c>
      <c r="I27">
        <v>67.930000000000007</v>
      </c>
      <c r="J27">
        <v>108.74</v>
      </c>
      <c r="K27">
        <v>119.25</v>
      </c>
    </row>
    <row r="28" spans="1:11">
      <c r="A28" t="s">
        <v>188</v>
      </c>
      <c r="B28" s="40">
        <v>1174.07</v>
      </c>
      <c r="C28" s="40">
        <v>1151.23</v>
      </c>
      <c r="D28" s="40">
        <v>1162.77</v>
      </c>
      <c r="E28" s="40">
        <v>1212.94</v>
      </c>
      <c r="F28" s="40">
        <v>1198.8800000000001</v>
      </c>
      <c r="G28" s="40">
        <v>1404.5</v>
      </c>
      <c r="H28" s="40">
        <v>1495.59</v>
      </c>
      <c r="I28" s="40">
        <v>1672.95</v>
      </c>
      <c r="J28" s="40">
        <v>1794.21</v>
      </c>
      <c r="K28" s="40">
        <v>1654.97</v>
      </c>
    </row>
    <row r="29" spans="1:11">
      <c r="A29" t="s">
        <v>189</v>
      </c>
      <c r="B29">
        <v>0.09</v>
      </c>
      <c r="C29">
        <v>0.34</v>
      </c>
      <c r="D29">
        <v>0.34</v>
      </c>
      <c r="E29">
        <v>0.34</v>
      </c>
      <c r="F29">
        <v>0</v>
      </c>
      <c r="G29">
        <v>0</v>
      </c>
      <c r="H29">
        <v>1.94</v>
      </c>
      <c r="I29">
        <v>18.46</v>
      </c>
      <c r="J29">
        <v>33.86</v>
      </c>
      <c r="K29">
        <v>39.04</v>
      </c>
    </row>
    <row r="30" spans="1:11">
      <c r="A30" t="s">
        <v>190</v>
      </c>
      <c r="B30">
        <v>0</v>
      </c>
      <c r="C30">
        <v>0</v>
      </c>
      <c r="D30">
        <v>1.35</v>
      </c>
      <c r="E30">
        <v>1.48</v>
      </c>
      <c r="F30">
        <v>1.27</v>
      </c>
      <c r="G30">
        <v>0.75</v>
      </c>
      <c r="H30">
        <v>2.68</v>
      </c>
      <c r="I30">
        <v>3.73</v>
      </c>
      <c r="J30">
        <v>0.78</v>
      </c>
      <c r="K30">
        <v>1.77</v>
      </c>
    </row>
    <row r="31" spans="1:11">
      <c r="A31" t="s">
        <v>191</v>
      </c>
      <c r="B31">
        <v>18.62</v>
      </c>
      <c r="C31">
        <v>10.52</v>
      </c>
      <c r="D31">
        <v>11.78</v>
      </c>
      <c r="E31">
        <v>20.03</v>
      </c>
      <c r="F31">
        <v>0</v>
      </c>
      <c r="G31">
        <v>0</v>
      </c>
      <c r="H31">
        <v>0</v>
      </c>
      <c r="I31">
        <v>0</v>
      </c>
      <c r="J31">
        <v>10.78</v>
      </c>
      <c r="K31">
        <v>5.77</v>
      </c>
    </row>
    <row r="32" spans="1:11">
      <c r="A32" t="s">
        <v>192</v>
      </c>
      <c r="B32">
        <v>13.79</v>
      </c>
      <c r="C32">
        <v>15.33</v>
      </c>
      <c r="D32">
        <v>17.309999999999999</v>
      </c>
      <c r="E32">
        <v>7.78</v>
      </c>
      <c r="F32">
        <v>25.3</v>
      </c>
      <c r="G32">
        <v>121.5</v>
      </c>
      <c r="H32">
        <v>111.2</v>
      </c>
      <c r="I32">
        <v>52.32</v>
      </c>
      <c r="J32">
        <v>66.069999999999993</v>
      </c>
      <c r="K32">
        <v>313.39</v>
      </c>
    </row>
    <row r="33" spans="1:11">
      <c r="A33" t="s">
        <v>193</v>
      </c>
      <c r="B33" s="40">
        <v>1218.05</v>
      </c>
      <c r="C33" s="40">
        <v>1188.9000000000001</v>
      </c>
      <c r="D33" s="40">
        <v>1202</v>
      </c>
      <c r="E33" s="40">
        <v>1251.02</v>
      </c>
      <c r="F33" s="40">
        <v>1233.9000000000001</v>
      </c>
      <c r="G33" s="40">
        <v>1535.2</v>
      </c>
      <c r="H33" s="40">
        <v>1644.09</v>
      </c>
      <c r="I33" s="40">
        <v>1780.14</v>
      </c>
      <c r="J33" s="40">
        <v>1937.64</v>
      </c>
      <c r="K33" s="40">
        <v>2046.88</v>
      </c>
    </row>
    <row r="34" spans="1:11">
      <c r="A34" t="s">
        <v>194</v>
      </c>
      <c r="B34" t="s">
        <v>164</v>
      </c>
      <c r="C34" t="s">
        <v>164</v>
      </c>
      <c r="D34" t="s">
        <v>164</v>
      </c>
      <c r="E34" t="s">
        <v>164</v>
      </c>
      <c r="F34" t="s">
        <v>164</v>
      </c>
      <c r="G34" t="s">
        <v>164</v>
      </c>
      <c r="H34" t="s">
        <v>164</v>
      </c>
      <c r="I34" t="s">
        <v>164</v>
      </c>
      <c r="J34" t="s">
        <v>164</v>
      </c>
      <c r="K34" t="s">
        <v>164</v>
      </c>
    </row>
    <row r="35" spans="1:11">
      <c r="A35" t="s">
        <v>195</v>
      </c>
      <c r="B35">
        <v>0</v>
      </c>
      <c r="C35">
        <v>0</v>
      </c>
      <c r="D35">
        <v>0</v>
      </c>
      <c r="E35">
        <v>9.8000000000000007</v>
      </c>
      <c r="F35">
        <v>4.97</v>
      </c>
      <c r="G35">
        <v>0</v>
      </c>
      <c r="H35">
        <v>0</v>
      </c>
      <c r="I35">
        <v>0</v>
      </c>
      <c r="J35">
        <v>0</v>
      </c>
      <c r="K35">
        <v>0</v>
      </c>
    </row>
    <row r="36" spans="1:11">
      <c r="A36" t="s">
        <v>196</v>
      </c>
      <c r="B36">
        <v>372.02</v>
      </c>
      <c r="C36">
        <v>378.47</v>
      </c>
      <c r="D36">
        <v>405.8</v>
      </c>
      <c r="E36">
        <v>512.72</v>
      </c>
      <c r="F36">
        <v>373.08</v>
      </c>
      <c r="G36">
        <v>465.88</v>
      </c>
      <c r="H36">
        <v>564.67999999999995</v>
      </c>
      <c r="I36">
        <v>532.19000000000005</v>
      </c>
      <c r="J36">
        <v>618.13</v>
      </c>
      <c r="K36">
        <v>551.46</v>
      </c>
    </row>
    <row r="37" spans="1:11">
      <c r="A37" t="s">
        <v>197</v>
      </c>
      <c r="B37">
        <v>338.92</v>
      </c>
      <c r="C37">
        <v>450.67</v>
      </c>
      <c r="D37">
        <v>475.05</v>
      </c>
      <c r="E37">
        <v>396.69</v>
      </c>
      <c r="F37">
        <v>431.67</v>
      </c>
      <c r="G37">
        <v>513.29999999999995</v>
      </c>
      <c r="H37">
        <v>601.16999999999996</v>
      </c>
      <c r="I37">
        <v>619.42999999999995</v>
      </c>
      <c r="J37">
        <v>570.17999999999995</v>
      </c>
      <c r="K37">
        <v>628.47</v>
      </c>
    </row>
    <row r="38" spans="1:11">
      <c r="A38" t="s">
        <v>198</v>
      </c>
      <c r="B38">
        <v>51.96</v>
      </c>
      <c r="C38">
        <v>82.47</v>
      </c>
      <c r="D38">
        <v>252.38</v>
      </c>
      <c r="E38">
        <v>225.17</v>
      </c>
      <c r="F38">
        <v>442.75</v>
      </c>
      <c r="G38">
        <v>424.38</v>
      </c>
      <c r="H38">
        <v>393.78</v>
      </c>
      <c r="I38">
        <v>514.11</v>
      </c>
      <c r="J38">
        <v>582.86</v>
      </c>
      <c r="K38">
        <v>755.12</v>
      </c>
    </row>
    <row r="39" spans="1:11">
      <c r="A39" t="s">
        <v>199</v>
      </c>
      <c r="B39">
        <v>3.03</v>
      </c>
      <c r="C39">
        <v>6.58</v>
      </c>
      <c r="D39">
        <v>4.97</v>
      </c>
      <c r="E39">
        <v>3.87</v>
      </c>
      <c r="F39">
        <v>12.9</v>
      </c>
      <c r="G39">
        <v>16.03</v>
      </c>
      <c r="H39">
        <v>9.9700000000000006</v>
      </c>
      <c r="I39">
        <v>59.36</v>
      </c>
      <c r="J39">
        <v>6.9</v>
      </c>
      <c r="K39">
        <v>5.77</v>
      </c>
    </row>
    <row r="40" spans="1:11">
      <c r="A40" t="s">
        <v>200</v>
      </c>
      <c r="B40">
        <v>56.14</v>
      </c>
      <c r="C40">
        <v>33.200000000000003</v>
      </c>
      <c r="D40">
        <v>33.03</v>
      </c>
      <c r="E40">
        <v>39.33</v>
      </c>
      <c r="F40">
        <v>27.33</v>
      </c>
      <c r="G40">
        <v>31.75</v>
      </c>
      <c r="H40">
        <v>116.84</v>
      </c>
      <c r="I40">
        <v>37.68</v>
      </c>
      <c r="J40">
        <v>40.49</v>
      </c>
      <c r="K40">
        <v>41.51</v>
      </c>
    </row>
    <row r="41" spans="1:11">
      <c r="A41" t="s">
        <v>201</v>
      </c>
      <c r="B41">
        <v>822.07</v>
      </c>
      <c r="C41">
        <v>951.39</v>
      </c>
      <c r="D41" s="40">
        <v>1171.23</v>
      </c>
      <c r="E41" s="40">
        <v>1187.58</v>
      </c>
      <c r="F41" s="40">
        <v>1292.7</v>
      </c>
      <c r="G41" s="40">
        <v>1451.34</v>
      </c>
      <c r="H41" s="40">
        <v>1686.44</v>
      </c>
      <c r="I41" s="40">
        <v>1762.77</v>
      </c>
      <c r="J41" s="40">
        <v>1818.56</v>
      </c>
      <c r="K41" s="40">
        <v>1982.33</v>
      </c>
    </row>
    <row r="42" spans="1:11">
      <c r="A42" t="s">
        <v>202</v>
      </c>
      <c r="B42" s="40">
        <v>2040.12</v>
      </c>
      <c r="C42" s="40">
        <v>2140.29</v>
      </c>
      <c r="D42" s="40">
        <v>2373.23</v>
      </c>
      <c r="E42" s="40">
        <v>2438.6</v>
      </c>
      <c r="F42" s="40">
        <v>2526.6</v>
      </c>
      <c r="G42" s="40">
        <v>2986.54</v>
      </c>
      <c r="H42" s="40">
        <v>3330.53</v>
      </c>
      <c r="I42" s="40">
        <v>3542.91</v>
      </c>
      <c r="J42" s="40">
        <v>3756.2</v>
      </c>
      <c r="K42" s="40">
        <v>4029.21</v>
      </c>
    </row>
    <row r="43" spans="1:11">
      <c r="A43" t="s">
        <v>146</v>
      </c>
      <c r="B43" t="s">
        <v>164</v>
      </c>
      <c r="C43" t="s">
        <v>164</v>
      </c>
      <c r="D43" t="s">
        <v>164</v>
      </c>
      <c r="E43" t="s">
        <v>164</v>
      </c>
      <c r="F43" t="s">
        <v>164</v>
      </c>
      <c r="G43" t="s">
        <v>164</v>
      </c>
      <c r="H43" t="s">
        <v>164</v>
      </c>
      <c r="I43" t="s">
        <v>164</v>
      </c>
      <c r="J43" t="s">
        <v>164</v>
      </c>
      <c r="K43" t="s">
        <v>164</v>
      </c>
    </row>
    <row r="44" spans="1:11">
      <c r="A44" t="s">
        <v>203</v>
      </c>
      <c r="B44" t="s">
        <v>164</v>
      </c>
      <c r="C44" t="s">
        <v>164</v>
      </c>
      <c r="D44" t="s">
        <v>164</v>
      </c>
      <c r="E44" t="s">
        <v>164</v>
      </c>
      <c r="F44" t="s">
        <v>164</v>
      </c>
      <c r="G44" t="s">
        <v>164</v>
      </c>
      <c r="H44" t="s">
        <v>164</v>
      </c>
      <c r="I44" t="s">
        <v>164</v>
      </c>
      <c r="J44" t="s">
        <v>164</v>
      </c>
      <c r="K44" t="s">
        <v>164</v>
      </c>
    </row>
    <row r="45" spans="1:11">
      <c r="A45" t="s">
        <v>204</v>
      </c>
      <c r="B45">
        <v>260.72000000000003</v>
      </c>
      <c r="C45">
        <v>58.99</v>
      </c>
      <c r="D45">
        <v>54.22</v>
      </c>
      <c r="E45">
        <v>15.37</v>
      </c>
      <c r="F45">
        <v>9.59</v>
      </c>
      <c r="G45">
        <v>22.39</v>
      </c>
      <c r="H45">
        <v>91.7</v>
      </c>
      <c r="I45">
        <v>103.74</v>
      </c>
      <c r="J45">
        <v>136.34</v>
      </c>
      <c r="K45">
        <v>0</v>
      </c>
    </row>
    <row r="46" spans="1:11">
      <c r="A46" t="s">
        <v>205</v>
      </c>
      <c r="B46" t="s">
        <v>164</v>
      </c>
      <c r="C46" t="s">
        <v>164</v>
      </c>
      <c r="D46" t="s">
        <v>164</v>
      </c>
      <c r="E46" t="s">
        <v>164</v>
      </c>
      <c r="F46" t="s">
        <v>164</v>
      </c>
      <c r="G46" t="s">
        <v>164</v>
      </c>
      <c r="H46" t="s">
        <v>164</v>
      </c>
      <c r="I46" t="s">
        <v>164</v>
      </c>
      <c r="J46" t="s">
        <v>164</v>
      </c>
      <c r="K46" t="s">
        <v>164</v>
      </c>
    </row>
    <row r="47" spans="1:11">
      <c r="A47" t="s">
        <v>206</v>
      </c>
      <c r="B47">
        <v>0</v>
      </c>
      <c r="C47">
        <v>0</v>
      </c>
      <c r="D47">
        <v>0</v>
      </c>
      <c r="E47">
        <v>0</v>
      </c>
      <c r="F47">
        <v>0</v>
      </c>
      <c r="G47">
        <v>0</v>
      </c>
      <c r="H47">
        <v>0</v>
      </c>
      <c r="I47">
        <v>0</v>
      </c>
      <c r="J47">
        <v>0</v>
      </c>
      <c r="K47">
        <v>0</v>
      </c>
    </row>
    <row r="48" spans="1:11">
      <c r="A48" t="s">
        <v>207</v>
      </c>
      <c r="B48" t="s">
        <v>164</v>
      </c>
      <c r="C48" t="s">
        <v>164</v>
      </c>
      <c r="D48" t="s">
        <v>164</v>
      </c>
      <c r="E48" t="s">
        <v>164</v>
      </c>
      <c r="F48" t="s">
        <v>164</v>
      </c>
      <c r="G48" t="s">
        <v>164</v>
      </c>
      <c r="H48" t="s">
        <v>164</v>
      </c>
      <c r="I48" t="s">
        <v>164</v>
      </c>
      <c r="J48" t="s">
        <v>164</v>
      </c>
      <c r="K48" t="s">
        <v>164</v>
      </c>
    </row>
    <row r="49" spans="1:11">
      <c r="A49" t="s">
        <v>208</v>
      </c>
      <c r="B49">
        <v>0</v>
      </c>
      <c r="C49">
        <v>0</v>
      </c>
      <c r="D49">
        <v>0</v>
      </c>
      <c r="E49">
        <v>0</v>
      </c>
      <c r="F49">
        <v>0</v>
      </c>
      <c r="G49">
        <v>0</v>
      </c>
      <c r="H49">
        <v>0</v>
      </c>
      <c r="I49">
        <v>0</v>
      </c>
      <c r="J49">
        <v>0</v>
      </c>
      <c r="K49">
        <v>0</v>
      </c>
    </row>
    <row r="50" spans="1:11">
      <c r="A50" t="s">
        <v>209</v>
      </c>
      <c r="B50">
        <v>0.09</v>
      </c>
      <c r="C50">
        <v>0.34</v>
      </c>
      <c r="D50">
        <v>0.34</v>
      </c>
      <c r="E50">
        <v>0.34</v>
      </c>
      <c r="F50">
        <v>0</v>
      </c>
      <c r="G50">
        <v>0</v>
      </c>
      <c r="H50">
        <v>0</v>
      </c>
      <c r="I50">
        <v>3.67</v>
      </c>
      <c r="J50">
        <v>3.67</v>
      </c>
      <c r="K50">
        <v>0</v>
      </c>
    </row>
    <row r="51" spans="1:11">
      <c r="A51" t="s">
        <v>210</v>
      </c>
      <c r="B51" t="s">
        <v>164</v>
      </c>
      <c r="C51" t="s">
        <v>164</v>
      </c>
      <c r="D51" t="s">
        <v>164</v>
      </c>
      <c r="E51" t="s">
        <v>164</v>
      </c>
      <c r="F51" t="s">
        <v>164</v>
      </c>
      <c r="G51" t="s">
        <v>164</v>
      </c>
      <c r="H51" t="s">
        <v>164</v>
      </c>
      <c r="I51" t="s">
        <v>164</v>
      </c>
      <c r="J51" t="s">
        <v>164</v>
      </c>
      <c r="K51" t="s">
        <v>164</v>
      </c>
    </row>
    <row r="52" spans="1:11">
      <c r="A52" t="s">
        <v>211</v>
      </c>
      <c r="B52">
        <v>0</v>
      </c>
      <c r="C52">
        <v>0</v>
      </c>
      <c r="D52">
        <v>0</v>
      </c>
      <c r="E52">
        <v>0</v>
      </c>
      <c r="F52">
        <v>0</v>
      </c>
      <c r="G52">
        <v>0</v>
      </c>
      <c r="H52">
        <v>0</v>
      </c>
      <c r="I52">
        <v>0</v>
      </c>
      <c r="J52">
        <v>0</v>
      </c>
      <c r="K52">
        <v>0</v>
      </c>
    </row>
    <row r="53" spans="1:11">
      <c r="A53" t="s">
        <v>212</v>
      </c>
      <c r="B53">
        <v>0</v>
      </c>
      <c r="C53">
        <v>0</v>
      </c>
      <c r="D53">
        <v>0</v>
      </c>
      <c r="E53">
        <v>0</v>
      </c>
      <c r="F53">
        <v>0</v>
      </c>
      <c r="G53">
        <v>0</v>
      </c>
      <c r="H53">
        <v>0</v>
      </c>
      <c r="I53">
        <v>0</v>
      </c>
      <c r="J53">
        <v>0</v>
      </c>
      <c r="K53">
        <v>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CD6DD-5FC5-4855-9235-A590CFF12691}">
  <dimension ref="B2:Q161"/>
  <sheetViews>
    <sheetView showGridLines="0" zoomScale="85" zoomScaleNormal="85" workbookViewId="0">
      <selection activeCell="G5" sqref="G5"/>
    </sheetView>
  </sheetViews>
  <sheetFormatPr defaultRowHeight="14.4"/>
  <cols>
    <col min="1" max="1" width="1.88671875" customWidth="1"/>
    <col min="2" max="2" width="28.33203125" bestFit="1" customWidth="1"/>
    <col min="3" max="3" width="23.77734375" bestFit="1" customWidth="1"/>
    <col min="4" max="4" width="14.6640625" bestFit="1" customWidth="1"/>
    <col min="5" max="5" width="26.88671875" bestFit="1" customWidth="1"/>
    <col min="6" max="7" width="24.77734375" customWidth="1"/>
    <col min="14" max="14" width="9.88671875" bestFit="1" customWidth="1"/>
  </cols>
  <sheetData>
    <row r="2" spans="2:17">
      <c r="B2" s="2" t="s">
        <v>820</v>
      </c>
    </row>
    <row r="3" spans="2:17">
      <c r="B3" s="2" t="s">
        <v>778</v>
      </c>
      <c r="I3" s="2" t="s">
        <v>779</v>
      </c>
    </row>
    <row r="4" spans="2:17">
      <c r="B4" s="257" t="s">
        <v>550</v>
      </c>
      <c r="C4" s="257" t="s">
        <v>551</v>
      </c>
      <c r="D4" s="257" t="s">
        <v>552</v>
      </c>
      <c r="E4" s="257" t="s">
        <v>553</v>
      </c>
      <c r="F4" s="257" t="s">
        <v>554</v>
      </c>
      <c r="G4" s="257" t="s">
        <v>821</v>
      </c>
      <c r="I4" s="229" t="s">
        <v>755</v>
      </c>
      <c r="J4" s="230"/>
      <c r="K4" s="230"/>
      <c r="L4" s="230"/>
      <c r="M4" s="240"/>
      <c r="N4" s="241" t="s">
        <v>776</v>
      </c>
      <c r="O4" s="239"/>
      <c r="P4" s="239"/>
      <c r="Q4" s="239"/>
    </row>
    <row r="5" spans="2:17">
      <c r="B5" s="255" t="s">
        <v>648</v>
      </c>
      <c r="C5" s="255" t="s">
        <v>583</v>
      </c>
      <c r="D5" s="255" t="s">
        <v>572</v>
      </c>
      <c r="E5" s="275">
        <v>1.7498812238305829E-2</v>
      </c>
      <c r="F5" s="275">
        <v>6.9201825339291617E-2</v>
      </c>
      <c r="G5" s="275">
        <v>2.7201825339291618E-2</v>
      </c>
      <c r="I5" s="252" t="s">
        <v>756</v>
      </c>
      <c r="J5" s="231"/>
      <c r="K5" s="232"/>
      <c r="L5" s="232"/>
      <c r="N5" s="253" t="s">
        <v>756</v>
      </c>
      <c r="O5" s="254"/>
      <c r="P5" s="235"/>
      <c r="Q5" s="235"/>
    </row>
    <row r="6" spans="2:17">
      <c r="B6" s="255" t="s">
        <v>734</v>
      </c>
      <c r="C6" s="255" t="s">
        <v>562</v>
      </c>
      <c r="D6" s="255" t="s">
        <v>607</v>
      </c>
      <c r="E6" s="275">
        <v>4.7724033377197703E-3</v>
      </c>
      <c r="F6" s="275">
        <v>4.9418679637988627E-2</v>
      </c>
      <c r="G6" s="275">
        <v>7.4186796379886212E-3</v>
      </c>
      <c r="I6" s="233" t="s">
        <v>757</v>
      </c>
      <c r="J6" s="233" t="s">
        <v>758</v>
      </c>
      <c r="K6" s="233" t="s">
        <v>759</v>
      </c>
      <c r="L6" s="234" t="s">
        <v>760</v>
      </c>
      <c r="N6" s="235" t="s">
        <v>777</v>
      </c>
      <c r="O6" s="235" t="s">
        <v>758</v>
      </c>
      <c r="P6" s="235" t="s">
        <v>759</v>
      </c>
      <c r="Q6" s="235" t="s">
        <v>760</v>
      </c>
    </row>
    <row r="7" spans="2:17">
      <c r="B7" s="255" t="s">
        <v>735</v>
      </c>
      <c r="C7" s="255" t="s">
        <v>604</v>
      </c>
      <c r="D7" s="255" t="s">
        <v>577</v>
      </c>
      <c r="E7" s="275">
        <v>2.1863536781947081E-3</v>
      </c>
      <c r="F7" s="275">
        <v>4.4200000000000003E-2</v>
      </c>
      <c r="G7" s="275">
        <v>2.1863536781947081E-3</v>
      </c>
      <c r="I7" s="235">
        <v>-100000</v>
      </c>
      <c r="J7" s="235">
        <v>0.19999900000000001</v>
      </c>
      <c r="K7" s="236" t="s">
        <v>761</v>
      </c>
      <c r="L7" s="237">
        <v>0.19</v>
      </c>
      <c r="N7" s="235">
        <v>-100000</v>
      </c>
      <c r="O7" s="235">
        <v>0.49999900000000003</v>
      </c>
      <c r="P7" s="235" t="s">
        <v>761</v>
      </c>
      <c r="Q7" s="237">
        <v>0.19</v>
      </c>
    </row>
    <row r="8" spans="2:17">
      <c r="B8" s="255" t="s">
        <v>555</v>
      </c>
      <c r="C8" s="255" t="s">
        <v>556</v>
      </c>
      <c r="D8" s="255" t="s">
        <v>557</v>
      </c>
      <c r="E8" s="275">
        <v>3.9302145134162813E-3</v>
      </c>
      <c r="F8" s="275">
        <v>4.8109500878343571E-2</v>
      </c>
      <c r="G8" s="275">
        <v>6.1095008783435701E-3</v>
      </c>
      <c r="I8" s="235">
        <v>0.2</v>
      </c>
      <c r="J8" s="235">
        <v>0.64999899999999999</v>
      </c>
      <c r="K8" s="236" t="s">
        <v>762</v>
      </c>
      <c r="L8" s="237">
        <v>0.16</v>
      </c>
      <c r="N8" s="235">
        <v>0.5</v>
      </c>
      <c r="O8" s="235">
        <v>0.79999900000000002</v>
      </c>
      <c r="P8" s="235" t="s">
        <v>762</v>
      </c>
      <c r="Q8" s="237">
        <v>0.16</v>
      </c>
    </row>
    <row r="9" spans="2:17">
      <c r="B9" s="255" t="s">
        <v>558</v>
      </c>
      <c r="C9" s="255" t="s">
        <v>559</v>
      </c>
      <c r="D9" s="255" t="s">
        <v>560</v>
      </c>
      <c r="E9" s="275">
        <v>2.8634420026318622E-2</v>
      </c>
      <c r="F9" s="275">
        <v>8.651207782793173E-2</v>
      </c>
      <c r="G9" s="275">
        <v>4.4512077827931727E-2</v>
      </c>
      <c r="I9" s="235">
        <v>0.65</v>
      </c>
      <c r="J9" s="235">
        <v>0.79999900000000002</v>
      </c>
      <c r="K9" s="236" t="s">
        <v>763</v>
      </c>
      <c r="L9" s="237">
        <v>0.12609999999999999</v>
      </c>
      <c r="N9" s="235">
        <v>0.8</v>
      </c>
      <c r="O9" s="235">
        <v>1.2499990000000001</v>
      </c>
      <c r="P9" s="235" t="s">
        <v>763</v>
      </c>
      <c r="Q9" s="237">
        <v>0.12609999999999999</v>
      </c>
    </row>
    <row r="10" spans="2:17">
      <c r="B10" s="255" t="s">
        <v>561</v>
      </c>
      <c r="C10" s="255" t="s">
        <v>562</v>
      </c>
      <c r="D10" s="255" t="s">
        <v>563</v>
      </c>
      <c r="E10" s="275">
        <v>1.2726408900586053E-2</v>
      </c>
      <c r="F10" s="275">
        <v>6.1783145701302992E-2</v>
      </c>
      <c r="G10" s="275">
        <v>1.978314570130299E-2</v>
      </c>
      <c r="I10" s="235">
        <v>0.8</v>
      </c>
      <c r="J10" s="235">
        <v>1.2499990000000001</v>
      </c>
      <c r="K10" s="236" t="s">
        <v>764</v>
      </c>
      <c r="L10" s="237">
        <v>8.8499999999999995E-2</v>
      </c>
      <c r="N10" s="235">
        <v>1.25</v>
      </c>
      <c r="O10" s="235">
        <v>1.4999990000000001</v>
      </c>
      <c r="P10" s="235" t="s">
        <v>764</v>
      </c>
      <c r="Q10" s="237">
        <v>8.8499999999999995E-2</v>
      </c>
    </row>
    <row r="11" spans="2:17">
      <c r="B11" s="255" t="s">
        <v>564</v>
      </c>
      <c r="C11" s="255" t="s">
        <v>551</v>
      </c>
      <c r="D11" s="255" t="s">
        <v>565</v>
      </c>
      <c r="E11" s="275">
        <v>5.1747824426647708E-2</v>
      </c>
      <c r="F11" s="275">
        <v>0.122441761564857</v>
      </c>
      <c r="G11" s="275">
        <v>8.0441761564857009E-2</v>
      </c>
      <c r="I11" s="235">
        <v>1.25</v>
      </c>
      <c r="J11" s="235">
        <v>1.4999990000000001</v>
      </c>
      <c r="K11" s="236" t="s">
        <v>765</v>
      </c>
      <c r="L11" s="237">
        <v>5.0900000000000001E-2</v>
      </c>
      <c r="N11" s="235">
        <v>1.5</v>
      </c>
      <c r="O11" s="235">
        <v>1.9999990000000001</v>
      </c>
      <c r="P11" s="235" t="s">
        <v>765</v>
      </c>
      <c r="Q11" s="237">
        <v>5.0900000000000001E-2</v>
      </c>
    </row>
    <row r="12" spans="2:17">
      <c r="B12" s="255" t="s">
        <v>566</v>
      </c>
      <c r="C12" s="255" t="s">
        <v>567</v>
      </c>
      <c r="D12" s="255" t="s">
        <v>568</v>
      </c>
      <c r="E12" s="275">
        <v>5.970182998951399E-2</v>
      </c>
      <c r="F12" s="275">
        <v>0.13480622762817138</v>
      </c>
      <c r="G12" s="275">
        <v>9.2806227628171381E-2</v>
      </c>
      <c r="I12" s="235">
        <v>1.5</v>
      </c>
      <c r="J12" s="235">
        <v>1.7499990000000001</v>
      </c>
      <c r="K12" s="236" t="s">
        <v>766</v>
      </c>
      <c r="L12" s="237">
        <v>3.2099999999999997E-2</v>
      </c>
      <c r="N12" s="235">
        <v>2</v>
      </c>
      <c r="O12" s="235">
        <v>2.4999989999999999</v>
      </c>
      <c r="P12" s="235" t="s">
        <v>766</v>
      </c>
      <c r="Q12" s="237">
        <v>3.2099999999999997E-2</v>
      </c>
    </row>
    <row r="13" spans="2:17">
      <c r="B13" s="255" t="s">
        <v>569</v>
      </c>
      <c r="C13" s="255" t="s">
        <v>559</v>
      </c>
      <c r="D13" s="255" t="s">
        <v>560</v>
      </c>
      <c r="E13" s="275">
        <v>2.8634420026318622E-2</v>
      </c>
      <c r="F13" s="275">
        <v>8.651207782793173E-2</v>
      </c>
      <c r="G13" s="275">
        <v>4.4512077827931727E-2</v>
      </c>
      <c r="I13" s="235">
        <v>1.75</v>
      </c>
      <c r="J13" s="235">
        <v>1.9999990000000001</v>
      </c>
      <c r="K13" s="236" t="s">
        <v>767</v>
      </c>
      <c r="L13" s="237">
        <v>2.75E-2</v>
      </c>
      <c r="N13" s="235">
        <v>2.5</v>
      </c>
      <c r="O13" s="235">
        <v>2.9999989999999999</v>
      </c>
      <c r="P13" s="235" t="s">
        <v>767</v>
      </c>
      <c r="Q13" s="237">
        <v>2.75E-2</v>
      </c>
    </row>
    <row r="14" spans="2:17">
      <c r="B14" s="255" t="s">
        <v>570</v>
      </c>
      <c r="C14" s="255" t="s">
        <v>571</v>
      </c>
      <c r="D14" s="255" t="s">
        <v>572</v>
      </c>
      <c r="E14" s="275">
        <v>1.7498812238305829E-2</v>
      </c>
      <c r="F14" s="275">
        <v>6.9201825339291617E-2</v>
      </c>
      <c r="G14" s="275">
        <v>2.7201825339291618E-2</v>
      </c>
      <c r="I14" s="235">
        <v>2</v>
      </c>
      <c r="J14" s="235">
        <v>2.2499999000000002</v>
      </c>
      <c r="K14" s="236" t="s">
        <v>768</v>
      </c>
      <c r="L14" s="237">
        <v>1.84E-2</v>
      </c>
      <c r="N14" s="235">
        <v>3</v>
      </c>
      <c r="O14" s="235">
        <v>3.4999989999999999</v>
      </c>
      <c r="P14" s="235" t="s">
        <v>768</v>
      </c>
      <c r="Q14" s="237">
        <v>1.84E-2</v>
      </c>
    </row>
    <row r="15" spans="2:17">
      <c r="B15" s="255" t="s">
        <v>573</v>
      </c>
      <c r="C15" s="255" t="s">
        <v>574</v>
      </c>
      <c r="D15" s="255" t="s">
        <v>575</v>
      </c>
      <c r="E15" s="275">
        <v>0</v>
      </c>
      <c r="F15" s="275">
        <v>4.2000000000000003E-2</v>
      </c>
      <c r="G15" s="275">
        <v>0</v>
      </c>
      <c r="I15" s="235">
        <v>2.25</v>
      </c>
      <c r="J15" s="235">
        <v>2.4999899999999999</v>
      </c>
      <c r="K15" s="236" t="s">
        <v>769</v>
      </c>
      <c r="L15" s="237">
        <v>1.38E-2</v>
      </c>
      <c r="N15" s="235">
        <v>3.5</v>
      </c>
      <c r="O15" s="235">
        <v>3.9999999000000002</v>
      </c>
      <c r="P15" s="235" t="s">
        <v>769</v>
      </c>
      <c r="Q15" s="237">
        <v>1.38E-2</v>
      </c>
    </row>
    <row r="16" spans="2:17">
      <c r="B16" s="255" t="s">
        <v>576</v>
      </c>
      <c r="C16" s="255" t="s">
        <v>562</v>
      </c>
      <c r="D16" s="255" t="s">
        <v>577</v>
      </c>
      <c r="E16" s="275">
        <v>2.1863536781947081E-3</v>
      </c>
      <c r="F16" s="275">
        <v>4.5398677011573456E-2</v>
      </c>
      <c r="G16" s="275">
        <v>3.3986770115734541E-3</v>
      </c>
      <c r="I16" s="235">
        <v>2.5</v>
      </c>
      <c r="J16" s="235">
        <v>2.9999989999999999</v>
      </c>
      <c r="K16" s="236" t="s">
        <v>770</v>
      </c>
      <c r="L16" s="237">
        <v>1.11E-2</v>
      </c>
      <c r="N16" s="235">
        <v>4</v>
      </c>
      <c r="O16" s="235">
        <v>4.4999989999999999</v>
      </c>
      <c r="P16" s="235" t="s">
        <v>770</v>
      </c>
      <c r="Q16" s="237">
        <v>1.11E-2</v>
      </c>
    </row>
    <row r="17" spans="2:17">
      <c r="B17" s="255" t="s">
        <v>578</v>
      </c>
      <c r="C17" s="255" t="s">
        <v>559</v>
      </c>
      <c r="D17" s="255" t="s">
        <v>572</v>
      </c>
      <c r="E17" s="275">
        <v>1.7498812238305829E-2</v>
      </c>
      <c r="F17" s="275">
        <v>6.9201825339291617E-2</v>
      </c>
      <c r="G17" s="275">
        <v>2.7201825339291618E-2</v>
      </c>
      <c r="I17" s="235">
        <v>3</v>
      </c>
      <c r="J17" s="235">
        <v>4.2499989999999999</v>
      </c>
      <c r="K17" s="236" t="s">
        <v>771</v>
      </c>
      <c r="L17" s="237">
        <v>8.8999999999999999E-3</v>
      </c>
      <c r="N17" s="235">
        <v>4.5</v>
      </c>
      <c r="O17" s="235">
        <v>5.9999989999999999</v>
      </c>
      <c r="P17" s="235" t="s">
        <v>771</v>
      </c>
      <c r="Q17" s="237">
        <v>8.8999999999999999E-3</v>
      </c>
    </row>
    <row r="18" spans="2:17">
      <c r="B18" s="255" t="s">
        <v>579</v>
      </c>
      <c r="C18" s="255" t="s">
        <v>571</v>
      </c>
      <c r="D18" s="255" t="s">
        <v>560</v>
      </c>
      <c r="E18" s="275">
        <v>2.8634420026318622E-2</v>
      </c>
      <c r="F18" s="275">
        <v>8.651207782793173E-2</v>
      </c>
      <c r="G18" s="275">
        <v>4.4512077827931727E-2</v>
      </c>
      <c r="I18" s="235">
        <v>4.25</v>
      </c>
      <c r="J18" s="235">
        <v>5.4999989999999999</v>
      </c>
      <c r="K18" s="236" t="s">
        <v>772</v>
      </c>
      <c r="L18" s="237">
        <v>7.7999999999999996E-3</v>
      </c>
      <c r="N18" s="235">
        <v>6</v>
      </c>
      <c r="O18" s="235">
        <v>7.4999989999999999</v>
      </c>
      <c r="P18" s="235" t="s">
        <v>772</v>
      </c>
      <c r="Q18" s="237">
        <v>7.7999999999999996E-3</v>
      </c>
    </row>
    <row r="19" spans="2:17">
      <c r="B19" s="255" t="s">
        <v>580</v>
      </c>
      <c r="C19" s="255" t="s">
        <v>556</v>
      </c>
      <c r="D19" s="255" t="s">
        <v>581</v>
      </c>
      <c r="E19" s="275">
        <v>4.379381886378142E-2</v>
      </c>
      <c r="F19" s="275">
        <v>0.11007729550154263</v>
      </c>
      <c r="G19" s="275">
        <v>6.8077295501542637E-2</v>
      </c>
      <c r="I19" s="235">
        <v>5.5</v>
      </c>
      <c r="J19" s="235">
        <v>6.4999989999999999</v>
      </c>
      <c r="K19" s="236" t="s">
        <v>773</v>
      </c>
      <c r="L19" s="237">
        <v>7.0000000000000001E-3</v>
      </c>
      <c r="N19" s="235">
        <v>7.5</v>
      </c>
      <c r="O19" s="235">
        <v>9.4999990000000007</v>
      </c>
      <c r="P19" s="235" t="s">
        <v>773</v>
      </c>
      <c r="Q19" s="237">
        <v>7.0000000000000001E-3</v>
      </c>
    </row>
    <row r="20" spans="2:17">
      <c r="B20" s="255" t="s">
        <v>582</v>
      </c>
      <c r="C20" s="255" t="s">
        <v>583</v>
      </c>
      <c r="D20" s="255" t="s">
        <v>581</v>
      </c>
      <c r="E20" s="275">
        <v>4.379381886378142E-2</v>
      </c>
      <c r="F20" s="275">
        <v>0.11007729550154263</v>
      </c>
      <c r="G20" s="275">
        <v>6.8077295501542637E-2</v>
      </c>
      <c r="I20" s="235">
        <v>6.5</v>
      </c>
      <c r="J20" s="235">
        <v>8.4999990000000007</v>
      </c>
      <c r="K20" s="236" t="s">
        <v>774</v>
      </c>
      <c r="L20" s="237">
        <v>5.4999999999999997E-3</v>
      </c>
      <c r="N20" s="235">
        <v>9.5</v>
      </c>
      <c r="O20" s="235">
        <v>12.499999000000001</v>
      </c>
      <c r="P20" s="235" t="s">
        <v>774</v>
      </c>
      <c r="Q20" s="237">
        <v>5.4999999999999997E-3</v>
      </c>
    </row>
    <row r="21" spans="2:17">
      <c r="B21" s="255" t="s">
        <v>584</v>
      </c>
      <c r="C21" s="255" t="s">
        <v>571</v>
      </c>
      <c r="D21" s="255" t="s">
        <v>585</v>
      </c>
      <c r="E21" s="275">
        <v>0.17499999999999999</v>
      </c>
      <c r="F21" s="275">
        <v>0.31403671709531467</v>
      </c>
      <c r="G21" s="275">
        <v>0.27203671709531468</v>
      </c>
      <c r="I21" s="238">
        <v>8.5</v>
      </c>
      <c r="J21" s="235">
        <v>100000</v>
      </c>
      <c r="K21" s="236" t="s">
        <v>775</v>
      </c>
      <c r="L21" s="237">
        <v>4.0000000000000001E-3</v>
      </c>
      <c r="N21" s="235">
        <v>12.5</v>
      </c>
      <c r="O21" s="235">
        <v>100000</v>
      </c>
      <c r="P21" s="235" t="s">
        <v>775</v>
      </c>
      <c r="Q21" s="237">
        <v>4.0000000000000001E-3</v>
      </c>
    </row>
    <row r="22" spans="2:17">
      <c r="B22" s="255" t="s">
        <v>586</v>
      </c>
      <c r="C22" s="255" t="s">
        <v>559</v>
      </c>
      <c r="D22" s="255" t="s">
        <v>585</v>
      </c>
      <c r="E22" s="275">
        <v>0.17499999999999999</v>
      </c>
      <c r="F22" s="275">
        <v>0.31403671709531467</v>
      </c>
      <c r="G22" s="275">
        <v>0.27203671709531468</v>
      </c>
      <c r="I22" s="239"/>
      <c r="J22" s="239"/>
      <c r="K22" s="239"/>
      <c r="L22" s="239"/>
    </row>
    <row r="23" spans="2:17">
      <c r="B23" s="255" t="s">
        <v>587</v>
      </c>
      <c r="C23" s="255" t="s">
        <v>562</v>
      </c>
      <c r="D23" s="255" t="s">
        <v>588</v>
      </c>
      <c r="E23" s="275">
        <v>5.614592162023261E-3</v>
      </c>
      <c r="F23" s="275">
        <v>5.0727858397633677E-2</v>
      </c>
      <c r="G23" s="275">
        <v>8.727858397633674E-3</v>
      </c>
    </row>
    <row r="24" spans="2:17">
      <c r="B24" s="255" t="s">
        <v>589</v>
      </c>
      <c r="C24" s="255" t="s">
        <v>567</v>
      </c>
      <c r="D24" s="255" t="s">
        <v>568</v>
      </c>
      <c r="E24" s="275">
        <v>5.970182998951399E-2</v>
      </c>
      <c r="F24" s="275">
        <v>0.13480622762817138</v>
      </c>
      <c r="G24" s="275">
        <v>9.2806227628171381E-2</v>
      </c>
    </row>
    <row r="25" spans="2:17">
      <c r="B25" s="255" t="s">
        <v>590</v>
      </c>
      <c r="C25" s="255" t="s">
        <v>551</v>
      </c>
      <c r="D25" s="255" t="s">
        <v>591</v>
      </c>
      <c r="E25" s="275">
        <v>3.5839813300915138E-2</v>
      </c>
      <c r="F25" s="275">
        <v>9.7712829438228274E-2</v>
      </c>
      <c r="G25" s="275">
        <v>5.5712829438228272E-2</v>
      </c>
    </row>
    <row r="26" spans="2:17">
      <c r="B26" s="255" t="s">
        <v>592</v>
      </c>
      <c r="C26" s="255" t="s">
        <v>571</v>
      </c>
      <c r="D26" s="255" t="s">
        <v>588</v>
      </c>
      <c r="E26" s="275">
        <v>5.614592162023261E-3</v>
      </c>
      <c r="F26" s="275">
        <v>5.0727858397633677E-2</v>
      </c>
      <c r="G26" s="275">
        <v>8.727858397633674E-3</v>
      </c>
    </row>
    <row r="27" spans="2:17">
      <c r="B27" s="255" t="s">
        <v>593</v>
      </c>
      <c r="C27" s="255" t="s">
        <v>567</v>
      </c>
      <c r="D27" s="255" t="s">
        <v>594</v>
      </c>
      <c r="E27" s="275">
        <v>7.9633632164696572E-2</v>
      </c>
      <c r="F27" s="275">
        <v>0.16579012493977094</v>
      </c>
      <c r="G27" s="275">
        <v>0.12379012493977093</v>
      </c>
    </row>
    <row r="28" spans="2:17">
      <c r="B28" s="255" t="s">
        <v>595</v>
      </c>
      <c r="C28" s="255" t="s">
        <v>559</v>
      </c>
      <c r="D28" s="255" t="s">
        <v>565</v>
      </c>
      <c r="E28" s="275">
        <v>5.1747824426647708E-2</v>
      </c>
      <c r="F28" s="275">
        <v>0.122441761564857</v>
      </c>
      <c r="G28" s="275">
        <v>8.0441761564857009E-2</v>
      </c>
    </row>
    <row r="29" spans="2:17">
      <c r="B29" s="255" t="s">
        <v>596</v>
      </c>
      <c r="C29" s="255" t="s">
        <v>551</v>
      </c>
      <c r="D29" s="255" t="s">
        <v>563</v>
      </c>
      <c r="E29" s="275">
        <v>1.2726408900586053E-2</v>
      </c>
      <c r="F29" s="275">
        <v>6.1783145701302992E-2</v>
      </c>
      <c r="G29" s="275">
        <v>1.978314570130299E-2</v>
      </c>
    </row>
    <row r="30" spans="2:17">
      <c r="B30" s="255" t="s">
        <v>597</v>
      </c>
      <c r="C30" s="255" t="s">
        <v>567</v>
      </c>
      <c r="D30" s="255" t="s">
        <v>598</v>
      </c>
      <c r="E30" s="275">
        <v>1.9931802175182575E-2</v>
      </c>
      <c r="F30" s="275">
        <v>7.2983897311599544E-2</v>
      </c>
      <c r="G30" s="275">
        <v>3.0983897311599545E-2</v>
      </c>
    </row>
    <row r="31" spans="2:17">
      <c r="B31" s="255" t="s">
        <v>599</v>
      </c>
      <c r="C31" s="255" t="s">
        <v>559</v>
      </c>
      <c r="D31" s="255" t="s">
        <v>563</v>
      </c>
      <c r="E31" s="275">
        <v>1.2726408900586053E-2</v>
      </c>
      <c r="F31" s="275">
        <v>6.1783145701302992E-2</v>
      </c>
      <c r="G31" s="275">
        <v>1.978314570130299E-2</v>
      </c>
    </row>
    <row r="32" spans="2:17">
      <c r="B32" s="255" t="s">
        <v>600</v>
      </c>
      <c r="C32" s="255" t="s">
        <v>551</v>
      </c>
      <c r="D32" s="255" t="s">
        <v>568</v>
      </c>
      <c r="E32" s="275">
        <v>5.970182998951399E-2</v>
      </c>
      <c r="F32" s="275">
        <v>0.13480622762817138</v>
      </c>
      <c r="G32" s="275">
        <v>9.2806227628171381E-2</v>
      </c>
    </row>
    <row r="33" spans="2:7">
      <c r="B33" s="255" t="s">
        <v>601</v>
      </c>
      <c r="C33" s="255" t="s">
        <v>583</v>
      </c>
      <c r="D33" s="255" t="s">
        <v>581</v>
      </c>
      <c r="E33" s="275">
        <v>4.379381886378142E-2</v>
      </c>
      <c r="F33" s="275">
        <v>0.11007729550154263</v>
      </c>
      <c r="G33" s="275">
        <v>6.8077295501542637E-2</v>
      </c>
    </row>
    <row r="34" spans="2:7">
      <c r="B34" s="255" t="s">
        <v>602</v>
      </c>
      <c r="C34" s="255" t="s">
        <v>551</v>
      </c>
      <c r="D34" s="255" t="s">
        <v>568</v>
      </c>
      <c r="E34" s="275">
        <v>5.970182998951399E-2</v>
      </c>
      <c r="F34" s="275">
        <v>0.13480622762817138</v>
      </c>
      <c r="G34" s="275">
        <v>9.2806227628171381E-2</v>
      </c>
    </row>
    <row r="35" spans="2:7">
      <c r="B35" s="255" t="s">
        <v>603</v>
      </c>
      <c r="C35" s="255" t="s">
        <v>604</v>
      </c>
      <c r="D35" s="255" t="s">
        <v>575</v>
      </c>
      <c r="E35" s="275">
        <v>0</v>
      </c>
      <c r="F35" s="275">
        <v>4.2000000000000003E-2</v>
      </c>
      <c r="G35" s="275">
        <v>0</v>
      </c>
    </row>
    <row r="36" spans="2:7">
      <c r="B36" s="255" t="s">
        <v>605</v>
      </c>
      <c r="C36" s="255" t="s">
        <v>551</v>
      </c>
      <c r="D36" s="255" t="s">
        <v>591</v>
      </c>
      <c r="E36" s="275">
        <v>3.5839813300915138E-2</v>
      </c>
      <c r="F36" s="275">
        <v>9.7712829438228274E-2</v>
      </c>
      <c r="G36" s="275">
        <v>5.5712829438228272E-2</v>
      </c>
    </row>
    <row r="37" spans="2:7">
      <c r="B37" s="255" t="s">
        <v>606</v>
      </c>
      <c r="C37" s="255" t="s">
        <v>571</v>
      </c>
      <c r="D37" s="255" t="s">
        <v>607</v>
      </c>
      <c r="E37" s="275">
        <v>4.7724033377197703E-3</v>
      </c>
      <c r="F37" s="275">
        <v>4.9418679637988627E-2</v>
      </c>
      <c r="G37" s="275">
        <v>7.4186796379886212E-3</v>
      </c>
    </row>
    <row r="38" spans="2:7">
      <c r="B38" s="255" t="s">
        <v>608</v>
      </c>
      <c r="C38" s="255" t="s">
        <v>567</v>
      </c>
      <c r="D38" s="255" t="s">
        <v>609</v>
      </c>
      <c r="E38" s="275">
        <v>6.7375105944279109E-3</v>
      </c>
      <c r="F38" s="275">
        <v>5.2473430077160405E-2</v>
      </c>
      <c r="G38" s="275">
        <v>1.0473430077160405E-2</v>
      </c>
    </row>
    <row r="39" spans="2:7">
      <c r="B39" s="255" t="s">
        <v>610</v>
      </c>
      <c r="C39" s="255" t="s">
        <v>583</v>
      </c>
      <c r="D39" s="255" t="s">
        <v>588</v>
      </c>
      <c r="E39" s="275">
        <v>5.614592162023261E-3</v>
      </c>
      <c r="F39" s="275">
        <v>5.0727858397633677E-2</v>
      </c>
      <c r="G39" s="275">
        <v>8.727858397633674E-3</v>
      </c>
    </row>
    <row r="40" spans="2:7">
      <c r="B40" s="255" t="s">
        <v>611</v>
      </c>
      <c r="C40" s="255" t="s">
        <v>567</v>
      </c>
      <c r="D40" s="255" t="s">
        <v>572</v>
      </c>
      <c r="E40" s="275">
        <v>1.7498812238305829E-2</v>
      </c>
      <c r="F40" s="275">
        <v>6.9201825339291617E-2</v>
      </c>
      <c r="G40" s="275">
        <v>2.7201825339291618E-2</v>
      </c>
    </row>
    <row r="41" spans="2:7">
      <c r="B41" s="255" t="s">
        <v>612</v>
      </c>
      <c r="C41" s="255" t="s">
        <v>551</v>
      </c>
      <c r="D41" s="255" t="s">
        <v>565</v>
      </c>
      <c r="E41" s="275">
        <v>5.1747824426647708E-2</v>
      </c>
      <c r="F41" s="275">
        <v>0.122441761564857</v>
      </c>
      <c r="G41" s="275">
        <v>8.0441761564857009E-2</v>
      </c>
    </row>
    <row r="42" spans="2:7">
      <c r="B42" s="255" t="s">
        <v>613</v>
      </c>
      <c r="C42" s="255" t="s">
        <v>551</v>
      </c>
      <c r="D42" s="255" t="s">
        <v>614</v>
      </c>
      <c r="E42" s="275">
        <v>7.1679626601830276E-2</v>
      </c>
      <c r="F42" s="275">
        <v>0.15342565887645654</v>
      </c>
      <c r="G42" s="275">
        <v>0.11142565887645654</v>
      </c>
    </row>
    <row r="43" spans="2:7">
      <c r="B43" s="255" t="s">
        <v>615</v>
      </c>
      <c r="C43" s="255" t="s">
        <v>574</v>
      </c>
      <c r="D43" s="255" t="s">
        <v>560</v>
      </c>
      <c r="E43" s="275">
        <v>2.8634420026318622E-2</v>
      </c>
      <c r="F43" s="275">
        <v>8.651207782793173E-2</v>
      </c>
      <c r="G43" s="275">
        <v>4.4512077827931727E-2</v>
      </c>
    </row>
    <row r="44" spans="2:7">
      <c r="B44" s="255" t="s">
        <v>616</v>
      </c>
      <c r="C44" s="255" t="s">
        <v>567</v>
      </c>
      <c r="D44" s="255" t="s">
        <v>560</v>
      </c>
      <c r="E44" s="275">
        <v>2.8634420026318622E-2</v>
      </c>
      <c r="F44" s="275">
        <v>8.651207782793173E-2</v>
      </c>
      <c r="G44" s="275">
        <v>4.4512077827931727E-2</v>
      </c>
    </row>
    <row r="45" spans="2:7">
      <c r="B45" s="255" t="s">
        <v>617</v>
      </c>
      <c r="C45" s="255" t="s">
        <v>551</v>
      </c>
      <c r="D45" s="255" t="s">
        <v>618</v>
      </c>
      <c r="E45" s="275">
        <v>2.3955593224632577E-2</v>
      </c>
      <c r="F45" s="275">
        <v>7.9238862496570334E-2</v>
      </c>
      <c r="G45" s="275">
        <v>3.7238862496570338E-2</v>
      </c>
    </row>
    <row r="46" spans="2:7">
      <c r="B46" s="255" t="s">
        <v>619</v>
      </c>
      <c r="C46" s="255" t="s">
        <v>559</v>
      </c>
      <c r="D46" s="255" t="s">
        <v>620</v>
      </c>
      <c r="E46" s="275">
        <v>9.5448066754395405E-3</v>
      </c>
      <c r="F46" s="275">
        <v>5.6837359275977245E-2</v>
      </c>
      <c r="G46" s="275">
        <v>1.4837359275977242E-2</v>
      </c>
    </row>
    <row r="47" spans="2:7">
      <c r="B47" s="255" t="s">
        <v>621</v>
      </c>
      <c r="C47" s="255" t="s">
        <v>571</v>
      </c>
      <c r="D47" s="255" t="s">
        <v>622</v>
      </c>
      <c r="E47" s="275">
        <v>9.5541643290429135E-2</v>
      </c>
      <c r="F47" s="275">
        <v>0.19051905706639968</v>
      </c>
      <c r="G47" s="275">
        <v>0.14851905706639967</v>
      </c>
    </row>
    <row r="48" spans="2:7">
      <c r="B48" s="255" t="s">
        <v>623</v>
      </c>
      <c r="C48" s="255" t="s">
        <v>571</v>
      </c>
      <c r="D48" s="255" t="s">
        <v>572</v>
      </c>
      <c r="E48" s="275">
        <v>1.7498812238305829E-2</v>
      </c>
      <c r="F48" s="275">
        <v>6.9201825339291617E-2</v>
      </c>
      <c r="G48" s="275">
        <v>2.7201825339291618E-2</v>
      </c>
    </row>
    <row r="49" spans="2:7">
      <c r="B49" s="255" t="s">
        <v>624</v>
      </c>
      <c r="C49" s="255" t="s">
        <v>562</v>
      </c>
      <c r="D49" s="255" t="s">
        <v>620</v>
      </c>
      <c r="E49" s="275">
        <v>9.5448066754395405E-3</v>
      </c>
      <c r="F49" s="275">
        <v>5.6837359275977245E-2</v>
      </c>
      <c r="G49" s="275">
        <v>1.4837359275977242E-2</v>
      </c>
    </row>
    <row r="50" spans="2:7">
      <c r="B50" s="255" t="s">
        <v>625</v>
      </c>
      <c r="C50" s="255" t="s">
        <v>559</v>
      </c>
      <c r="D50" s="255" t="s">
        <v>607</v>
      </c>
      <c r="E50" s="275">
        <v>4.7724033377197703E-3</v>
      </c>
      <c r="F50" s="275">
        <v>4.9418679637988627E-2</v>
      </c>
      <c r="G50" s="275">
        <v>7.4186796379886212E-3</v>
      </c>
    </row>
    <row r="51" spans="2:7">
      <c r="B51" s="255" t="s">
        <v>626</v>
      </c>
      <c r="C51" s="255" t="s">
        <v>562</v>
      </c>
      <c r="D51" s="255" t="s">
        <v>575</v>
      </c>
      <c r="E51" s="275">
        <v>0</v>
      </c>
      <c r="F51" s="275">
        <v>4.2000000000000003E-2</v>
      </c>
      <c r="G51" s="275">
        <v>0</v>
      </c>
    </row>
    <row r="52" spans="2:7">
      <c r="B52" s="255" t="s">
        <v>627</v>
      </c>
      <c r="C52" s="255" t="s">
        <v>571</v>
      </c>
      <c r="D52" s="255" t="s">
        <v>618</v>
      </c>
      <c r="E52" s="275">
        <v>2.3955593224632577E-2</v>
      </c>
      <c r="F52" s="275">
        <v>7.9238862496570334E-2</v>
      </c>
      <c r="G52" s="275">
        <v>3.7238862496570338E-2</v>
      </c>
    </row>
    <row r="53" spans="2:7">
      <c r="B53" s="255" t="s">
        <v>628</v>
      </c>
      <c r="C53" s="255" t="s">
        <v>567</v>
      </c>
      <c r="D53" s="255" t="s">
        <v>568</v>
      </c>
      <c r="E53" s="275">
        <v>5.970182998951399E-2</v>
      </c>
      <c r="F53" s="275">
        <v>0.13480622762817138</v>
      </c>
      <c r="G53" s="275">
        <v>9.2806227628171381E-2</v>
      </c>
    </row>
    <row r="54" spans="2:7">
      <c r="B54" s="255" t="s">
        <v>629</v>
      </c>
      <c r="C54" s="255" t="s">
        <v>551</v>
      </c>
      <c r="D54" s="255" t="s">
        <v>568</v>
      </c>
      <c r="E54" s="275">
        <v>5.970182998951399E-2</v>
      </c>
      <c r="F54" s="275">
        <v>0.13480622762817138</v>
      </c>
      <c r="G54" s="275">
        <v>9.2806227628171381E-2</v>
      </c>
    </row>
    <row r="55" spans="2:7">
      <c r="B55" s="255" t="s">
        <v>630</v>
      </c>
      <c r="C55" s="255" t="s">
        <v>567</v>
      </c>
      <c r="D55" s="255" t="s">
        <v>565</v>
      </c>
      <c r="E55" s="275">
        <v>5.1747824426647708E-2</v>
      </c>
      <c r="F55" s="275">
        <v>0.122441761564857</v>
      </c>
      <c r="G55" s="275">
        <v>8.0441761564857009E-2</v>
      </c>
    </row>
    <row r="56" spans="2:7">
      <c r="B56" s="255" t="s">
        <v>631</v>
      </c>
      <c r="C56" s="255" t="s">
        <v>559</v>
      </c>
      <c r="D56" s="255" t="s">
        <v>588</v>
      </c>
      <c r="E56" s="275">
        <v>5.614592162023261E-3</v>
      </c>
      <c r="F56" s="275">
        <v>5.0727858397633677E-2</v>
      </c>
      <c r="G56" s="275">
        <v>8.727858397633674E-3</v>
      </c>
    </row>
    <row r="57" spans="2:7">
      <c r="B57" s="255" t="s">
        <v>632</v>
      </c>
      <c r="C57" s="255" t="s">
        <v>551</v>
      </c>
      <c r="D57" s="255" t="s">
        <v>594</v>
      </c>
      <c r="E57" s="275">
        <v>7.9633632164696572E-2</v>
      </c>
      <c r="F57" s="275">
        <v>0.16579012493977094</v>
      </c>
      <c r="G57" s="275">
        <v>0.12379012493977093</v>
      </c>
    </row>
    <row r="58" spans="2:7">
      <c r="B58" s="255" t="s">
        <v>633</v>
      </c>
      <c r="C58" s="255" t="s">
        <v>583</v>
      </c>
      <c r="D58" s="255" t="s">
        <v>591</v>
      </c>
      <c r="E58" s="275">
        <v>3.5839813300915138E-2</v>
      </c>
      <c r="F58" s="275">
        <v>9.7712829438228274E-2</v>
      </c>
      <c r="G58" s="275">
        <v>5.5712829438228272E-2</v>
      </c>
    </row>
    <row r="59" spans="2:7">
      <c r="B59" s="255" t="s">
        <v>634</v>
      </c>
      <c r="C59" s="255" t="s">
        <v>562</v>
      </c>
      <c r="D59" s="255" t="s">
        <v>577</v>
      </c>
      <c r="E59" s="275">
        <v>2.1863536781947081E-3</v>
      </c>
      <c r="F59" s="275">
        <v>4.5398677011573456E-2</v>
      </c>
      <c r="G59" s="275">
        <v>3.3986770115734541E-3</v>
      </c>
    </row>
    <row r="60" spans="2:7">
      <c r="B60" s="255" t="s">
        <v>635</v>
      </c>
      <c r="C60" s="255" t="s">
        <v>562</v>
      </c>
      <c r="D60" s="255" t="s">
        <v>607</v>
      </c>
      <c r="E60" s="275">
        <v>4.7724033377197703E-3</v>
      </c>
      <c r="F60" s="275">
        <v>4.9418679637988627E-2</v>
      </c>
      <c r="G60" s="275">
        <v>7.4186796379886212E-3</v>
      </c>
    </row>
    <row r="61" spans="2:7">
      <c r="B61" s="255" t="s">
        <v>636</v>
      </c>
      <c r="C61" s="255" t="s">
        <v>551</v>
      </c>
      <c r="D61" s="255" t="s">
        <v>614</v>
      </c>
      <c r="E61" s="275">
        <v>7.1679626601830276E-2</v>
      </c>
      <c r="F61" s="275">
        <v>0.15342565887645654</v>
      </c>
      <c r="G61" s="275">
        <v>0.11142565887645654</v>
      </c>
    </row>
    <row r="62" spans="2:7">
      <c r="B62" s="255" t="s">
        <v>637</v>
      </c>
      <c r="C62" s="255" t="s">
        <v>559</v>
      </c>
      <c r="D62" s="255" t="s">
        <v>618</v>
      </c>
      <c r="E62" s="275">
        <v>2.3955593224632577E-2</v>
      </c>
      <c r="F62" s="275">
        <v>7.9238862496570334E-2</v>
      </c>
      <c r="G62" s="275">
        <v>3.7238862496570338E-2</v>
      </c>
    </row>
    <row r="63" spans="2:7">
      <c r="B63" s="255" t="s">
        <v>638</v>
      </c>
      <c r="C63" s="255" t="s">
        <v>562</v>
      </c>
      <c r="D63" s="255" t="s">
        <v>575</v>
      </c>
      <c r="E63" s="275">
        <v>0</v>
      </c>
      <c r="F63" s="275">
        <v>4.2000000000000003E-2</v>
      </c>
      <c r="G63" s="275">
        <v>0</v>
      </c>
    </row>
    <row r="64" spans="2:7">
      <c r="B64" s="255" t="s">
        <v>639</v>
      </c>
      <c r="C64" s="255" t="s">
        <v>551</v>
      </c>
      <c r="D64" s="255" t="s">
        <v>568</v>
      </c>
      <c r="E64" s="275">
        <v>5.970182998951399E-2</v>
      </c>
      <c r="F64" s="275">
        <v>0.13480622762817138</v>
      </c>
      <c r="G64" s="275">
        <v>9.2806227628171381E-2</v>
      </c>
    </row>
    <row r="65" spans="2:7">
      <c r="B65" s="255" t="s">
        <v>640</v>
      </c>
      <c r="C65" s="255" t="s">
        <v>562</v>
      </c>
      <c r="D65" s="255" t="s">
        <v>572</v>
      </c>
      <c r="E65" s="275">
        <v>1.7498812238305829E-2</v>
      </c>
      <c r="F65" s="275">
        <v>6.9201825339291617E-2</v>
      </c>
      <c r="G65" s="275">
        <v>2.7201825339291618E-2</v>
      </c>
    </row>
    <row r="66" spans="2:7">
      <c r="B66" s="255" t="s">
        <v>641</v>
      </c>
      <c r="C66" s="255" t="s">
        <v>567</v>
      </c>
      <c r="D66" s="255" t="s">
        <v>598</v>
      </c>
      <c r="E66" s="275">
        <v>1.9931802175182575E-2</v>
      </c>
      <c r="F66" s="275">
        <v>7.2983897311599544E-2</v>
      </c>
      <c r="G66" s="275">
        <v>3.0983897311599545E-2</v>
      </c>
    </row>
    <row r="67" spans="2:7">
      <c r="B67" s="255" t="s">
        <v>642</v>
      </c>
      <c r="C67" s="255" t="s">
        <v>562</v>
      </c>
      <c r="D67" s="255" t="s">
        <v>588</v>
      </c>
      <c r="E67" s="275">
        <v>5.614592162023261E-3</v>
      </c>
      <c r="F67" s="275">
        <v>5.0727858397633677E-2</v>
      </c>
      <c r="G67" s="275">
        <v>8.727858397633674E-3</v>
      </c>
    </row>
    <row r="68" spans="2:7">
      <c r="B68" s="255" t="s">
        <v>643</v>
      </c>
      <c r="C68" s="255" t="s">
        <v>567</v>
      </c>
      <c r="D68" s="255" t="s">
        <v>591</v>
      </c>
      <c r="E68" s="275">
        <v>3.5839813300915138E-2</v>
      </c>
      <c r="F68" s="275">
        <v>9.7712829438228274E-2</v>
      </c>
      <c r="G68" s="275">
        <v>5.5712829438228272E-2</v>
      </c>
    </row>
    <row r="69" spans="2:7">
      <c r="B69" s="255" t="s">
        <v>644</v>
      </c>
      <c r="C69" s="255" t="s">
        <v>583</v>
      </c>
      <c r="D69" s="255" t="s">
        <v>607</v>
      </c>
      <c r="E69" s="275">
        <v>4.7724033377197703E-3</v>
      </c>
      <c r="F69" s="275">
        <v>4.9418679637988627E-2</v>
      </c>
      <c r="G69" s="275">
        <v>7.4186796379886212E-3</v>
      </c>
    </row>
    <row r="70" spans="2:7">
      <c r="B70" s="255" t="s">
        <v>645</v>
      </c>
      <c r="C70" s="255" t="s">
        <v>559</v>
      </c>
      <c r="D70" s="255" t="s">
        <v>646</v>
      </c>
      <c r="E70" s="275">
        <v>1.5159398837462803E-2</v>
      </c>
      <c r="F70" s="275">
        <v>6.5565217673610926E-2</v>
      </c>
      <c r="G70" s="275">
        <v>2.356521767361092E-2</v>
      </c>
    </row>
    <row r="71" spans="2:7">
      <c r="B71" s="255" t="s">
        <v>647</v>
      </c>
      <c r="C71" s="255" t="s">
        <v>562</v>
      </c>
      <c r="D71" s="255" t="s">
        <v>588</v>
      </c>
      <c r="E71" s="275">
        <v>5.614592162023261E-3</v>
      </c>
      <c r="F71" s="275">
        <v>5.0727858397633677E-2</v>
      </c>
      <c r="G71" s="275">
        <v>8.727858397633674E-3</v>
      </c>
    </row>
    <row r="72" spans="2:7">
      <c r="B72" s="255" t="s">
        <v>649</v>
      </c>
      <c r="C72" s="255" t="s">
        <v>583</v>
      </c>
      <c r="D72" s="255" t="s">
        <v>646</v>
      </c>
      <c r="E72" s="275">
        <v>1.5159398837462803E-2</v>
      </c>
      <c r="F72" s="275">
        <v>6.5565217673610926E-2</v>
      </c>
      <c r="G72" s="275">
        <v>2.356521767361092E-2</v>
      </c>
    </row>
    <row r="73" spans="2:7">
      <c r="B73" s="255" t="s">
        <v>650</v>
      </c>
      <c r="C73" s="255" t="s">
        <v>556</v>
      </c>
      <c r="D73" s="255" t="s">
        <v>568</v>
      </c>
      <c r="E73" s="275">
        <v>5.970182998951399E-2</v>
      </c>
      <c r="F73" s="275">
        <v>0.13480622762817138</v>
      </c>
      <c r="G73" s="275">
        <v>9.2806227628171381E-2</v>
      </c>
    </row>
    <row r="74" spans="2:7">
      <c r="B74" s="255" t="s">
        <v>651</v>
      </c>
      <c r="C74" s="255" t="s">
        <v>562</v>
      </c>
      <c r="D74" s="255" t="s">
        <v>607</v>
      </c>
      <c r="E74" s="275">
        <v>4.7724033377197703E-3</v>
      </c>
      <c r="F74" s="275">
        <v>4.9418679637988627E-2</v>
      </c>
      <c r="G74" s="275">
        <v>7.4186796379886212E-3</v>
      </c>
    </row>
    <row r="75" spans="2:7">
      <c r="B75" s="255" t="s">
        <v>652</v>
      </c>
      <c r="C75" s="255" t="s">
        <v>562</v>
      </c>
      <c r="D75" s="255" t="s">
        <v>607</v>
      </c>
      <c r="E75" s="275">
        <v>4.7724033377197703E-3</v>
      </c>
      <c r="F75" s="275">
        <v>4.9418679637988627E-2</v>
      </c>
      <c r="G75" s="275">
        <v>7.4186796379886212E-3</v>
      </c>
    </row>
    <row r="76" spans="2:7">
      <c r="B76" s="255" t="s">
        <v>653</v>
      </c>
      <c r="C76" s="255" t="s">
        <v>556</v>
      </c>
      <c r="D76" s="255" t="s">
        <v>563</v>
      </c>
      <c r="E76" s="275">
        <v>1.2726408900586053E-2</v>
      </c>
      <c r="F76" s="275">
        <v>6.1783145701302992E-2</v>
      </c>
      <c r="G76" s="275">
        <v>1.978314570130299E-2</v>
      </c>
    </row>
    <row r="77" spans="2:7">
      <c r="B77" s="255" t="s">
        <v>654</v>
      </c>
      <c r="C77" s="255" t="s">
        <v>562</v>
      </c>
      <c r="D77" s="255" t="s">
        <v>646</v>
      </c>
      <c r="E77" s="275">
        <v>1.5159398837462803E-2</v>
      </c>
      <c r="F77" s="275">
        <v>6.5565217673610926E-2</v>
      </c>
      <c r="G77" s="275">
        <v>2.356521767361092E-2</v>
      </c>
    </row>
    <row r="78" spans="2:7">
      <c r="B78" s="255" t="s">
        <v>655</v>
      </c>
      <c r="C78" s="255" t="s">
        <v>571</v>
      </c>
      <c r="D78" s="255" t="s">
        <v>560</v>
      </c>
      <c r="E78" s="275">
        <v>2.8634420026318622E-2</v>
      </c>
      <c r="F78" s="275">
        <v>8.651207782793173E-2</v>
      </c>
      <c r="G78" s="275">
        <v>4.4512077827931727E-2</v>
      </c>
    </row>
    <row r="79" spans="2:7">
      <c r="B79" s="255" t="s">
        <v>656</v>
      </c>
      <c r="C79" s="255" t="s">
        <v>583</v>
      </c>
      <c r="D79" s="255" t="s">
        <v>588</v>
      </c>
      <c r="E79" s="275">
        <v>5.614592162023261E-3</v>
      </c>
      <c r="F79" s="275">
        <v>5.0727858397633677E-2</v>
      </c>
      <c r="G79" s="275">
        <v>8.727858397633674E-3</v>
      </c>
    </row>
    <row r="80" spans="2:7">
      <c r="B80" s="255" t="s">
        <v>657</v>
      </c>
      <c r="C80" s="255" t="s">
        <v>562</v>
      </c>
      <c r="D80" s="255" t="s">
        <v>607</v>
      </c>
      <c r="E80" s="275">
        <v>4.7724033377197703E-3</v>
      </c>
      <c r="F80" s="275">
        <v>4.9418679637988627E-2</v>
      </c>
      <c r="G80" s="275">
        <v>7.4186796379886212E-3</v>
      </c>
    </row>
    <row r="81" spans="2:7">
      <c r="B81" s="255" t="s">
        <v>658</v>
      </c>
      <c r="C81" s="255" t="s">
        <v>556</v>
      </c>
      <c r="D81" s="255" t="s">
        <v>560</v>
      </c>
      <c r="E81" s="275">
        <v>2.8634420026318622E-2</v>
      </c>
      <c r="F81" s="275">
        <v>8.651207782793173E-2</v>
      </c>
      <c r="G81" s="275">
        <v>4.4512077827931727E-2</v>
      </c>
    </row>
    <row r="82" spans="2:7">
      <c r="B82" s="255" t="s">
        <v>659</v>
      </c>
      <c r="C82" s="255" t="s">
        <v>559</v>
      </c>
      <c r="D82" s="255" t="s">
        <v>563</v>
      </c>
      <c r="E82" s="275">
        <v>1.2726408900586053E-2</v>
      </c>
      <c r="F82" s="275">
        <v>6.1783145701302992E-2</v>
      </c>
      <c r="G82" s="275">
        <v>1.978314570130299E-2</v>
      </c>
    </row>
    <row r="83" spans="2:7">
      <c r="B83" s="255" t="s">
        <v>660</v>
      </c>
      <c r="C83" s="255" t="s">
        <v>551</v>
      </c>
      <c r="D83" s="255" t="s">
        <v>565</v>
      </c>
      <c r="E83" s="275">
        <v>5.1747824426647708E-2</v>
      </c>
      <c r="F83" s="275">
        <v>0.122441761564857</v>
      </c>
      <c r="G83" s="275">
        <v>8.0441761564857009E-2</v>
      </c>
    </row>
    <row r="84" spans="2:7">
      <c r="B84" s="255" t="s">
        <v>661</v>
      </c>
      <c r="C84" s="255" t="s">
        <v>583</v>
      </c>
      <c r="D84" s="255" t="s">
        <v>557</v>
      </c>
      <c r="E84" s="275">
        <v>3.9302145134162813E-3</v>
      </c>
      <c r="F84" s="275">
        <v>4.8109500878343571E-2</v>
      </c>
      <c r="G84" s="275">
        <v>6.1095008783435701E-3</v>
      </c>
    </row>
    <row r="85" spans="2:7">
      <c r="B85" s="255" t="s">
        <v>662</v>
      </c>
      <c r="C85" s="255" t="s">
        <v>556</v>
      </c>
      <c r="D85" s="255" t="s">
        <v>588</v>
      </c>
      <c r="E85" s="275">
        <v>5.614592162023261E-3</v>
      </c>
      <c r="F85" s="275">
        <v>5.0727858397633677E-2</v>
      </c>
      <c r="G85" s="275">
        <v>8.727858397633674E-3</v>
      </c>
    </row>
    <row r="86" spans="2:7">
      <c r="B86" s="255" t="s">
        <v>663</v>
      </c>
      <c r="C86" s="255" t="s">
        <v>559</v>
      </c>
      <c r="D86" s="255" t="s">
        <v>565</v>
      </c>
      <c r="E86" s="275">
        <v>5.1747824426647708E-2</v>
      </c>
      <c r="F86" s="275">
        <v>0.122441761564857</v>
      </c>
      <c r="G86" s="275">
        <v>8.0441761564857009E-2</v>
      </c>
    </row>
    <row r="87" spans="2:7">
      <c r="B87" s="255" t="s">
        <v>664</v>
      </c>
      <c r="C87" s="255" t="s">
        <v>583</v>
      </c>
      <c r="D87" s="255" t="s">
        <v>614</v>
      </c>
      <c r="E87" s="275">
        <v>7.1679626601830276E-2</v>
      </c>
      <c r="F87" s="275">
        <v>0.15342565887645654</v>
      </c>
      <c r="G87" s="275">
        <v>0.11142565887645654</v>
      </c>
    </row>
    <row r="88" spans="2:7">
      <c r="B88" s="255" t="s">
        <v>665</v>
      </c>
      <c r="C88" s="255" t="s">
        <v>559</v>
      </c>
      <c r="D88" s="255" t="s">
        <v>620</v>
      </c>
      <c r="E88" s="275">
        <v>9.5448066754395405E-3</v>
      </c>
      <c r="F88" s="275">
        <v>5.6837359275977245E-2</v>
      </c>
      <c r="G88" s="275">
        <v>1.4837359275977242E-2</v>
      </c>
    </row>
    <row r="89" spans="2:7">
      <c r="B89" s="255" t="s">
        <v>666</v>
      </c>
      <c r="C89" s="255" t="s">
        <v>556</v>
      </c>
      <c r="D89" s="255" t="s">
        <v>585</v>
      </c>
      <c r="E89" s="275">
        <v>0.17499999999999999</v>
      </c>
      <c r="F89" s="275">
        <v>0.31403671709531467</v>
      </c>
      <c r="G89" s="275">
        <v>0.27203671709531468</v>
      </c>
    </row>
    <row r="90" spans="2:7">
      <c r="B90" s="255" t="s">
        <v>667</v>
      </c>
      <c r="C90" s="255" t="s">
        <v>562</v>
      </c>
      <c r="D90" s="255" t="s">
        <v>575</v>
      </c>
      <c r="E90" s="275">
        <v>0</v>
      </c>
      <c r="F90" s="275">
        <v>4.2000000000000003E-2</v>
      </c>
      <c r="G90" s="275">
        <v>0</v>
      </c>
    </row>
    <row r="91" spans="2:7">
      <c r="B91" s="255" t="s">
        <v>668</v>
      </c>
      <c r="C91" s="255" t="s">
        <v>559</v>
      </c>
      <c r="D91" s="255" t="s">
        <v>609</v>
      </c>
      <c r="E91" s="275">
        <v>6.7375105944279109E-3</v>
      </c>
      <c r="F91" s="275">
        <v>5.2473430077160405E-2</v>
      </c>
      <c r="G91" s="275">
        <v>1.0473430077160405E-2</v>
      </c>
    </row>
    <row r="92" spans="2:7">
      <c r="B92" s="255" t="s">
        <v>669</v>
      </c>
      <c r="C92" s="255" t="s">
        <v>562</v>
      </c>
      <c r="D92" s="255" t="s">
        <v>575</v>
      </c>
      <c r="E92" s="275">
        <v>0</v>
      </c>
      <c r="F92" s="275">
        <v>4.2000000000000003E-2</v>
      </c>
      <c r="G92" s="275">
        <v>0</v>
      </c>
    </row>
    <row r="93" spans="2:7">
      <c r="B93" s="255" t="s">
        <v>670</v>
      </c>
      <c r="C93" s="255" t="s">
        <v>583</v>
      </c>
      <c r="D93" s="255" t="s">
        <v>607</v>
      </c>
      <c r="E93" s="275">
        <v>4.7724033377197703E-3</v>
      </c>
      <c r="F93" s="275">
        <v>4.9418679637988627E-2</v>
      </c>
      <c r="G93" s="275">
        <v>7.4186796379886212E-3</v>
      </c>
    </row>
    <row r="94" spans="2:7">
      <c r="B94" s="255" t="s">
        <v>671</v>
      </c>
      <c r="C94" s="255" t="s">
        <v>559</v>
      </c>
      <c r="D94" s="255" t="s">
        <v>560</v>
      </c>
      <c r="E94" s="275">
        <v>2.8634420026318622E-2</v>
      </c>
      <c r="F94" s="275">
        <v>8.651207782793173E-2</v>
      </c>
      <c r="G94" s="275">
        <v>4.4512077827931727E-2</v>
      </c>
    </row>
    <row r="95" spans="2:7">
      <c r="B95" s="255" t="s">
        <v>672</v>
      </c>
      <c r="C95" s="255" t="s">
        <v>583</v>
      </c>
      <c r="D95" s="255" t="s">
        <v>620</v>
      </c>
      <c r="E95" s="275">
        <v>9.5448066754395405E-3</v>
      </c>
      <c r="F95" s="275">
        <v>5.6837359275977245E-2</v>
      </c>
      <c r="G95" s="275">
        <v>1.4837359275977242E-2</v>
      </c>
    </row>
    <row r="96" spans="2:7">
      <c r="B96" s="255" t="s">
        <v>673</v>
      </c>
      <c r="C96" s="255" t="s">
        <v>583</v>
      </c>
      <c r="D96" s="255" t="s">
        <v>614</v>
      </c>
      <c r="E96" s="275">
        <v>7.1679626601830276E-2</v>
      </c>
      <c r="F96" s="275">
        <v>0.15342565887645654</v>
      </c>
      <c r="G96" s="275">
        <v>0.11142565887645654</v>
      </c>
    </row>
    <row r="97" spans="2:7">
      <c r="B97" s="255" t="s">
        <v>674</v>
      </c>
      <c r="C97" s="255" t="s">
        <v>551</v>
      </c>
      <c r="D97" s="255" t="s">
        <v>614</v>
      </c>
      <c r="E97" s="275">
        <v>7.1679626601830276E-2</v>
      </c>
      <c r="F97" s="275">
        <v>0.15342565887645654</v>
      </c>
      <c r="G97" s="275">
        <v>0.11142565887645654</v>
      </c>
    </row>
    <row r="98" spans="2:7">
      <c r="B98" s="255" t="s">
        <v>675</v>
      </c>
      <c r="C98" s="255" t="s">
        <v>562</v>
      </c>
      <c r="D98" s="255" t="s">
        <v>609</v>
      </c>
      <c r="E98" s="275">
        <v>6.7375105944279109E-3</v>
      </c>
      <c r="F98" s="275">
        <v>5.2473430077160405E-2</v>
      </c>
      <c r="G98" s="275">
        <v>1.0473430077160405E-2</v>
      </c>
    </row>
    <row r="99" spans="2:7">
      <c r="B99" s="255" t="s">
        <v>676</v>
      </c>
      <c r="C99" s="255" t="s">
        <v>551</v>
      </c>
      <c r="D99" s="255" t="s">
        <v>572</v>
      </c>
      <c r="E99" s="275">
        <v>1.7498812238305829E-2</v>
      </c>
      <c r="F99" s="275">
        <v>6.9201825339291617E-2</v>
      </c>
      <c r="G99" s="275">
        <v>2.7201825339291618E-2</v>
      </c>
    </row>
    <row r="100" spans="2:7">
      <c r="B100" s="255" t="s">
        <v>677</v>
      </c>
      <c r="C100" s="255" t="s">
        <v>567</v>
      </c>
      <c r="D100" s="255" t="s">
        <v>572</v>
      </c>
      <c r="E100" s="275">
        <v>1.7498812238305829E-2</v>
      </c>
      <c r="F100" s="275">
        <v>6.9201825339291617E-2</v>
      </c>
      <c r="G100" s="275">
        <v>2.7201825339291618E-2</v>
      </c>
    </row>
    <row r="101" spans="2:7">
      <c r="B101" s="255" t="s">
        <v>678</v>
      </c>
      <c r="C101" s="255" t="s">
        <v>559</v>
      </c>
      <c r="D101" s="255" t="s">
        <v>581</v>
      </c>
      <c r="E101" s="275">
        <v>4.379381886378142E-2</v>
      </c>
      <c r="F101" s="275">
        <v>0.11007729550154263</v>
      </c>
      <c r="G101" s="275">
        <v>6.8077295501542637E-2</v>
      </c>
    </row>
    <row r="102" spans="2:7">
      <c r="B102" s="255" t="s">
        <v>679</v>
      </c>
      <c r="C102" s="255" t="s">
        <v>583</v>
      </c>
      <c r="D102" s="255" t="s">
        <v>591</v>
      </c>
      <c r="E102" s="275">
        <v>3.5839813300915138E-2</v>
      </c>
      <c r="F102" s="275">
        <v>9.7712829438228274E-2</v>
      </c>
      <c r="G102" s="275">
        <v>5.5712829438228272E-2</v>
      </c>
    </row>
    <row r="103" spans="2:7">
      <c r="B103" s="255" t="s">
        <v>680</v>
      </c>
      <c r="C103" s="255" t="s">
        <v>559</v>
      </c>
      <c r="D103" s="255" t="s">
        <v>560</v>
      </c>
      <c r="E103" s="275">
        <v>2.8634420026318622E-2</v>
      </c>
      <c r="F103" s="275">
        <v>8.651207782793173E-2</v>
      </c>
      <c r="G103" s="275">
        <v>4.4512077827931727E-2</v>
      </c>
    </row>
    <row r="104" spans="2:7">
      <c r="B104" s="255" t="s">
        <v>681</v>
      </c>
      <c r="C104" s="255" t="s">
        <v>571</v>
      </c>
      <c r="D104" s="255" t="s">
        <v>572</v>
      </c>
      <c r="E104" s="275">
        <v>1.7498812238305829E-2</v>
      </c>
      <c r="F104" s="275">
        <v>6.9201825339291617E-2</v>
      </c>
      <c r="G104" s="275">
        <v>2.7201825339291618E-2</v>
      </c>
    </row>
    <row r="105" spans="2:7">
      <c r="B105" s="255" t="s">
        <v>682</v>
      </c>
      <c r="C105" s="255" t="s">
        <v>551</v>
      </c>
      <c r="D105" s="255" t="s">
        <v>598</v>
      </c>
      <c r="E105" s="275">
        <v>1.9931802175182575E-2</v>
      </c>
      <c r="F105" s="275">
        <v>7.2983897311599544E-2</v>
      </c>
      <c r="G105" s="275">
        <v>3.0983897311599545E-2</v>
      </c>
    </row>
    <row r="106" spans="2:7">
      <c r="B106" s="255" t="s">
        <v>683</v>
      </c>
      <c r="C106" s="255" t="s">
        <v>551</v>
      </c>
      <c r="D106" s="255" t="s">
        <v>614</v>
      </c>
      <c r="E106" s="275">
        <v>7.1679626601830276E-2</v>
      </c>
      <c r="F106" s="275">
        <v>0.15342565887645654</v>
      </c>
      <c r="G106" s="275">
        <v>0.11142565887645654</v>
      </c>
    </row>
    <row r="107" spans="2:7">
      <c r="B107" s="255" t="s">
        <v>684</v>
      </c>
      <c r="C107" s="255" t="s">
        <v>551</v>
      </c>
      <c r="D107" s="255" t="s">
        <v>591</v>
      </c>
      <c r="E107" s="275">
        <v>3.5839813300915138E-2</v>
      </c>
      <c r="F107" s="275">
        <v>9.7712829438228274E-2</v>
      </c>
      <c r="G107" s="275">
        <v>5.5712829438228272E-2</v>
      </c>
    </row>
    <row r="108" spans="2:7">
      <c r="B108" s="255" t="s">
        <v>685</v>
      </c>
      <c r="C108" s="255" t="s">
        <v>583</v>
      </c>
      <c r="D108" s="255" t="s">
        <v>560</v>
      </c>
      <c r="E108" s="275">
        <v>2.8634420026318622E-2</v>
      </c>
      <c r="F108" s="275">
        <v>8.651207782793173E-2</v>
      </c>
      <c r="G108" s="275">
        <v>4.4512077827931727E-2</v>
      </c>
    </row>
    <row r="109" spans="2:7">
      <c r="B109" s="255" t="s">
        <v>686</v>
      </c>
      <c r="C109" s="255" t="s">
        <v>562</v>
      </c>
      <c r="D109" s="255" t="s">
        <v>575</v>
      </c>
      <c r="E109" s="275">
        <v>0</v>
      </c>
      <c r="F109" s="275">
        <v>4.2000000000000003E-2</v>
      </c>
      <c r="G109" s="275">
        <v>0</v>
      </c>
    </row>
    <row r="110" spans="2:7">
      <c r="B110" s="255" t="s">
        <v>687</v>
      </c>
      <c r="C110" s="255" t="s">
        <v>574</v>
      </c>
      <c r="D110" s="255" t="s">
        <v>575</v>
      </c>
      <c r="E110" s="275">
        <v>0</v>
      </c>
      <c r="F110" s="275">
        <v>4.2000000000000003E-2</v>
      </c>
      <c r="G110" s="275">
        <v>0</v>
      </c>
    </row>
    <row r="111" spans="2:7">
      <c r="B111" s="255" t="s">
        <v>688</v>
      </c>
      <c r="C111" s="255" t="s">
        <v>567</v>
      </c>
      <c r="D111" s="255" t="s">
        <v>581</v>
      </c>
      <c r="E111" s="275">
        <v>4.379381886378142E-2</v>
      </c>
      <c r="F111" s="275">
        <v>0.11007729550154263</v>
      </c>
      <c r="G111" s="275">
        <v>6.8077295501542637E-2</v>
      </c>
    </row>
    <row r="112" spans="2:7">
      <c r="B112" s="255" t="s">
        <v>689</v>
      </c>
      <c r="C112" s="255" t="s">
        <v>551</v>
      </c>
      <c r="D112" s="255" t="s">
        <v>594</v>
      </c>
      <c r="E112" s="275">
        <v>7.9633632164696572E-2</v>
      </c>
      <c r="F112" s="275">
        <v>0.16579012493977094</v>
      </c>
      <c r="G112" s="275">
        <v>0.12379012493977093</v>
      </c>
    </row>
    <row r="113" spans="2:7">
      <c r="B113" s="255" t="s">
        <v>690</v>
      </c>
      <c r="C113" s="255" t="s">
        <v>551</v>
      </c>
      <c r="D113" s="255" t="s">
        <v>565</v>
      </c>
      <c r="E113" s="275">
        <v>5.1747824426647708E-2</v>
      </c>
      <c r="F113" s="275">
        <v>0.122441761564857</v>
      </c>
      <c r="G113" s="275">
        <v>8.0441761564857009E-2</v>
      </c>
    </row>
    <row r="114" spans="2:7">
      <c r="B114" s="255" t="s">
        <v>691</v>
      </c>
      <c r="C114" s="255" t="s">
        <v>562</v>
      </c>
      <c r="D114" s="255" t="s">
        <v>575</v>
      </c>
      <c r="E114" s="275">
        <v>0</v>
      </c>
      <c r="F114" s="275">
        <v>4.2000000000000003E-2</v>
      </c>
      <c r="G114" s="275">
        <v>0</v>
      </c>
    </row>
    <row r="115" spans="2:7">
      <c r="B115" s="255" t="s">
        <v>692</v>
      </c>
      <c r="C115" s="255" t="s">
        <v>556</v>
      </c>
      <c r="D115" s="255" t="s">
        <v>572</v>
      </c>
      <c r="E115" s="275">
        <v>1.7498812238305829E-2</v>
      </c>
      <c r="F115" s="275">
        <v>6.9201825339291617E-2</v>
      </c>
      <c r="G115" s="275">
        <v>2.7201825339291618E-2</v>
      </c>
    </row>
    <row r="116" spans="2:7">
      <c r="B116" s="255" t="s">
        <v>693</v>
      </c>
      <c r="C116" s="255" t="s">
        <v>583</v>
      </c>
      <c r="D116" s="255" t="s">
        <v>568</v>
      </c>
      <c r="E116" s="275">
        <v>5.970182998951399E-2</v>
      </c>
      <c r="F116" s="275">
        <v>0.13480622762817138</v>
      </c>
      <c r="G116" s="275">
        <v>9.2806227628171381E-2</v>
      </c>
    </row>
    <row r="117" spans="2:7">
      <c r="B117" s="255" t="s">
        <v>694</v>
      </c>
      <c r="C117" s="255" t="s">
        <v>567</v>
      </c>
      <c r="D117" s="255" t="s">
        <v>572</v>
      </c>
      <c r="E117" s="275">
        <v>1.7498812238305829E-2</v>
      </c>
      <c r="F117" s="275">
        <v>6.9201825339291617E-2</v>
      </c>
      <c r="G117" s="275">
        <v>2.7201825339291618E-2</v>
      </c>
    </row>
    <row r="118" spans="2:7">
      <c r="B118" s="255" t="s">
        <v>695</v>
      </c>
      <c r="C118" s="255" t="s">
        <v>583</v>
      </c>
      <c r="D118" s="255" t="s">
        <v>581</v>
      </c>
      <c r="E118" s="275">
        <v>4.379381886378142E-2</v>
      </c>
      <c r="F118" s="275">
        <v>0.11007729550154263</v>
      </c>
      <c r="G118" s="275">
        <v>6.8077295501542637E-2</v>
      </c>
    </row>
    <row r="119" spans="2:7">
      <c r="B119" s="255" t="s">
        <v>696</v>
      </c>
      <c r="C119" s="255" t="s">
        <v>567</v>
      </c>
      <c r="D119" s="255" t="s">
        <v>598</v>
      </c>
      <c r="E119" s="275">
        <v>1.9931802175182575E-2</v>
      </c>
      <c r="F119" s="275">
        <v>7.2983897311599544E-2</v>
      </c>
      <c r="G119" s="275">
        <v>3.0983897311599545E-2</v>
      </c>
    </row>
    <row r="120" spans="2:7">
      <c r="B120" s="255" t="s">
        <v>697</v>
      </c>
      <c r="C120" s="255" t="s">
        <v>567</v>
      </c>
      <c r="D120" s="255" t="s">
        <v>563</v>
      </c>
      <c r="E120" s="275">
        <v>1.2726408900586053E-2</v>
      </c>
      <c r="F120" s="275">
        <v>6.1783145701302992E-2</v>
      </c>
      <c r="G120" s="275">
        <v>1.978314570130299E-2</v>
      </c>
    </row>
    <row r="121" spans="2:7">
      <c r="B121" s="255" t="s">
        <v>698</v>
      </c>
      <c r="C121" s="255" t="s">
        <v>583</v>
      </c>
      <c r="D121" s="255" t="s">
        <v>646</v>
      </c>
      <c r="E121" s="275">
        <v>1.5159398837462803E-2</v>
      </c>
      <c r="F121" s="275">
        <v>6.5565217673610926E-2</v>
      </c>
      <c r="G121" s="275">
        <v>2.356521767361092E-2</v>
      </c>
    </row>
    <row r="122" spans="2:7">
      <c r="B122" s="255" t="s">
        <v>699</v>
      </c>
      <c r="C122" s="255" t="s">
        <v>559</v>
      </c>
      <c r="D122" s="255" t="s">
        <v>609</v>
      </c>
      <c r="E122" s="275">
        <v>6.7375105944279109E-3</v>
      </c>
      <c r="F122" s="275">
        <v>5.2473430077160405E-2</v>
      </c>
      <c r="G122" s="275">
        <v>1.0473430077160405E-2</v>
      </c>
    </row>
    <row r="123" spans="2:7">
      <c r="B123" s="255" t="s">
        <v>700</v>
      </c>
      <c r="C123" s="255" t="s">
        <v>562</v>
      </c>
      <c r="D123" s="255" t="s">
        <v>620</v>
      </c>
      <c r="E123" s="275">
        <v>9.5448066754395405E-3</v>
      </c>
      <c r="F123" s="275">
        <v>5.6837359275977245E-2</v>
      </c>
      <c r="G123" s="275">
        <v>1.4837359275977242E-2</v>
      </c>
    </row>
    <row r="124" spans="2:7">
      <c r="B124" s="255" t="s">
        <v>701</v>
      </c>
      <c r="C124" s="255" t="s">
        <v>556</v>
      </c>
      <c r="D124" s="255" t="s">
        <v>557</v>
      </c>
      <c r="E124" s="275">
        <v>3.9302145134162813E-3</v>
      </c>
      <c r="F124" s="275">
        <v>4.8109500878343571E-2</v>
      </c>
      <c r="G124" s="275">
        <v>6.1095008783435701E-3</v>
      </c>
    </row>
    <row r="125" spans="2:7">
      <c r="B125" s="255" t="s">
        <v>702</v>
      </c>
      <c r="C125" s="255" t="s">
        <v>556</v>
      </c>
      <c r="D125" s="255" t="s">
        <v>620</v>
      </c>
      <c r="E125" s="275">
        <v>9.5448066754395405E-3</v>
      </c>
      <c r="F125" s="275">
        <v>5.6837359275977245E-2</v>
      </c>
      <c r="G125" s="275">
        <v>1.4837359275977242E-2</v>
      </c>
    </row>
    <row r="126" spans="2:7">
      <c r="B126" s="255" t="s">
        <v>703</v>
      </c>
      <c r="C126" s="255" t="s">
        <v>559</v>
      </c>
      <c r="D126" s="255" t="s">
        <v>572</v>
      </c>
      <c r="E126" s="275">
        <v>1.7498812238305829E-2</v>
      </c>
      <c r="F126" s="275">
        <v>6.9201825339291617E-2</v>
      </c>
      <c r="G126" s="275">
        <v>2.7201825339291618E-2</v>
      </c>
    </row>
    <row r="127" spans="2:7">
      <c r="B127" s="255" t="s">
        <v>704</v>
      </c>
      <c r="C127" s="255" t="s">
        <v>551</v>
      </c>
      <c r="D127" s="255" t="s">
        <v>581</v>
      </c>
      <c r="E127" s="275">
        <v>4.379381886378142E-2</v>
      </c>
      <c r="F127" s="275">
        <v>0.11007729550154263</v>
      </c>
      <c r="G127" s="275">
        <v>6.8077295501542637E-2</v>
      </c>
    </row>
    <row r="128" spans="2:7">
      <c r="B128" s="255" t="s">
        <v>705</v>
      </c>
      <c r="C128" s="255" t="s">
        <v>556</v>
      </c>
      <c r="D128" s="255" t="s">
        <v>607</v>
      </c>
      <c r="E128" s="275">
        <v>4.7724033377197703E-3</v>
      </c>
      <c r="F128" s="275">
        <v>4.9418679637988627E-2</v>
      </c>
      <c r="G128" s="275">
        <v>7.4186796379886212E-3</v>
      </c>
    </row>
    <row r="129" spans="2:7">
      <c r="B129" s="255" t="s">
        <v>706</v>
      </c>
      <c r="C129" s="255" t="s">
        <v>551</v>
      </c>
      <c r="D129" s="255" t="s">
        <v>568</v>
      </c>
      <c r="E129" s="275">
        <v>5.970182998951399E-2</v>
      </c>
      <c r="F129" s="275">
        <v>0.13480622762817138</v>
      </c>
      <c r="G129" s="275">
        <v>9.2806227628171381E-2</v>
      </c>
    </row>
    <row r="130" spans="2:7">
      <c r="B130" s="255" t="s">
        <v>707</v>
      </c>
      <c r="C130" s="255" t="s">
        <v>559</v>
      </c>
      <c r="D130" s="255" t="s">
        <v>618</v>
      </c>
      <c r="E130" s="275">
        <v>2.3955593224632577E-2</v>
      </c>
      <c r="F130" s="275">
        <v>7.9238862496570334E-2</v>
      </c>
      <c r="G130" s="275">
        <v>3.7238862496570338E-2</v>
      </c>
    </row>
    <row r="131" spans="2:7">
      <c r="B131" s="255" t="s">
        <v>708</v>
      </c>
      <c r="C131" s="255" t="s">
        <v>556</v>
      </c>
      <c r="D131" s="255" t="s">
        <v>598</v>
      </c>
      <c r="E131" s="275">
        <v>1.9931802175182575E-2</v>
      </c>
      <c r="F131" s="275">
        <v>7.2983897311599544E-2</v>
      </c>
      <c r="G131" s="275">
        <v>3.0983897311599545E-2</v>
      </c>
    </row>
    <row r="132" spans="2:7">
      <c r="B132" s="255" t="s">
        <v>709</v>
      </c>
      <c r="C132" s="255" t="s">
        <v>583</v>
      </c>
      <c r="D132" s="255" t="s">
        <v>575</v>
      </c>
      <c r="E132" s="275">
        <v>0</v>
      </c>
      <c r="F132" s="275">
        <v>4.2000000000000003E-2</v>
      </c>
      <c r="G132" s="275">
        <v>0</v>
      </c>
    </row>
    <row r="133" spans="2:7">
      <c r="B133" s="255" t="s">
        <v>710</v>
      </c>
      <c r="C133" s="255" t="s">
        <v>559</v>
      </c>
      <c r="D133" s="255" t="s">
        <v>620</v>
      </c>
      <c r="E133" s="275">
        <v>9.5448066754395405E-3</v>
      </c>
      <c r="F133" s="275">
        <v>5.6837359275977245E-2</v>
      </c>
      <c r="G133" s="275">
        <v>1.4837359275977242E-2</v>
      </c>
    </row>
    <row r="134" spans="2:7">
      <c r="B134" s="255" t="s">
        <v>711</v>
      </c>
      <c r="C134" s="255" t="s">
        <v>559</v>
      </c>
      <c r="D134" s="255" t="s">
        <v>609</v>
      </c>
      <c r="E134" s="275">
        <v>6.7375105944279109E-3</v>
      </c>
      <c r="F134" s="275">
        <v>5.2473430077160405E-2</v>
      </c>
      <c r="G134" s="275">
        <v>1.0473430077160405E-2</v>
      </c>
    </row>
    <row r="135" spans="2:7">
      <c r="B135" s="255" t="s">
        <v>712</v>
      </c>
      <c r="C135" s="255" t="s">
        <v>583</v>
      </c>
      <c r="D135" s="255" t="s">
        <v>568</v>
      </c>
      <c r="E135" s="275">
        <v>5.970182998951399E-2</v>
      </c>
      <c r="F135" s="275">
        <v>0.13480622762817138</v>
      </c>
      <c r="G135" s="275">
        <v>9.2806227628171381E-2</v>
      </c>
    </row>
    <row r="136" spans="2:7">
      <c r="B136" s="255" t="s">
        <v>713</v>
      </c>
      <c r="C136" s="255" t="s">
        <v>551</v>
      </c>
      <c r="D136" s="255" t="s">
        <v>618</v>
      </c>
      <c r="E136" s="275">
        <v>2.3955593224632577E-2</v>
      </c>
      <c r="F136" s="275">
        <v>7.9238862496570334E-2</v>
      </c>
      <c r="G136" s="275">
        <v>3.7238862496570338E-2</v>
      </c>
    </row>
    <row r="137" spans="2:7">
      <c r="B137" s="255" t="s">
        <v>714</v>
      </c>
      <c r="C137" s="255" t="s">
        <v>562</v>
      </c>
      <c r="D137" s="255" t="s">
        <v>620</v>
      </c>
      <c r="E137" s="275">
        <v>9.5448066754395405E-3</v>
      </c>
      <c r="F137" s="275">
        <v>5.6837359275977245E-2</v>
      </c>
      <c r="G137" s="275">
        <v>1.4837359275977242E-2</v>
      </c>
    </row>
    <row r="138" spans="2:7">
      <c r="B138" s="255" t="s">
        <v>715</v>
      </c>
      <c r="C138" s="255" t="s">
        <v>583</v>
      </c>
      <c r="D138" s="255" t="s">
        <v>568</v>
      </c>
      <c r="E138" s="275">
        <v>5.970182998951399E-2</v>
      </c>
      <c r="F138" s="275">
        <v>0.13480622762817138</v>
      </c>
      <c r="G138" s="275">
        <v>9.2806227628171381E-2</v>
      </c>
    </row>
    <row r="139" spans="2:7">
      <c r="B139" s="255" t="s">
        <v>716</v>
      </c>
      <c r="C139" s="255" t="s">
        <v>571</v>
      </c>
      <c r="D139" s="255" t="s">
        <v>618</v>
      </c>
      <c r="E139" s="275">
        <v>2.3955593224632577E-2</v>
      </c>
      <c r="F139" s="275">
        <v>7.9238862496570334E-2</v>
      </c>
      <c r="G139" s="275">
        <v>3.7238862496570338E-2</v>
      </c>
    </row>
    <row r="140" spans="2:7">
      <c r="B140" s="255" t="s">
        <v>717</v>
      </c>
      <c r="C140" s="255" t="s">
        <v>571</v>
      </c>
      <c r="D140" s="255" t="s">
        <v>565</v>
      </c>
      <c r="E140" s="275">
        <v>5.1747824426647708E-2</v>
      </c>
      <c r="F140" s="275">
        <v>0.122441761564857</v>
      </c>
      <c r="G140" s="275">
        <v>8.0441761564857009E-2</v>
      </c>
    </row>
    <row r="141" spans="2:7">
      <c r="B141" s="255" t="s">
        <v>718</v>
      </c>
      <c r="C141" s="255" t="s">
        <v>567</v>
      </c>
      <c r="D141" s="255" t="s">
        <v>568</v>
      </c>
      <c r="E141" s="275">
        <v>5.970182998951399E-2</v>
      </c>
      <c r="F141" s="275">
        <v>0.13480622762817138</v>
      </c>
      <c r="G141" s="275">
        <v>9.2806227628171381E-2</v>
      </c>
    </row>
    <row r="142" spans="2:7">
      <c r="B142" s="255" t="s">
        <v>719</v>
      </c>
      <c r="C142" s="255" t="s">
        <v>551</v>
      </c>
      <c r="D142" s="255" t="s">
        <v>581</v>
      </c>
      <c r="E142" s="275">
        <v>4.379381886378142E-2</v>
      </c>
      <c r="F142" s="275">
        <v>0.11007729550154263</v>
      </c>
      <c r="G142" s="275">
        <v>6.8077295501542637E-2</v>
      </c>
    </row>
    <row r="143" spans="2:7">
      <c r="B143" s="255" t="s">
        <v>720</v>
      </c>
      <c r="C143" s="255" t="s">
        <v>562</v>
      </c>
      <c r="D143" s="255" t="s">
        <v>575</v>
      </c>
      <c r="E143" s="275">
        <v>0</v>
      </c>
      <c r="F143" s="275">
        <v>4.2000000000000003E-2</v>
      </c>
      <c r="G143" s="275">
        <v>0</v>
      </c>
    </row>
    <row r="144" spans="2:7">
      <c r="B144" s="255" t="s">
        <v>721</v>
      </c>
      <c r="C144" s="255" t="s">
        <v>562</v>
      </c>
      <c r="D144" s="255" t="s">
        <v>575</v>
      </c>
      <c r="E144" s="275">
        <v>0</v>
      </c>
      <c r="F144" s="275">
        <v>4.2000000000000003E-2</v>
      </c>
      <c r="G144" s="275">
        <v>0</v>
      </c>
    </row>
    <row r="145" spans="2:7">
      <c r="B145" s="255" t="s">
        <v>722</v>
      </c>
      <c r="C145" s="255" t="s">
        <v>583</v>
      </c>
      <c r="D145" s="255" t="s">
        <v>607</v>
      </c>
      <c r="E145" s="275">
        <v>4.7724033377197703E-3</v>
      </c>
      <c r="F145" s="275">
        <v>4.9418679637988627E-2</v>
      </c>
      <c r="G145" s="275">
        <v>7.4186796379886212E-3</v>
      </c>
    </row>
    <row r="146" spans="2:7">
      <c r="B146" s="255" t="s">
        <v>723</v>
      </c>
      <c r="C146" s="255" t="s">
        <v>559</v>
      </c>
      <c r="D146" s="255" t="s">
        <v>581</v>
      </c>
      <c r="E146" s="275">
        <v>4.379381886378142E-2</v>
      </c>
      <c r="F146" s="275">
        <v>0.11007729550154263</v>
      </c>
      <c r="G146" s="275">
        <v>6.8077295501542637E-2</v>
      </c>
    </row>
    <row r="147" spans="2:7">
      <c r="B147" s="255" t="s">
        <v>724</v>
      </c>
      <c r="C147" s="255" t="s">
        <v>551</v>
      </c>
      <c r="D147" s="255" t="s">
        <v>591</v>
      </c>
      <c r="E147" s="275">
        <v>3.5839813300915138E-2</v>
      </c>
      <c r="F147" s="275">
        <v>9.7712829438228274E-2</v>
      </c>
      <c r="G147" s="275">
        <v>5.5712829438228272E-2</v>
      </c>
    </row>
    <row r="148" spans="2:7">
      <c r="B148" s="255" t="s">
        <v>725</v>
      </c>
      <c r="C148" s="255" t="s">
        <v>583</v>
      </c>
      <c r="D148" s="255" t="s">
        <v>563</v>
      </c>
      <c r="E148" s="275">
        <v>1.2726408900586053E-2</v>
      </c>
      <c r="F148" s="275">
        <v>6.1783145701302992E-2</v>
      </c>
      <c r="G148" s="275">
        <v>1.978314570130299E-2</v>
      </c>
    </row>
    <row r="149" spans="2:7">
      <c r="B149" s="255" t="s">
        <v>726</v>
      </c>
      <c r="C149" s="255" t="s">
        <v>551</v>
      </c>
      <c r="D149" s="255" t="s">
        <v>565</v>
      </c>
      <c r="E149" s="275">
        <v>5.1747824426647708E-2</v>
      </c>
      <c r="F149" s="275">
        <v>0.122441761564857</v>
      </c>
      <c r="G149" s="275">
        <v>8.0441761564857009E-2</v>
      </c>
    </row>
    <row r="150" spans="2:7">
      <c r="B150" s="255" t="s">
        <v>727</v>
      </c>
      <c r="C150" s="255" t="s">
        <v>571</v>
      </c>
      <c r="D150" s="255" t="s">
        <v>618</v>
      </c>
      <c r="E150" s="275">
        <v>2.3955593224632577E-2</v>
      </c>
      <c r="F150" s="275">
        <v>7.9238862496570334E-2</v>
      </c>
      <c r="G150" s="275">
        <v>3.7238862496570338E-2</v>
      </c>
    </row>
    <row r="151" spans="2:7">
      <c r="B151" s="255" t="s">
        <v>728</v>
      </c>
      <c r="C151" s="255" t="s">
        <v>551</v>
      </c>
      <c r="D151" s="255" t="s">
        <v>568</v>
      </c>
      <c r="E151" s="275">
        <v>5.970182998951399E-2</v>
      </c>
      <c r="F151" s="275">
        <v>0.13480622762817138</v>
      </c>
      <c r="G151" s="275">
        <v>9.2806227628171381E-2</v>
      </c>
    </row>
    <row r="152" spans="2:7">
      <c r="B152" s="255" t="s">
        <v>729</v>
      </c>
      <c r="C152" s="255" t="s">
        <v>562</v>
      </c>
      <c r="D152" s="255" t="s">
        <v>560</v>
      </c>
      <c r="E152" s="275">
        <v>2.8634420026318622E-2</v>
      </c>
      <c r="F152" s="275">
        <v>8.651207782793173E-2</v>
      </c>
      <c r="G152" s="275">
        <v>4.4512077827931727E-2</v>
      </c>
    </row>
    <row r="153" spans="2:7">
      <c r="B153" s="255" t="s">
        <v>730</v>
      </c>
      <c r="C153" s="255" t="s">
        <v>571</v>
      </c>
      <c r="D153" s="255" t="s">
        <v>563</v>
      </c>
      <c r="E153" s="275">
        <v>1.2726408900586053E-2</v>
      </c>
      <c r="F153" s="275">
        <v>6.1783145701302992E-2</v>
      </c>
      <c r="G153" s="275">
        <v>1.978314570130299E-2</v>
      </c>
    </row>
    <row r="154" spans="2:7">
      <c r="B154" s="255" t="s">
        <v>731</v>
      </c>
      <c r="C154" s="255" t="s">
        <v>551</v>
      </c>
      <c r="D154" s="255" t="s">
        <v>565</v>
      </c>
      <c r="E154" s="275">
        <v>5.1747824426647708E-2</v>
      </c>
      <c r="F154" s="275">
        <v>0.122441761564857</v>
      </c>
      <c r="G154" s="275">
        <v>8.0441761564857009E-2</v>
      </c>
    </row>
    <row r="155" spans="2:7">
      <c r="B155" s="255" t="s">
        <v>732</v>
      </c>
      <c r="C155" s="255" t="s">
        <v>559</v>
      </c>
      <c r="D155" s="255" t="s">
        <v>622</v>
      </c>
      <c r="E155" s="275">
        <v>9.5541643290429135E-2</v>
      </c>
      <c r="F155" s="275">
        <v>0.19051905706639968</v>
      </c>
      <c r="G155" s="275">
        <v>0.14851905706639967</v>
      </c>
    </row>
    <row r="156" spans="2:7">
      <c r="B156" s="255" t="s">
        <v>733</v>
      </c>
      <c r="C156" s="255" t="s">
        <v>556</v>
      </c>
      <c r="D156" s="255" t="s">
        <v>557</v>
      </c>
      <c r="E156" s="275">
        <v>3.9302145134162813E-3</v>
      </c>
      <c r="F156" s="275">
        <v>4.8109500878343571E-2</v>
      </c>
      <c r="G156" s="275">
        <v>6.1095008783435701E-3</v>
      </c>
    </row>
    <row r="157" spans="2:7">
      <c r="B157" s="255" t="s">
        <v>736</v>
      </c>
      <c r="C157" s="255" t="s">
        <v>567</v>
      </c>
      <c r="D157" s="255" t="s">
        <v>563</v>
      </c>
      <c r="E157" s="275">
        <v>1.2726408900586053E-2</v>
      </c>
      <c r="F157" s="275">
        <v>6.1783145701302992E-2</v>
      </c>
      <c r="G157" s="275">
        <v>1.978314570130299E-2</v>
      </c>
    </row>
    <row r="158" spans="2:7">
      <c r="B158" s="255" t="s">
        <v>737</v>
      </c>
      <c r="C158" s="255" t="s">
        <v>559</v>
      </c>
      <c r="D158" s="255" t="s">
        <v>618</v>
      </c>
      <c r="E158" s="275">
        <v>2.3955593224632577E-2</v>
      </c>
      <c r="F158" s="275">
        <v>7.9238862496570334E-2</v>
      </c>
      <c r="G158" s="275">
        <v>3.7238862496570338E-2</v>
      </c>
    </row>
    <row r="159" spans="2:7">
      <c r="B159" s="255" t="s">
        <v>738</v>
      </c>
      <c r="C159" s="255" t="s">
        <v>567</v>
      </c>
      <c r="D159" s="255" t="s">
        <v>594</v>
      </c>
      <c r="E159" s="275">
        <v>7.9633632164696572E-2</v>
      </c>
      <c r="F159" s="275">
        <v>0.16579012493977094</v>
      </c>
      <c r="G159" s="275">
        <v>0.12379012493977093</v>
      </c>
    </row>
    <row r="160" spans="2:7">
      <c r="B160" s="255" t="s">
        <v>739</v>
      </c>
      <c r="C160" s="255" t="s">
        <v>583</v>
      </c>
      <c r="D160" s="255" t="s">
        <v>618</v>
      </c>
      <c r="E160" s="275">
        <v>2.3955593224632577E-2</v>
      </c>
      <c r="F160" s="275">
        <v>7.9238862496570334E-2</v>
      </c>
      <c r="G160" s="275">
        <v>3.7238862496570338E-2</v>
      </c>
    </row>
    <row r="161" spans="2:7">
      <c r="B161" s="256" t="s">
        <v>740</v>
      </c>
      <c r="C161" s="256" t="s">
        <v>551</v>
      </c>
      <c r="D161" s="256" t="s">
        <v>614</v>
      </c>
      <c r="E161" s="276">
        <v>7.1679626601830276E-2</v>
      </c>
      <c r="F161" s="276">
        <v>0.15342565887645654</v>
      </c>
      <c r="G161" s="276">
        <v>0.11142565887645654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A869C-F194-407C-A368-8F62A3BD89C6}">
  <dimension ref="A1:T72"/>
  <sheetViews>
    <sheetView showGridLines="0" topLeftCell="B19" workbookViewId="0">
      <selection activeCell="B41" sqref="B41:K41"/>
    </sheetView>
  </sheetViews>
  <sheetFormatPr defaultColWidth="8.77734375" defaultRowHeight="14.4"/>
  <cols>
    <col min="1" max="1" width="50.77734375" bestFit="1" customWidth="1"/>
    <col min="2" max="11" width="10.33203125" bestFit="1" customWidth="1"/>
    <col min="12" max="17" width="8" hidden="1" customWidth="1"/>
    <col min="18" max="20" width="7" hidden="1" customWidth="1"/>
  </cols>
  <sheetData>
    <row r="1" spans="1:20">
      <c r="A1" s="25" t="s">
        <v>117</v>
      </c>
      <c r="B1" s="41">
        <v>42795</v>
      </c>
      <c r="C1" s="41">
        <v>43160</v>
      </c>
      <c r="D1" s="41">
        <v>43525</v>
      </c>
      <c r="E1" s="41">
        <v>43891</v>
      </c>
      <c r="F1" s="41">
        <v>44256</v>
      </c>
      <c r="G1" s="41">
        <v>44621</v>
      </c>
      <c r="H1" s="41">
        <v>44986</v>
      </c>
      <c r="I1" s="41">
        <v>45352</v>
      </c>
      <c r="J1" s="41">
        <v>45717</v>
      </c>
      <c r="K1" s="41">
        <v>46082</v>
      </c>
      <c r="L1" s="39">
        <v>42430</v>
      </c>
      <c r="M1" s="39">
        <v>42064</v>
      </c>
      <c r="N1" s="39">
        <v>41699</v>
      </c>
      <c r="O1" s="39">
        <v>41334</v>
      </c>
      <c r="P1" s="39">
        <v>40969</v>
      </c>
      <c r="Q1" s="39">
        <v>40603</v>
      </c>
      <c r="R1" s="39">
        <v>39142</v>
      </c>
      <c r="S1" s="39">
        <v>38777</v>
      </c>
      <c r="T1" s="39">
        <v>38412</v>
      </c>
    </row>
    <row r="2" spans="1:20">
      <c r="A2" s="42" t="s">
        <v>118</v>
      </c>
      <c r="B2" s="25"/>
      <c r="C2" s="25"/>
      <c r="D2" s="25"/>
      <c r="E2" s="25"/>
      <c r="F2" s="25"/>
      <c r="G2" s="25"/>
      <c r="H2" s="25"/>
      <c r="I2" s="25"/>
      <c r="J2" s="25"/>
      <c r="K2" s="25"/>
    </row>
    <row r="3" spans="1:20">
      <c r="A3" s="45" t="s">
        <v>119</v>
      </c>
      <c r="B3" s="45">
        <v>2850.5</v>
      </c>
      <c r="C3" s="45">
        <v>2778.67</v>
      </c>
      <c r="D3" s="45">
        <v>2950.83</v>
      </c>
      <c r="E3" s="45">
        <v>2800.44</v>
      </c>
      <c r="F3" s="45">
        <v>2777.24</v>
      </c>
      <c r="G3" s="45">
        <v>3696.65</v>
      </c>
      <c r="H3" s="45">
        <v>4371.51</v>
      </c>
      <c r="I3" s="45">
        <v>4568.6400000000003</v>
      </c>
      <c r="J3" s="45">
        <v>4628.26</v>
      </c>
      <c r="K3" s="45">
        <v>4830.3599999999997</v>
      </c>
      <c r="L3" s="40">
        <v>2695.65</v>
      </c>
      <c r="M3" s="40">
        <v>2404.08</v>
      </c>
      <c r="N3" s="40">
        <v>2024.29</v>
      </c>
      <c r="O3" s="40">
        <v>1733.58</v>
      </c>
      <c r="P3" s="40">
        <v>1407.21</v>
      </c>
      <c r="Q3" s="40">
        <v>1005.13</v>
      </c>
      <c r="R3">
        <v>456.15</v>
      </c>
      <c r="S3">
        <v>369.46</v>
      </c>
      <c r="T3">
        <v>0</v>
      </c>
    </row>
    <row r="4" spans="1:20">
      <c r="A4" s="45" t="s">
        <v>120</v>
      </c>
      <c r="B4" s="45">
        <v>304.88</v>
      </c>
      <c r="C4" s="45">
        <v>71.95</v>
      </c>
      <c r="D4" s="45">
        <v>0</v>
      </c>
      <c r="E4" s="45">
        <v>0</v>
      </c>
      <c r="F4" s="45">
        <v>0</v>
      </c>
      <c r="G4" s="45">
        <v>0</v>
      </c>
      <c r="H4" s="45">
        <v>0</v>
      </c>
      <c r="I4" s="45">
        <v>0</v>
      </c>
      <c r="J4" s="45">
        <v>0</v>
      </c>
      <c r="K4" s="45">
        <v>0</v>
      </c>
      <c r="L4">
        <v>287.13</v>
      </c>
      <c r="M4">
        <v>229.49</v>
      </c>
      <c r="N4">
        <v>185.55</v>
      </c>
      <c r="O4">
        <v>122.7</v>
      </c>
      <c r="P4">
        <v>95.68</v>
      </c>
      <c r="Q4">
        <v>52.82</v>
      </c>
      <c r="R4">
        <v>25.64</v>
      </c>
      <c r="S4">
        <v>21.36</v>
      </c>
      <c r="T4">
        <v>0</v>
      </c>
    </row>
    <row r="5" spans="1:20">
      <c r="A5" s="45" t="s">
        <v>121</v>
      </c>
      <c r="B5" s="45">
        <v>2545.62</v>
      </c>
      <c r="C5" s="45">
        <v>2706.72</v>
      </c>
      <c r="D5" s="45">
        <v>2950.83</v>
      </c>
      <c r="E5" s="45">
        <v>2800.44</v>
      </c>
      <c r="F5" s="45">
        <v>2777.24</v>
      </c>
      <c r="G5" s="45">
        <v>3696.65</v>
      </c>
      <c r="H5" s="45">
        <v>4371.51</v>
      </c>
      <c r="I5" s="45">
        <v>4568.6400000000003</v>
      </c>
      <c r="J5" s="45">
        <v>4628.26</v>
      </c>
      <c r="K5" s="45">
        <v>4830.3599999999997</v>
      </c>
      <c r="L5" s="40">
        <v>2408.52</v>
      </c>
      <c r="M5" s="40">
        <v>2174.59</v>
      </c>
      <c r="N5" s="40">
        <v>1838.74</v>
      </c>
      <c r="O5" s="40">
        <v>1610.88</v>
      </c>
      <c r="P5" s="40">
        <v>1311.53</v>
      </c>
      <c r="Q5">
        <v>952.31</v>
      </c>
      <c r="R5">
        <v>430.51</v>
      </c>
      <c r="S5">
        <v>348.1</v>
      </c>
      <c r="T5">
        <v>0</v>
      </c>
    </row>
    <row r="6" spans="1:20">
      <c r="A6" s="45" t="s">
        <v>122</v>
      </c>
      <c r="B6" s="45">
        <v>2549.63</v>
      </c>
      <c r="C6" s="45">
        <v>2710.6</v>
      </c>
      <c r="D6" s="45">
        <v>2956.2</v>
      </c>
      <c r="E6" s="45">
        <v>2808.01</v>
      </c>
      <c r="F6" s="45">
        <v>2780.9</v>
      </c>
      <c r="G6" s="45">
        <v>3705.19</v>
      </c>
      <c r="H6" s="45">
        <v>4381.93</v>
      </c>
      <c r="I6" s="45">
        <v>4578.42</v>
      </c>
      <c r="J6" s="45">
        <v>4635.07</v>
      </c>
      <c r="K6" s="45">
        <v>4830.3599999999997</v>
      </c>
      <c r="L6" s="40">
        <v>2413.4499999999998</v>
      </c>
      <c r="M6" s="40">
        <v>2186.89</v>
      </c>
      <c r="N6" s="40">
        <v>1840.03</v>
      </c>
      <c r="O6" s="40">
        <v>1611.98</v>
      </c>
      <c r="P6" s="40">
        <v>1313.03</v>
      </c>
      <c r="Q6">
        <v>953.25</v>
      </c>
      <c r="R6">
        <v>430.51</v>
      </c>
      <c r="S6">
        <v>348.1</v>
      </c>
      <c r="T6">
        <v>0</v>
      </c>
    </row>
    <row r="7" spans="1:20">
      <c r="A7" s="45" t="s">
        <v>9</v>
      </c>
      <c r="B7" s="45">
        <v>15.36</v>
      </c>
      <c r="C7" s="45">
        <v>10.84</v>
      </c>
      <c r="D7" s="45">
        <v>18.03</v>
      </c>
      <c r="E7" s="45">
        <v>24.15</v>
      </c>
      <c r="F7" s="45">
        <v>21.3</v>
      </c>
      <c r="G7" s="45">
        <v>27.57</v>
      </c>
      <c r="H7" s="45">
        <v>33.619999999999997</v>
      </c>
      <c r="I7" s="45">
        <v>46.24</v>
      </c>
      <c r="J7" s="45">
        <v>42.74</v>
      </c>
      <c r="K7" s="45">
        <v>52.86</v>
      </c>
      <c r="L7">
        <v>10.43</v>
      </c>
      <c r="M7">
        <v>7.22</v>
      </c>
      <c r="N7">
        <v>6.29</v>
      </c>
      <c r="O7">
        <v>3.04</v>
      </c>
      <c r="P7">
        <v>1.47</v>
      </c>
      <c r="Q7">
        <v>0.32</v>
      </c>
      <c r="R7">
        <v>0.2</v>
      </c>
      <c r="S7">
        <v>0.53</v>
      </c>
      <c r="T7">
        <v>0</v>
      </c>
    </row>
    <row r="8" spans="1:20">
      <c r="A8" s="45" t="s">
        <v>123</v>
      </c>
      <c r="B8" s="45">
        <v>2564.9899999999998</v>
      </c>
      <c r="C8" s="45">
        <v>2721.44</v>
      </c>
      <c r="D8" s="45">
        <v>2974.23</v>
      </c>
      <c r="E8" s="45">
        <v>2832.16</v>
      </c>
      <c r="F8" s="45">
        <v>2802.2</v>
      </c>
      <c r="G8" s="45">
        <v>3732.76</v>
      </c>
      <c r="H8" s="45">
        <v>4415.55</v>
      </c>
      <c r="I8" s="45">
        <v>4624.66</v>
      </c>
      <c r="J8" s="45">
        <v>4677.8100000000004</v>
      </c>
      <c r="K8" s="45">
        <v>4883.22</v>
      </c>
      <c r="L8" s="40">
        <v>2423.88</v>
      </c>
      <c r="M8" s="40">
        <v>2194.11</v>
      </c>
      <c r="N8" s="40">
        <v>1846.33</v>
      </c>
      <c r="O8" s="40">
        <v>1615.02</v>
      </c>
      <c r="P8" s="40">
        <v>1314.5</v>
      </c>
      <c r="Q8">
        <v>953.57</v>
      </c>
      <c r="R8">
        <v>430.71</v>
      </c>
      <c r="S8">
        <v>348.63</v>
      </c>
      <c r="T8">
        <v>0</v>
      </c>
    </row>
    <row r="9" spans="1:20">
      <c r="A9" s="45" t="s">
        <v>124</v>
      </c>
      <c r="B9" s="45"/>
      <c r="C9" s="45"/>
      <c r="D9" s="45"/>
      <c r="E9" s="45"/>
      <c r="F9" s="45"/>
      <c r="G9" s="45"/>
      <c r="H9" s="45"/>
      <c r="I9" s="45"/>
      <c r="J9" s="45"/>
      <c r="K9" s="45"/>
    </row>
    <row r="10" spans="1:20">
      <c r="A10" s="45" t="s">
        <v>125</v>
      </c>
      <c r="B10" s="45">
        <v>677.13</v>
      </c>
      <c r="C10" s="45">
        <v>729.99</v>
      </c>
      <c r="D10" s="45">
        <v>791.8</v>
      </c>
      <c r="E10" s="45">
        <v>736.43</v>
      </c>
      <c r="F10" s="45">
        <v>590.4</v>
      </c>
      <c r="G10" s="45">
        <v>824.75</v>
      </c>
      <c r="H10" s="45">
        <v>1016.61</v>
      </c>
      <c r="I10" s="45">
        <v>978.92</v>
      </c>
      <c r="J10" s="45">
        <v>1067.8800000000001</v>
      </c>
      <c r="K10" s="45">
        <v>992.26</v>
      </c>
      <c r="L10">
        <v>668.35</v>
      </c>
      <c r="M10">
        <v>564.15</v>
      </c>
      <c r="N10">
        <v>419.83</v>
      </c>
      <c r="O10">
        <v>371.74</v>
      </c>
      <c r="P10">
        <v>310.58</v>
      </c>
      <c r="Q10">
        <v>157.38</v>
      </c>
      <c r="R10">
        <v>208.17</v>
      </c>
      <c r="S10">
        <v>164.96</v>
      </c>
      <c r="T10">
        <v>0</v>
      </c>
    </row>
    <row r="11" spans="1:20">
      <c r="A11" s="45" t="s">
        <v>126</v>
      </c>
      <c r="B11" s="45">
        <v>229.67</v>
      </c>
      <c r="C11" s="45">
        <v>343.21</v>
      </c>
      <c r="D11" s="45">
        <v>391.07</v>
      </c>
      <c r="E11" s="45">
        <v>449.01</v>
      </c>
      <c r="F11" s="45">
        <v>523.25</v>
      </c>
      <c r="G11" s="45">
        <v>804.82</v>
      </c>
      <c r="H11" s="45">
        <v>882.06</v>
      </c>
      <c r="I11" s="45">
        <v>982.95</v>
      </c>
      <c r="J11" s="45">
        <v>990.61</v>
      </c>
      <c r="K11" s="45">
        <v>1005.03</v>
      </c>
      <c r="L11">
        <v>243.72</v>
      </c>
      <c r="M11">
        <v>361.1</v>
      </c>
      <c r="N11">
        <v>371.62</v>
      </c>
      <c r="O11">
        <v>397.35</v>
      </c>
      <c r="P11">
        <v>362.05</v>
      </c>
      <c r="Q11">
        <v>375.93</v>
      </c>
      <c r="R11">
        <v>110.22</v>
      </c>
      <c r="S11">
        <v>56.93</v>
      </c>
      <c r="T11">
        <v>0</v>
      </c>
    </row>
    <row r="12" spans="1:20">
      <c r="A12" s="45" t="s">
        <v>127</v>
      </c>
      <c r="B12" s="45">
        <v>0</v>
      </c>
      <c r="C12" s="45">
        <v>0</v>
      </c>
      <c r="D12" s="45">
        <v>0</v>
      </c>
      <c r="E12" s="45">
        <v>0</v>
      </c>
      <c r="F12" s="45">
        <v>0</v>
      </c>
      <c r="G12" s="45">
        <v>0</v>
      </c>
      <c r="H12" s="45">
        <v>0</v>
      </c>
      <c r="I12" s="45">
        <v>0</v>
      </c>
      <c r="J12" s="45">
        <v>0</v>
      </c>
      <c r="K12" s="45">
        <v>0</v>
      </c>
      <c r="L12">
        <v>0</v>
      </c>
      <c r="M12">
        <v>553.71</v>
      </c>
      <c r="N12">
        <v>431.73</v>
      </c>
      <c r="O12">
        <v>352.91</v>
      </c>
      <c r="P12">
        <v>240.45</v>
      </c>
      <c r="Q12">
        <v>108.65</v>
      </c>
      <c r="R12">
        <v>1.6</v>
      </c>
      <c r="S12">
        <v>1.08</v>
      </c>
      <c r="T12">
        <v>0</v>
      </c>
    </row>
    <row r="13" spans="1:20">
      <c r="A13" s="45" t="s">
        <v>128</v>
      </c>
      <c r="B13" s="45">
        <v>12.63</v>
      </c>
      <c r="C13" s="45">
        <v>-12.87</v>
      </c>
      <c r="D13" s="45">
        <v>-36.51</v>
      </c>
      <c r="E13" s="45">
        <v>-84.36</v>
      </c>
      <c r="F13" s="45">
        <v>133.30000000000001</v>
      </c>
      <c r="G13" s="45">
        <v>-74.44</v>
      </c>
      <c r="H13" s="45">
        <v>-91.63</v>
      </c>
      <c r="I13" s="45">
        <v>15.08</v>
      </c>
      <c r="J13" s="45">
        <v>-92.96</v>
      </c>
      <c r="K13" s="45">
        <v>70.17</v>
      </c>
      <c r="L13">
        <v>-65.72</v>
      </c>
      <c r="M13">
        <v>-77.489999999999995</v>
      </c>
      <c r="N13">
        <v>31.26</v>
      </c>
      <c r="O13">
        <v>-14.23</v>
      </c>
      <c r="P13">
        <v>-17.420000000000002</v>
      </c>
      <c r="Q13">
        <v>2.1</v>
      </c>
      <c r="R13">
        <v>-45.16</v>
      </c>
      <c r="S13">
        <v>-14.84</v>
      </c>
      <c r="T13">
        <v>0</v>
      </c>
    </row>
    <row r="14" spans="1:20">
      <c r="A14" s="48" t="s">
        <v>104</v>
      </c>
      <c r="B14" s="48">
        <f>SUM(B10:B13)</f>
        <v>919.43</v>
      </c>
      <c r="C14" s="48">
        <f t="shared" ref="C14:K14" si="0">SUM(C10:C13)</f>
        <v>1060.3300000000002</v>
      </c>
      <c r="D14" s="48">
        <f t="shared" si="0"/>
        <v>1146.3599999999999</v>
      </c>
      <c r="E14" s="48">
        <f t="shared" si="0"/>
        <v>1101.0800000000002</v>
      </c>
      <c r="F14" s="48">
        <f t="shared" si="0"/>
        <v>1246.95</v>
      </c>
      <c r="G14" s="48">
        <f t="shared" si="0"/>
        <v>1555.13</v>
      </c>
      <c r="H14" s="48">
        <f t="shared" si="0"/>
        <v>1807.04</v>
      </c>
      <c r="I14" s="48">
        <f t="shared" si="0"/>
        <v>1976.9499999999998</v>
      </c>
      <c r="J14" s="48">
        <f t="shared" si="0"/>
        <v>1965.5300000000002</v>
      </c>
      <c r="K14" s="48">
        <f t="shared" si="0"/>
        <v>2067.46</v>
      </c>
    </row>
    <row r="15" spans="1:20">
      <c r="A15" s="45" t="s">
        <v>129</v>
      </c>
      <c r="B15" s="45">
        <v>288.70999999999998</v>
      </c>
      <c r="C15" s="45">
        <v>317.64999999999998</v>
      </c>
      <c r="D15" s="45">
        <v>345.45</v>
      </c>
      <c r="E15" s="45">
        <v>356.86</v>
      </c>
      <c r="F15" s="45">
        <v>324.64999999999998</v>
      </c>
      <c r="G15" s="45">
        <v>407.67</v>
      </c>
      <c r="H15" s="45">
        <v>461.24</v>
      </c>
      <c r="I15" s="45">
        <v>505.26</v>
      </c>
      <c r="J15" s="45">
        <v>566.12</v>
      </c>
      <c r="K15" s="45">
        <v>529.86</v>
      </c>
      <c r="L15">
        <v>252.28</v>
      </c>
      <c r="M15">
        <v>207.32</v>
      </c>
      <c r="N15">
        <v>172.64</v>
      </c>
      <c r="O15">
        <v>136.4</v>
      </c>
      <c r="P15">
        <v>107.19</v>
      </c>
      <c r="Q15">
        <v>76.08</v>
      </c>
      <c r="R15">
        <v>33.86</v>
      </c>
      <c r="S15">
        <v>24.84</v>
      </c>
      <c r="T15">
        <v>0</v>
      </c>
    </row>
    <row r="16" spans="1:20">
      <c r="A16" s="45" t="s">
        <v>130</v>
      </c>
      <c r="B16" s="45">
        <v>34</v>
      </c>
      <c r="C16" s="45">
        <v>24.1</v>
      </c>
      <c r="D16" s="45">
        <v>15.59</v>
      </c>
      <c r="E16" s="45">
        <v>19.510000000000002</v>
      </c>
      <c r="F16" s="45">
        <v>10.71</v>
      </c>
      <c r="G16" s="45">
        <v>12.73</v>
      </c>
      <c r="H16" s="45">
        <v>22.32</v>
      </c>
      <c r="I16" s="45">
        <v>21.12</v>
      </c>
      <c r="J16" s="45">
        <v>20.03</v>
      </c>
      <c r="K16" s="45">
        <v>22.63</v>
      </c>
      <c r="L16">
        <v>34.46</v>
      </c>
      <c r="M16">
        <v>29.39</v>
      </c>
      <c r="N16">
        <v>40.82</v>
      </c>
      <c r="O16">
        <v>45.35</v>
      </c>
      <c r="P16">
        <v>48.51</v>
      </c>
      <c r="Q16">
        <v>30.05</v>
      </c>
      <c r="R16">
        <v>24.18</v>
      </c>
      <c r="S16">
        <v>14</v>
      </c>
      <c r="T16">
        <v>0</v>
      </c>
    </row>
    <row r="17" spans="1:20">
      <c r="A17" s="45" t="s">
        <v>131</v>
      </c>
      <c r="B17" s="45">
        <v>81.39</v>
      </c>
      <c r="C17" s="45">
        <v>88.53</v>
      </c>
      <c r="D17" s="45">
        <v>89.06</v>
      </c>
      <c r="E17" s="45">
        <v>108.09</v>
      </c>
      <c r="F17" s="45">
        <v>106.67</v>
      </c>
      <c r="G17" s="45">
        <v>115.36</v>
      </c>
      <c r="H17" s="45">
        <v>132.86000000000001</v>
      </c>
      <c r="I17" s="45">
        <v>147.99</v>
      </c>
      <c r="J17" s="45">
        <v>165.4</v>
      </c>
      <c r="K17" s="45">
        <v>169.37</v>
      </c>
      <c r="L17">
        <v>72.61</v>
      </c>
      <c r="M17">
        <v>55.88</v>
      </c>
      <c r="N17">
        <v>47</v>
      </c>
      <c r="O17">
        <v>44.62</v>
      </c>
      <c r="P17">
        <v>39.26</v>
      </c>
      <c r="Q17">
        <v>29.68</v>
      </c>
      <c r="R17">
        <v>22.5</v>
      </c>
      <c r="S17">
        <v>18.899999999999999</v>
      </c>
      <c r="T17">
        <v>0</v>
      </c>
    </row>
    <row r="18" spans="1:20">
      <c r="A18" s="45" t="s">
        <v>77</v>
      </c>
      <c r="B18" s="45">
        <v>845.16</v>
      </c>
      <c r="C18" s="45">
        <v>876.26</v>
      </c>
      <c r="D18" s="45">
        <v>1014.9</v>
      </c>
      <c r="E18" s="45">
        <v>934.17</v>
      </c>
      <c r="F18" s="45">
        <v>700.48</v>
      </c>
      <c r="G18" s="45">
        <v>1131.7</v>
      </c>
      <c r="H18" s="45">
        <v>1521.64</v>
      </c>
      <c r="I18" s="45">
        <v>1396.52</v>
      </c>
      <c r="J18" s="45">
        <v>1477.24</v>
      </c>
      <c r="K18" s="45">
        <v>1368.06</v>
      </c>
      <c r="L18">
        <v>857.36</v>
      </c>
      <c r="M18">
        <v>223.97</v>
      </c>
      <c r="N18">
        <v>132.24</v>
      </c>
      <c r="O18">
        <v>123.17</v>
      </c>
      <c r="P18">
        <v>103.98</v>
      </c>
      <c r="Q18">
        <v>84.6</v>
      </c>
      <c r="R18">
        <v>63.88</v>
      </c>
      <c r="S18">
        <v>45.12</v>
      </c>
      <c r="T18">
        <v>0</v>
      </c>
    </row>
    <row r="19" spans="1:20">
      <c r="A19" s="45" t="s">
        <v>221</v>
      </c>
      <c r="B19" s="48">
        <f>+B18+B15</f>
        <v>1133.8699999999999</v>
      </c>
      <c r="C19" s="48">
        <f t="shared" ref="C19:K19" si="1">+C18+C15</f>
        <v>1193.9099999999999</v>
      </c>
      <c r="D19" s="48">
        <f t="shared" si="1"/>
        <v>1360.35</v>
      </c>
      <c r="E19" s="48">
        <f t="shared" si="1"/>
        <v>1291.03</v>
      </c>
      <c r="F19" s="48">
        <f t="shared" si="1"/>
        <v>1025.1300000000001</v>
      </c>
      <c r="G19" s="48">
        <f t="shared" si="1"/>
        <v>1539.3700000000001</v>
      </c>
      <c r="H19" s="48">
        <f t="shared" si="1"/>
        <v>1982.88</v>
      </c>
      <c r="I19" s="48">
        <f t="shared" si="1"/>
        <v>1901.78</v>
      </c>
      <c r="J19" s="48">
        <f t="shared" si="1"/>
        <v>2043.3600000000001</v>
      </c>
      <c r="K19" s="48">
        <f t="shared" si="1"/>
        <v>1897.92</v>
      </c>
    </row>
    <row r="20" spans="1:20">
      <c r="A20" s="48" t="s">
        <v>116</v>
      </c>
      <c r="B20" s="48">
        <v>2168.69</v>
      </c>
      <c r="C20" s="48">
        <v>2366.87</v>
      </c>
      <c r="D20" s="48">
        <v>2611.36</v>
      </c>
      <c r="E20" s="48">
        <v>2519.71</v>
      </c>
      <c r="F20" s="48">
        <v>2389.46</v>
      </c>
      <c r="G20" s="48">
        <v>3222.59</v>
      </c>
      <c r="H20" s="48">
        <v>3945.1</v>
      </c>
      <c r="I20" s="48">
        <v>4047.84</v>
      </c>
      <c r="J20" s="48">
        <v>4194.32</v>
      </c>
      <c r="K20" s="48">
        <v>4157.38</v>
      </c>
      <c r="L20" s="40">
        <v>2063.06</v>
      </c>
      <c r="M20" s="40">
        <v>1918.03</v>
      </c>
      <c r="N20" s="40">
        <v>1647.15</v>
      </c>
      <c r="O20" s="40">
        <v>1457.31</v>
      </c>
      <c r="P20" s="40">
        <v>1194.5999999999999</v>
      </c>
      <c r="Q20">
        <v>864.35</v>
      </c>
      <c r="R20">
        <v>419.25</v>
      </c>
      <c r="S20">
        <v>311</v>
      </c>
      <c r="T20">
        <v>0</v>
      </c>
    </row>
    <row r="21" spans="1:20">
      <c r="A21" s="45" t="s">
        <v>132</v>
      </c>
      <c r="B21" s="45">
        <v>396.3</v>
      </c>
      <c r="C21" s="45">
        <v>354.57</v>
      </c>
      <c r="D21" s="45">
        <v>362.87</v>
      </c>
      <c r="E21" s="45">
        <v>312.45</v>
      </c>
      <c r="F21" s="45">
        <v>412.74</v>
      </c>
      <c r="G21" s="45">
        <v>510.17</v>
      </c>
      <c r="H21" s="45">
        <v>470.45</v>
      </c>
      <c r="I21" s="45">
        <v>576.82000000000005</v>
      </c>
      <c r="J21" s="45">
        <v>483.49</v>
      </c>
      <c r="K21" s="45">
        <v>725.84</v>
      </c>
      <c r="L21">
        <v>360.82</v>
      </c>
      <c r="M21">
        <v>276.08</v>
      </c>
      <c r="N21">
        <v>199.18</v>
      </c>
      <c r="O21">
        <v>157.72</v>
      </c>
      <c r="P21">
        <v>119.9</v>
      </c>
      <c r="Q21">
        <v>89.22</v>
      </c>
      <c r="R21">
        <v>11.46</v>
      </c>
      <c r="S21">
        <v>37.630000000000003</v>
      </c>
      <c r="T21">
        <v>0</v>
      </c>
    </row>
    <row r="22" spans="1:20">
      <c r="A22" s="45" t="s">
        <v>133</v>
      </c>
      <c r="B22" s="45">
        <v>0</v>
      </c>
      <c r="C22" s="45">
        <v>0.75</v>
      </c>
      <c r="D22" s="45">
        <v>-4.84</v>
      </c>
      <c r="E22" s="45">
        <v>0</v>
      </c>
      <c r="F22" s="45">
        <v>0</v>
      </c>
      <c r="G22" s="45">
        <v>0</v>
      </c>
      <c r="H22" s="45">
        <v>-7.91</v>
      </c>
      <c r="I22" s="45">
        <v>0</v>
      </c>
      <c r="J22" s="45">
        <v>0</v>
      </c>
      <c r="K22" s="45">
        <v>-44.02</v>
      </c>
      <c r="L22">
        <v>0</v>
      </c>
      <c r="M22">
        <v>-5.75</v>
      </c>
      <c r="N22">
        <v>0</v>
      </c>
      <c r="O22">
        <v>0</v>
      </c>
      <c r="P22">
        <v>0</v>
      </c>
      <c r="Q22">
        <v>0</v>
      </c>
      <c r="R22">
        <v>0</v>
      </c>
      <c r="S22">
        <v>0</v>
      </c>
      <c r="T22">
        <v>0</v>
      </c>
    </row>
    <row r="23" spans="1:20">
      <c r="A23" s="45" t="s">
        <v>134</v>
      </c>
      <c r="B23" s="45">
        <v>396.3</v>
      </c>
      <c r="C23" s="45">
        <v>355.32</v>
      </c>
      <c r="D23" s="45">
        <v>358.03</v>
      </c>
      <c r="E23" s="45">
        <v>312.45</v>
      </c>
      <c r="F23" s="45">
        <v>412.74</v>
      </c>
      <c r="G23" s="45">
        <v>510.17</v>
      </c>
      <c r="H23" s="45">
        <v>462.54</v>
      </c>
      <c r="I23" s="45">
        <v>576.82000000000005</v>
      </c>
      <c r="J23" s="45">
        <v>483.49</v>
      </c>
      <c r="K23" s="45">
        <v>681.82</v>
      </c>
      <c r="L23">
        <v>360.82</v>
      </c>
      <c r="M23">
        <v>270.33</v>
      </c>
      <c r="N23">
        <v>199.18</v>
      </c>
      <c r="O23">
        <v>157.72</v>
      </c>
      <c r="P23">
        <v>119.9</v>
      </c>
      <c r="Q23">
        <v>89.22</v>
      </c>
      <c r="R23">
        <v>11.46</v>
      </c>
      <c r="S23">
        <v>37.630000000000003</v>
      </c>
      <c r="T23">
        <v>0</v>
      </c>
    </row>
    <row r="24" spans="1:20">
      <c r="A24" s="25" t="s">
        <v>135</v>
      </c>
      <c r="B24" s="25"/>
      <c r="C24" s="25"/>
      <c r="D24" s="25"/>
      <c r="E24" s="25"/>
      <c r="F24" s="25"/>
      <c r="G24" s="25"/>
      <c r="H24" s="25"/>
      <c r="I24" s="25"/>
      <c r="J24" s="25"/>
      <c r="K24" s="25"/>
    </row>
    <row r="25" spans="1:20">
      <c r="A25" s="25" t="s">
        <v>136</v>
      </c>
      <c r="B25" s="25">
        <v>126.41</v>
      </c>
      <c r="C25" s="25">
        <v>125.94</v>
      </c>
      <c r="D25" s="25">
        <v>130.43</v>
      </c>
      <c r="E25" s="25">
        <v>93.7</v>
      </c>
      <c r="F25" s="25">
        <v>108.3</v>
      </c>
      <c r="G25" s="25">
        <v>120.97</v>
      </c>
      <c r="H25" s="25">
        <v>117.37</v>
      </c>
      <c r="I25" s="25">
        <v>134.86000000000001</v>
      </c>
      <c r="J25" s="25">
        <v>127.81</v>
      </c>
      <c r="K25" s="25">
        <v>192.78</v>
      </c>
      <c r="L25">
        <v>111.35</v>
      </c>
      <c r="M25">
        <v>78.98</v>
      </c>
      <c r="N25">
        <v>64.8</v>
      </c>
      <c r="O25">
        <v>47.67</v>
      </c>
      <c r="P25">
        <v>32.630000000000003</v>
      </c>
      <c r="Q25">
        <v>21.87</v>
      </c>
      <c r="R25">
        <v>1.28</v>
      </c>
      <c r="S25">
        <v>3.83</v>
      </c>
      <c r="T25">
        <v>0</v>
      </c>
    </row>
    <row r="26" spans="1:20">
      <c r="A26" s="25" t="s">
        <v>137</v>
      </c>
      <c r="B26" s="25">
        <v>0</v>
      </c>
      <c r="C26" s="25">
        <v>0</v>
      </c>
      <c r="D26" s="25">
        <v>0</v>
      </c>
      <c r="E26" s="25">
        <v>0</v>
      </c>
      <c r="F26" s="25">
        <v>0</v>
      </c>
      <c r="G26" s="25">
        <v>0</v>
      </c>
      <c r="H26" s="25">
        <v>0</v>
      </c>
      <c r="I26" s="25">
        <v>0</v>
      </c>
      <c r="J26" s="25">
        <v>0</v>
      </c>
      <c r="K26" s="25">
        <v>0</v>
      </c>
      <c r="L26">
        <v>0</v>
      </c>
      <c r="M26">
        <v>1.29</v>
      </c>
      <c r="N26">
        <v>0</v>
      </c>
      <c r="O26">
        <v>0</v>
      </c>
      <c r="P26">
        <v>0</v>
      </c>
      <c r="Q26">
        <v>0</v>
      </c>
      <c r="R26">
        <v>0</v>
      </c>
      <c r="S26">
        <v>0</v>
      </c>
      <c r="T26">
        <v>0</v>
      </c>
    </row>
    <row r="27" spans="1:20">
      <c r="A27" s="25" t="s">
        <v>138</v>
      </c>
      <c r="B27" s="25">
        <v>16.079999999999998</v>
      </c>
      <c r="C27" s="25">
        <v>0.78</v>
      </c>
      <c r="D27" s="25">
        <v>-1.1499999999999999</v>
      </c>
      <c r="E27" s="25">
        <v>-34.78</v>
      </c>
      <c r="F27" s="25">
        <v>-4.46</v>
      </c>
      <c r="G27" s="25">
        <v>6.46</v>
      </c>
      <c r="H27" s="25">
        <v>-1.1100000000000001</v>
      </c>
      <c r="I27" s="25">
        <v>8.6</v>
      </c>
      <c r="J27" s="25">
        <v>8.14</v>
      </c>
      <c r="K27" s="25">
        <v>0</v>
      </c>
      <c r="L27">
        <v>13.49</v>
      </c>
      <c r="M27">
        <v>8.11</v>
      </c>
      <c r="N27">
        <v>0</v>
      </c>
      <c r="O27">
        <v>0</v>
      </c>
      <c r="P27">
        <v>4.05</v>
      </c>
      <c r="Q27">
        <v>5.32</v>
      </c>
      <c r="R27">
        <v>1.22</v>
      </c>
      <c r="S27">
        <v>3.36</v>
      </c>
      <c r="T27">
        <v>0</v>
      </c>
    </row>
    <row r="28" spans="1:20">
      <c r="A28" s="25" t="s">
        <v>139</v>
      </c>
      <c r="B28" s="25">
        <v>0</v>
      </c>
      <c r="C28" s="25">
        <v>0</v>
      </c>
      <c r="D28" s="25">
        <v>0</v>
      </c>
      <c r="E28" s="25">
        <v>0</v>
      </c>
      <c r="F28" s="25">
        <v>0</v>
      </c>
      <c r="G28" s="25">
        <v>0</v>
      </c>
      <c r="H28" s="25">
        <v>0</v>
      </c>
      <c r="I28" s="25">
        <v>0</v>
      </c>
      <c r="J28" s="25">
        <v>0</v>
      </c>
      <c r="K28" s="25">
        <v>0</v>
      </c>
      <c r="L28">
        <v>0</v>
      </c>
      <c r="M28">
        <v>0</v>
      </c>
      <c r="N28">
        <v>0</v>
      </c>
      <c r="O28">
        <v>0</v>
      </c>
      <c r="P28">
        <v>0</v>
      </c>
      <c r="Q28">
        <v>0</v>
      </c>
      <c r="R28">
        <v>0.72</v>
      </c>
      <c r="S28">
        <v>0.59</v>
      </c>
      <c r="T28">
        <v>0</v>
      </c>
    </row>
    <row r="29" spans="1:20">
      <c r="A29" s="45" t="s">
        <v>140</v>
      </c>
      <c r="B29" s="45">
        <v>142.49</v>
      </c>
      <c r="C29" s="45">
        <v>126.72</v>
      </c>
      <c r="D29" s="45">
        <v>129.28</v>
      </c>
      <c r="E29" s="45">
        <v>58.92</v>
      </c>
      <c r="F29" s="45">
        <v>103.84</v>
      </c>
      <c r="G29" s="45">
        <v>127.43</v>
      </c>
      <c r="H29" s="45">
        <v>116.26</v>
      </c>
      <c r="I29" s="45">
        <v>143.46</v>
      </c>
      <c r="J29" s="45">
        <v>135.94999999999999</v>
      </c>
      <c r="K29" s="45">
        <v>192.78</v>
      </c>
      <c r="L29">
        <v>124.71</v>
      </c>
      <c r="M29">
        <v>85.43</v>
      </c>
      <c r="N29">
        <v>67.83</v>
      </c>
      <c r="O29">
        <v>49.88</v>
      </c>
      <c r="P29">
        <v>38.06</v>
      </c>
      <c r="Q29">
        <v>28.53</v>
      </c>
      <c r="R29">
        <v>3.22</v>
      </c>
      <c r="S29">
        <v>7.78</v>
      </c>
      <c r="T29">
        <v>0</v>
      </c>
    </row>
    <row r="30" spans="1:20">
      <c r="A30" s="48" t="s">
        <v>141</v>
      </c>
      <c r="B30" s="48">
        <v>253.81</v>
      </c>
      <c r="C30" s="48">
        <v>228.6</v>
      </c>
      <c r="D30" s="48">
        <v>228.75</v>
      </c>
      <c r="E30" s="48">
        <v>253.53</v>
      </c>
      <c r="F30" s="48">
        <v>308.89999999999998</v>
      </c>
      <c r="G30" s="48">
        <v>382.74</v>
      </c>
      <c r="H30" s="48">
        <v>346.28</v>
      </c>
      <c r="I30" s="48">
        <v>433.36</v>
      </c>
      <c r="J30" s="48">
        <v>347.54</v>
      </c>
      <c r="K30" s="48">
        <v>489.04</v>
      </c>
      <c r="L30">
        <v>236.11</v>
      </c>
      <c r="M30">
        <v>184.9</v>
      </c>
      <c r="N30">
        <v>131.35</v>
      </c>
      <c r="O30">
        <v>107.84</v>
      </c>
      <c r="P30">
        <v>81.849999999999994</v>
      </c>
      <c r="Q30">
        <v>60.69</v>
      </c>
      <c r="R30">
        <v>8.24</v>
      </c>
      <c r="S30">
        <v>29.85</v>
      </c>
      <c r="T30">
        <v>0</v>
      </c>
    </row>
    <row r="31" spans="1:20">
      <c r="A31" s="25" t="s">
        <v>142</v>
      </c>
      <c r="B31" s="25">
        <v>253.81</v>
      </c>
      <c r="C31" s="25">
        <v>228.6</v>
      </c>
      <c r="D31" s="25">
        <v>228.75</v>
      </c>
      <c r="E31" s="25">
        <v>253.53</v>
      </c>
      <c r="F31" s="25">
        <v>308.89999999999998</v>
      </c>
      <c r="G31" s="25">
        <v>382.74</v>
      </c>
      <c r="H31" s="25">
        <v>346.28</v>
      </c>
      <c r="I31" s="25">
        <v>433.36</v>
      </c>
      <c r="J31" s="25">
        <v>347.54</v>
      </c>
      <c r="K31" s="25">
        <v>485.98</v>
      </c>
      <c r="L31">
        <v>236.11</v>
      </c>
      <c r="M31">
        <v>184.9</v>
      </c>
      <c r="N31">
        <v>131.35</v>
      </c>
      <c r="O31">
        <v>107.84</v>
      </c>
      <c r="P31">
        <v>81.849999999999994</v>
      </c>
      <c r="Q31">
        <v>60.69</v>
      </c>
      <c r="R31">
        <v>8.09</v>
      </c>
      <c r="S31">
        <v>29.49</v>
      </c>
      <c r="T31">
        <v>0</v>
      </c>
    </row>
    <row r="32" spans="1:20">
      <c r="A32" s="25" t="s">
        <v>222</v>
      </c>
      <c r="B32" s="25">
        <f>+B33-B31</f>
        <v>0</v>
      </c>
      <c r="C32" s="25">
        <f t="shared" ref="C32:K32" si="2">+C33-C31</f>
        <v>0</v>
      </c>
      <c r="D32" s="25">
        <f t="shared" si="2"/>
        <v>0</v>
      </c>
      <c r="E32" s="25">
        <f t="shared" si="2"/>
        <v>0</v>
      </c>
      <c r="F32" s="25">
        <f t="shared" si="2"/>
        <v>0</v>
      </c>
      <c r="G32" s="25">
        <f t="shared" si="2"/>
        <v>0</v>
      </c>
      <c r="H32" s="25">
        <f t="shared" si="2"/>
        <v>0</v>
      </c>
      <c r="I32" s="25">
        <f t="shared" si="2"/>
        <v>0</v>
      </c>
      <c r="J32" s="25">
        <f t="shared" si="2"/>
        <v>-48.29000000000002</v>
      </c>
      <c r="K32" s="25">
        <f t="shared" si="2"/>
        <v>0</v>
      </c>
    </row>
    <row r="33" spans="1:20">
      <c r="A33" s="25" t="s">
        <v>143</v>
      </c>
      <c r="B33" s="25">
        <v>253.81</v>
      </c>
      <c r="C33" s="25">
        <v>228.6</v>
      </c>
      <c r="D33" s="25">
        <v>228.75</v>
      </c>
      <c r="E33" s="25">
        <v>253.53</v>
      </c>
      <c r="F33" s="25">
        <v>308.89999999999998</v>
      </c>
      <c r="G33" s="25">
        <v>382.74</v>
      </c>
      <c r="H33" s="25">
        <v>346.28</v>
      </c>
      <c r="I33" s="25">
        <v>433.36</v>
      </c>
      <c r="J33" s="25">
        <v>299.25</v>
      </c>
      <c r="K33" s="25">
        <v>485.98</v>
      </c>
      <c r="L33">
        <v>236.11</v>
      </c>
      <c r="M33">
        <v>184.9</v>
      </c>
      <c r="N33">
        <v>131.35</v>
      </c>
      <c r="O33">
        <v>107.84</v>
      </c>
      <c r="P33">
        <v>81.849999999999994</v>
      </c>
      <c r="Q33">
        <v>60.69</v>
      </c>
      <c r="R33">
        <v>8.09</v>
      </c>
      <c r="S33">
        <v>29.49</v>
      </c>
      <c r="T33">
        <v>0</v>
      </c>
    </row>
    <row r="34" spans="1:20">
      <c r="A34" s="25" t="s">
        <v>144</v>
      </c>
      <c r="B34" s="25">
        <v>-1</v>
      </c>
      <c r="C34" s="25">
        <v>6.36</v>
      </c>
      <c r="D34" s="25">
        <v>-2.1800000000000002</v>
      </c>
      <c r="E34" s="25">
        <v>1.8</v>
      </c>
      <c r="F34" s="25">
        <v>-0.85</v>
      </c>
      <c r="G34" s="25">
        <v>-5.76</v>
      </c>
      <c r="H34" s="25">
        <v>-1.7</v>
      </c>
      <c r="I34" s="25">
        <v>-10.050000000000001</v>
      </c>
      <c r="J34" s="25">
        <v>-5.67</v>
      </c>
      <c r="K34" s="25">
        <v>-1.59</v>
      </c>
      <c r="L34">
        <v>-4.78</v>
      </c>
      <c r="M34">
        <v>-9.3000000000000007</v>
      </c>
      <c r="N34">
        <v>-7.13</v>
      </c>
      <c r="O34">
        <v>-3.33</v>
      </c>
      <c r="P34">
        <v>-0.97</v>
      </c>
      <c r="Q34">
        <v>-7.0000000000000007E-2</v>
      </c>
      <c r="R34">
        <v>0</v>
      </c>
      <c r="S34">
        <v>0</v>
      </c>
      <c r="T34">
        <v>0</v>
      </c>
    </row>
    <row r="35" spans="1:20">
      <c r="A35" s="25" t="s">
        <v>145</v>
      </c>
      <c r="B35" s="25">
        <v>252.81</v>
      </c>
      <c r="C35" s="25">
        <v>234.96</v>
      </c>
      <c r="D35" s="25">
        <v>226.57</v>
      </c>
      <c r="E35" s="25">
        <v>255.33</v>
      </c>
      <c r="F35" s="25">
        <v>308.05</v>
      </c>
      <c r="G35" s="25">
        <v>376.98</v>
      </c>
      <c r="H35" s="25">
        <v>344.5</v>
      </c>
      <c r="I35" s="25">
        <v>422.11</v>
      </c>
      <c r="J35" s="25">
        <v>294.35000000000002</v>
      </c>
      <c r="K35" s="25">
        <v>485.41</v>
      </c>
      <c r="L35">
        <v>231.33</v>
      </c>
      <c r="M35">
        <v>175.6</v>
      </c>
      <c r="N35">
        <v>124.22</v>
      </c>
      <c r="O35">
        <v>104.51</v>
      </c>
      <c r="P35">
        <v>80.88</v>
      </c>
      <c r="Q35">
        <v>60.62</v>
      </c>
      <c r="R35">
        <v>8.09</v>
      </c>
      <c r="S35">
        <v>29.49</v>
      </c>
      <c r="T35">
        <v>0</v>
      </c>
    </row>
    <row r="36" spans="1:20">
      <c r="A36" s="25" t="s">
        <v>146</v>
      </c>
      <c r="B36" s="25"/>
      <c r="C36" s="25"/>
      <c r="D36" s="25"/>
      <c r="E36" s="25"/>
      <c r="F36" s="25"/>
      <c r="G36" s="25"/>
      <c r="H36" s="25"/>
      <c r="I36" s="25"/>
      <c r="J36" s="25"/>
      <c r="K36" s="25"/>
    </row>
    <row r="37" spans="1:20">
      <c r="A37" s="25" t="s">
        <v>147</v>
      </c>
      <c r="B37" s="25"/>
      <c r="C37" s="25"/>
      <c r="D37" s="25"/>
      <c r="E37" s="25"/>
      <c r="F37" s="25"/>
      <c r="G37" s="25"/>
      <c r="H37" s="25"/>
      <c r="I37" s="25"/>
      <c r="J37" s="25"/>
      <c r="K37" s="25"/>
    </row>
    <row r="38" spans="1:20">
      <c r="A38" s="25" t="s">
        <v>148</v>
      </c>
      <c r="B38" s="25">
        <v>16</v>
      </c>
      <c r="C38" s="25">
        <v>15</v>
      </c>
      <c r="D38" s="25">
        <v>14</v>
      </c>
      <c r="E38" s="25">
        <v>16</v>
      </c>
      <c r="F38" s="25">
        <v>19</v>
      </c>
      <c r="G38" s="25">
        <v>24</v>
      </c>
      <c r="H38" s="25">
        <v>22</v>
      </c>
      <c r="I38" s="25">
        <v>27</v>
      </c>
      <c r="J38" s="25">
        <v>18</v>
      </c>
      <c r="K38" s="25">
        <v>30</v>
      </c>
      <c r="L38">
        <v>15</v>
      </c>
      <c r="M38">
        <v>23</v>
      </c>
      <c r="N38">
        <v>17</v>
      </c>
      <c r="O38">
        <v>14</v>
      </c>
      <c r="P38">
        <v>11</v>
      </c>
      <c r="Q38">
        <v>8</v>
      </c>
      <c r="R38">
        <v>1</v>
      </c>
      <c r="S38">
        <v>4</v>
      </c>
      <c r="T38">
        <v>0</v>
      </c>
    </row>
    <row r="39" spans="1:20">
      <c r="A39" s="25" t="s">
        <v>149</v>
      </c>
      <c r="B39" s="25">
        <v>16</v>
      </c>
      <c r="C39" s="25">
        <v>15</v>
      </c>
      <c r="D39" s="25">
        <v>14</v>
      </c>
      <c r="E39" s="25">
        <v>16</v>
      </c>
      <c r="F39" s="25">
        <v>19</v>
      </c>
      <c r="G39" s="25">
        <v>24</v>
      </c>
      <c r="H39" s="25">
        <v>22</v>
      </c>
      <c r="I39" s="25">
        <v>26</v>
      </c>
      <c r="J39" s="25">
        <v>18</v>
      </c>
      <c r="K39" s="25">
        <v>30</v>
      </c>
      <c r="L39">
        <v>15</v>
      </c>
      <c r="M39">
        <v>23</v>
      </c>
      <c r="N39">
        <v>17</v>
      </c>
      <c r="O39">
        <v>14</v>
      </c>
      <c r="P39">
        <v>11</v>
      </c>
      <c r="Q39">
        <v>8</v>
      </c>
      <c r="R39">
        <v>1</v>
      </c>
      <c r="S39">
        <v>4</v>
      </c>
      <c r="T39">
        <v>0</v>
      </c>
    </row>
    <row r="40" spans="1:20">
      <c r="A40" s="25" t="s">
        <v>150</v>
      </c>
      <c r="B40" s="25"/>
      <c r="C40" s="25"/>
      <c r="D40" s="25"/>
      <c r="E40" s="25"/>
      <c r="F40" s="25"/>
      <c r="G40" s="25"/>
      <c r="H40" s="25"/>
      <c r="I40" s="25"/>
      <c r="J40" s="25"/>
      <c r="K40" s="25"/>
    </row>
    <row r="41" spans="1:20">
      <c r="A41" s="25" t="s">
        <v>151</v>
      </c>
      <c r="B41" s="25">
        <v>39.74</v>
      </c>
      <c r="C41" s="25">
        <v>28.37</v>
      </c>
      <c r="D41" s="25">
        <v>47.69</v>
      </c>
      <c r="E41" s="25">
        <v>95.37</v>
      </c>
      <c r="F41" s="25">
        <v>159.08000000000001</v>
      </c>
      <c r="G41" s="25">
        <v>127.33</v>
      </c>
      <c r="H41" s="25">
        <v>143.31</v>
      </c>
      <c r="I41" s="25">
        <v>143.33000000000001</v>
      </c>
      <c r="J41" s="25">
        <v>175.19</v>
      </c>
      <c r="K41" s="25">
        <v>0</v>
      </c>
      <c r="L41">
        <v>31.79</v>
      </c>
      <c r="M41">
        <v>31.79</v>
      </c>
      <c r="N41">
        <v>26.45</v>
      </c>
      <c r="O41">
        <v>22.08</v>
      </c>
      <c r="P41">
        <v>18.399999999999999</v>
      </c>
      <c r="Q41">
        <v>14.72</v>
      </c>
      <c r="R41">
        <v>1.47</v>
      </c>
      <c r="S41">
        <v>5.35</v>
      </c>
      <c r="T41">
        <v>0</v>
      </c>
    </row>
    <row r="42" spans="1:20">
      <c r="A42" s="25" t="s">
        <v>152</v>
      </c>
      <c r="B42" s="25">
        <v>8.27</v>
      </c>
      <c r="C42" s="25">
        <v>9.7100000000000009</v>
      </c>
      <c r="D42" s="25">
        <v>9.8000000000000007</v>
      </c>
      <c r="E42" s="25">
        <v>19.600000000000001</v>
      </c>
      <c r="F42" s="25">
        <v>0</v>
      </c>
      <c r="G42" s="25">
        <v>0</v>
      </c>
      <c r="H42" s="25">
        <v>0</v>
      </c>
      <c r="I42" s="25">
        <v>0</v>
      </c>
      <c r="J42" s="25">
        <v>0</v>
      </c>
      <c r="K42" s="25">
        <v>0</v>
      </c>
      <c r="L42">
        <v>6.36</v>
      </c>
      <c r="M42">
        <v>6.36</v>
      </c>
      <c r="N42">
        <v>4.5</v>
      </c>
      <c r="O42">
        <v>3.58</v>
      </c>
      <c r="P42">
        <v>2.98</v>
      </c>
      <c r="Q42">
        <v>2.39</v>
      </c>
      <c r="R42">
        <v>0.21</v>
      </c>
      <c r="S42">
        <v>0.75</v>
      </c>
      <c r="T42">
        <v>0</v>
      </c>
    </row>
    <row r="46" spans="1:20">
      <c r="A46" t="s">
        <v>81</v>
      </c>
    </row>
    <row r="48" spans="1:20">
      <c r="A48" t="s">
        <v>82</v>
      </c>
    </row>
    <row r="49" spans="1:1">
      <c r="A49" t="s">
        <v>83</v>
      </c>
    </row>
    <row r="51" spans="1:1">
      <c r="A51" t="s">
        <v>84</v>
      </c>
    </row>
    <row r="53" spans="1:1">
      <c r="A53" t="s">
        <v>85</v>
      </c>
    </row>
    <row r="55" spans="1:1">
      <c r="A55" t="s">
        <v>86</v>
      </c>
    </row>
    <row r="57" spans="1:1">
      <c r="A57" t="s">
        <v>87</v>
      </c>
    </row>
    <row r="59" spans="1:1">
      <c r="A59" t="s">
        <v>88</v>
      </c>
    </row>
    <row r="61" spans="1:1">
      <c r="A61" t="s">
        <v>89</v>
      </c>
    </row>
    <row r="64" spans="1:1">
      <c r="A64" t="s">
        <v>90</v>
      </c>
    </row>
    <row r="65" spans="1:1">
      <c r="A65" t="s">
        <v>91</v>
      </c>
    </row>
    <row r="66" spans="1:1">
      <c r="A66" t="s">
        <v>92</v>
      </c>
    </row>
    <row r="67" spans="1:1">
      <c r="A67" s="2" t="s">
        <v>93</v>
      </c>
    </row>
    <row r="69" spans="1:1">
      <c r="A69" t="s">
        <v>94</v>
      </c>
    </row>
    <row r="70" spans="1:1">
      <c r="A70" t="s">
        <v>95</v>
      </c>
    </row>
    <row r="72" spans="1:1">
      <c r="A72" t="s">
        <v>97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53"/>
  <sheetViews>
    <sheetView showGridLines="0" zoomScale="70" zoomScaleNormal="70" zoomScaleSheetLayoutView="100" zoomScalePageLayoutView="120" workbookViewId="0">
      <pane xSplit="1" ySplit="4" topLeftCell="B5" activePane="bottomRight" state="frozen"/>
      <selection activeCell="F30" sqref="F30:G30"/>
      <selection pane="topRight" activeCell="F30" sqref="F30:G30"/>
      <selection pane="bottomLeft" activeCell="F30" sqref="F30:G30"/>
      <selection pane="bottomRight" activeCell="C5" sqref="C5"/>
    </sheetView>
  </sheetViews>
  <sheetFormatPr defaultColWidth="8.77734375" defaultRowHeight="14.4"/>
  <cols>
    <col min="1" max="1" width="20.6640625" customWidth="1"/>
    <col min="2" max="6" width="13.44140625" customWidth="1"/>
    <col min="7" max="7" width="14.77734375" bestFit="1" customWidth="1"/>
    <col min="8" max="11" width="13.44140625" customWidth="1"/>
    <col min="12" max="12" width="13.33203125" customWidth="1"/>
    <col min="13" max="14" width="12.109375" customWidth="1"/>
  </cols>
  <sheetData>
    <row r="1" spans="1:14" s="2" customFormat="1">
      <c r="A1" s="2" t="str">
        <f>'Data Sheet'!B1</f>
        <v>KAJARIA CERAMICS LTD</v>
      </c>
      <c r="H1" t="str">
        <f>UPDATE</f>
        <v/>
      </c>
      <c r="J1" s="3"/>
      <c r="K1" s="3"/>
      <c r="M1" s="2" t="s">
        <v>1</v>
      </c>
    </row>
    <row r="3" spans="1:14" s="2" customFormat="1">
      <c r="A3" s="11" t="s">
        <v>2</v>
      </c>
      <c r="B3" s="12">
        <f>'Data Sheet'!B16</f>
        <v>42825</v>
      </c>
      <c r="C3" s="12">
        <f>'Data Sheet'!C16</f>
        <v>43190</v>
      </c>
      <c r="D3" s="12">
        <f>'Data Sheet'!D16</f>
        <v>43555</v>
      </c>
      <c r="E3" s="12">
        <f>'Data Sheet'!E16</f>
        <v>43921</v>
      </c>
      <c r="F3" s="12">
        <f>'Data Sheet'!F16</f>
        <v>44286</v>
      </c>
      <c r="G3" s="12">
        <f>'Data Sheet'!G16</f>
        <v>44651</v>
      </c>
      <c r="H3" s="12">
        <f>'Data Sheet'!H16</f>
        <v>45016</v>
      </c>
      <c r="I3" s="12">
        <f>'Data Sheet'!I16</f>
        <v>45382</v>
      </c>
      <c r="J3" s="12">
        <f>'Data Sheet'!J16</f>
        <v>45747</v>
      </c>
      <c r="K3" s="12">
        <f>'Data Sheet'!K16</f>
        <v>46112</v>
      </c>
      <c r="L3" s="13" t="s">
        <v>3</v>
      </c>
      <c r="M3" s="13" t="s">
        <v>4</v>
      </c>
      <c r="N3" s="13" t="s">
        <v>5</v>
      </c>
    </row>
    <row r="4" spans="1:14" s="2" customFormat="1">
      <c r="A4" s="2" t="s">
        <v>6</v>
      </c>
      <c r="B4" s="1">
        <f>'Data Sheet'!B17</f>
        <v>2549.63</v>
      </c>
      <c r="C4" s="1">
        <f>'Data Sheet'!C17</f>
        <v>2710.6</v>
      </c>
      <c r="D4" s="1">
        <f>'Data Sheet'!D17</f>
        <v>2956.2</v>
      </c>
      <c r="E4" s="1">
        <f>'Data Sheet'!E17</f>
        <v>2808.01</v>
      </c>
      <c r="F4" s="1">
        <f>'Data Sheet'!F17</f>
        <v>2780.9</v>
      </c>
      <c r="G4" s="1">
        <f>'Data Sheet'!G17</f>
        <v>3705.19</v>
      </c>
      <c r="H4" s="1">
        <f>'Data Sheet'!H17</f>
        <v>4381.93</v>
      </c>
      <c r="I4" s="1">
        <f>'Data Sheet'!I17</f>
        <v>4474.03</v>
      </c>
      <c r="J4" s="1">
        <f>'Data Sheet'!J17</f>
        <v>4635.07</v>
      </c>
      <c r="K4" s="1">
        <f>'Data Sheet'!K17</f>
        <v>4830.3599999999997</v>
      </c>
      <c r="L4" s="1">
        <f>SUM(Quarters!H4:K4)</f>
        <v>5055.7</v>
      </c>
      <c r="M4" s="1">
        <f>$K4+M23*K4</f>
        <v>5055.7</v>
      </c>
      <c r="N4" s="1">
        <f>$K4+N23*L4</f>
        <v>4997.2506077162361</v>
      </c>
    </row>
    <row r="5" spans="1:14">
      <c r="A5" t="s">
        <v>7</v>
      </c>
      <c r="B5" s="6">
        <f>SUM('Data Sheet'!B18,'Data Sheet'!B20:B24, -1*'Data Sheet'!B19)</f>
        <v>2049.3900000000003</v>
      </c>
      <c r="C5" s="6">
        <f>SUM('Data Sheet'!C18,'Data Sheet'!C20:C24, -1*'Data Sheet'!C19)</f>
        <v>2253.2200000000003</v>
      </c>
      <c r="D5" s="6">
        <f>SUM('Data Sheet'!D18,'Data Sheet'!D20:D24, -1*'Data Sheet'!D19)</f>
        <v>2501.2099999999996</v>
      </c>
      <c r="E5" s="6">
        <f>SUM('Data Sheet'!E18,'Data Sheet'!E20:E24, -1*'Data Sheet'!E19)</f>
        <v>2391.1</v>
      </c>
      <c r="F5" s="6">
        <f>SUM('Data Sheet'!F18,'Data Sheet'!F20:F24, -1*'Data Sheet'!F19)</f>
        <v>2265.92</v>
      </c>
      <c r="G5" s="6">
        <f>SUM('Data Sheet'!G18,'Data Sheet'!G20:G24, -1*'Data Sheet'!G19)</f>
        <v>3093.2</v>
      </c>
      <c r="H5" s="6">
        <f>SUM('Data Sheet'!H18,'Data Sheet'!H20:H24, -1*'Data Sheet'!H19)</f>
        <v>3788.8599999999992</v>
      </c>
      <c r="I5" s="6">
        <f>SUM('Data Sheet'!I18,'Data Sheet'!I20:I24, -1*'Data Sheet'!I19)</f>
        <v>3768.4300000000003</v>
      </c>
      <c r="J5" s="6">
        <f>SUM('Data Sheet'!J18,'Data Sheet'!J20:J24, -1*'Data Sheet'!J19)</f>
        <v>3999.5299999999997</v>
      </c>
      <c r="K5" s="6">
        <f>SUM('Data Sheet'!K18,'Data Sheet'!K20:K24, -1*'Data Sheet'!K19)</f>
        <v>3965.3800000000006</v>
      </c>
      <c r="L5" s="6">
        <f>SUM(Quarters!H5:K5)</f>
        <v>4117.97</v>
      </c>
      <c r="M5" s="6">
        <f t="shared" ref="M5:N5" si="0">M4-M6</f>
        <v>4117.9699999999993</v>
      </c>
      <c r="N5" s="6">
        <f t="shared" si="0"/>
        <v>4223.3437493646688</v>
      </c>
    </row>
    <row r="6" spans="1:14" s="2" customFormat="1">
      <c r="A6" s="2" t="s">
        <v>8</v>
      </c>
      <c r="B6" s="1">
        <f>B4-B5</f>
        <v>500.23999999999978</v>
      </c>
      <c r="C6" s="1">
        <f t="shared" ref="C6:K6" si="1">C4-C5</f>
        <v>457.37999999999965</v>
      </c>
      <c r="D6" s="1">
        <f t="shared" si="1"/>
        <v>454.99000000000024</v>
      </c>
      <c r="E6" s="1">
        <f t="shared" si="1"/>
        <v>416.91000000000031</v>
      </c>
      <c r="F6" s="1">
        <f t="shared" si="1"/>
        <v>514.98</v>
      </c>
      <c r="G6" s="1">
        <f t="shared" si="1"/>
        <v>611.99000000000024</v>
      </c>
      <c r="H6" s="1">
        <f t="shared" si="1"/>
        <v>593.07000000000107</v>
      </c>
      <c r="I6" s="1">
        <f t="shared" si="1"/>
        <v>705.59999999999945</v>
      </c>
      <c r="J6" s="1">
        <f t="shared" si="1"/>
        <v>635.54</v>
      </c>
      <c r="K6" s="1">
        <f t="shared" si="1"/>
        <v>864.97999999999911</v>
      </c>
      <c r="L6" s="1">
        <f>SUM(Quarters!H6:K6)</f>
        <v>937.73</v>
      </c>
      <c r="M6" s="1">
        <f>M4*M24</f>
        <v>937.73</v>
      </c>
      <c r="N6" s="1">
        <f>N4*N24</f>
        <v>773.90685835156739</v>
      </c>
    </row>
    <row r="7" spans="1:14">
      <c r="A7" t="s">
        <v>9</v>
      </c>
      <c r="B7" s="6">
        <f>'Data Sheet'!B25</f>
        <v>11.45</v>
      </c>
      <c r="C7" s="6">
        <f>'Data Sheet'!C25</f>
        <v>10.57</v>
      </c>
      <c r="D7" s="6">
        <f>'Data Sheet'!D25</f>
        <v>7.69</v>
      </c>
      <c r="E7" s="6">
        <f>'Data Sheet'!E25</f>
        <v>23.14</v>
      </c>
      <c r="F7" s="6">
        <f>'Data Sheet'!F25</f>
        <v>15.14</v>
      </c>
      <c r="G7" s="6">
        <f>'Data Sheet'!G25</f>
        <v>26.27</v>
      </c>
      <c r="H7" s="6">
        <f>'Data Sheet'!H25</f>
        <v>24.57</v>
      </c>
      <c r="I7" s="6">
        <f>'Data Sheet'!I25</f>
        <v>34.86</v>
      </c>
      <c r="J7" s="6">
        <f>'Data Sheet'!J25</f>
        <v>-14.14</v>
      </c>
      <c r="K7" s="6">
        <f>'Data Sheet'!K25</f>
        <v>6.8</v>
      </c>
      <c r="L7" s="6">
        <f>SUM(Quarters!H7:K7)</f>
        <v>13.890000000000002</v>
      </c>
      <c r="M7" s="6">
        <v>0</v>
      </c>
      <c r="N7" s="6">
        <v>0</v>
      </c>
    </row>
    <row r="8" spans="1:14">
      <c r="A8" t="s">
        <v>10</v>
      </c>
      <c r="B8" s="6">
        <f>'Data Sheet'!B26</f>
        <v>81.39</v>
      </c>
      <c r="C8" s="6">
        <f>'Data Sheet'!C26</f>
        <v>88.53</v>
      </c>
      <c r="D8" s="6">
        <f>'Data Sheet'!D26</f>
        <v>89.06</v>
      </c>
      <c r="E8" s="6">
        <f>'Data Sheet'!E26</f>
        <v>108.09</v>
      </c>
      <c r="F8" s="6">
        <f>'Data Sheet'!F26</f>
        <v>106.67</v>
      </c>
      <c r="G8" s="6">
        <f>'Data Sheet'!G26</f>
        <v>115.36</v>
      </c>
      <c r="H8" s="6">
        <f>'Data Sheet'!H26</f>
        <v>132.86000000000001</v>
      </c>
      <c r="I8" s="6">
        <f>'Data Sheet'!I26</f>
        <v>147.55000000000001</v>
      </c>
      <c r="J8" s="6">
        <f>'Data Sheet'!J26</f>
        <v>165.4</v>
      </c>
      <c r="K8" s="6">
        <f>'Data Sheet'!K26</f>
        <v>169.37</v>
      </c>
      <c r="L8" s="6">
        <f>SUM(Quarters!H8:K8)</f>
        <v>167.97</v>
      </c>
      <c r="M8" s="6">
        <f>+$L8</f>
        <v>167.97</v>
      </c>
      <c r="N8" s="6">
        <f>+$L8</f>
        <v>167.97</v>
      </c>
    </row>
    <row r="9" spans="1:14">
      <c r="A9" t="s">
        <v>11</v>
      </c>
      <c r="B9" s="6">
        <f>'Data Sheet'!B27</f>
        <v>34</v>
      </c>
      <c r="C9" s="6">
        <f>'Data Sheet'!C27</f>
        <v>24.1</v>
      </c>
      <c r="D9" s="6">
        <f>'Data Sheet'!D27</f>
        <v>15.59</v>
      </c>
      <c r="E9" s="6">
        <f>'Data Sheet'!E27</f>
        <v>19.510000000000002</v>
      </c>
      <c r="F9" s="6">
        <f>'Data Sheet'!F27</f>
        <v>10.71</v>
      </c>
      <c r="G9" s="6">
        <f>'Data Sheet'!G27</f>
        <v>12.73</v>
      </c>
      <c r="H9" s="6">
        <f>'Data Sheet'!H27</f>
        <v>22.32</v>
      </c>
      <c r="I9" s="6">
        <f>'Data Sheet'!I27</f>
        <v>17.29</v>
      </c>
      <c r="J9" s="6">
        <f>'Data Sheet'!J27</f>
        <v>20.03</v>
      </c>
      <c r="K9" s="6">
        <f>'Data Sheet'!K27</f>
        <v>22.63</v>
      </c>
      <c r="L9" s="6">
        <f>SUM(Quarters!H9:K9)</f>
        <v>22.44</v>
      </c>
      <c r="M9" s="6">
        <f>+$L9</f>
        <v>22.44</v>
      </c>
      <c r="N9" s="6">
        <f>+$L9</f>
        <v>22.44</v>
      </c>
    </row>
    <row r="10" spans="1:14">
      <c r="A10" t="s">
        <v>12</v>
      </c>
      <c r="B10" s="6">
        <f>'Data Sheet'!B28</f>
        <v>396.3</v>
      </c>
      <c r="C10" s="6">
        <f>'Data Sheet'!C28</f>
        <v>355.32</v>
      </c>
      <c r="D10" s="6">
        <f>'Data Sheet'!D28</f>
        <v>358.03</v>
      </c>
      <c r="E10" s="6">
        <f>'Data Sheet'!E28</f>
        <v>312.45</v>
      </c>
      <c r="F10" s="6">
        <f>'Data Sheet'!F28</f>
        <v>412.74</v>
      </c>
      <c r="G10" s="6">
        <f>'Data Sheet'!G28</f>
        <v>510.17</v>
      </c>
      <c r="H10" s="6">
        <f>'Data Sheet'!H28</f>
        <v>462.46</v>
      </c>
      <c r="I10" s="6">
        <f>'Data Sheet'!I28</f>
        <v>575.62</v>
      </c>
      <c r="J10" s="6">
        <f>'Data Sheet'!J28</f>
        <v>435.97</v>
      </c>
      <c r="K10" s="6">
        <f>'Data Sheet'!K28</f>
        <v>679.78</v>
      </c>
      <c r="L10" s="6">
        <f>SUM(Quarters!H10:K10)</f>
        <v>761.21</v>
      </c>
      <c r="M10" s="6">
        <f>M6+M7-SUM(M8:M9)</f>
        <v>747.32</v>
      </c>
      <c r="N10" s="6">
        <f>N6+N7-SUM(N8:N9)</f>
        <v>583.49685835156743</v>
      </c>
    </row>
    <row r="11" spans="1:14">
      <c r="A11" t="s">
        <v>13</v>
      </c>
      <c r="B11" s="6">
        <f>'Data Sheet'!B29</f>
        <v>142.49</v>
      </c>
      <c r="C11" s="6">
        <f>'Data Sheet'!C29</f>
        <v>126.72</v>
      </c>
      <c r="D11" s="6">
        <f>'Data Sheet'!D29</f>
        <v>129.28</v>
      </c>
      <c r="E11" s="6">
        <f>'Data Sheet'!E29</f>
        <v>58.92</v>
      </c>
      <c r="F11" s="6">
        <f>'Data Sheet'!F29</f>
        <v>103.84</v>
      </c>
      <c r="G11" s="6">
        <f>'Data Sheet'!G29</f>
        <v>127.43</v>
      </c>
      <c r="H11" s="6">
        <f>'Data Sheet'!H29</f>
        <v>116.26</v>
      </c>
      <c r="I11" s="6">
        <f>'Data Sheet'!I29</f>
        <v>143.46</v>
      </c>
      <c r="J11" s="6">
        <f>'Data Sheet'!J29</f>
        <v>135.94999999999999</v>
      </c>
      <c r="K11" s="6">
        <f>'Data Sheet'!K29</f>
        <v>192.78</v>
      </c>
      <c r="L11" s="6">
        <f>SUM(Quarters!H11:K11)</f>
        <v>213.49</v>
      </c>
      <c r="M11" s="7">
        <f>IF($L10&gt;0,$L11/$L10,0)</f>
        <v>0.28046137071241839</v>
      </c>
      <c r="N11" s="7">
        <f>IF($L10&gt;0,$L11/$L10,0)</f>
        <v>0.28046137071241839</v>
      </c>
    </row>
    <row r="12" spans="1:14" s="2" customFormat="1">
      <c r="A12" s="2" t="s">
        <v>14</v>
      </c>
      <c r="B12" s="1">
        <f>'Data Sheet'!B30</f>
        <v>252.81</v>
      </c>
      <c r="C12" s="1">
        <f>'Data Sheet'!C30</f>
        <v>234.96</v>
      </c>
      <c r="D12" s="1">
        <f>'Data Sheet'!D30</f>
        <v>226.57</v>
      </c>
      <c r="E12" s="1">
        <f>'Data Sheet'!E30</f>
        <v>255.33</v>
      </c>
      <c r="F12" s="1">
        <f>'Data Sheet'!F30</f>
        <v>308.05</v>
      </c>
      <c r="G12" s="1">
        <f>'Data Sheet'!G30</f>
        <v>376.98</v>
      </c>
      <c r="H12" s="1">
        <f>'Data Sheet'!H30</f>
        <v>344.5</v>
      </c>
      <c r="I12" s="1">
        <f>'Data Sheet'!I30</f>
        <v>422.11</v>
      </c>
      <c r="J12" s="1">
        <f>'Data Sheet'!J30</f>
        <v>294.35000000000002</v>
      </c>
      <c r="K12" s="1">
        <f>'Data Sheet'!K30</f>
        <v>485.41</v>
      </c>
      <c r="L12" s="1">
        <f>SUM(Quarters!H12:K12)</f>
        <v>545.89</v>
      </c>
      <c r="M12" s="1">
        <f>M10-M11*M10</f>
        <v>537.72560843919553</v>
      </c>
      <c r="N12" s="1">
        <f>N10-N11*N10</f>
        <v>419.84852965189702</v>
      </c>
    </row>
    <row r="13" spans="1:14">
      <c r="A13" t="s">
        <v>48</v>
      </c>
      <c r="B13" s="6">
        <f>IF('Data Sheet'!B93&gt;0,B12/'Data Sheet'!B93,0)</f>
        <v>15.910006293266205</v>
      </c>
      <c r="C13" s="6">
        <f>IF('Data Sheet'!C93&gt;0,C12/'Data Sheet'!C93,0)</f>
        <v>14.777358490566037</v>
      </c>
      <c r="D13" s="6">
        <f>IF('Data Sheet'!D93&gt;0,D12/'Data Sheet'!D93,0)</f>
        <v>14.249685534591194</v>
      </c>
      <c r="E13" s="6">
        <f>IF('Data Sheet'!E93&gt;0,E12/'Data Sheet'!E93,0)</f>
        <v>16.058490566037737</v>
      </c>
      <c r="F13" s="6">
        <f>IF('Data Sheet'!F93&gt;0,F12/'Data Sheet'!F93,0)</f>
        <v>19.362036455059712</v>
      </c>
      <c r="G13" s="6">
        <f>IF('Data Sheet'!G93&gt;0,G12/'Data Sheet'!G93,0)</f>
        <v>23.679648241206031</v>
      </c>
      <c r="H13" s="6">
        <f>IF('Data Sheet'!H93&gt;0,H12/'Data Sheet'!H93,0)</f>
        <v>21.639447236180903</v>
      </c>
      <c r="I13" s="6">
        <f>IF('Data Sheet'!I93&gt;0,I12/'Data Sheet'!I93,0)</f>
        <v>26.497802887633398</v>
      </c>
      <c r="J13" s="6">
        <f>IF('Data Sheet'!J93&gt;0,J12/'Data Sheet'!J93,0)</f>
        <v>18.477715003138734</v>
      </c>
      <c r="K13" s="6">
        <f>IF('Data Sheet'!K93&gt;0,K12/'Data Sheet'!K93,0)</f>
        <v>30.471437539234152</v>
      </c>
      <c r="L13" s="6">
        <f>IF('Data Sheet'!$B6&gt;0,'Profit &amp; Loss'!L12/'Data Sheet'!$B6,0)</f>
        <v>34.738417994088806</v>
      </c>
      <c r="M13" s="6">
        <f>IF('Data Sheet'!$B6&gt;0,'Profit &amp; Loss'!M12/'Data Sheet'!$B6,0)</f>
        <v>34.218866350522092</v>
      </c>
      <c r="N13" s="6">
        <f>IF('Data Sheet'!$B6&gt;0,'Profit &amp; Loss'!N12/'Data Sheet'!$B6,0)</f>
        <v>26.71760559316197</v>
      </c>
    </row>
    <row r="14" spans="1:14">
      <c r="A14" t="s">
        <v>16</v>
      </c>
      <c r="B14" s="6">
        <f>IF(B15&gt;0,B15/B13,"")</f>
        <v>36.675032633202804</v>
      </c>
      <c r="C14" s="6">
        <f t="shared" ref="C14:K14" si="2">IF(C15&gt;0,C15/C13,"")</f>
        <v>38.745084269662918</v>
      </c>
      <c r="D14" s="6">
        <f t="shared" si="2"/>
        <v>41.393895926203825</v>
      </c>
      <c r="E14" s="6">
        <f t="shared" si="2"/>
        <v>23.405064034778523</v>
      </c>
      <c r="F14" s="6">
        <f t="shared" si="2"/>
        <v>47.872030514526855</v>
      </c>
      <c r="G14" s="6">
        <f t="shared" si="2"/>
        <v>43.045402939147962</v>
      </c>
      <c r="H14" s="6">
        <f t="shared" si="2"/>
        <v>48.721207547169811</v>
      </c>
      <c r="I14" s="6">
        <f t="shared" si="2"/>
        <v>43.582858733505475</v>
      </c>
      <c r="J14" s="6">
        <f t="shared" si="2"/>
        <v>46.483020214030908</v>
      </c>
      <c r="K14" s="6">
        <f t="shared" si="2"/>
        <v>30.19549041016872</v>
      </c>
      <c r="L14" s="6">
        <f t="shared" ref="L14" si="3">IF(L13&gt;0,L15/L13,0)</f>
        <v>34.820238509589849</v>
      </c>
      <c r="M14" s="6">
        <f>M25</f>
        <v>38.770401966823741</v>
      </c>
      <c r="N14" s="6">
        <f>N25</f>
        <v>34.820238509589849</v>
      </c>
    </row>
    <row r="15" spans="1:14" s="2" customFormat="1">
      <c r="A15" s="2" t="s">
        <v>49</v>
      </c>
      <c r="B15" s="1">
        <f>'Data Sheet'!B90</f>
        <v>583.5</v>
      </c>
      <c r="C15" s="1">
        <f>'Data Sheet'!C90</f>
        <v>572.54999999999995</v>
      </c>
      <c r="D15" s="1">
        <f>'Data Sheet'!D90</f>
        <v>589.85</v>
      </c>
      <c r="E15" s="1">
        <f>'Data Sheet'!E90</f>
        <v>375.85</v>
      </c>
      <c r="F15" s="1">
        <f>'Data Sheet'!F90</f>
        <v>926.9</v>
      </c>
      <c r="G15" s="1">
        <f>'Data Sheet'!G90</f>
        <v>1019.3</v>
      </c>
      <c r="H15" s="1">
        <f>'Data Sheet'!H90</f>
        <v>1054.3</v>
      </c>
      <c r="I15" s="1">
        <f>'Data Sheet'!I90</f>
        <v>1154.8499999999999</v>
      </c>
      <c r="J15" s="1">
        <f>'Data Sheet'!J90</f>
        <v>858.9</v>
      </c>
      <c r="K15" s="1">
        <f>'Data Sheet'!K90</f>
        <v>920.1</v>
      </c>
      <c r="L15" s="1">
        <f>'Data Sheet'!B8</f>
        <v>1209.5999999999999</v>
      </c>
      <c r="M15" s="8">
        <f>M13*M14</f>
        <v>1326.6792032587605</v>
      </c>
      <c r="N15" s="9">
        <f>N13*N14</f>
        <v>930.31339915905153</v>
      </c>
    </row>
    <row r="17" spans="1:14" s="2" customFormat="1">
      <c r="A17" s="2" t="s">
        <v>15</v>
      </c>
    </row>
    <row r="18" spans="1:14">
      <c r="A18" t="s">
        <v>17</v>
      </c>
      <c r="B18" s="5">
        <f>IF('Data Sheet'!B30&gt;0, 'Data Sheet'!B31/'Data Sheet'!B30, 0)</f>
        <v>0.18856057909101698</v>
      </c>
      <c r="C18" s="5">
        <f>IF('Data Sheet'!C30&gt;0, 'Data Sheet'!C31/'Data Sheet'!C30, 0)</f>
        <v>0.2030132788559755</v>
      </c>
      <c r="D18" s="5">
        <f>IF('Data Sheet'!D30&gt;0, 'Data Sheet'!D31/'Data Sheet'!D30, 0)</f>
        <v>0.21053096173368055</v>
      </c>
      <c r="E18" s="5">
        <f>IF('Data Sheet'!E30&gt;0, 'Data Sheet'!E31/'Data Sheet'!E30, 0)</f>
        <v>0.18681706027493833</v>
      </c>
      <c r="F18" s="5">
        <f>IF('Data Sheet'!F30&gt;0, 'Data Sheet'!F31/'Data Sheet'!F30, 0)</f>
        <v>0.51647459827950004</v>
      </c>
      <c r="G18" s="5">
        <f>IF('Data Sheet'!G30&gt;0, 'Data Sheet'!G31/'Data Sheet'!G30, 0)</f>
        <v>0.46453392752931189</v>
      </c>
      <c r="H18" s="5">
        <f>IF('Data Sheet'!H30&gt;0, 'Data Sheet'!H31/'Data Sheet'!H30, 0)</f>
        <v>0.41590711175616835</v>
      </c>
      <c r="I18" s="5">
        <f>IF('Data Sheet'!I30&gt;0, 'Data Sheet'!I31/'Data Sheet'!I30, 0)</f>
        <v>0.45286773589822554</v>
      </c>
      <c r="J18" s="5">
        <f>IF('Data Sheet'!J30&gt;0, 'Data Sheet'!J31/'Data Sheet'!J30, 0)</f>
        <v>0.48707321216239169</v>
      </c>
      <c r="K18" s="5">
        <f>IF('Data Sheet'!K30&gt;0, 'Data Sheet'!K31/'Data Sheet'!K30, 0)</f>
        <v>0.45944665334459528</v>
      </c>
    </row>
    <row r="19" spans="1:14">
      <c r="A19" t="s">
        <v>18</v>
      </c>
      <c r="B19" s="5">
        <f t="shared" ref="B19:L19" si="4">IF(B6&gt;0,B6/B4,0)</f>
        <v>0.19620101740252499</v>
      </c>
      <c r="C19" s="5">
        <f t="shared" ref="C19:K19" si="5">IF(C6&gt;0,C6/C4,0)</f>
        <v>0.16873754888216619</v>
      </c>
      <c r="D19" s="5">
        <f t="shared" si="5"/>
        <v>0.15391042554630954</v>
      </c>
      <c r="E19" s="5">
        <f t="shared" si="5"/>
        <v>0.14847169347687519</v>
      </c>
      <c r="F19" s="5">
        <f t="shared" si="5"/>
        <v>0.18518465245064547</v>
      </c>
      <c r="G19" s="5">
        <f t="shared" si="5"/>
        <v>0.16517101687092975</v>
      </c>
      <c r="H19" s="5">
        <f t="shared" si="5"/>
        <v>0.13534447150000137</v>
      </c>
      <c r="I19" s="5">
        <f t="shared" si="5"/>
        <v>0.15771016287329309</v>
      </c>
      <c r="J19" s="5">
        <f t="shared" si="5"/>
        <v>0.13711551281857665</v>
      </c>
      <c r="K19" s="5">
        <f t="shared" si="5"/>
        <v>0.1790715391813445</v>
      </c>
      <c r="L19" s="5">
        <f t="shared" si="4"/>
        <v>0.18547975552346857</v>
      </c>
    </row>
    <row r="20" spans="1:14">
      <c r="B20" s="5"/>
      <c r="C20" s="5"/>
      <c r="D20" s="5"/>
      <c r="E20" s="5"/>
      <c r="F20" s="5"/>
      <c r="G20" s="5"/>
      <c r="H20" s="5"/>
      <c r="I20" s="5"/>
      <c r="J20" s="5"/>
      <c r="K20" s="5"/>
      <c r="L20" s="5"/>
    </row>
    <row r="21" spans="1:14">
      <c r="B21" s="5"/>
      <c r="C21" s="5"/>
      <c r="D21" s="5"/>
      <c r="E21" s="5"/>
      <c r="F21" s="5"/>
      <c r="G21" s="5"/>
      <c r="H21" s="5"/>
      <c r="I21" s="5"/>
      <c r="J21" s="5"/>
      <c r="K21" s="5"/>
      <c r="L21" s="5"/>
    </row>
    <row r="22" spans="1:14" s="2" customFormat="1">
      <c r="A22" s="11"/>
      <c r="B22" s="12"/>
      <c r="C22" s="12"/>
      <c r="D22" s="12"/>
      <c r="E22" s="12"/>
      <c r="F22" s="12"/>
      <c r="G22" s="12" t="s">
        <v>19</v>
      </c>
      <c r="H22" s="12" t="s">
        <v>56</v>
      </c>
      <c r="I22" s="12" t="s">
        <v>57</v>
      </c>
      <c r="J22" s="12" t="s">
        <v>58</v>
      </c>
      <c r="K22" s="12" t="s">
        <v>59</v>
      </c>
      <c r="L22" s="13" t="s">
        <v>60</v>
      </c>
      <c r="M22" s="13" t="s">
        <v>20</v>
      </c>
      <c r="N22" s="13" t="s">
        <v>21</v>
      </c>
    </row>
    <row r="23" spans="1:14" s="2" customFormat="1">
      <c r="A23"/>
      <c r="B23"/>
      <c r="C23"/>
      <c r="D23"/>
      <c r="E23"/>
      <c r="F23"/>
      <c r="G23" t="s">
        <v>22</v>
      </c>
      <c r="H23" s="5">
        <f>IF(B4=0,"",POWER($K4/B4,1/9)-1)</f>
        <v>7.3577975122416595E-2</v>
      </c>
      <c r="I23" s="5">
        <f>IF(D4=0,"",POWER($K4/D4,1/7)-1)</f>
        <v>7.2663911439756923E-2</v>
      </c>
      <c r="J23" s="5">
        <f>IF(F4=0,"",POWER($K4/F4,1/5)-1)</f>
        <v>0.1167573653213323</v>
      </c>
      <c r="K23" s="5">
        <f>IF(H4=0,"",POWER($K4/H4, 1/3)-1)</f>
        <v>3.3010385844934653E-2</v>
      </c>
      <c r="L23" s="5">
        <f>IF(ISERROR(MAX(IF(J4=0,"",(K4-J4)/J4),IF(K4=0,"",(L4-K4)/K4))),"",MAX(IF(J4=0,"",(K4-J4)/J4),IF(K4=0,"",(L4-K4)/K4)))</f>
        <v>4.665076723059982E-2</v>
      </c>
      <c r="M23" s="16">
        <f>MAX(K23:L23)</f>
        <v>4.665076723059982E-2</v>
      </c>
      <c r="N23" s="16">
        <f>MIN(H23:L23)</f>
        <v>3.3010385844934653E-2</v>
      </c>
    </row>
    <row r="24" spans="1:14">
      <c r="G24" t="s">
        <v>18</v>
      </c>
      <c r="H24" s="5">
        <f>IF(SUM(B4:$K$4)=0,"",SUMPRODUCT(B19:$K$19,B4:$K$4)/SUM(B4:$K$4))</f>
        <v>0.16062996345158173</v>
      </c>
      <c r="I24" s="5">
        <f>IF(SUM(E4:$K$4)=0,"",SUMPRODUCT(E19:$K$19,E4:$K$4)/SUM(E4:$K$4))</f>
        <v>0.15726934412534413</v>
      </c>
      <c r="J24" s="5">
        <f>IF(SUM(G4:$K$4)=0,"",SUMPRODUCT(G19:$K$19,G4:$K$4)/SUM(G4:$K$4))</f>
        <v>0.1548665294385238</v>
      </c>
      <c r="K24" s="5">
        <f>IF(SUM(I4:$K$4)=0, "", SUMPRODUCT(I19:$K$19,I4:$K$4)/SUM(I4:$K$4))</f>
        <v>0.15826438039924062</v>
      </c>
      <c r="L24" s="5">
        <f>L19</f>
        <v>0.18547975552346857</v>
      </c>
      <c r="M24" s="16">
        <f>MAX(K24:L24)</f>
        <v>0.18547975552346857</v>
      </c>
      <c r="N24" s="16">
        <f>MIN(H24:L24)</f>
        <v>0.1548665294385238</v>
      </c>
    </row>
    <row r="25" spans="1:14">
      <c r="G25" t="s">
        <v>23</v>
      </c>
      <c r="H25" s="6">
        <f>IF(ISERROR(AVERAGEIF(B14:$L14,"&gt;0")),"",AVERAGEIF(B14:$L14,"&gt;0"))</f>
        <v>39.539938702907961</v>
      </c>
      <c r="I25" s="6">
        <f>IF(ISERROR(AVERAGEIF(E14:$L14,"&gt;0")),"",AVERAGEIF(E14:$L14,"&gt;0"))</f>
        <v>39.765664112864762</v>
      </c>
      <c r="J25" s="6">
        <f>IF(ISERROR(AVERAGEIF(G14:$L14,"&gt;0")),"",AVERAGEIF(G14:$L14,"&gt;0"))</f>
        <v>41.141369725602125</v>
      </c>
      <c r="K25" s="6">
        <f>IF(ISERROR(AVERAGEIF(I14:$L14,"&gt;0")),"",AVERAGEIF(I14:$L14,"&gt;0"))</f>
        <v>38.770401966823741</v>
      </c>
      <c r="L25" s="6">
        <f>L14</f>
        <v>34.820238509589849</v>
      </c>
      <c r="M25" s="1">
        <f>MAX(K25:L25)</f>
        <v>38.770401966823741</v>
      </c>
      <c r="N25" s="1">
        <f>MIN(H25:L25)</f>
        <v>34.820238509589849</v>
      </c>
    </row>
    <row r="27" spans="1:14">
      <c r="A27" t="s">
        <v>81</v>
      </c>
      <c r="C27" s="23">
        <f>+C4/B4-1</f>
        <v>6.313465091013204E-2</v>
      </c>
      <c r="D27" s="23">
        <f t="shared" ref="D27:K27" si="6">+D4/C4-1</f>
        <v>9.0607245628274047E-2</v>
      </c>
      <c r="E27" s="23">
        <f t="shared" si="6"/>
        <v>-5.0128543400311032E-2</v>
      </c>
      <c r="F27" s="23">
        <f t="shared" si="6"/>
        <v>-9.6545240223503415E-3</v>
      </c>
      <c r="G27" s="23">
        <f t="shared" si="6"/>
        <v>0.33237081520371103</v>
      </c>
      <c r="H27" s="23">
        <f t="shared" si="6"/>
        <v>0.18264650395796167</v>
      </c>
      <c r="I27" s="23">
        <f t="shared" si="6"/>
        <v>2.1018135844251162E-2</v>
      </c>
      <c r="J27" s="23">
        <f t="shared" si="6"/>
        <v>3.5994394315639333E-2</v>
      </c>
      <c r="K27" s="23">
        <f t="shared" si="6"/>
        <v>4.2133128518015983E-2</v>
      </c>
      <c r="L27" s="23"/>
    </row>
    <row r="29" spans="1:14">
      <c r="A29" t="s">
        <v>82</v>
      </c>
      <c r="B29" s="25">
        <f>+'Data Sheet'!B17-'Data Sheet'!B18-'Data Sheet'!B19-'Data Sheet'!B20-'Data Sheet'!B21</f>
        <v>1096.0700000000002</v>
      </c>
      <c r="C29" s="25">
        <f>+'Data Sheet'!C17-'Data Sheet'!C18-'Data Sheet'!C19-'Data Sheet'!C20-'Data Sheet'!C21</f>
        <v>1031.08</v>
      </c>
      <c r="D29" s="25">
        <f>+'Data Sheet'!D17-'Data Sheet'!D18-'Data Sheet'!D19-'Data Sheet'!D20-'Data Sheet'!D21</f>
        <v>1000.9399999999998</v>
      </c>
      <c r="E29" s="25">
        <f>+'Data Sheet'!E17-'Data Sheet'!E18-'Data Sheet'!E19-'Data Sheet'!E20-'Data Sheet'!E21</f>
        <v>859.20000000000027</v>
      </c>
      <c r="F29" s="25">
        <f>+'Data Sheet'!F17-'Data Sheet'!F18-'Data Sheet'!F19-'Data Sheet'!F20-'Data Sheet'!F21</f>
        <v>1288.4000000000001</v>
      </c>
      <c r="G29" s="25">
        <f>+'Data Sheet'!G17-'Data Sheet'!G18-'Data Sheet'!G19-'Data Sheet'!G20-'Data Sheet'!G21</f>
        <v>1116.2600000000002</v>
      </c>
      <c r="H29" s="25">
        <f>+'Data Sheet'!H17-'Data Sheet'!H18-'Data Sheet'!H19-'Data Sheet'!H20-'Data Sheet'!H21</f>
        <v>1181.7200000000003</v>
      </c>
      <c r="I29" s="25">
        <f>+'Data Sheet'!I17-'Data Sheet'!I18-'Data Sheet'!I19-'Data Sheet'!I20-'Data Sheet'!I21</f>
        <v>1578.8199999999997</v>
      </c>
      <c r="J29" s="25">
        <f>+'Data Sheet'!J17-'Data Sheet'!J18-'Data Sheet'!J19-'Data Sheet'!J20-'Data Sheet'!J21</f>
        <v>1374.7099999999998</v>
      </c>
      <c r="K29" s="25">
        <f>+'Data Sheet'!K17-'Data Sheet'!K18-'Data Sheet'!K19-'Data Sheet'!K20-'Data Sheet'!K21</f>
        <v>2014.7299999999998</v>
      </c>
    </row>
    <row r="30" spans="1:14">
      <c r="A30" t="s">
        <v>83</v>
      </c>
      <c r="B30" s="26">
        <f>+B29/B4</f>
        <v>0.42989374928911256</v>
      </c>
      <c r="C30" s="26">
        <f t="shared" ref="C30:K30" si="7">+C29/C4</f>
        <v>0.3803881059544012</v>
      </c>
      <c r="D30" s="26">
        <f t="shared" si="7"/>
        <v>0.33859008186184963</v>
      </c>
      <c r="E30" s="26">
        <f t="shared" si="7"/>
        <v>0.30598181630407306</v>
      </c>
      <c r="F30" s="26">
        <f t="shared" si="7"/>
        <v>0.46330324715020321</v>
      </c>
      <c r="G30" s="26">
        <f t="shared" si="7"/>
        <v>0.3012693006296574</v>
      </c>
      <c r="H30" s="26">
        <f t="shared" si="7"/>
        <v>0.26968025504743348</v>
      </c>
      <c r="I30" s="26">
        <f t="shared" si="7"/>
        <v>0.35288542991441718</v>
      </c>
      <c r="J30" s="26">
        <f t="shared" si="7"/>
        <v>0.29658883253111601</v>
      </c>
      <c r="K30" s="26">
        <f t="shared" si="7"/>
        <v>0.41709727639347788</v>
      </c>
    </row>
    <row r="31" spans="1:14">
      <c r="B31" s="5"/>
      <c r="C31" s="5"/>
      <c r="D31" s="5"/>
      <c r="E31" s="5"/>
      <c r="F31" s="5"/>
      <c r="G31" s="5"/>
      <c r="H31" s="5"/>
      <c r="I31" s="5"/>
      <c r="J31" s="5"/>
      <c r="K31" s="5"/>
    </row>
    <row r="32" spans="1:14">
      <c r="A32" t="s">
        <v>84</v>
      </c>
      <c r="B32" s="26">
        <f>+B6/B4</f>
        <v>0.19620101740252499</v>
      </c>
      <c r="C32" s="26">
        <f t="shared" ref="C32:K32" si="8">+C6/C4</f>
        <v>0.16873754888216619</v>
      </c>
      <c r="D32" s="26">
        <f t="shared" si="8"/>
        <v>0.15391042554630954</v>
      </c>
      <c r="E32" s="26">
        <f t="shared" si="8"/>
        <v>0.14847169347687519</v>
      </c>
      <c r="F32" s="26">
        <f t="shared" si="8"/>
        <v>0.18518465245064547</v>
      </c>
      <c r="G32" s="26">
        <f t="shared" si="8"/>
        <v>0.16517101687092975</v>
      </c>
      <c r="H32" s="26">
        <f t="shared" si="8"/>
        <v>0.13534447150000137</v>
      </c>
      <c r="I32" s="26">
        <f t="shared" si="8"/>
        <v>0.15771016287329309</v>
      </c>
      <c r="J32" s="26">
        <f t="shared" si="8"/>
        <v>0.13711551281857665</v>
      </c>
      <c r="K32" s="26">
        <f t="shared" si="8"/>
        <v>0.1790715391813445</v>
      </c>
    </row>
    <row r="33" spans="1:11">
      <c r="B33" s="5"/>
      <c r="C33" s="5"/>
      <c r="D33" s="5"/>
      <c r="E33" s="5"/>
      <c r="F33" s="5"/>
      <c r="G33" s="5"/>
      <c r="H33" s="5"/>
      <c r="I33" s="5"/>
      <c r="J33" s="5"/>
      <c r="K33" s="5"/>
    </row>
    <row r="34" spans="1:11">
      <c r="A34" t="s">
        <v>85</v>
      </c>
      <c r="B34" s="26">
        <f>+(B6-B8)/B4</f>
        <v>0.16427873848362304</v>
      </c>
      <c r="C34" s="26">
        <f t="shared" ref="C34:K34" si="9">+(C6-C8)/C4</f>
        <v>0.13607688334686036</v>
      </c>
      <c r="D34" s="26">
        <f t="shared" si="9"/>
        <v>0.12378391177863482</v>
      </c>
      <c r="E34" s="26">
        <f t="shared" si="9"/>
        <v>0.10997824081823079</v>
      </c>
      <c r="F34" s="26">
        <f t="shared" si="9"/>
        <v>0.14682656693876084</v>
      </c>
      <c r="G34" s="26">
        <f t="shared" si="9"/>
        <v>0.13403631122830414</v>
      </c>
      <c r="H34" s="26">
        <f t="shared" si="9"/>
        <v>0.10502449833749079</v>
      </c>
      <c r="I34" s="26">
        <f t="shared" si="9"/>
        <v>0.12473094726678174</v>
      </c>
      <c r="J34" s="26">
        <f t="shared" si="9"/>
        <v>0.10143104634881459</v>
      </c>
      <c r="K34" s="26">
        <f t="shared" si="9"/>
        <v>0.14400790003229555</v>
      </c>
    </row>
    <row r="35" spans="1:11">
      <c r="B35" s="5"/>
      <c r="C35" s="5"/>
      <c r="D35" s="5"/>
      <c r="E35" s="5"/>
      <c r="F35" s="5"/>
      <c r="G35" s="5"/>
      <c r="H35" s="5"/>
      <c r="I35" s="5"/>
      <c r="J35" s="5"/>
      <c r="K35" s="5"/>
    </row>
    <row r="36" spans="1:11">
      <c r="A36" t="s">
        <v>86</v>
      </c>
      <c r="B36" s="26">
        <f>+B12/B4</f>
        <v>9.9155563748465458E-2</v>
      </c>
      <c r="C36" s="26">
        <f t="shared" ref="C36:K36" si="10">+C12/C4</f>
        <v>8.6681915443075339E-2</v>
      </c>
      <c r="D36" s="26">
        <f t="shared" si="10"/>
        <v>7.6642311075028752E-2</v>
      </c>
      <c r="E36" s="26">
        <f t="shared" si="10"/>
        <v>9.0929163357680351E-2</v>
      </c>
      <c r="F36" s="26">
        <f t="shared" si="10"/>
        <v>0.11077349059656946</v>
      </c>
      <c r="G36" s="26">
        <f t="shared" si="10"/>
        <v>0.1017437702250087</v>
      </c>
      <c r="H36" s="26">
        <f t="shared" si="10"/>
        <v>7.8618325714924692E-2</v>
      </c>
      <c r="I36" s="26">
        <f t="shared" si="10"/>
        <v>9.4346707554486681E-2</v>
      </c>
      <c r="J36" s="26">
        <f t="shared" si="10"/>
        <v>6.3504974034912107E-2</v>
      </c>
      <c r="K36" s="26">
        <f t="shared" si="10"/>
        <v>0.10049147475550478</v>
      </c>
    </row>
    <row r="37" spans="1:11">
      <c r="B37" s="5"/>
      <c r="C37" s="5"/>
      <c r="D37" s="5"/>
      <c r="E37" s="5"/>
      <c r="F37" s="5"/>
      <c r="G37" s="5"/>
      <c r="H37" s="5"/>
      <c r="I37" s="5"/>
      <c r="J37" s="5"/>
      <c r="K37" s="5"/>
    </row>
    <row r="38" spans="1:11">
      <c r="A38" t="s">
        <v>87</v>
      </c>
      <c r="B38" s="5"/>
      <c r="C38" s="26">
        <f>+C13/B13-1</f>
        <v>-7.1190908527770547E-2</v>
      </c>
      <c r="D38" s="26">
        <f t="shared" ref="D38:K38" si="11">+D13/C13-1</f>
        <v>-3.5708205652025926E-2</v>
      </c>
      <c r="E38" s="26">
        <f t="shared" si="11"/>
        <v>0.12693648761972032</v>
      </c>
      <c r="F38" s="26">
        <f t="shared" si="11"/>
        <v>0.20571957715681433</v>
      </c>
      <c r="G38" s="26">
        <f t="shared" si="11"/>
        <v>0.22299368127767538</v>
      </c>
      <c r="H38" s="26">
        <f t="shared" si="11"/>
        <v>-8.6158416892142986E-2</v>
      </c>
      <c r="I38" s="26">
        <f t="shared" si="11"/>
        <v>0.22451385187554052</v>
      </c>
      <c r="J38" s="26">
        <f t="shared" si="11"/>
        <v>-0.30266992016299066</v>
      </c>
      <c r="K38" s="26">
        <f t="shared" si="11"/>
        <v>0.6490912179378292</v>
      </c>
    </row>
    <row r="40" spans="1:11">
      <c r="A40" t="s">
        <v>88</v>
      </c>
      <c r="B40" s="24">
        <f>+B13*B18</f>
        <v>3</v>
      </c>
      <c r="C40" s="24">
        <f t="shared" ref="C40:K40" si="12">+C13*C18</f>
        <v>3</v>
      </c>
      <c r="D40" s="24">
        <f t="shared" si="12"/>
        <v>3</v>
      </c>
      <c r="E40" s="24">
        <f t="shared" si="12"/>
        <v>3.0000000000000004</v>
      </c>
      <c r="F40" s="24">
        <f t="shared" si="12"/>
        <v>10</v>
      </c>
      <c r="G40" s="24">
        <f t="shared" si="12"/>
        <v>11</v>
      </c>
      <c r="H40" s="24">
        <f t="shared" si="12"/>
        <v>8.9999999999999982</v>
      </c>
      <c r="I40" s="24">
        <f t="shared" si="12"/>
        <v>12</v>
      </c>
      <c r="J40" s="24">
        <f t="shared" si="12"/>
        <v>9</v>
      </c>
      <c r="K40" s="24">
        <f t="shared" si="12"/>
        <v>14.000000000000002</v>
      </c>
    </row>
    <row r="42" spans="1:11">
      <c r="A42" t="s">
        <v>89</v>
      </c>
      <c r="C42" s="26">
        <f>+C40/B40-1</f>
        <v>0</v>
      </c>
      <c r="D42" s="26">
        <f t="shared" ref="D42:K42" si="13">+D40/C40-1</f>
        <v>0</v>
      </c>
      <c r="E42" s="26">
        <f t="shared" si="13"/>
        <v>0</v>
      </c>
      <c r="F42" s="26">
        <f t="shared" si="13"/>
        <v>2.333333333333333</v>
      </c>
      <c r="G42" s="26">
        <f t="shared" si="13"/>
        <v>0.10000000000000009</v>
      </c>
      <c r="H42" s="26">
        <f t="shared" si="13"/>
        <v>-0.18181818181818199</v>
      </c>
      <c r="I42" s="26">
        <f t="shared" si="13"/>
        <v>0.3333333333333337</v>
      </c>
      <c r="J42" s="26">
        <f t="shared" si="13"/>
        <v>-0.25</v>
      </c>
      <c r="K42" s="26">
        <f t="shared" si="13"/>
        <v>0.5555555555555558</v>
      </c>
    </row>
    <row r="45" spans="1:11">
      <c r="A45" t="s">
        <v>90</v>
      </c>
      <c r="B45" s="25">
        <f>+'Data Sheet'!B93*'Data Sheet'!B90</f>
        <v>9271.8150000000005</v>
      </c>
      <c r="C45" s="25">
        <f>+'Data Sheet'!C93*'Data Sheet'!C90</f>
        <v>9103.5450000000001</v>
      </c>
      <c r="D45" s="25">
        <f>+'Data Sheet'!D93*'Data Sheet'!D90</f>
        <v>9378.6149999999998</v>
      </c>
      <c r="E45" s="25">
        <f>+'Data Sheet'!E93*'Data Sheet'!E90</f>
        <v>5976.0150000000003</v>
      </c>
      <c r="F45" s="25">
        <f>+'Data Sheet'!F93*'Data Sheet'!F90</f>
        <v>14746.978999999999</v>
      </c>
      <c r="G45" s="25">
        <f>+'Data Sheet'!G93*'Data Sheet'!G90</f>
        <v>16227.255999999999</v>
      </c>
      <c r="H45" s="25">
        <f>+'Data Sheet'!H93*'Data Sheet'!H90</f>
        <v>16784.455999999998</v>
      </c>
      <c r="I45" s="25">
        <f>+'Data Sheet'!I93*'Data Sheet'!I90</f>
        <v>18396.760499999997</v>
      </c>
      <c r="J45" s="25">
        <f>+'Data Sheet'!J93*'Data Sheet'!J90</f>
        <v>13682.277</v>
      </c>
      <c r="K45" s="25">
        <f>+'Data Sheet'!K93*'Data Sheet'!K90</f>
        <v>14657.192999999999</v>
      </c>
    </row>
    <row r="46" spans="1:11">
      <c r="A46" t="s">
        <v>91</v>
      </c>
      <c r="B46" s="22">
        <f>+'Data Sheet'!B59</f>
        <v>213.16</v>
      </c>
      <c r="C46" s="22">
        <f>+'Data Sheet'!C59</f>
        <v>170.33</v>
      </c>
      <c r="D46" s="22">
        <f>+'Data Sheet'!D59</f>
        <v>120.33</v>
      </c>
      <c r="E46" s="22">
        <f>+'Data Sheet'!E59</f>
        <v>166.01</v>
      </c>
      <c r="F46" s="22">
        <f>+'Data Sheet'!F59</f>
        <v>126.03</v>
      </c>
      <c r="G46" s="22">
        <f>+'Data Sheet'!G59</f>
        <v>164.89</v>
      </c>
      <c r="H46" s="22">
        <f>+'Data Sheet'!H59</f>
        <v>249.82</v>
      </c>
      <c r="I46" s="22">
        <f>+'Data Sheet'!I59</f>
        <v>238.94</v>
      </c>
      <c r="J46" s="22">
        <f>+'Data Sheet'!J59</f>
        <v>273.86</v>
      </c>
      <c r="K46" s="22">
        <f>+'Data Sheet'!K59</f>
        <v>228.59</v>
      </c>
    </row>
    <row r="47" spans="1:11">
      <c r="A47" t="s">
        <v>92</v>
      </c>
      <c r="B47">
        <f>+'Data Sheet'!B69</f>
        <v>51.96</v>
      </c>
      <c r="C47">
        <f>+'Data Sheet'!C69</f>
        <v>82.47</v>
      </c>
      <c r="D47">
        <f>+'Data Sheet'!D69</f>
        <v>252.38</v>
      </c>
      <c r="E47">
        <f>+'Data Sheet'!E69</f>
        <v>225.17</v>
      </c>
      <c r="F47">
        <f>+'Data Sheet'!F69</f>
        <v>442.75</v>
      </c>
      <c r="G47">
        <f>+'Data Sheet'!G69</f>
        <v>424.38</v>
      </c>
      <c r="H47">
        <f>+'Data Sheet'!H69</f>
        <v>393.78</v>
      </c>
      <c r="I47">
        <f>+'Data Sheet'!I69</f>
        <v>514.11</v>
      </c>
      <c r="J47">
        <f>+'Data Sheet'!J69</f>
        <v>582.86</v>
      </c>
      <c r="K47">
        <f>+'Data Sheet'!K69</f>
        <v>755.12</v>
      </c>
    </row>
    <row r="48" spans="1:11">
      <c r="A48" s="2" t="s">
        <v>93</v>
      </c>
      <c r="B48" s="28">
        <f>+B45+B46-B47</f>
        <v>9433.0150000000012</v>
      </c>
      <c r="C48" s="28">
        <f t="shared" ref="C48:K48" si="14">+C45+C46-C47</f>
        <v>9191.4050000000007</v>
      </c>
      <c r="D48" s="28">
        <f t="shared" si="14"/>
        <v>9246.5650000000005</v>
      </c>
      <c r="E48" s="28">
        <f t="shared" si="14"/>
        <v>5916.8550000000005</v>
      </c>
      <c r="F48" s="28">
        <f t="shared" si="14"/>
        <v>14430.259</v>
      </c>
      <c r="G48" s="28">
        <f t="shared" si="14"/>
        <v>15967.766000000001</v>
      </c>
      <c r="H48" s="28">
        <f t="shared" si="14"/>
        <v>16640.495999999999</v>
      </c>
      <c r="I48" s="28">
        <f t="shared" si="14"/>
        <v>18121.590499999995</v>
      </c>
      <c r="J48" s="28">
        <f t="shared" si="14"/>
        <v>13373.277</v>
      </c>
      <c r="K48" s="28">
        <f t="shared" si="14"/>
        <v>14130.662999999999</v>
      </c>
    </row>
    <row r="50" spans="1:11">
      <c r="A50" t="s">
        <v>94</v>
      </c>
      <c r="B50" s="22">
        <f>+B48/B6</f>
        <v>18.856978650247893</v>
      </c>
      <c r="C50" s="22">
        <f t="shared" ref="C50:K50" si="15">+C48/C6</f>
        <v>20.09577375486468</v>
      </c>
      <c r="D50" s="22">
        <f t="shared" si="15"/>
        <v>20.322567528956672</v>
      </c>
      <c r="E50" s="22">
        <f t="shared" si="15"/>
        <v>14.192163776354599</v>
      </c>
      <c r="F50" s="22">
        <f t="shared" si="15"/>
        <v>28.021008582857586</v>
      </c>
      <c r="G50" s="22">
        <f t="shared" si="15"/>
        <v>26.091547247504035</v>
      </c>
      <c r="H50" s="22">
        <f t="shared" si="15"/>
        <v>28.058232586372551</v>
      </c>
      <c r="I50" s="22">
        <f t="shared" si="15"/>
        <v>25.682526218820875</v>
      </c>
      <c r="J50" s="22">
        <f t="shared" si="15"/>
        <v>21.042384428989521</v>
      </c>
      <c r="K50" s="22">
        <f t="shared" si="15"/>
        <v>16.336404309926255</v>
      </c>
    </row>
    <row r="51" spans="1:11">
      <c r="A51" t="s">
        <v>95</v>
      </c>
      <c r="B51" s="22">
        <f>+B48/B4</f>
        <v>3.6997583963163287</v>
      </c>
      <c r="C51" s="22">
        <f t="shared" ref="C51:K51" si="16">+C48/C4</f>
        <v>3.3909116062864313</v>
      </c>
      <c r="D51" s="22">
        <f t="shared" si="16"/>
        <v>3.1278550165753334</v>
      </c>
      <c r="E51" s="22">
        <f t="shared" si="16"/>
        <v>2.1071345899765315</v>
      </c>
      <c r="F51" s="22">
        <f t="shared" si="16"/>
        <v>5.1890607357330358</v>
      </c>
      <c r="G51" s="22">
        <f t="shared" si="16"/>
        <v>4.3095673906061505</v>
      </c>
      <c r="H51" s="22">
        <f t="shared" si="16"/>
        <v>3.7975266606267097</v>
      </c>
      <c r="I51" s="22">
        <f t="shared" si="16"/>
        <v>4.05039539296786</v>
      </c>
      <c r="J51" s="22">
        <f t="shared" si="16"/>
        <v>2.8852373319065303</v>
      </c>
      <c r="K51" s="22">
        <f t="shared" si="16"/>
        <v>2.9253850644672448</v>
      </c>
    </row>
    <row r="53" spans="1:11">
      <c r="A53" t="s">
        <v>97</v>
      </c>
      <c r="B53" s="22">
        <f>+B45/'Balance Sheet'!B26</f>
        <v>7.8901005854721218</v>
      </c>
      <c r="C53" s="22">
        <f>+C45/'Balance Sheet'!C26</f>
        <v>6.7382755251587687</v>
      </c>
      <c r="D53" s="22">
        <f>+D45/'Balance Sheet'!D26</f>
        <v>5.9550542891612164</v>
      </c>
      <c r="E53" s="22">
        <f>+E45/'Balance Sheet'!E26</f>
        <v>3.4860407053731328</v>
      </c>
      <c r="F53" s="22">
        <f>+F45/'Balance Sheet'!F26</f>
        <v>7.8908955191935179</v>
      </c>
      <c r="G53" s="22">
        <f>+G45/'Balance Sheet'!G26</f>
        <v>7.6457825648564341</v>
      </c>
      <c r="H53" s="22">
        <f>+H45/'Balance Sheet'!H26</f>
        <v>7.2135981914921032</v>
      </c>
      <c r="I53" s="22">
        <f>+I45/'Balance Sheet'!I26</f>
        <v>7.0309763312478735</v>
      </c>
      <c r="J53" s="22">
        <f>+J45/'Balance Sheet'!J26</f>
        <v>4.985634797437636</v>
      </c>
      <c r="K53" s="22">
        <f>+K45/'Balance Sheet'!K26</f>
        <v>4.7812136691914739</v>
      </c>
    </row>
  </sheetData>
  <hyperlinks>
    <hyperlink ref="M1" r:id="rId1" xr:uid="{00000000-0004-0000-0000-000000000000}"/>
  </hyperlinks>
  <printOptions gridLines="1"/>
  <pageMargins left="0.7" right="0.7" top="0.75" bottom="0.75" header="0.3" footer="0.3"/>
  <pageSetup paperSize="9" orientation="landscape" horizontalDpi="300" verticalDpi="300"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K22"/>
  <sheetViews>
    <sheetView showGridLines="0" zoomScale="70" zoomScaleNormal="70" workbookViewId="0">
      <pane xSplit="1" ySplit="3" topLeftCell="D4" activePane="bottomRight" state="frozen"/>
      <selection activeCell="F30" sqref="F30:G30"/>
      <selection pane="topRight" activeCell="F30" sqref="F30:G30"/>
      <selection pane="bottomLeft" activeCell="F30" sqref="F30:G30"/>
      <selection pane="bottomRight" activeCell="F30" sqref="F30:G30"/>
    </sheetView>
  </sheetViews>
  <sheetFormatPr defaultColWidth="8.77734375" defaultRowHeight="14.4"/>
  <cols>
    <col min="1" max="1" width="20.6640625" customWidth="1"/>
    <col min="2" max="11" width="13.44140625" bestFit="1" customWidth="1"/>
  </cols>
  <sheetData>
    <row r="1" spans="1:11" s="2" customFormat="1">
      <c r="A1" s="2" t="str">
        <f>'Profit &amp; Loss'!A1</f>
        <v>KAJARIA CERAMICS LTD</v>
      </c>
      <c r="E1" t="str">
        <f>UPDATE</f>
        <v/>
      </c>
      <c r="J1" s="2" t="s">
        <v>1</v>
      </c>
    </row>
    <row r="3" spans="1:11" s="2" customFormat="1">
      <c r="A3" s="11" t="s">
        <v>2</v>
      </c>
      <c r="B3" s="12">
        <f>'Data Sheet'!B41</f>
        <v>45382</v>
      </c>
      <c r="C3" s="12">
        <f>'Data Sheet'!C41</f>
        <v>45473</v>
      </c>
      <c r="D3" s="12">
        <f>'Data Sheet'!D41</f>
        <v>45565</v>
      </c>
      <c r="E3" s="12">
        <f>'Data Sheet'!E41</f>
        <v>45657</v>
      </c>
      <c r="F3" s="12">
        <f>'Data Sheet'!F41</f>
        <v>45747</v>
      </c>
      <c r="G3" s="12">
        <f>'Data Sheet'!G41</f>
        <v>45838</v>
      </c>
      <c r="H3" s="12">
        <f>'Data Sheet'!H41</f>
        <v>45930</v>
      </c>
      <c r="I3" s="12">
        <f>'Data Sheet'!I41</f>
        <v>46022</v>
      </c>
      <c r="J3" s="12">
        <f>'Data Sheet'!J41</f>
        <v>46112</v>
      </c>
      <c r="K3" s="12">
        <f>'Data Sheet'!K41</f>
        <v>46203</v>
      </c>
    </row>
    <row r="4" spans="1:11" s="2" customFormat="1">
      <c r="A4" s="2" t="s">
        <v>6</v>
      </c>
      <c r="B4" s="1">
        <f>'Data Sheet'!B42</f>
        <v>1208.17</v>
      </c>
      <c r="C4" s="1">
        <f>'Data Sheet'!C42</f>
        <v>1095.79</v>
      </c>
      <c r="D4" s="1">
        <f>'Data Sheet'!D42</f>
        <v>1179.27</v>
      </c>
      <c r="E4" s="1">
        <f>'Data Sheet'!E42</f>
        <v>1155.6199999999999</v>
      </c>
      <c r="F4" s="1">
        <f>'Data Sheet'!F42</f>
        <v>1221.8499999999999</v>
      </c>
      <c r="G4" s="1">
        <f>'Data Sheet'!G42</f>
        <v>1102.74</v>
      </c>
      <c r="H4" s="1">
        <f>'Data Sheet'!H42</f>
        <v>1186.01</v>
      </c>
      <c r="I4" s="1">
        <f>'Data Sheet'!I42</f>
        <v>1168.26</v>
      </c>
      <c r="J4" s="1">
        <f>'Data Sheet'!J42</f>
        <v>1373.35</v>
      </c>
      <c r="K4" s="1">
        <f>'Data Sheet'!K42</f>
        <v>1328.08</v>
      </c>
    </row>
    <row r="5" spans="1:11">
      <c r="A5" t="s">
        <v>7</v>
      </c>
      <c r="B5" s="6">
        <f>'Data Sheet'!B43</f>
        <v>1035.8499999999999</v>
      </c>
      <c r="C5" s="6">
        <f>'Data Sheet'!C43</f>
        <v>927.1</v>
      </c>
      <c r="D5" s="6">
        <f>'Data Sheet'!D43</f>
        <v>1023.29</v>
      </c>
      <c r="E5" s="6">
        <f>'Data Sheet'!E43</f>
        <v>1003.28</v>
      </c>
      <c r="F5" s="6">
        <f>'Data Sheet'!F43</f>
        <v>1083.48</v>
      </c>
      <c r="G5" s="6">
        <f>'Data Sheet'!G43</f>
        <v>915.88</v>
      </c>
      <c r="H5" s="6">
        <f>'Data Sheet'!H43</f>
        <v>972.56</v>
      </c>
      <c r="I5" s="6">
        <f>'Data Sheet'!I43</f>
        <v>967.84</v>
      </c>
      <c r="J5" s="6">
        <f>'Data Sheet'!J43</f>
        <v>1109.8699999999999</v>
      </c>
      <c r="K5" s="6">
        <f>'Data Sheet'!K43</f>
        <v>1067.7</v>
      </c>
    </row>
    <row r="6" spans="1:11" s="2" customFormat="1">
      <c r="A6" s="2" t="s">
        <v>8</v>
      </c>
      <c r="B6" s="1">
        <f>'Data Sheet'!B50</f>
        <v>172.32</v>
      </c>
      <c r="C6" s="1">
        <f>'Data Sheet'!C50</f>
        <v>168.69</v>
      </c>
      <c r="D6" s="1">
        <f>'Data Sheet'!D50</f>
        <v>155.97999999999999</v>
      </c>
      <c r="E6" s="1">
        <f>'Data Sheet'!E50</f>
        <v>152.34</v>
      </c>
      <c r="F6" s="1">
        <f>'Data Sheet'!F50</f>
        <v>138.37</v>
      </c>
      <c r="G6" s="1">
        <f>'Data Sheet'!G50</f>
        <v>186.86</v>
      </c>
      <c r="H6" s="1">
        <f>'Data Sheet'!H50</f>
        <v>213.45</v>
      </c>
      <c r="I6" s="1">
        <f>'Data Sheet'!I50</f>
        <v>200.42</v>
      </c>
      <c r="J6" s="1">
        <f>'Data Sheet'!J50</f>
        <v>263.48</v>
      </c>
      <c r="K6" s="1">
        <f>'Data Sheet'!K50</f>
        <v>260.38</v>
      </c>
    </row>
    <row r="7" spans="1:11">
      <c r="A7" t="s">
        <v>9</v>
      </c>
      <c r="B7" s="6">
        <f>'Data Sheet'!B44</f>
        <v>14.74</v>
      </c>
      <c r="C7" s="6">
        <f>'Data Sheet'!C44</f>
        <v>4.66</v>
      </c>
      <c r="D7" s="6">
        <f>'Data Sheet'!D44</f>
        <v>9.8699999999999992</v>
      </c>
      <c r="E7" s="6">
        <f>'Data Sheet'!E44</f>
        <v>4.41</v>
      </c>
      <c r="F7" s="6">
        <f>'Data Sheet'!F44</f>
        <v>-11.34</v>
      </c>
      <c r="G7" s="6">
        <f>'Data Sheet'!G44</f>
        <v>11.89</v>
      </c>
      <c r="H7" s="6">
        <f>'Data Sheet'!H44</f>
        <v>15.39</v>
      </c>
      <c r="I7" s="6">
        <f>'Data Sheet'!I44</f>
        <v>-28.27</v>
      </c>
      <c r="J7" s="6">
        <f>'Data Sheet'!J44</f>
        <v>8.56</v>
      </c>
      <c r="K7" s="6">
        <f>'Data Sheet'!K44</f>
        <v>18.21</v>
      </c>
    </row>
    <row r="8" spans="1:11">
      <c r="A8" t="s">
        <v>10</v>
      </c>
      <c r="B8" s="6">
        <f>'Data Sheet'!B45</f>
        <v>42.13</v>
      </c>
      <c r="C8" s="6">
        <f>'Data Sheet'!C45</f>
        <v>41.93</v>
      </c>
      <c r="D8" s="6">
        <f>'Data Sheet'!D45</f>
        <v>40.58</v>
      </c>
      <c r="E8" s="6">
        <f>'Data Sheet'!E45</f>
        <v>39.65</v>
      </c>
      <c r="F8" s="6">
        <f>'Data Sheet'!F45</f>
        <v>43.44</v>
      </c>
      <c r="G8" s="6">
        <f>'Data Sheet'!G45</f>
        <v>43.64</v>
      </c>
      <c r="H8" s="6">
        <f>'Data Sheet'!H45</f>
        <v>41.89</v>
      </c>
      <c r="I8" s="6">
        <f>'Data Sheet'!I45</f>
        <v>41.5</v>
      </c>
      <c r="J8" s="6">
        <f>'Data Sheet'!J45</f>
        <v>42.34</v>
      </c>
      <c r="K8" s="6">
        <f>'Data Sheet'!K45</f>
        <v>42.24</v>
      </c>
    </row>
    <row r="9" spans="1:11">
      <c r="A9" t="s">
        <v>11</v>
      </c>
      <c r="B9" s="6">
        <f>'Data Sheet'!B46</f>
        <v>5.29</v>
      </c>
      <c r="C9" s="6">
        <f>'Data Sheet'!C46</f>
        <v>3.3</v>
      </c>
      <c r="D9" s="6">
        <f>'Data Sheet'!D46</f>
        <v>4.7300000000000004</v>
      </c>
      <c r="E9" s="6">
        <f>'Data Sheet'!E46</f>
        <v>7.39</v>
      </c>
      <c r="F9" s="6">
        <f>'Data Sheet'!F46</f>
        <v>5.99</v>
      </c>
      <c r="G9" s="6">
        <f>'Data Sheet'!G46</f>
        <v>5.19</v>
      </c>
      <c r="H9" s="6">
        <f>'Data Sheet'!H46</f>
        <v>5.78</v>
      </c>
      <c r="I9" s="6">
        <f>'Data Sheet'!I46</f>
        <v>5.94</v>
      </c>
      <c r="J9" s="6">
        <f>'Data Sheet'!J46</f>
        <v>5.72</v>
      </c>
      <c r="K9" s="6">
        <f>'Data Sheet'!K46</f>
        <v>5</v>
      </c>
    </row>
    <row r="10" spans="1:11">
      <c r="A10" t="s">
        <v>12</v>
      </c>
      <c r="B10" s="6">
        <f>'Data Sheet'!B47</f>
        <v>139.63999999999999</v>
      </c>
      <c r="C10" s="6">
        <f>'Data Sheet'!C47</f>
        <v>128.12</v>
      </c>
      <c r="D10" s="6">
        <f>'Data Sheet'!D47</f>
        <v>120.54</v>
      </c>
      <c r="E10" s="6">
        <f>'Data Sheet'!E47</f>
        <v>109.71</v>
      </c>
      <c r="F10" s="6">
        <f>'Data Sheet'!F47</f>
        <v>77.599999999999994</v>
      </c>
      <c r="G10" s="6">
        <f>'Data Sheet'!G47</f>
        <v>149.91999999999999</v>
      </c>
      <c r="H10" s="6">
        <f>'Data Sheet'!H47</f>
        <v>181.17</v>
      </c>
      <c r="I10" s="6">
        <f>'Data Sheet'!I47</f>
        <v>124.71</v>
      </c>
      <c r="J10" s="6">
        <f>'Data Sheet'!J47</f>
        <v>223.98</v>
      </c>
      <c r="K10" s="6">
        <f>'Data Sheet'!K47</f>
        <v>231.35</v>
      </c>
    </row>
    <row r="11" spans="1:11">
      <c r="A11" t="s">
        <v>13</v>
      </c>
      <c r="B11" s="6">
        <f>'Data Sheet'!B48</f>
        <v>35.369999999999997</v>
      </c>
      <c r="C11" s="6">
        <f>'Data Sheet'!C48</f>
        <v>35.799999999999997</v>
      </c>
      <c r="D11" s="6">
        <f>'Data Sheet'!D48</f>
        <v>35</v>
      </c>
      <c r="E11" s="6">
        <f>'Data Sheet'!E48</f>
        <v>30.73</v>
      </c>
      <c r="F11" s="6">
        <f>'Data Sheet'!F48</f>
        <v>34.42</v>
      </c>
      <c r="G11" s="6">
        <f>'Data Sheet'!G48</f>
        <v>39.61</v>
      </c>
      <c r="H11" s="6">
        <f>'Data Sheet'!H48</f>
        <v>47.19</v>
      </c>
      <c r="I11" s="6">
        <f>'Data Sheet'!I48</f>
        <v>38.56</v>
      </c>
      <c r="J11" s="6">
        <f>'Data Sheet'!J48</f>
        <v>67.42</v>
      </c>
      <c r="K11" s="6">
        <f>'Data Sheet'!K48</f>
        <v>60.32</v>
      </c>
    </row>
    <row r="12" spans="1:11" s="2" customFormat="1">
      <c r="A12" s="2" t="s">
        <v>14</v>
      </c>
      <c r="B12" s="1">
        <f>'Data Sheet'!B49</f>
        <v>102.44</v>
      </c>
      <c r="C12" s="1">
        <f>'Data Sheet'!C49</f>
        <v>89.82</v>
      </c>
      <c r="D12" s="1">
        <f>'Data Sheet'!D49</f>
        <v>84.27</v>
      </c>
      <c r="E12" s="1">
        <f>'Data Sheet'!E49</f>
        <v>77.739999999999995</v>
      </c>
      <c r="F12" s="1">
        <f>'Data Sheet'!F49</f>
        <v>42.52</v>
      </c>
      <c r="G12" s="1">
        <f>'Data Sheet'!G49</f>
        <v>108.98</v>
      </c>
      <c r="H12" s="1">
        <f>'Data Sheet'!H49</f>
        <v>132.96</v>
      </c>
      <c r="I12" s="1">
        <f>'Data Sheet'!I49</f>
        <v>87.72</v>
      </c>
      <c r="J12" s="1">
        <f>'Data Sheet'!J49</f>
        <v>155.75</v>
      </c>
      <c r="K12" s="1">
        <f>'Data Sheet'!K49</f>
        <v>169.46</v>
      </c>
    </row>
    <row r="14" spans="1:11" s="2" customFormat="1">
      <c r="A14" s="2" t="s">
        <v>18</v>
      </c>
      <c r="B14" s="10">
        <f>IF(B4&gt;0,B6/B4,"")</f>
        <v>0.14262893466978982</v>
      </c>
      <c r="C14" s="10">
        <f t="shared" ref="C14:K14" si="0">IF(C4&gt;0,C6/C4,"")</f>
        <v>0.1539437300942699</v>
      </c>
      <c r="D14" s="10">
        <f t="shared" si="0"/>
        <v>0.13226826765710989</v>
      </c>
      <c r="E14" s="10">
        <f t="shared" si="0"/>
        <v>0.1318253405098562</v>
      </c>
      <c r="F14" s="10">
        <f t="shared" si="0"/>
        <v>0.11324630682980727</v>
      </c>
      <c r="G14" s="10">
        <f t="shared" si="0"/>
        <v>0.1694506411302755</v>
      </c>
      <c r="H14" s="10">
        <f t="shared" si="0"/>
        <v>0.17997318740988694</v>
      </c>
      <c r="I14" s="10">
        <f t="shared" si="0"/>
        <v>0.17155427730128567</v>
      </c>
      <c r="J14" s="10">
        <f t="shared" si="0"/>
        <v>0.1918520406305749</v>
      </c>
      <c r="K14" s="10">
        <f t="shared" si="0"/>
        <v>0.19605746641768568</v>
      </c>
    </row>
    <row r="22" s="19" customFormat="1"/>
  </sheetData>
  <hyperlinks>
    <hyperlink ref="J1" r:id="rId1" xr:uid="{00000000-0004-0000-0100-000000000000}"/>
  </hyperlinks>
  <printOptions gridLines="1"/>
  <pageMargins left="0.7" right="0.7" top="0.75" bottom="0.75" header="0.3" footer="0.3"/>
  <pageSetup paperSize="9" scale="83" orientation="landscape" horizontalDpi="300" verticalDpi="300"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K26"/>
  <sheetViews>
    <sheetView showGridLines="0" zoomScale="70" zoomScaleNormal="70" workbookViewId="0">
      <pane xSplit="1" ySplit="3" topLeftCell="B4" activePane="bottomRight" state="frozen"/>
      <selection activeCell="F30" sqref="F30:G30"/>
      <selection pane="topRight" activeCell="F30" sqref="F30:G30"/>
      <selection pane="bottomLeft" activeCell="F30" sqref="F30:G30"/>
      <selection pane="bottomRight" activeCell="B13" sqref="B13"/>
    </sheetView>
  </sheetViews>
  <sheetFormatPr defaultColWidth="8.77734375" defaultRowHeight="14.4"/>
  <cols>
    <col min="1" max="1" width="22.77734375" bestFit="1" customWidth="1"/>
    <col min="2" max="2" width="13.44140625" customWidth="1"/>
    <col min="3" max="11" width="15.44140625" customWidth="1"/>
  </cols>
  <sheetData>
    <row r="1" spans="1:11" s="2" customFormat="1">
      <c r="A1" s="2" t="str">
        <f>'Profit &amp; Loss'!A1</f>
        <v>KAJARIA CERAMICS LTD</v>
      </c>
      <c r="E1" t="str">
        <f>UPDATE</f>
        <v/>
      </c>
      <c r="G1"/>
      <c r="J1" s="2" t="s">
        <v>1</v>
      </c>
    </row>
    <row r="2" spans="1:11">
      <c r="G2" s="2"/>
      <c r="H2" s="2"/>
    </row>
    <row r="3" spans="1:11">
      <c r="A3" s="11" t="s">
        <v>2</v>
      </c>
      <c r="B3" s="12">
        <f>'Data Sheet'!B56</f>
        <v>42825</v>
      </c>
      <c r="C3" s="12">
        <f>'Data Sheet'!C56</f>
        <v>43190</v>
      </c>
      <c r="D3" s="12">
        <f>'Data Sheet'!D56</f>
        <v>43555</v>
      </c>
      <c r="E3" s="12">
        <f>'Data Sheet'!E56</f>
        <v>43921</v>
      </c>
      <c r="F3" s="12">
        <f>'Data Sheet'!F56</f>
        <v>44286</v>
      </c>
      <c r="G3" s="12">
        <f>'Data Sheet'!G56</f>
        <v>44651</v>
      </c>
      <c r="H3" s="12">
        <f>'Data Sheet'!H56</f>
        <v>45016</v>
      </c>
      <c r="I3" s="12">
        <f>'Data Sheet'!I56</f>
        <v>45382</v>
      </c>
      <c r="J3" s="12">
        <f>'Data Sheet'!J56</f>
        <v>45747</v>
      </c>
      <c r="K3" s="12">
        <f>'Data Sheet'!K56</f>
        <v>46112</v>
      </c>
    </row>
    <row r="4" spans="1:11">
      <c r="A4" t="s">
        <v>24</v>
      </c>
      <c r="B4" s="14">
        <f>'Data Sheet'!B57</f>
        <v>15.89</v>
      </c>
      <c r="C4" s="14">
        <f>'Data Sheet'!C57</f>
        <v>15.9</v>
      </c>
      <c r="D4" s="14">
        <f>'Data Sheet'!D57</f>
        <v>15.9</v>
      </c>
      <c r="E4" s="14">
        <f>'Data Sheet'!E57</f>
        <v>15.9</v>
      </c>
      <c r="F4" s="14">
        <f>'Data Sheet'!F57</f>
        <v>15.91</v>
      </c>
      <c r="G4" s="14">
        <f>'Data Sheet'!G57</f>
        <v>15.92</v>
      </c>
      <c r="H4" s="14">
        <f>'Data Sheet'!H57</f>
        <v>15.92</v>
      </c>
      <c r="I4" s="14">
        <f>'Data Sheet'!I57</f>
        <v>15.93</v>
      </c>
      <c r="J4" s="14">
        <f>'Data Sheet'!J57</f>
        <v>15.93</v>
      </c>
      <c r="K4" s="14">
        <f>'Data Sheet'!K57</f>
        <v>15.93</v>
      </c>
    </row>
    <row r="5" spans="1:11">
      <c r="A5" t="s">
        <v>25</v>
      </c>
      <c r="B5" s="14">
        <f>'Data Sheet'!B58</f>
        <v>1159.23</v>
      </c>
      <c r="C5" s="14">
        <f>'Data Sheet'!C58</f>
        <v>1335.12</v>
      </c>
      <c r="D5" s="14">
        <f>'Data Sheet'!D58</f>
        <v>1559</v>
      </c>
      <c r="E5" s="14">
        <f>'Data Sheet'!E58</f>
        <v>1698.37</v>
      </c>
      <c r="F5" s="14">
        <f>'Data Sheet'!F58</f>
        <v>1852.95</v>
      </c>
      <c r="G5" s="14">
        <f>'Data Sheet'!G58</f>
        <v>2106.46</v>
      </c>
      <c r="H5" s="14">
        <f>'Data Sheet'!H58</f>
        <v>2310.86</v>
      </c>
      <c r="I5" s="14">
        <f>'Data Sheet'!I58</f>
        <v>2600.6</v>
      </c>
      <c r="J5" s="14">
        <f>'Data Sheet'!J58</f>
        <v>2728.41</v>
      </c>
      <c r="K5" s="14">
        <f>'Data Sheet'!K58</f>
        <v>3049.65</v>
      </c>
    </row>
    <row r="6" spans="1:11">
      <c r="A6" t="s">
        <v>62</v>
      </c>
      <c r="B6" s="14">
        <f>'Data Sheet'!B59</f>
        <v>213.16</v>
      </c>
      <c r="C6" s="14">
        <f>'Data Sheet'!C59</f>
        <v>170.33</v>
      </c>
      <c r="D6" s="14">
        <f>'Data Sheet'!D59</f>
        <v>120.33</v>
      </c>
      <c r="E6" s="14">
        <f>'Data Sheet'!E59</f>
        <v>166.01</v>
      </c>
      <c r="F6" s="14">
        <f>'Data Sheet'!F59</f>
        <v>126.03</v>
      </c>
      <c r="G6" s="14">
        <f>'Data Sheet'!G59</f>
        <v>164.89</v>
      </c>
      <c r="H6" s="14">
        <f>'Data Sheet'!H59</f>
        <v>249.82</v>
      </c>
      <c r="I6" s="14">
        <f>'Data Sheet'!I59</f>
        <v>238.94</v>
      </c>
      <c r="J6" s="14">
        <f>'Data Sheet'!J59</f>
        <v>273.86</v>
      </c>
      <c r="K6" s="14">
        <f>'Data Sheet'!K59</f>
        <v>228.59</v>
      </c>
    </row>
    <row r="7" spans="1:11">
      <c r="A7" t="s">
        <v>63</v>
      </c>
      <c r="B7" s="14">
        <f>'Data Sheet'!B60</f>
        <v>651.84</v>
      </c>
      <c r="C7" s="14">
        <f>'Data Sheet'!C60</f>
        <v>618.94000000000005</v>
      </c>
      <c r="D7" s="14">
        <f>'Data Sheet'!D60</f>
        <v>676.65</v>
      </c>
      <c r="E7" s="14">
        <f>'Data Sheet'!E60</f>
        <v>556.84</v>
      </c>
      <c r="F7" s="14">
        <f>'Data Sheet'!F60</f>
        <v>530.44000000000005</v>
      </c>
      <c r="G7" s="14">
        <f>'Data Sheet'!G60</f>
        <v>698.52</v>
      </c>
      <c r="H7" s="14">
        <f>'Data Sheet'!H60</f>
        <v>751.25</v>
      </c>
      <c r="I7" s="14">
        <f>'Data Sheet'!I60</f>
        <v>683.71</v>
      </c>
      <c r="J7" s="14">
        <f>'Data Sheet'!J60</f>
        <v>737.22</v>
      </c>
      <c r="K7" s="14">
        <f>'Data Sheet'!K60</f>
        <v>735.04</v>
      </c>
    </row>
    <row r="8" spans="1:11" s="2" customFormat="1">
      <c r="A8" s="2" t="s">
        <v>26</v>
      </c>
      <c r="B8" s="15">
        <f>'Data Sheet'!B61</f>
        <v>2040.12</v>
      </c>
      <c r="C8" s="15">
        <f>'Data Sheet'!C61</f>
        <v>2140.29</v>
      </c>
      <c r="D8" s="15">
        <f>'Data Sheet'!D61</f>
        <v>2371.88</v>
      </c>
      <c r="E8" s="15">
        <f>'Data Sheet'!E61</f>
        <v>2437.12</v>
      </c>
      <c r="F8" s="15">
        <f>'Data Sheet'!F61</f>
        <v>2525.33</v>
      </c>
      <c r="G8" s="15">
        <f>'Data Sheet'!G61</f>
        <v>2985.79</v>
      </c>
      <c r="H8" s="15">
        <f>'Data Sheet'!H61</f>
        <v>3327.85</v>
      </c>
      <c r="I8" s="15">
        <f>'Data Sheet'!I61</f>
        <v>3539.18</v>
      </c>
      <c r="J8" s="15">
        <f>'Data Sheet'!J61</f>
        <v>3755.42</v>
      </c>
      <c r="K8" s="15">
        <f>'Data Sheet'!K61</f>
        <v>4029.21</v>
      </c>
    </row>
    <row r="9" spans="1:11" s="2" customFormat="1">
      <c r="B9" s="15"/>
      <c r="C9" s="15"/>
      <c r="D9" s="15"/>
      <c r="E9" s="15"/>
      <c r="F9" s="15"/>
      <c r="G9" s="15"/>
      <c r="H9" s="15"/>
      <c r="I9" s="15"/>
      <c r="J9" s="15"/>
      <c r="K9" s="15"/>
    </row>
    <row r="10" spans="1:11">
      <c r="A10" t="s">
        <v>27</v>
      </c>
      <c r="B10" s="14">
        <f>'Data Sheet'!B62</f>
        <v>1177.29</v>
      </c>
      <c r="C10" s="14">
        <f>'Data Sheet'!C62</f>
        <v>1145.1099999999999</v>
      </c>
      <c r="D10" s="14">
        <f>'Data Sheet'!D62</f>
        <v>1077.83</v>
      </c>
      <c r="E10" s="14">
        <f>'Data Sheet'!E62</f>
        <v>1194.76</v>
      </c>
      <c r="F10" s="14">
        <f>'Data Sheet'!F62</f>
        <v>1192.43</v>
      </c>
      <c r="G10" s="14">
        <f>'Data Sheet'!G62</f>
        <v>1149.5899999999999</v>
      </c>
      <c r="H10" s="14">
        <f>'Data Sheet'!H62</f>
        <v>1446.56</v>
      </c>
      <c r="I10" s="14">
        <f>'Data Sheet'!I62</f>
        <v>1637.7</v>
      </c>
      <c r="J10" s="14">
        <f>'Data Sheet'!J62</f>
        <v>1717.41</v>
      </c>
      <c r="K10" s="14">
        <f>'Data Sheet'!K62</f>
        <v>1674.63</v>
      </c>
    </row>
    <row r="11" spans="1:11">
      <c r="A11" t="s">
        <v>28</v>
      </c>
      <c r="B11" s="14">
        <f>'Data Sheet'!B63</f>
        <v>8.26</v>
      </c>
      <c r="C11" s="14">
        <f>'Data Sheet'!C63</f>
        <v>17.600000000000001</v>
      </c>
      <c r="D11" s="14">
        <f>'Data Sheet'!D63</f>
        <v>93.39</v>
      </c>
      <c r="E11" s="14">
        <f>'Data Sheet'!E63</f>
        <v>26.63</v>
      </c>
      <c r="F11" s="14">
        <f>'Data Sheet'!F63</f>
        <v>14.9</v>
      </c>
      <c r="G11" s="14">
        <f>'Data Sheet'!G63</f>
        <v>263.36</v>
      </c>
      <c r="H11" s="14">
        <f>'Data Sheet'!H63</f>
        <v>81.709999999999994</v>
      </c>
      <c r="I11" s="14">
        <f>'Data Sheet'!I63</f>
        <v>67.930000000000007</v>
      </c>
      <c r="J11" s="14">
        <f>'Data Sheet'!J63</f>
        <v>108.74</v>
      </c>
      <c r="K11" s="14">
        <f>'Data Sheet'!K63</f>
        <v>119.25</v>
      </c>
    </row>
    <row r="12" spans="1:11">
      <c r="A12" t="s">
        <v>29</v>
      </c>
      <c r="B12" s="14">
        <f>'Data Sheet'!B64</f>
        <v>0.09</v>
      </c>
      <c r="C12" s="14">
        <f>'Data Sheet'!C64</f>
        <v>0.34</v>
      </c>
      <c r="D12" s="14">
        <f>'Data Sheet'!D64</f>
        <v>0.34</v>
      </c>
      <c r="E12" s="14">
        <f>'Data Sheet'!E64</f>
        <v>10.14</v>
      </c>
      <c r="F12" s="14">
        <f>'Data Sheet'!F64</f>
        <v>4.97</v>
      </c>
      <c r="G12" s="14">
        <f>'Data Sheet'!G64</f>
        <v>0</v>
      </c>
      <c r="H12" s="14">
        <f>'Data Sheet'!H64</f>
        <v>1.94</v>
      </c>
      <c r="I12" s="14">
        <f>'Data Sheet'!I64</f>
        <v>18.46</v>
      </c>
      <c r="J12" s="14">
        <f>'Data Sheet'!J64</f>
        <v>33.86</v>
      </c>
      <c r="K12" s="14">
        <f>'Data Sheet'!K64</f>
        <v>39.04</v>
      </c>
    </row>
    <row r="13" spans="1:11">
      <c r="A13" t="s">
        <v>64</v>
      </c>
      <c r="B13" s="14">
        <f>'Data Sheet'!B65</f>
        <v>854.48</v>
      </c>
      <c r="C13" s="14">
        <f>'Data Sheet'!C65</f>
        <v>977.24</v>
      </c>
      <c r="D13" s="14">
        <f>'Data Sheet'!D65</f>
        <v>1200.32</v>
      </c>
      <c r="E13" s="14">
        <f>'Data Sheet'!E65</f>
        <v>1205.5899999999999</v>
      </c>
      <c r="F13" s="14">
        <f>'Data Sheet'!F65</f>
        <v>1313.03</v>
      </c>
      <c r="G13" s="14">
        <f>'Data Sheet'!G65</f>
        <v>1572.84</v>
      </c>
      <c r="H13" s="14">
        <f>'Data Sheet'!H65</f>
        <v>1797.64</v>
      </c>
      <c r="I13" s="14">
        <f>'Data Sheet'!I65</f>
        <v>1815.09</v>
      </c>
      <c r="J13" s="14">
        <f>'Data Sheet'!J65</f>
        <v>1895.41</v>
      </c>
      <c r="K13" s="14">
        <f>'Data Sheet'!K65</f>
        <v>2196.29</v>
      </c>
    </row>
    <row r="14" spans="1:11" s="2" customFormat="1">
      <c r="A14" s="2" t="s">
        <v>26</v>
      </c>
      <c r="B14" s="14">
        <f>'Data Sheet'!B66</f>
        <v>2040.12</v>
      </c>
      <c r="C14" s="14">
        <f>'Data Sheet'!C66</f>
        <v>2140.29</v>
      </c>
      <c r="D14" s="14">
        <f>'Data Sheet'!D66</f>
        <v>2371.88</v>
      </c>
      <c r="E14" s="14">
        <f>'Data Sheet'!E66</f>
        <v>2437.12</v>
      </c>
      <c r="F14" s="14">
        <f>'Data Sheet'!F66</f>
        <v>2525.33</v>
      </c>
      <c r="G14" s="14">
        <f>'Data Sheet'!G66</f>
        <v>2985.79</v>
      </c>
      <c r="H14" s="14">
        <f>'Data Sheet'!H66</f>
        <v>3327.85</v>
      </c>
      <c r="I14" s="14">
        <f>'Data Sheet'!I66</f>
        <v>3539.18</v>
      </c>
      <c r="J14" s="14">
        <f>'Data Sheet'!J66</f>
        <v>3755.42</v>
      </c>
      <c r="K14" s="14">
        <f>'Data Sheet'!K66</f>
        <v>4029.21</v>
      </c>
    </row>
    <row r="15" spans="1:11">
      <c r="B15" s="4"/>
      <c r="C15" s="4"/>
      <c r="D15" s="4"/>
      <c r="E15" s="4"/>
      <c r="F15" s="4"/>
      <c r="G15" s="4"/>
      <c r="H15" s="4"/>
      <c r="I15" s="4"/>
      <c r="J15" s="4"/>
      <c r="K15" s="4"/>
    </row>
    <row r="16" spans="1:11">
      <c r="A16" t="s">
        <v>30</v>
      </c>
      <c r="B16" s="4">
        <f>B13-B7</f>
        <v>202.64</v>
      </c>
      <c r="C16" s="4">
        <f t="shared" ref="C16:K16" si="0">C13-C7</f>
        <v>358.29999999999995</v>
      </c>
      <c r="D16" s="4">
        <f t="shared" si="0"/>
        <v>523.66999999999996</v>
      </c>
      <c r="E16" s="4">
        <f t="shared" si="0"/>
        <v>648.74999999999989</v>
      </c>
      <c r="F16" s="4">
        <f t="shared" si="0"/>
        <v>782.58999999999992</v>
      </c>
      <c r="G16" s="4">
        <f t="shared" si="0"/>
        <v>874.31999999999994</v>
      </c>
      <c r="H16" s="4">
        <f t="shared" si="0"/>
        <v>1046.3900000000001</v>
      </c>
      <c r="I16" s="4">
        <f t="shared" si="0"/>
        <v>1131.3799999999999</v>
      </c>
      <c r="J16" s="4">
        <f t="shared" si="0"/>
        <v>1158.19</v>
      </c>
      <c r="K16" s="4">
        <f t="shared" si="0"/>
        <v>1461.25</v>
      </c>
    </row>
    <row r="17" spans="1:11">
      <c r="A17" t="s">
        <v>44</v>
      </c>
      <c r="B17" s="4">
        <f>'Data Sheet'!B67</f>
        <v>338.92</v>
      </c>
      <c r="C17" s="4">
        <f>'Data Sheet'!C67</f>
        <v>450.67</v>
      </c>
      <c r="D17" s="4">
        <f>'Data Sheet'!D67</f>
        <v>475.05</v>
      </c>
      <c r="E17" s="4">
        <f>'Data Sheet'!E67</f>
        <v>396.69</v>
      </c>
      <c r="F17" s="4">
        <f>'Data Sheet'!F67</f>
        <v>431.67</v>
      </c>
      <c r="G17" s="4">
        <f>'Data Sheet'!G67</f>
        <v>513.29999999999995</v>
      </c>
      <c r="H17" s="4">
        <f>'Data Sheet'!H67</f>
        <v>601.16999999999996</v>
      </c>
      <c r="I17" s="4">
        <f>'Data Sheet'!I67</f>
        <v>619.42999999999995</v>
      </c>
      <c r="J17" s="4">
        <f>'Data Sheet'!J67</f>
        <v>570.17999999999995</v>
      </c>
      <c r="K17" s="4">
        <f>'Data Sheet'!K67</f>
        <v>628.47</v>
      </c>
    </row>
    <row r="18" spans="1:11">
      <c r="A18" t="s">
        <v>45</v>
      </c>
      <c r="B18" s="4">
        <f>'Data Sheet'!B68</f>
        <v>372.02</v>
      </c>
      <c r="C18" s="4">
        <f>'Data Sheet'!C68</f>
        <v>378.47</v>
      </c>
      <c r="D18" s="4">
        <f>'Data Sheet'!D68</f>
        <v>405.8</v>
      </c>
      <c r="E18" s="4">
        <f>'Data Sheet'!E68</f>
        <v>512.72</v>
      </c>
      <c r="F18" s="4">
        <f>'Data Sheet'!F68</f>
        <v>373.08</v>
      </c>
      <c r="G18" s="4">
        <f>'Data Sheet'!G68</f>
        <v>465.88</v>
      </c>
      <c r="H18" s="4">
        <f>'Data Sheet'!H68</f>
        <v>564.67999999999995</v>
      </c>
      <c r="I18" s="4">
        <f>'Data Sheet'!I68</f>
        <v>532.19000000000005</v>
      </c>
      <c r="J18" s="4">
        <f>'Data Sheet'!J68</f>
        <v>618.13</v>
      </c>
      <c r="K18" s="4">
        <f>'Data Sheet'!K68</f>
        <v>551.46</v>
      </c>
    </row>
    <row r="20" spans="1:11">
      <c r="A20" t="s">
        <v>46</v>
      </c>
      <c r="B20" s="4">
        <f>IF('Profit &amp; Loss'!B4&gt;0,'Balance Sheet'!B17/('Profit &amp; Loss'!B4/365),0)</f>
        <v>48.519118460325615</v>
      </c>
      <c r="C20" s="4">
        <f>IF('Profit &amp; Loss'!C4&gt;0,'Balance Sheet'!C17/('Profit &amp; Loss'!C4/365),0)</f>
        <v>60.685660001475689</v>
      </c>
      <c r="D20" s="4">
        <f>IF('Profit &amp; Loss'!D4&gt;0,'Balance Sheet'!D17/('Profit &amp; Loss'!D4/365),0)</f>
        <v>58.654099857925715</v>
      </c>
      <c r="E20" s="4">
        <f>IF('Profit &amp; Loss'!E4&gt;0,'Balance Sheet'!E17/('Profit &amp; Loss'!E4/365),0)</f>
        <v>51.563865513299454</v>
      </c>
      <c r="F20" s="4">
        <f>IF('Profit &amp; Loss'!F4&gt;0,'Balance Sheet'!F17/('Profit &amp; Loss'!F4/365),0)</f>
        <v>56.657754683735483</v>
      </c>
      <c r="G20" s="4">
        <f>IF('Profit &amp; Loss'!G4&gt;0,'Balance Sheet'!G17/('Profit &amp; Loss'!G4/365),0)</f>
        <v>50.565423095711687</v>
      </c>
      <c r="H20" s="4">
        <f>IF('Profit &amp; Loss'!H4&gt;0,'Balance Sheet'!H17/('Profit &amp; Loss'!H4/365),0)</f>
        <v>50.075434796995836</v>
      </c>
      <c r="I20" s="4">
        <f>IF('Profit &amp; Loss'!I4&gt;0,'Balance Sheet'!I17/('Profit &amp; Loss'!I4/365),0)</f>
        <v>50.53429458452446</v>
      </c>
      <c r="J20" s="4">
        <f>IF('Profit &amp; Loss'!J4&gt;0,'Balance Sheet'!J17/('Profit &amp; Loss'!J4/365),0)</f>
        <v>44.900228044020913</v>
      </c>
      <c r="K20" s="4">
        <f>IF('Profit &amp; Loss'!K4&gt;0,'Balance Sheet'!K17/('Profit &amp; Loss'!K4/365),0)</f>
        <v>47.489534941495052</v>
      </c>
    </row>
    <row r="21" spans="1:11">
      <c r="A21" t="s">
        <v>47</v>
      </c>
      <c r="B21" s="4">
        <f>IF('Balance Sheet'!B18&gt;0,'Profit &amp; Loss'!B4/'Balance Sheet'!B18,0)</f>
        <v>6.8534756195903448</v>
      </c>
      <c r="C21" s="4">
        <f>IF('Balance Sheet'!C18&gt;0,'Profit &amp; Loss'!C4/'Balance Sheet'!C18,0)</f>
        <v>7.1619943456548727</v>
      </c>
      <c r="D21" s="4">
        <f>IF('Balance Sheet'!D18&gt;0,'Profit &amp; Loss'!D4/'Balance Sheet'!D18,0)</f>
        <v>7.2848693937900437</v>
      </c>
      <c r="E21" s="4">
        <f>IF('Balance Sheet'!E18&gt;0,'Profit &amp; Loss'!E4/'Balance Sheet'!E18,0)</f>
        <v>5.476692931814636</v>
      </c>
      <c r="F21" s="4">
        <f>IF('Balance Sheet'!F18&gt;0,'Profit &amp; Loss'!F4/'Balance Sheet'!F18,0)</f>
        <v>7.4538972874450522</v>
      </c>
      <c r="G21" s="4">
        <f>IF('Balance Sheet'!G18&gt;0,'Profit &amp; Loss'!G4/'Balance Sheet'!G18,0)</f>
        <v>7.9530995106035887</v>
      </c>
      <c r="H21" s="4">
        <f>IF('Balance Sheet'!H18&gt;0,'Profit &amp; Loss'!H4/'Balance Sheet'!H18,0)</f>
        <v>7.7600233760714046</v>
      </c>
      <c r="I21" s="4">
        <f>IF('Balance Sheet'!I18&gt;0,'Profit &amp; Loss'!I4/'Balance Sheet'!I18,0)</f>
        <v>8.4068283883575408</v>
      </c>
      <c r="J21" s="4">
        <f>IF('Balance Sheet'!J18&gt;0,'Profit &amp; Loss'!J4/'Balance Sheet'!J18,0)</f>
        <v>7.4985359066862953</v>
      </c>
      <c r="K21" s="4">
        <f>IF('Balance Sheet'!K18&gt;0,'Profit &amp; Loss'!K4/'Balance Sheet'!K18,0)</f>
        <v>8.7592209770427587</v>
      </c>
    </row>
    <row r="23" spans="1:11" s="2" customFormat="1">
      <c r="A23" s="2" t="s">
        <v>50</v>
      </c>
      <c r="B23" s="10">
        <f>IF(SUM('Balance Sheet'!B4:B5)&gt;0,'Profit &amp; Loss'!B12/SUM('Balance Sheet'!B4:B5),"")</f>
        <v>0.21513547552590373</v>
      </c>
      <c r="C23" s="10">
        <f>IF(SUM('Balance Sheet'!C4:C5)&gt;0,'Profit &amp; Loss'!C12/SUM('Balance Sheet'!C4:C5),"")</f>
        <v>0.17391304347826086</v>
      </c>
      <c r="D23" s="10">
        <f>IF(SUM('Balance Sheet'!D4:D5)&gt;0,'Profit &amp; Loss'!D12/SUM('Balance Sheet'!D4:D5),"")</f>
        <v>0.14386310241920119</v>
      </c>
      <c r="E23" s="10">
        <f>IF(SUM('Balance Sheet'!E4:E5)&gt;0,'Profit &amp; Loss'!E12/SUM('Balance Sheet'!E4:E5),"")</f>
        <v>0.14894386531876544</v>
      </c>
      <c r="F23" s="10">
        <f>IF(SUM('Balance Sheet'!F4:F5)&gt;0,'Profit &amp; Loss'!F12/SUM('Balance Sheet'!F4:F5),"")</f>
        <v>0.16483310681377952</v>
      </c>
      <c r="G23" s="10">
        <f>IF(SUM('Balance Sheet'!G4:G5)&gt;0,'Profit &amp; Loss'!G12/SUM('Balance Sheet'!G4:G5),"")</f>
        <v>0.17762134961693948</v>
      </c>
      <c r="H23" s="10">
        <f>IF(SUM('Balance Sheet'!H4:H5)&gt;0,'Profit &amp; Loss'!H12/SUM('Balance Sheet'!H4:H5),"")</f>
        <v>0.14805869055089005</v>
      </c>
      <c r="I23" s="10">
        <f>IF(SUM('Balance Sheet'!I4:I5)&gt;0,'Profit &amp; Loss'!I12/SUM('Balance Sheet'!I4:I5),"")</f>
        <v>0.16132434942461965</v>
      </c>
      <c r="J23" s="10">
        <f>IF(SUM('Balance Sheet'!J4:J5)&gt;0,'Profit &amp; Loss'!J12/SUM('Balance Sheet'!J4:J5),"")</f>
        <v>0.10725711828709272</v>
      </c>
      <c r="K23" s="10">
        <f>IF(SUM('Balance Sheet'!K4:K5)&gt;0,'Profit &amp; Loss'!K12/SUM('Balance Sheet'!K4:K5),"")</f>
        <v>0.158341977700794</v>
      </c>
    </row>
    <row r="24" spans="1:11" s="2" customFormat="1">
      <c r="A24" s="2" t="s">
        <v>51</v>
      </c>
      <c r="B24" s="10"/>
      <c r="C24" s="10">
        <f>IF((B4+B5+B6+C4+C5+C6)&gt;0,('Profit &amp; Loss'!C10+'Profit &amp; Loss'!C9)*2/(B4+B5+B6+C4+C5+C6),"")</f>
        <v>0.2608029199588951</v>
      </c>
      <c r="D24" s="10">
        <f>IF((C4+C5+C6+D4+D5+D6)&gt;0,('Profit &amp; Loss'!D10+'Profit &amp; Loss'!D9)*2/(C4+C5+C6+D4+D5+D6),"")</f>
        <v>0.23230884977211819</v>
      </c>
      <c r="E24" s="10">
        <f>IF((D4+D5+D6+E4+E5+E6)&gt;0,('Profit &amp; Loss'!E10+'Profit &amp; Loss'!E9)*2/(D4+D5+D6+E4+E5+E6),"")</f>
        <v>0.18568539872633552</v>
      </c>
      <c r="F24" s="10">
        <f>IF((E4+E5+E6+F4+F5+F6)&gt;0,('Profit &amp; Loss'!F10+'Profit &amp; Loss'!F9)*2/(E4+E5+E6+F4+F5+F6),"")</f>
        <v>0.21854525091802421</v>
      </c>
      <c r="G24" s="10">
        <f>IF((F4+F5+F6+G4+G5+G6)&gt;0,('Profit &amp; Loss'!G10+'Profit &amp; Loss'!G9)*2/(F4+F5+F6+G4+G5+G6),"")</f>
        <v>0.24422254189474465</v>
      </c>
      <c r="H24" s="10">
        <f>IF((G4+G5+G6+H4+H5+H6)&gt;0,('Profit &amp; Loss'!H10+'Profit &amp; Loss'!H9)*2/(G4+G5+G6+H4+H5+H6),"")</f>
        <v>0.1993392093127489</v>
      </c>
      <c r="I24" s="10">
        <f>IF((H4+H5+H6+I4+I5+I6)&gt;0,('Profit &amp; Loss'!I10+'Profit &amp; Loss'!I9)*2/(H4+H5+H6+I4+I5+I6),"")</f>
        <v>0.21829983781505025</v>
      </c>
      <c r="J24" s="10">
        <f>IF((I4+I5+I6+J4+J5+J6)&gt;0,('Profit &amp; Loss'!J10+'Profit &amp; Loss'!J9)*2/(I4+I5+I6+J4+J5+J6),"")</f>
        <v>0.15526919285557414</v>
      </c>
      <c r="K24" s="10">
        <f>IF((J4+J5+J6+K4+K5+K6)&gt;0,('Profit &amp; Loss'!K10+'Profit &amp; Loss'!K9)*2/(J4+J5+J6+K4+K5+K6),"")</f>
        <v>0.22255032578888753</v>
      </c>
    </row>
    <row r="26" spans="1:11">
      <c r="A26" t="s">
        <v>96</v>
      </c>
      <c r="B26" s="22">
        <f>+B4+B5</f>
        <v>1175.1200000000001</v>
      </c>
      <c r="C26" s="22">
        <f t="shared" ref="C26:K26" si="1">+C4+C5</f>
        <v>1351.02</v>
      </c>
      <c r="D26" s="22">
        <f t="shared" si="1"/>
        <v>1574.9</v>
      </c>
      <c r="E26" s="22">
        <f t="shared" si="1"/>
        <v>1714.27</v>
      </c>
      <c r="F26" s="22">
        <f t="shared" si="1"/>
        <v>1868.8600000000001</v>
      </c>
      <c r="G26" s="22">
        <f t="shared" si="1"/>
        <v>2122.38</v>
      </c>
      <c r="H26" s="22">
        <f t="shared" si="1"/>
        <v>2326.7800000000002</v>
      </c>
      <c r="I26" s="22">
        <f t="shared" si="1"/>
        <v>2616.5299999999997</v>
      </c>
      <c r="J26" s="22">
        <f t="shared" si="1"/>
        <v>2744.3399999999997</v>
      </c>
      <c r="K26" s="22">
        <f t="shared" si="1"/>
        <v>3065.58</v>
      </c>
    </row>
  </sheetData>
  <hyperlinks>
    <hyperlink ref="J1" r:id="rId1" xr:uid="{00000000-0004-0000-0200-000000000000}"/>
  </hyperlinks>
  <printOptions gridLines="1"/>
  <pageMargins left="0.7" right="0.7" top="0.75" bottom="0.75" header="0.3" footer="0.3"/>
  <pageSetup paperSize="9" orientation="landscape" horizontalDpi="0" verticalDpi="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K8"/>
  <sheetViews>
    <sheetView showGridLines="0" zoomScale="70" zoomScaleNormal="70" zoomScalePageLayoutView="150" workbookViewId="0">
      <pane xSplit="1" ySplit="3" topLeftCell="B4" activePane="bottomRight" state="frozen"/>
      <selection activeCell="F30" sqref="F30:G30"/>
      <selection pane="topRight" activeCell="F30" sqref="F30:G30"/>
      <selection pane="bottomLeft" activeCell="F30" sqref="F30:G30"/>
      <selection pane="bottomRight" activeCell="B4" sqref="B4"/>
    </sheetView>
  </sheetViews>
  <sheetFormatPr defaultColWidth="8.77734375" defaultRowHeight="14.4"/>
  <cols>
    <col min="1" max="1" width="26.77734375" bestFit="1" customWidth="1"/>
    <col min="2" max="6" width="13.44140625" customWidth="1"/>
    <col min="7" max="11" width="13.44140625" bestFit="1" customWidth="1"/>
  </cols>
  <sheetData>
    <row r="1" spans="1:11" s="2" customFormat="1">
      <c r="A1" s="2" t="str">
        <f>'Balance Sheet'!A1</f>
        <v>KAJARIA CERAMICS LTD</v>
      </c>
      <c r="E1" t="str">
        <f>UPDATE</f>
        <v/>
      </c>
      <c r="F1"/>
      <c r="J1" s="2" t="s">
        <v>1</v>
      </c>
    </row>
    <row r="3" spans="1:11" s="2" customFormat="1">
      <c r="A3" s="11" t="s">
        <v>2</v>
      </c>
      <c r="B3" s="12">
        <f>'Data Sheet'!B81</f>
        <v>42825</v>
      </c>
      <c r="C3" s="12">
        <f>'Data Sheet'!C81</f>
        <v>43190</v>
      </c>
      <c r="D3" s="12">
        <f>'Data Sheet'!D81</f>
        <v>43555</v>
      </c>
      <c r="E3" s="12">
        <f>'Data Sheet'!E81</f>
        <v>43921</v>
      </c>
      <c r="F3" s="12">
        <f>'Data Sheet'!F81</f>
        <v>44286</v>
      </c>
      <c r="G3" s="12">
        <f>'Data Sheet'!G81</f>
        <v>44651</v>
      </c>
      <c r="H3" s="12">
        <f>'Data Sheet'!H81</f>
        <v>45016</v>
      </c>
      <c r="I3" s="12">
        <f>'Data Sheet'!I81</f>
        <v>45382</v>
      </c>
      <c r="J3" s="12">
        <f>'Data Sheet'!J81</f>
        <v>45747</v>
      </c>
      <c r="K3" s="12">
        <f>'Data Sheet'!K81</f>
        <v>46112</v>
      </c>
    </row>
    <row r="4" spans="1:11" s="2" customFormat="1">
      <c r="A4" s="2" t="s">
        <v>32</v>
      </c>
      <c r="B4" s="1">
        <f>'Data Sheet'!B82</f>
        <v>337.68</v>
      </c>
      <c r="C4" s="1">
        <f>'Data Sheet'!C82</f>
        <v>238.17</v>
      </c>
      <c r="D4" s="1">
        <f>'Data Sheet'!D82</f>
        <v>317.36</v>
      </c>
      <c r="E4" s="1">
        <f>'Data Sheet'!E82</f>
        <v>224.43</v>
      </c>
      <c r="F4" s="1">
        <f>'Data Sheet'!F82</f>
        <v>508.76</v>
      </c>
      <c r="G4" s="1">
        <f>'Data Sheet'!G82</f>
        <v>425.52</v>
      </c>
      <c r="H4" s="1">
        <f>'Data Sheet'!H82</f>
        <v>295.5</v>
      </c>
      <c r="I4" s="1">
        <f>'Data Sheet'!I82</f>
        <v>601.65</v>
      </c>
      <c r="J4" s="1">
        <f>'Data Sheet'!J82</f>
        <v>500.99</v>
      </c>
      <c r="K4" s="1">
        <f>'Data Sheet'!K82</f>
        <v>663.67</v>
      </c>
    </row>
    <row r="5" spans="1:11">
      <c r="A5" t="s">
        <v>33</v>
      </c>
      <c r="B5" s="6">
        <f>'Data Sheet'!B83</f>
        <v>-139.71</v>
      </c>
      <c r="C5" s="6">
        <f>'Data Sheet'!C83</f>
        <v>-136.49</v>
      </c>
      <c r="D5" s="6">
        <f>'Data Sheet'!D83</f>
        <v>-260.86</v>
      </c>
      <c r="E5" s="6">
        <f>'Data Sheet'!E83</f>
        <v>-90.06</v>
      </c>
      <c r="F5" s="6">
        <f>'Data Sheet'!F83</f>
        <v>-295.54000000000002</v>
      </c>
      <c r="G5" s="6">
        <f>'Data Sheet'!G83</f>
        <v>-297.91000000000003</v>
      </c>
      <c r="H5" s="6">
        <f>'Data Sheet'!H83</f>
        <v>-182.48</v>
      </c>
      <c r="I5" s="6">
        <f>'Data Sheet'!I83</f>
        <v>-297.60000000000002</v>
      </c>
      <c r="J5" s="6">
        <f>'Data Sheet'!J83</f>
        <v>-372.05</v>
      </c>
      <c r="K5" s="6">
        <f>'Data Sheet'!K83</f>
        <v>-336.37</v>
      </c>
    </row>
    <row r="6" spans="1:11">
      <c r="A6" t="s">
        <v>34</v>
      </c>
      <c r="B6" s="6">
        <f>'Data Sheet'!B84</f>
        <v>-167.88</v>
      </c>
      <c r="C6" s="6">
        <f>'Data Sheet'!C84</f>
        <v>-71.84</v>
      </c>
      <c r="D6" s="6">
        <f>'Data Sheet'!D84</f>
        <v>-114.14</v>
      </c>
      <c r="E6" s="6">
        <f>'Data Sheet'!E84</f>
        <v>-140.37</v>
      </c>
      <c r="F6" s="6">
        <f>'Data Sheet'!F84</f>
        <v>-204.51</v>
      </c>
      <c r="G6" s="6">
        <f>'Data Sheet'!G84</f>
        <v>-120.13</v>
      </c>
      <c r="H6" s="6">
        <f>'Data Sheet'!H84</f>
        <v>-134.79</v>
      </c>
      <c r="I6" s="6">
        <f>'Data Sheet'!I84</f>
        <v>-216.26</v>
      </c>
      <c r="J6" s="6">
        <f>'Data Sheet'!J84</f>
        <v>-208.55</v>
      </c>
      <c r="K6" s="6">
        <f>'Data Sheet'!K84</f>
        <v>-290.23</v>
      </c>
    </row>
    <row r="7" spans="1:11" s="2" customFormat="1">
      <c r="A7" s="2" t="s">
        <v>35</v>
      </c>
      <c r="B7" s="1">
        <f>'Data Sheet'!B85</f>
        <v>30.09</v>
      </c>
      <c r="C7" s="1">
        <f>'Data Sheet'!C85</f>
        <v>29.84</v>
      </c>
      <c r="D7" s="1">
        <f>'Data Sheet'!D85</f>
        <v>-57.64</v>
      </c>
      <c r="E7" s="1">
        <f>'Data Sheet'!E85</f>
        <v>-6</v>
      </c>
      <c r="F7" s="1">
        <f>'Data Sheet'!F85</f>
        <v>8.7100000000000009</v>
      </c>
      <c r="G7" s="1">
        <f>'Data Sheet'!G85</f>
        <v>7.48</v>
      </c>
      <c r="H7" s="1">
        <f>'Data Sheet'!H85</f>
        <v>-21.77</v>
      </c>
      <c r="I7" s="1">
        <f>'Data Sheet'!I85</f>
        <v>87.79</v>
      </c>
      <c r="J7" s="1">
        <f>'Data Sheet'!J85</f>
        <v>-79.61</v>
      </c>
      <c r="K7" s="1">
        <f>'Data Sheet'!K85</f>
        <v>37.07</v>
      </c>
    </row>
    <row r="8" spans="1:11">
      <c r="B8" s="6"/>
      <c r="C8" s="6"/>
      <c r="D8" s="6"/>
      <c r="E8" s="6"/>
      <c r="F8" s="6"/>
      <c r="G8" s="6"/>
      <c r="H8" s="6"/>
      <c r="I8" s="6"/>
      <c r="J8" s="6"/>
      <c r="K8" s="6"/>
    </row>
  </sheetData>
  <hyperlinks>
    <hyperlink ref="J1" r:id="rId1" xr:uid="{00000000-0004-0000-0300-000000000000}"/>
  </hyperlinks>
  <printOptions gridLines="1"/>
  <pageMargins left="0.7" right="0.7" top="0.75" bottom="0.75" header="0.3" footer="0.3"/>
  <pageSetup paperSize="9" orientation="landscape" horizontalDpi="0" verticalDpi="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K93"/>
  <sheetViews>
    <sheetView showGridLines="0" zoomScale="85" zoomScaleNormal="85" zoomScalePageLayoutView="120" workbookViewId="0">
      <pane xSplit="1" ySplit="1" topLeftCell="B39" activePane="bottomRight" state="frozen"/>
      <selection activeCell="F30" sqref="F30"/>
      <selection pane="topRight" activeCell="F30" sqref="F30"/>
      <selection pane="bottomLeft" activeCell="F30" sqref="F30"/>
      <selection pane="bottomRight" activeCell="K59" sqref="K59"/>
    </sheetView>
  </sheetViews>
  <sheetFormatPr defaultColWidth="8.77734375" defaultRowHeight="14.4"/>
  <cols>
    <col min="1" max="1" width="27.6640625" style="4" bestFit="1" customWidth="1"/>
    <col min="2" max="11" width="13.44140625" style="4" bestFit="1" customWidth="1"/>
    <col min="12" max="16384" width="8.77734375" style="4"/>
  </cols>
  <sheetData>
    <row r="1" spans="1:11" s="1" customFormat="1">
      <c r="A1" s="1" t="s">
        <v>0</v>
      </c>
      <c r="B1" s="1" t="s">
        <v>54</v>
      </c>
      <c r="E1" s="408" t="str">
        <f>IF(B2&lt;&gt;B3, "A NEW VERSION OF THE WORKSHEET IS AVAILABLE", "")</f>
        <v/>
      </c>
      <c r="F1" s="408"/>
      <c r="G1" s="408"/>
      <c r="H1" s="408"/>
      <c r="I1" s="408"/>
      <c r="J1" s="408"/>
      <c r="K1" s="408"/>
    </row>
    <row r="2" spans="1:11">
      <c r="A2" s="1" t="s">
        <v>52</v>
      </c>
      <c r="B2" s="4">
        <v>2.1</v>
      </c>
      <c r="E2" s="409" t="s">
        <v>36</v>
      </c>
      <c r="F2" s="409"/>
      <c r="G2" s="409"/>
      <c r="H2" s="409"/>
      <c r="I2" s="409"/>
      <c r="J2" s="409"/>
      <c r="K2" s="409"/>
    </row>
    <row r="3" spans="1:11">
      <c r="A3" s="1" t="s">
        <v>53</v>
      </c>
      <c r="B3" s="4">
        <v>2.1</v>
      </c>
    </row>
    <row r="4" spans="1:11">
      <c r="A4" s="1"/>
    </row>
    <row r="5" spans="1:11">
      <c r="A5" s="1" t="s">
        <v>55</v>
      </c>
    </row>
    <row r="6" spans="1:11">
      <c r="A6" s="4" t="s">
        <v>42</v>
      </c>
      <c r="B6" s="4">
        <f>IF(B9&gt;0, B9/B8, 0)</f>
        <v>15.714302248677249</v>
      </c>
    </row>
    <row r="7" spans="1:11">
      <c r="A7" s="4" t="s">
        <v>31</v>
      </c>
      <c r="B7">
        <v>1</v>
      </c>
    </row>
    <row r="8" spans="1:11">
      <c r="A8" s="4" t="s">
        <v>43</v>
      </c>
      <c r="B8">
        <v>1209.5999999999999</v>
      </c>
    </row>
    <row r="9" spans="1:11">
      <c r="A9" s="4" t="s">
        <v>70</v>
      </c>
      <c r="B9">
        <v>19008.02</v>
      </c>
    </row>
    <row r="15" spans="1:11">
      <c r="A15" s="1" t="s">
        <v>37</v>
      </c>
    </row>
    <row r="16" spans="1:11" s="18" customFormat="1">
      <c r="A16" s="17" t="s">
        <v>38</v>
      </c>
      <c r="B16" s="12">
        <v>42825</v>
      </c>
      <c r="C16" s="12">
        <v>43190</v>
      </c>
      <c r="D16" s="12">
        <v>43555</v>
      </c>
      <c r="E16" s="12">
        <v>43921</v>
      </c>
      <c r="F16" s="12">
        <v>44286</v>
      </c>
      <c r="G16" s="12">
        <v>44651</v>
      </c>
      <c r="H16" s="12">
        <v>45016</v>
      </c>
      <c r="I16" s="12">
        <v>45382</v>
      </c>
      <c r="J16" s="12">
        <v>45747</v>
      </c>
      <c r="K16" s="12">
        <v>46112</v>
      </c>
    </row>
    <row r="17" spans="1:11" s="6" customFormat="1">
      <c r="A17" s="6" t="s">
        <v>6</v>
      </c>
      <c r="B17">
        <v>2549.63</v>
      </c>
      <c r="C17">
        <v>2710.6</v>
      </c>
      <c r="D17">
        <v>2956.2</v>
      </c>
      <c r="E17">
        <v>2808.01</v>
      </c>
      <c r="F17">
        <v>2780.9</v>
      </c>
      <c r="G17">
        <v>3705.19</v>
      </c>
      <c r="H17">
        <v>4381.93</v>
      </c>
      <c r="I17">
        <v>4474.03</v>
      </c>
      <c r="J17">
        <v>4635.07</v>
      </c>
      <c r="K17">
        <v>4830.3599999999997</v>
      </c>
    </row>
    <row r="18" spans="1:11" s="6" customFormat="1">
      <c r="A18" s="4" t="s">
        <v>71</v>
      </c>
      <c r="B18">
        <v>793.34</v>
      </c>
      <c r="C18">
        <v>936.05</v>
      </c>
      <c r="D18">
        <v>1044.27</v>
      </c>
      <c r="E18">
        <v>1074.55</v>
      </c>
      <c r="F18">
        <v>1011.61</v>
      </c>
      <c r="G18">
        <v>1473.76</v>
      </c>
      <c r="H18">
        <v>1717.35</v>
      </c>
      <c r="I18">
        <v>1721.85</v>
      </c>
      <c r="J18">
        <v>1885.53</v>
      </c>
      <c r="K18">
        <v>1997.29</v>
      </c>
    </row>
    <row r="19" spans="1:11" s="6" customFormat="1">
      <c r="A19" s="4" t="s">
        <v>72</v>
      </c>
      <c r="B19">
        <v>-12.63</v>
      </c>
      <c r="C19">
        <v>12.87</v>
      </c>
      <c r="D19">
        <v>36.51</v>
      </c>
      <c r="E19">
        <v>84.36</v>
      </c>
      <c r="F19">
        <v>-133.30000000000001</v>
      </c>
      <c r="G19">
        <v>74.44</v>
      </c>
      <c r="H19">
        <v>91.63</v>
      </c>
      <c r="I19">
        <v>-20.75</v>
      </c>
      <c r="J19">
        <v>92.96</v>
      </c>
      <c r="K19">
        <v>-70.17</v>
      </c>
    </row>
    <row r="20" spans="1:11" s="6" customFormat="1">
      <c r="A20" s="4" t="s">
        <v>73</v>
      </c>
      <c r="B20">
        <v>448.02</v>
      </c>
      <c r="C20">
        <v>519.44000000000005</v>
      </c>
      <c r="D20">
        <v>616.16</v>
      </c>
      <c r="E20">
        <v>564.41999999999996</v>
      </c>
      <c r="F20">
        <v>414.9</v>
      </c>
      <c r="G20">
        <v>758.98</v>
      </c>
      <c r="H20">
        <v>1055.3699999999999</v>
      </c>
      <c r="I20">
        <v>866.09</v>
      </c>
      <c r="J20">
        <v>912.38</v>
      </c>
      <c r="K20">
        <v>888.51</v>
      </c>
    </row>
    <row r="21" spans="1:11" s="6" customFormat="1">
      <c r="A21" s="4" t="s">
        <v>74</v>
      </c>
      <c r="B21">
        <v>224.83</v>
      </c>
      <c r="C21">
        <v>211.16</v>
      </c>
      <c r="D21">
        <v>258.32</v>
      </c>
      <c r="E21">
        <v>225.48</v>
      </c>
      <c r="F21">
        <v>199.29</v>
      </c>
      <c r="G21">
        <v>281.75</v>
      </c>
      <c r="H21">
        <v>335.86</v>
      </c>
      <c r="I21">
        <v>328.02</v>
      </c>
      <c r="J21">
        <v>369.49</v>
      </c>
      <c r="K21"/>
    </row>
    <row r="22" spans="1:11" s="6" customFormat="1">
      <c r="A22" s="4" t="s">
        <v>75</v>
      </c>
      <c r="B22">
        <v>288.70999999999998</v>
      </c>
      <c r="C22">
        <v>317.64999999999998</v>
      </c>
      <c r="D22">
        <v>345.45</v>
      </c>
      <c r="E22">
        <v>356.86</v>
      </c>
      <c r="F22">
        <v>324.64999999999998</v>
      </c>
      <c r="G22">
        <v>407.67</v>
      </c>
      <c r="H22">
        <v>461.24</v>
      </c>
      <c r="I22">
        <v>491.57</v>
      </c>
      <c r="J22">
        <v>566.12</v>
      </c>
      <c r="K22">
        <v>529.86</v>
      </c>
    </row>
    <row r="23" spans="1:11" s="6" customFormat="1">
      <c r="A23" s="4" t="s">
        <v>76</v>
      </c>
      <c r="B23">
        <v>248.15</v>
      </c>
      <c r="C23">
        <v>251.9</v>
      </c>
      <c r="D23">
        <v>239.87</v>
      </c>
      <c r="E23">
        <v>217.33</v>
      </c>
      <c r="F23">
        <v>147.97999999999999</v>
      </c>
      <c r="G23">
        <v>208.42</v>
      </c>
      <c r="H23">
        <v>271.27999999999997</v>
      </c>
      <c r="I23">
        <v>304.39</v>
      </c>
      <c r="J23">
        <v>295.69</v>
      </c>
      <c r="K23"/>
    </row>
    <row r="24" spans="1:11" s="6" customFormat="1">
      <c r="A24" s="4" t="s">
        <v>77</v>
      </c>
      <c r="B24">
        <v>33.71</v>
      </c>
      <c r="C24">
        <v>29.89</v>
      </c>
      <c r="D24">
        <v>33.65</v>
      </c>
      <c r="E24">
        <v>36.82</v>
      </c>
      <c r="F24">
        <v>34.19</v>
      </c>
      <c r="G24">
        <v>37.06</v>
      </c>
      <c r="H24">
        <v>39.39</v>
      </c>
      <c r="I24">
        <v>35.76</v>
      </c>
      <c r="J24">
        <v>63.28</v>
      </c>
      <c r="K24">
        <v>479.55</v>
      </c>
    </row>
    <row r="25" spans="1:11" s="6" customFormat="1">
      <c r="A25" s="6" t="s">
        <v>9</v>
      </c>
      <c r="B25">
        <v>11.45</v>
      </c>
      <c r="C25">
        <v>10.57</v>
      </c>
      <c r="D25">
        <v>7.69</v>
      </c>
      <c r="E25">
        <v>23.14</v>
      </c>
      <c r="F25">
        <v>15.14</v>
      </c>
      <c r="G25">
        <v>26.27</v>
      </c>
      <c r="H25">
        <v>24.57</v>
      </c>
      <c r="I25">
        <v>34.86</v>
      </c>
      <c r="J25">
        <v>-14.14</v>
      </c>
      <c r="K25">
        <v>6.8</v>
      </c>
    </row>
    <row r="26" spans="1:11" s="6" customFormat="1">
      <c r="A26" s="6" t="s">
        <v>10</v>
      </c>
      <c r="B26">
        <v>81.39</v>
      </c>
      <c r="C26">
        <v>88.53</v>
      </c>
      <c r="D26">
        <v>89.06</v>
      </c>
      <c r="E26">
        <v>108.09</v>
      </c>
      <c r="F26">
        <v>106.67</v>
      </c>
      <c r="G26">
        <v>115.36</v>
      </c>
      <c r="H26">
        <v>132.86000000000001</v>
      </c>
      <c r="I26">
        <v>147.55000000000001</v>
      </c>
      <c r="J26">
        <v>165.4</v>
      </c>
      <c r="K26">
        <v>169.37</v>
      </c>
    </row>
    <row r="27" spans="1:11" s="6" customFormat="1">
      <c r="A27" s="6" t="s">
        <v>11</v>
      </c>
      <c r="B27">
        <v>34</v>
      </c>
      <c r="C27">
        <v>24.1</v>
      </c>
      <c r="D27">
        <v>15.59</v>
      </c>
      <c r="E27">
        <v>19.510000000000002</v>
      </c>
      <c r="F27">
        <v>10.71</v>
      </c>
      <c r="G27">
        <v>12.73</v>
      </c>
      <c r="H27">
        <v>22.32</v>
      </c>
      <c r="I27">
        <v>17.29</v>
      </c>
      <c r="J27">
        <v>20.03</v>
      </c>
      <c r="K27">
        <v>22.63</v>
      </c>
    </row>
    <row r="28" spans="1:11" s="6" customFormat="1">
      <c r="A28" s="6" t="s">
        <v>12</v>
      </c>
      <c r="B28">
        <v>396.3</v>
      </c>
      <c r="C28">
        <v>355.32</v>
      </c>
      <c r="D28">
        <v>358.03</v>
      </c>
      <c r="E28">
        <v>312.45</v>
      </c>
      <c r="F28">
        <v>412.74</v>
      </c>
      <c r="G28">
        <v>510.17</v>
      </c>
      <c r="H28">
        <v>462.46</v>
      </c>
      <c r="I28">
        <v>575.62</v>
      </c>
      <c r="J28">
        <v>435.97</v>
      </c>
      <c r="K28">
        <v>679.78</v>
      </c>
    </row>
    <row r="29" spans="1:11" s="6" customFormat="1">
      <c r="A29" s="6" t="s">
        <v>13</v>
      </c>
      <c r="B29">
        <v>142.49</v>
      </c>
      <c r="C29">
        <v>126.72</v>
      </c>
      <c r="D29">
        <v>129.28</v>
      </c>
      <c r="E29">
        <v>58.92</v>
      </c>
      <c r="F29">
        <v>103.84</v>
      </c>
      <c r="G29">
        <v>127.43</v>
      </c>
      <c r="H29">
        <v>116.26</v>
      </c>
      <c r="I29">
        <v>143.46</v>
      </c>
      <c r="J29">
        <v>135.94999999999999</v>
      </c>
      <c r="K29">
        <v>192.78</v>
      </c>
    </row>
    <row r="30" spans="1:11" s="6" customFormat="1">
      <c r="A30" s="6" t="s">
        <v>14</v>
      </c>
      <c r="B30">
        <v>252.81</v>
      </c>
      <c r="C30">
        <v>234.96</v>
      </c>
      <c r="D30">
        <v>226.57</v>
      </c>
      <c r="E30">
        <v>255.33</v>
      </c>
      <c r="F30">
        <v>308.05</v>
      </c>
      <c r="G30">
        <v>376.98</v>
      </c>
      <c r="H30">
        <v>344.5</v>
      </c>
      <c r="I30">
        <v>422.11</v>
      </c>
      <c r="J30">
        <v>294.35000000000002</v>
      </c>
      <c r="K30">
        <v>485.41</v>
      </c>
    </row>
    <row r="31" spans="1:11" s="6" customFormat="1">
      <c r="A31" s="6" t="s">
        <v>61</v>
      </c>
      <c r="B31">
        <v>47.67</v>
      </c>
      <c r="C31">
        <v>47.7</v>
      </c>
      <c r="D31">
        <v>47.7</v>
      </c>
      <c r="E31">
        <v>47.7</v>
      </c>
      <c r="F31">
        <v>159.1</v>
      </c>
      <c r="G31">
        <v>175.12</v>
      </c>
      <c r="H31">
        <v>143.28</v>
      </c>
      <c r="I31">
        <v>191.16</v>
      </c>
      <c r="J31">
        <v>143.37</v>
      </c>
      <c r="K31">
        <v>223.02</v>
      </c>
    </row>
    <row r="32" spans="1:11" s="6" customFormat="1"/>
    <row r="33" spans="1:11">
      <c r="A33" s="6"/>
    </row>
    <row r="34" spans="1:11">
      <c r="A34" s="6"/>
    </row>
    <row r="35" spans="1:11">
      <c r="A35" s="6"/>
    </row>
    <row r="36" spans="1:11">
      <c r="A36" s="6"/>
    </row>
    <row r="37" spans="1:11">
      <c r="A37" s="6"/>
    </row>
    <row r="38" spans="1:11">
      <c r="A38" s="6"/>
    </row>
    <row r="39" spans="1:11">
      <c r="A39" s="6"/>
    </row>
    <row r="40" spans="1:11">
      <c r="A40" s="1" t="s">
        <v>39</v>
      </c>
    </row>
    <row r="41" spans="1:11" s="18" customFormat="1">
      <c r="A41" s="17" t="s">
        <v>38</v>
      </c>
      <c r="B41" s="12">
        <v>45382</v>
      </c>
      <c r="C41" s="12">
        <v>45473</v>
      </c>
      <c r="D41" s="12">
        <v>45565</v>
      </c>
      <c r="E41" s="12">
        <v>45657</v>
      </c>
      <c r="F41" s="12">
        <v>45747</v>
      </c>
      <c r="G41" s="12">
        <v>45838</v>
      </c>
      <c r="H41" s="12">
        <v>45930</v>
      </c>
      <c r="I41" s="12">
        <v>46022</v>
      </c>
      <c r="J41" s="12">
        <v>46112</v>
      </c>
      <c r="K41" s="12">
        <v>46203</v>
      </c>
    </row>
    <row r="42" spans="1:11" s="6" customFormat="1">
      <c r="A42" s="6" t="s">
        <v>6</v>
      </c>
      <c r="B42">
        <v>1208.17</v>
      </c>
      <c r="C42">
        <v>1095.79</v>
      </c>
      <c r="D42">
        <v>1179.27</v>
      </c>
      <c r="E42">
        <v>1155.6199999999999</v>
      </c>
      <c r="F42">
        <v>1221.8499999999999</v>
      </c>
      <c r="G42">
        <v>1102.74</v>
      </c>
      <c r="H42">
        <v>1186.01</v>
      </c>
      <c r="I42">
        <v>1168.26</v>
      </c>
      <c r="J42">
        <v>1373.35</v>
      </c>
      <c r="K42">
        <v>1328.08</v>
      </c>
    </row>
    <row r="43" spans="1:11" s="6" customFormat="1">
      <c r="A43" s="6" t="s">
        <v>7</v>
      </c>
      <c r="B43">
        <v>1035.8499999999999</v>
      </c>
      <c r="C43">
        <v>927.1</v>
      </c>
      <c r="D43">
        <v>1023.29</v>
      </c>
      <c r="E43">
        <v>1003.28</v>
      </c>
      <c r="F43">
        <v>1083.48</v>
      </c>
      <c r="G43">
        <v>915.88</v>
      </c>
      <c r="H43">
        <v>972.56</v>
      </c>
      <c r="I43">
        <v>967.84</v>
      </c>
      <c r="J43">
        <v>1109.8699999999999</v>
      </c>
      <c r="K43">
        <v>1067.7</v>
      </c>
    </row>
    <row r="44" spans="1:11" s="6" customFormat="1">
      <c r="A44" s="6" t="s">
        <v>9</v>
      </c>
      <c r="B44">
        <v>14.74</v>
      </c>
      <c r="C44">
        <v>4.66</v>
      </c>
      <c r="D44">
        <v>9.8699999999999992</v>
      </c>
      <c r="E44">
        <v>4.41</v>
      </c>
      <c r="F44">
        <v>-11.34</v>
      </c>
      <c r="G44">
        <v>11.89</v>
      </c>
      <c r="H44">
        <v>15.39</v>
      </c>
      <c r="I44">
        <v>-28.27</v>
      </c>
      <c r="J44">
        <v>8.56</v>
      </c>
      <c r="K44">
        <v>18.21</v>
      </c>
    </row>
    <row r="45" spans="1:11" s="6" customFormat="1">
      <c r="A45" s="6" t="s">
        <v>10</v>
      </c>
      <c r="B45">
        <v>42.13</v>
      </c>
      <c r="C45">
        <v>41.93</v>
      </c>
      <c r="D45">
        <v>40.58</v>
      </c>
      <c r="E45">
        <v>39.65</v>
      </c>
      <c r="F45">
        <v>43.44</v>
      </c>
      <c r="G45">
        <v>43.64</v>
      </c>
      <c r="H45">
        <v>41.89</v>
      </c>
      <c r="I45">
        <v>41.5</v>
      </c>
      <c r="J45">
        <v>42.34</v>
      </c>
      <c r="K45">
        <v>42.24</v>
      </c>
    </row>
    <row r="46" spans="1:11" s="6" customFormat="1">
      <c r="A46" s="6" t="s">
        <v>11</v>
      </c>
      <c r="B46">
        <v>5.29</v>
      </c>
      <c r="C46">
        <v>3.3</v>
      </c>
      <c r="D46">
        <v>4.7300000000000004</v>
      </c>
      <c r="E46">
        <v>7.39</v>
      </c>
      <c r="F46">
        <v>5.99</v>
      </c>
      <c r="G46">
        <v>5.19</v>
      </c>
      <c r="H46">
        <v>5.78</v>
      </c>
      <c r="I46">
        <v>5.94</v>
      </c>
      <c r="J46">
        <v>5.72</v>
      </c>
      <c r="K46">
        <v>5</v>
      </c>
    </row>
    <row r="47" spans="1:11" s="6" customFormat="1">
      <c r="A47" s="6" t="s">
        <v>12</v>
      </c>
      <c r="B47">
        <v>139.63999999999999</v>
      </c>
      <c r="C47">
        <v>128.12</v>
      </c>
      <c r="D47">
        <v>120.54</v>
      </c>
      <c r="E47">
        <v>109.71</v>
      </c>
      <c r="F47">
        <v>77.599999999999994</v>
      </c>
      <c r="G47">
        <v>149.91999999999999</v>
      </c>
      <c r="H47">
        <v>181.17</v>
      </c>
      <c r="I47">
        <v>124.71</v>
      </c>
      <c r="J47">
        <v>223.98</v>
      </c>
      <c r="K47">
        <v>231.35</v>
      </c>
    </row>
    <row r="48" spans="1:11" s="6" customFormat="1">
      <c r="A48" s="6" t="s">
        <v>13</v>
      </c>
      <c r="B48">
        <v>35.369999999999997</v>
      </c>
      <c r="C48">
        <v>35.799999999999997</v>
      </c>
      <c r="D48">
        <v>35</v>
      </c>
      <c r="E48">
        <v>30.73</v>
      </c>
      <c r="F48">
        <v>34.42</v>
      </c>
      <c r="G48">
        <v>39.61</v>
      </c>
      <c r="H48">
        <v>47.19</v>
      </c>
      <c r="I48">
        <v>38.56</v>
      </c>
      <c r="J48">
        <v>67.42</v>
      </c>
      <c r="K48">
        <v>60.32</v>
      </c>
    </row>
    <row r="49" spans="1:11" s="6" customFormat="1">
      <c r="A49" s="6" t="s">
        <v>14</v>
      </c>
      <c r="B49">
        <v>102.44</v>
      </c>
      <c r="C49">
        <v>89.82</v>
      </c>
      <c r="D49">
        <v>84.27</v>
      </c>
      <c r="E49">
        <v>77.739999999999995</v>
      </c>
      <c r="F49">
        <v>42.52</v>
      </c>
      <c r="G49">
        <v>108.98</v>
      </c>
      <c r="H49">
        <v>132.96</v>
      </c>
      <c r="I49">
        <v>87.72</v>
      </c>
      <c r="J49">
        <v>155.75</v>
      </c>
      <c r="K49">
        <v>169.46</v>
      </c>
    </row>
    <row r="50" spans="1:11">
      <c r="A50" s="6" t="s">
        <v>8</v>
      </c>
      <c r="B50">
        <v>172.32</v>
      </c>
      <c r="C50">
        <v>168.69</v>
      </c>
      <c r="D50">
        <v>155.97999999999999</v>
      </c>
      <c r="E50">
        <v>152.34</v>
      </c>
      <c r="F50">
        <v>138.37</v>
      </c>
      <c r="G50">
        <v>186.86</v>
      </c>
      <c r="H50">
        <v>213.45</v>
      </c>
      <c r="I50">
        <v>200.42</v>
      </c>
      <c r="J50">
        <v>263.48</v>
      </c>
      <c r="K50">
        <v>260.38</v>
      </c>
    </row>
    <row r="51" spans="1:11">
      <c r="A51" s="6"/>
    </row>
    <row r="52" spans="1:11">
      <c r="A52" s="6"/>
    </row>
    <row r="53" spans="1:11">
      <c r="A53" s="6"/>
    </row>
    <row r="54" spans="1:11">
      <c r="A54" s="6"/>
    </row>
    <row r="55" spans="1:11">
      <c r="A55" s="1" t="s">
        <v>40</v>
      </c>
    </row>
    <row r="56" spans="1:11" s="18" customFormat="1">
      <c r="A56" s="17" t="s">
        <v>38</v>
      </c>
      <c r="B56" s="12">
        <v>42825</v>
      </c>
      <c r="C56" s="12">
        <v>43190</v>
      </c>
      <c r="D56" s="12">
        <v>43555</v>
      </c>
      <c r="E56" s="12">
        <v>43921</v>
      </c>
      <c r="F56" s="12">
        <v>44286</v>
      </c>
      <c r="G56" s="12">
        <v>44651</v>
      </c>
      <c r="H56" s="12">
        <v>45016</v>
      </c>
      <c r="I56" s="12">
        <v>45382</v>
      </c>
      <c r="J56" s="12">
        <v>45747</v>
      </c>
      <c r="K56" s="12">
        <v>46112</v>
      </c>
    </row>
    <row r="57" spans="1:11">
      <c r="A57" s="6" t="s">
        <v>24</v>
      </c>
      <c r="B57">
        <v>15.89</v>
      </c>
      <c r="C57">
        <v>15.9</v>
      </c>
      <c r="D57">
        <v>15.9</v>
      </c>
      <c r="E57">
        <v>15.9</v>
      </c>
      <c r="F57">
        <v>15.91</v>
      </c>
      <c r="G57">
        <v>15.92</v>
      </c>
      <c r="H57">
        <v>15.92</v>
      </c>
      <c r="I57">
        <v>15.93</v>
      </c>
      <c r="J57">
        <v>15.93</v>
      </c>
      <c r="K57">
        <v>15.93</v>
      </c>
    </row>
    <row r="58" spans="1:11">
      <c r="A58" s="6" t="s">
        <v>25</v>
      </c>
      <c r="B58">
        <v>1159.23</v>
      </c>
      <c r="C58">
        <v>1335.12</v>
      </c>
      <c r="D58">
        <v>1559</v>
      </c>
      <c r="E58">
        <v>1698.37</v>
      </c>
      <c r="F58">
        <v>1852.95</v>
      </c>
      <c r="G58">
        <v>2106.46</v>
      </c>
      <c r="H58">
        <v>2310.86</v>
      </c>
      <c r="I58">
        <v>2600.6</v>
      </c>
      <c r="J58">
        <v>2728.41</v>
      </c>
      <c r="K58">
        <v>3049.65</v>
      </c>
    </row>
    <row r="59" spans="1:11">
      <c r="A59" s="6" t="s">
        <v>62</v>
      </c>
      <c r="B59">
        <v>213.16</v>
      </c>
      <c r="C59">
        <v>170.33</v>
      </c>
      <c r="D59">
        <v>120.33</v>
      </c>
      <c r="E59">
        <v>166.01</v>
      </c>
      <c r="F59">
        <v>126.03</v>
      </c>
      <c r="G59">
        <v>164.89</v>
      </c>
      <c r="H59">
        <v>249.82</v>
      </c>
      <c r="I59">
        <v>238.94</v>
      </c>
      <c r="J59">
        <v>273.86</v>
      </c>
      <c r="K59">
        <v>228.59</v>
      </c>
    </row>
    <row r="60" spans="1:11">
      <c r="A60" s="6" t="s">
        <v>63</v>
      </c>
      <c r="B60">
        <v>651.84</v>
      </c>
      <c r="C60">
        <v>618.94000000000005</v>
      </c>
      <c r="D60">
        <v>676.65</v>
      </c>
      <c r="E60">
        <v>556.84</v>
      </c>
      <c r="F60">
        <v>530.44000000000005</v>
      </c>
      <c r="G60">
        <v>698.52</v>
      </c>
      <c r="H60">
        <v>751.25</v>
      </c>
      <c r="I60">
        <v>683.71</v>
      </c>
      <c r="J60">
        <v>737.22</v>
      </c>
      <c r="K60">
        <v>735.04</v>
      </c>
    </row>
    <row r="61" spans="1:11" s="1" customFormat="1">
      <c r="A61" s="1" t="s">
        <v>26</v>
      </c>
      <c r="B61">
        <v>2040.12</v>
      </c>
      <c r="C61">
        <v>2140.29</v>
      </c>
      <c r="D61">
        <v>2371.88</v>
      </c>
      <c r="E61">
        <v>2437.12</v>
      </c>
      <c r="F61">
        <v>2525.33</v>
      </c>
      <c r="G61">
        <v>2985.79</v>
      </c>
      <c r="H61">
        <v>3327.85</v>
      </c>
      <c r="I61">
        <v>3539.18</v>
      </c>
      <c r="J61">
        <v>3755.42</v>
      </c>
      <c r="K61">
        <v>4029.21</v>
      </c>
    </row>
    <row r="62" spans="1:11">
      <c r="A62" s="6" t="s">
        <v>27</v>
      </c>
      <c r="B62">
        <v>1177.29</v>
      </c>
      <c r="C62">
        <v>1145.1099999999999</v>
      </c>
      <c r="D62">
        <v>1077.83</v>
      </c>
      <c r="E62">
        <v>1194.76</v>
      </c>
      <c r="F62">
        <v>1192.43</v>
      </c>
      <c r="G62">
        <v>1149.5899999999999</v>
      </c>
      <c r="H62">
        <v>1446.56</v>
      </c>
      <c r="I62">
        <v>1637.7</v>
      </c>
      <c r="J62">
        <v>1717.41</v>
      </c>
      <c r="K62">
        <v>1674.63</v>
      </c>
    </row>
    <row r="63" spans="1:11">
      <c r="A63" s="6" t="s">
        <v>28</v>
      </c>
      <c r="B63">
        <v>8.26</v>
      </c>
      <c r="C63">
        <v>17.600000000000001</v>
      </c>
      <c r="D63">
        <v>93.39</v>
      </c>
      <c r="E63">
        <v>26.63</v>
      </c>
      <c r="F63">
        <v>14.9</v>
      </c>
      <c r="G63">
        <v>263.36</v>
      </c>
      <c r="H63">
        <v>81.709999999999994</v>
      </c>
      <c r="I63">
        <v>67.930000000000007</v>
      </c>
      <c r="J63">
        <v>108.74</v>
      </c>
      <c r="K63">
        <v>119.25</v>
      </c>
    </row>
    <row r="64" spans="1:11">
      <c r="A64" s="6" t="s">
        <v>29</v>
      </c>
      <c r="B64">
        <v>0.09</v>
      </c>
      <c r="C64">
        <v>0.34</v>
      </c>
      <c r="D64">
        <v>0.34</v>
      </c>
      <c r="E64">
        <v>10.14</v>
      </c>
      <c r="F64">
        <v>4.97</v>
      </c>
      <c r="G64"/>
      <c r="H64">
        <v>1.94</v>
      </c>
      <c r="I64">
        <v>18.46</v>
      </c>
      <c r="J64">
        <v>33.86</v>
      </c>
      <c r="K64">
        <v>39.04</v>
      </c>
    </row>
    <row r="65" spans="1:11">
      <c r="A65" s="6" t="s">
        <v>64</v>
      </c>
      <c r="B65">
        <v>854.48</v>
      </c>
      <c r="C65">
        <v>977.24</v>
      </c>
      <c r="D65">
        <v>1200.32</v>
      </c>
      <c r="E65">
        <v>1205.5899999999999</v>
      </c>
      <c r="F65">
        <v>1313.03</v>
      </c>
      <c r="G65">
        <v>1572.84</v>
      </c>
      <c r="H65">
        <v>1797.64</v>
      </c>
      <c r="I65">
        <v>1815.09</v>
      </c>
      <c r="J65">
        <v>1895.41</v>
      </c>
      <c r="K65">
        <v>2196.29</v>
      </c>
    </row>
    <row r="66" spans="1:11" s="1" customFormat="1">
      <c r="A66" s="1" t="s">
        <v>26</v>
      </c>
      <c r="B66">
        <v>2040.12</v>
      </c>
      <c r="C66">
        <v>2140.29</v>
      </c>
      <c r="D66">
        <v>2371.88</v>
      </c>
      <c r="E66">
        <v>2437.12</v>
      </c>
      <c r="F66">
        <v>2525.33</v>
      </c>
      <c r="G66">
        <v>2985.79</v>
      </c>
      <c r="H66">
        <v>3327.85</v>
      </c>
      <c r="I66">
        <v>3539.18</v>
      </c>
      <c r="J66">
        <v>3755.42</v>
      </c>
      <c r="K66">
        <v>4029.21</v>
      </c>
    </row>
    <row r="67" spans="1:11" s="6" customFormat="1">
      <c r="A67" s="6" t="s">
        <v>69</v>
      </c>
      <c r="B67">
        <v>338.92</v>
      </c>
      <c r="C67">
        <v>450.67</v>
      </c>
      <c r="D67">
        <v>475.05</v>
      </c>
      <c r="E67">
        <v>396.69</v>
      </c>
      <c r="F67">
        <v>431.67</v>
      </c>
      <c r="G67">
        <v>513.29999999999995</v>
      </c>
      <c r="H67">
        <v>601.16999999999996</v>
      </c>
      <c r="I67">
        <v>619.42999999999995</v>
      </c>
      <c r="J67">
        <v>570.17999999999995</v>
      </c>
      <c r="K67">
        <v>628.47</v>
      </c>
    </row>
    <row r="68" spans="1:11">
      <c r="A68" s="6" t="s">
        <v>45</v>
      </c>
      <c r="B68">
        <v>372.02</v>
      </c>
      <c r="C68">
        <v>378.47</v>
      </c>
      <c r="D68">
        <v>405.8</v>
      </c>
      <c r="E68">
        <v>512.72</v>
      </c>
      <c r="F68">
        <v>373.08</v>
      </c>
      <c r="G68">
        <v>465.88</v>
      </c>
      <c r="H68">
        <v>564.67999999999995</v>
      </c>
      <c r="I68">
        <v>532.19000000000005</v>
      </c>
      <c r="J68">
        <v>618.13</v>
      </c>
      <c r="K68">
        <v>551.46</v>
      </c>
    </row>
    <row r="69" spans="1:11">
      <c r="A69" s="4" t="s">
        <v>78</v>
      </c>
      <c r="B69">
        <v>51.96</v>
      </c>
      <c r="C69">
        <v>82.47</v>
      </c>
      <c r="D69">
        <v>252.38</v>
      </c>
      <c r="E69">
        <v>225.17</v>
      </c>
      <c r="F69">
        <v>442.75</v>
      </c>
      <c r="G69">
        <v>424.38</v>
      </c>
      <c r="H69">
        <v>393.78</v>
      </c>
      <c r="I69">
        <v>514.11</v>
      </c>
      <c r="J69">
        <v>582.86</v>
      </c>
      <c r="K69">
        <v>755.12</v>
      </c>
    </row>
    <row r="70" spans="1:11">
      <c r="A70" s="4" t="s">
        <v>65</v>
      </c>
      <c r="B70">
        <v>158938000</v>
      </c>
      <c r="C70">
        <v>158950300</v>
      </c>
      <c r="D70">
        <v>158950300</v>
      </c>
      <c r="E70">
        <v>158957200</v>
      </c>
      <c r="F70">
        <v>159081000</v>
      </c>
      <c r="G70">
        <v>159204050</v>
      </c>
      <c r="H70">
        <v>159204050</v>
      </c>
      <c r="I70">
        <v>159258300</v>
      </c>
      <c r="J70">
        <v>159258300</v>
      </c>
      <c r="K70"/>
    </row>
    <row r="71" spans="1:11">
      <c r="A71" s="4" t="s">
        <v>66</v>
      </c>
      <c r="B71"/>
    </row>
    <row r="72" spans="1:11">
      <c r="A72" s="4" t="s">
        <v>79</v>
      </c>
      <c r="B72">
        <v>1</v>
      </c>
      <c r="C72">
        <v>1</v>
      </c>
      <c r="D72">
        <v>1</v>
      </c>
      <c r="E72">
        <v>1</v>
      </c>
      <c r="F72">
        <v>1</v>
      </c>
      <c r="G72">
        <v>1</v>
      </c>
      <c r="H72">
        <v>1</v>
      </c>
      <c r="I72">
        <v>1</v>
      </c>
      <c r="J72">
        <v>1</v>
      </c>
      <c r="K72">
        <v>1</v>
      </c>
    </row>
    <row r="74" spans="1:11">
      <c r="A74" s="6"/>
    </row>
    <row r="75" spans="1:11">
      <c r="A75" s="6"/>
    </row>
    <row r="76" spans="1:11">
      <c r="A76" s="6"/>
    </row>
    <row r="77" spans="1:11">
      <c r="A77" s="6"/>
    </row>
    <row r="78" spans="1:11">
      <c r="A78" s="6"/>
    </row>
    <row r="79" spans="1:11">
      <c r="A79" s="6"/>
    </row>
    <row r="80" spans="1:11">
      <c r="A80" s="1" t="s">
        <v>41</v>
      </c>
    </row>
    <row r="81" spans="1:11" s="18" customFormat="1">
      <c r="A81" s="17" t="s">
        <v>38</v>
      </c>
      <c r="B81" s="12">
        <v>42825</v>
      </c>
      <c r="C81" s="12">
        <v>43190</v>
      </c>
      <c r="D81" s="12">
        <v>43555</v>
      </c>
      <c r="E81" s="12">
        <v>43921</v>
      </c>
      <c r="F81" s="12">
        <v>44286</v>
      </c>
      <c r="G81" s="12">
        <v>44651</v>
      </c>
      <c r="H81" s="12">
        <v>45016</v>
      </c>
      <c r="I81" s="12">
        <v>45382</v>
      </c>
      <c r="J81" s="12">
        <v>45747</v>
      </c>
      <c r="K81" s="12">
        <v>46112</v>
      </c>
    </row>
    <row r="82" spans="1:11" s="1" customFormat="1">
      <c r="A82" s="6" t="s">
        <v>32</v>
      </c>
      <c r="B82">
        <v>337.68</v>
      </c>
      <c r="C82">
        <v>238.17</v>
      </c>
      <c r="D82">
        <v>317.36</v>
      </c>
      <c r="E82">
        <v>224.43</v>
      </c>
      <c r="F82">
        <v>508.76</v>
      </c>
      <c r="G82">
        <v>425.52</v>
      </c>
      <c r="H82">
        <v>295.5</v>
      </c>
      <c r="I82">
        <v>601.65</v>
      </c>
      <c r="J82">
        <v>500.99</v>
      </c>
      <c r="K82">
        <v>663.67</v>
      </c>
    </row>
    <row r="83" spans="1:11" s="6" customFormat="1">
      <c r="A83" s="6" t="s">
        <v>33</v>
      </c>
      <c r="B83">
        <v>-139.71</v>
      </c>
      <c r="C83">
        <v>-136.49</v>
      </c>
      <c r="D83">
        <v>-260.86</v>
      </c>
      <c r="E83">
        <v>-90.06</v>
      </c>
      <c r="F83">
        <v>-295.54000000000002</v>
      </c>
      <c r="G83">
        <v>-297.91000000000003</v>
      </c>
      <c r="H83">
        <v>-182.48</v>
      </c>
      <c r="I83">
        <v>-297.60000000000002</v>
      </c>
      <c r="J83">
        <v>-372.05</v>
      </c>
      <c r="K83">
        <v>-336.37</v>
      </c>
    </row>
    <row r="84" spans="1:11" s="6" customFormat="1">
      <c r="A84" s="6" t="s">
        <v>34</v>
      </c>
      <c r="B84">
        <v>-167.88</v>
      </c>
      <c r="C84">
        <v>-71.84</v>
      </c>
      <c r="D84">
        <v>-114.14</v>
      </c>
      <c r="E84">
        <v>-140.37</v>
      </c>
      <c r="F84">
        <v>-204.51</v>
      </c>
      <c r="G84">
        <v>-120.13</v>
      </c>
      <c r="H84">
        <v>-134.79</v>
      </c>
      <c r="I84">
        <v>-216.26</v>
      </c>
      <c r="J84">
        <v>-208.55</v>
      </c>
      <c r="K84">
        <v>-290.23</v>
      </c>
    </row>
    <row r="85" spans="1:11" s="1" customFormat="1">
      <c r="A85" s="6" t="s">
        <v>35</v>
      </c>
      <c r="B85">
        <v>30.09</v>
      </c>
      <c r="C85">
        <v>29.84</v>
      </c>
      <c r="D85">
        <v>-57.64</v>
      </c>
      <c r="E85">
        <v>-6</v>
      </c>
      <c r="F85">
        <v>8.7100000000000009</v>
      </c>
      <c r="G85">
        <v>7.48</v>
      </c>
      <c r="H85">
        <v>-21.77</v>
      </c>
      <c r="I85">
        <v>87.79</v>
      </c>
      <c r="J85">
        <v>-79.61</v>
      </c>
      <c r="K85">
        <v>37.07</v>
      </c>
    </row>
    <row r="86" spans="1:11">
      <c r="A86" s="6"/>
    </row>
    <row r="87" spans="1:11">
      <c r="A87" s="6"/>
    </row>
    <row r="88" spans="1:11">
      <c r="A88" s="6"/>
    </row>
    <row r="89" spans="1:11">
      <c r="A89" s="6"/>
    </row>
    <row r="90" spans="1:11" s="1" customFormat="1">
      <c r="A90" s="1" t="s">
        <v>68</v>
      </c>
      <c r="B90">
        <v>583.5</v>
      </c>
      <c r="C90">
        <v>572.54999999999995</v>
      </c>
      <c r="D90">
        <v>589.85</v>
      </c>
      <c r="E90">
        <v>375.85</v>
      </c>
      <c r="F90">
        <v>926.9</v>
      </c>
      <c r="G90">
        <v>1019.3</v>
      </c>
      <c r="H90">
        <v>1054.3</v>
      </c>
      <c r="I90">
        <v>1154.8499999999999</v>
      </c>
      <c r="J90">
        <v>858.9</v>
      </c>
      <c r="K90">
        <v>920.1</v>
      </c>
    </row>
    <row r="92" spans="1:11" s="1" customFormat="1">
      <c r="A92" s="1" t="s">
        <v>67</v>
      </c>
    </row>
    <row r="93" spans="1:11">
      <c r="A93" s="4" t="s">
        <v>80</v>
      </c>
      <c r="B93" s="20">
        <v>15.89</v>
      </c>
      <c r="C93" s="20">
        <v>15.9</v>
      </c>
      <c r="D93" s="20">
        <v>15.9</v>
      </c>
      <c r="E93" s="20">
        <v>15.9</v>
      </c>
      <c r="F93" s="20">
        <v>15.91</v>
      </c>
      <c r="G93" s="20">
        <v>15.92</v>
      </c>
      <c r="H93" s="20">
        <v>15.92</v>
      </c>
      <c r="I93" s="20">
        <v>15.93</v>
      </c>
      <c r="J93" s="20">
        <v>15.93</v>
      </c>
      <c r="K93" s="20">
        <v>15.93</v>
      </c>
    </row>
  </sheetData>
  <mergeCells count="2">
    <mergeCell ref="E1:K1"/>
    <mergeCell ref="E2:K2"/>
  </mergeCells>
  <conditionalFormatting sqref="E1:K1">
    <cfRule type="cellIs" dxfId="0" priority="1" operator="notEqual">
      <formula>""</formula>
    </cfRule>
  </conditionalFormatting>
  <hyperlinks>
    <hyperlink ref="E1:K1" r:id="rId1" display="https://www.screener.in/excel/" xr:uid="{00000000-0004-0000-05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vt:i4>
      </vt:variant>
    </vt:vector>
  </HeadingPairs>
  <TitlesOfParts>
    <vt:vector size="33" baseType="lpstr">
      <vt:lpstr>Valuation Summary</vt:lpstr>
      <vt:lpstr>Financial Summary</vt:lpstr>
      <vt:lpstr>Valuation &gt;&gt;</vt:lpstr>
      <vt:lpstr>WACC Inputs</vt:lpstr>
      <vt:lpstr>WACC</vt:lpstr>
      <vt:lpstr>DCF Analysis</vt:lpstr>
      <vt:lpstr>DCF Simulation</vt:lpstr>
      <vt:lpstr>Equity - Enterprise Bridge</vt:lpstr>
      <vt:lpstr>Charts</vt:lpstr>
      <vt:lpstr>Relative Valuation</vt:lpstr>
      <vt:lpstr>Financials &gt;&gt;</vt:lpstr>
      <vt:lpstr>Control Sheet</vt:lpstr>
      <vt:lpstr>Schedules</vt:lpstr>
      <vt:lpstr>Historical Data</vt:lpstr>
      <vt:lpstr>3-Statement Model</vt:lpstr>
      <vt:lpstr>Common Sized Statements</vt:lpstr>
      <vt:lpstr>Ratio Analysis</vt:lpstr>
      <vt:lpstr>Assumptions Working</vt:lpstr>
      <vt:lpstr>Base Datas &gt;&gt;</vt:lpstr>
      <vt:lpstr>Cashflow MC</vt:lpstr>
      <vt:lpstr>BS Moneycontrol</vt:lpstr>
      <vt:lpstr>Damodaran data</vt:lpstr>
      <vt:lpstr>PnL Moneycontrol</vt:lpstr>
      <vt:lpstr>Profit &amp; Loss</vt:lpstr>
      <vt:lpstr>Quarters</vt:lpstr>
      <vt:lpstr>Balance Sheet</vt:lpstr>
      <vt:lpstr>Cash Flow</vt:lpstr>
      <vt:lpstr>Data Sheet</vt:lpstr>
      <vt:lpstr>Charts!Print_Area</vt:lpstr>
      <vt:lpstr>'Financial Summary'!Print_Area</vt:lpstr>
      <vt:lpstr>'Relative Valuation'!Print_Area</vt:lpstr>
      <vt:lpstr>'Valuation Summary'!Print_Area</vt:lpstr>
      <vt:lpstr>UPDATE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Pratyush</dc:creator>
  <cp:lastModifiedBy>Suraj Gangwani</cp:lastModifiedBy>
  <cp:lastPrinted>2026-08-25T21:55:44Z</cp:lastPrinted>
  <dcterms:created xsi:type="dcterms:W3CDTF">2012-08-17T09:55:37Z</dcterms:created>
  <dcterms:modified xsi:type="dcterms:W3CDTF">2026-08-25T22:39:56Z</dcterms:modified>
</cp:coreProperties>
</file>